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4"/>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IT Konsulttjänster/"/>
    </mc:Choice>
  </mc:AlternateContent>
  <xr:revisionPtr revIDLastSave="0" documentId="8_{2467A8B9-887C-4836-8CED-49205A1D7132}" xr6:coauthVersionLast="47" xr6:coauthVersionMax="47" xr10:uidLastSave="{00000000-0000-0000-0000-000000000000}"/>
  <workbookProtection workbookAlgorithmName="SHA-512" workbookHashValue="iwtISzpJGL3r1dbzZQ1JuPQEtOEMHVucbBgpQNHPo7Vz7CZAwdz5QrseNvSwHrrBza8kTVStr7QZnbbQGPmJCA==" workbookSaltValue="fnqEGEb5bS43zHwBmEpRjw==" workbookSpinCount="100000" lockStructure="1"/>
  <bookViews>
    <workbookView xWindow="-28920" yWindow="-120" windowWidth="29040" windowHeight="15720"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Admin!$R$64</definedName>
    <definedName name="AvrOrgNamn">Admin!$P$64</definedName>
    <definedName name="AvrOrgNr">Admin!$Q$64</definedName>
    <definedName name="Avtalstecknande_version">Admin!$B$15</definedName>
    <definedName name="ButtonStatus">SysAdmin!$D$3</definedName>
    <definedName name="ButtonText">SysAdmin!$E$3</definedName>
    <definedName name="CurrentVersion">SysAdmin!$L$6</definedName>
    <definedName name="Delområde_Vara_Tjanst" localSheetId="0">OFFSET(Admin!$D$127,0,0,COUNTA(Admin!$D$127:$D$148),1)</definedName>
    <definedName name="Delområde_Vara_Tjanst">OFFSET(Admin!$D$114,0,0,COUNTA(Admin!$D$114:$D$135),1)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Admin!$S$64</definedName>
    <definedName name="levOrg">Admin!$T$64</definedName>
    <definedName name="ListaVaraTjänst">Admin!$E$153:$E$203</definedName>
    <definedName name="ListLevNamn">Admin!$D$94:$D$110</definedName>
    <definedName name="ListvalNrProduktTjänst">[1]Admin!$G$26:$G$47</definedName>
    <definedName name="ListvalRegion">Admin!$K$69:$K$90</definedName>
    <definedName name="LockStatus">SysAdmin!$B$2</definedName>
    <definedName name="MiljöNrTjänst">Admin!$J$84:$J$90</definedName>
    <definedName name="NrTjänst">Admin!$H$84:$H$90</definedName>
    <definedName name="pkey">SysAdmin!$B$4</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Ramavtalsnummer">Admin!$A$5</definedName>
    <definedName name="Ramavtalsområde">Admin!$A$8</definedName>
    <definedName name="ResLevDelområde">Admin!$AH$74:$AH$123</definedName>
    <definedName name="ResOpt">Admin!$K$41:$K$66</definedName>
    <definedName name="ResVarTja" localSheetId="0">Admin!$Q$3:$Q$31</definedName>
    <definedName name="ResVarTja">OFFSET(Admin!$K$3,0,0,COUNTA(Admin!$K$3:$K$37),1)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Admin!$D$68:$N$80</definedName>
    <definedName name="TblDelområde" localSheetId="0">Admin!$D$5:$D$30</definedName>
    <definedName name="TblDelområde">Admin!$D$4:$D$10</definedName>
    <definedName name="TblEnhet">Admin!$I$70:$I$71</definedName>
    <definedName name="TblGrundTilldeln" localSheetId="0">Admin!$E$50:$E$52</definedName>
    <definedName name="TblGrundTilldeln">Admin!$E$70:$E$72</definedName>
    <definedName name="TblKmpNiv">Admin!$D$140:$D$144</definedName>
    <definedName name="TblKrv2">Admin!$F$114:$F$120</definedName>
    <definedName name="TblKrvKat">Admin!$F$140:$F$146</definedName>
    <definedName name="TblKrvRes1">Admin!$F$127:$F$135</definedName>
    <definedName name="TblKrvRes10">Admin!$O$127:$O$135</definedName>
    <definedName name="TblKrvRes11">Admin!$P$127:$P$135</definedName>
    <definedName name="TblKrvRes12">Admin!$Q$127:$Q$135</definedName>
    <definedName name="TblKrvRes13">Admin!$R$127:$R$135</definedName>
    <definedName name="TblKrvRes14">Admin!$S$127:$S$135</definedName>
    <definedName name="TblKrvRes15">Admin!$T$127:$T$135</definedName>
    <definedName name="TblKrvRes16">Admin!$U$127:$U$135</definedName>
    <definedName name="TblKrvRes17">Admin!$V$127:$V$135</definedName>
    <definedName name="TblKrvRes18">Admin!$W$127:$W$135</definedName>
    <definedName name="TblKrvRes19">Admin!$X$127:$X$135</definedName>
    <definedName name="TblKrvRes2">Admin!$G$127:$G$135</definedName>
    <definedName name="TblKrvRes20">Admin!$Y$127:$Y$135</definedName>
    <definedName name="TblKrvRes3">Admin!$H$127:$H$135</definedName>
    <definedName name="TblKrvRes4">Admin!$I$127:$I$135</definedName>
    <definedName name="TblKrvRes5">Admin!$J$127:$J$135</definedName>
    <definedName name="TblKrvRes6">Admin!$K$127:$K$135</definedName>
    <definedName name="TblKrvRes7">Admin!$L$127:$L$135</definedName>
    <definedName name="TblKrvRes8">Admin!$M$127:$M$135</definedName>
    <definedName name="TblKrvRes9">Admin!$N$127:$N$135</definedName>
    <definedName name="TblLeverantörer">Admin!$D$93:$R$110</definedName>
    <definedName name="TblProdukter">[1]Admin!$R$26:$R$34</definedName>
    <definedName name="TblRegion">[1]Admin!$L$26:$L$32</definedName>
    <definedName name="TblTjänst">Admin!$K$3:$K$38</definedName>
    <definedName name="TblTjänster">[1]Admin!$T$26:$T$35</definedName>
    <definedName name="TblUtVrd" localSheetId="0">Admin!$E$55:$E$59</definedName>
    <definedName name="TblUtVrd">Admin!$E$75:$E$79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Admin!$Q$49:$Q$51</definedName>
    <definedName name="TidsåtgNrTjänst">Admin!$N$84:$N$88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Admin!$G$80:$G$81</definedName>
    <definedName name="ValVarTja">Admin!$E$3</definedName>
    <definedName name="Vara_tjänst_text">Admin!$I$80</definedName>
    <definedName name="Välj_text">Admin!$I$83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86" l="1"/>
  <c r="D8" i="86"/>
  <c r="D7" i="86"/>
  <c r="D6" i="86"/>
  <c r="D5" i="86"/>
  <c r="Q138" i="102"/>
  <c r="AF3" i="104"/>
  <c r="AF3" i="103"/>
  <c r="AF3" i="102"/>
  <c r="J5" i="104" l="1"/>
  <c r="J5" i="103"/>
  <c r="J5" i="102"/>
  <c r="J5" i="98"/>
  <c r="B5" i="105"/>
  <c r="L6" i="101" a="1"/>
  <c r="L6" i="101" s="1"/>
  <c r="J10" i="103" s="1"/>
  <c r="J10" i="98" l="1"/>
  <c r="J10" i="102"/>
  <c r="J10" i="104"/>
  <c r="E15" i="105"/>
  <c r="E14" i="105"/>
  <c r="E13" i="105"/>
  <c r="E12" i="105"/>
  <c r="A13" i="86" s="1"/>
  <c r="A15" i="86" s="1" a="1"/>
  <c r="A15" i="86" s="1"/>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48"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48" i="103"/>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A5" i="86" l="1"/>
  <c r="B15" i="86"/>
  <c r="J8" i="102"/>
  <c r="J8" i="103"/>
  <c r="J8" i="104"/>
  <c r="B6" i="100"/>
  <c r="B6" i="105"/>
  <c r="J8" i="98"/>
  <c r="C47" i="104"/>
  <c r="B47" i="104"/>
  <c r="C47" i="103"/>
  <c r="B47" i="103"/>
  <c r="C47" i="102"/>
  <c r="B47" i="102"/>
  <c r="B10" i="100" l="1"/>
  <c r="B9" i="100"/>
  <c r="B12" i="100"/>
  <c r="B11" i="100"/>
  <c r="B14" i="100"/>
  <c r="B13" i="100"/>
  <c r="B15" i="100"/>
  <c r="B17" i="100"/>
  <c r="B16" i="100"/>
  <c r="B18" i="100"/>
  <c r="C47" i="98"/>
  <c r="I83" i="86" l="1"/>
  <c r="M67" i="98"/>
  <c r="M66" i="98"/>
  <c r="M65" i="98"/>
  <c r="M64" i="98"/>
  <c r="M63" i="98"/>
  <c r="M62" i="98"/>
  <c r="M61" i="98"/>
  <c r="M60" i="98"/>
  <c r="M59" i="98"/>
  <c r="M58" i="98"/>
  <c r="M57" i="98"/>
  <c r="M56" i="98"/>
  <c r="M55" i="98"/>
  <c r="M54" i="98"/>
  <c r="M53" i="98"/>
  <c r="M52" i="98"/>
  <c r="M51" i="98"/>
  <c r="M50" i="98"/>
  <c r="M49" i="98"/>
  <c r="M48" i="98"/>
  <c r="B47" i="98"/>
  <c r="C48" i="98" l="1"/>
  <c r="C49" i="98"/>
  <c r="C50" i="98"/>
  <c r="C51" i="98"/>
  <c r="C52" i="98"/>
  <c r="C53" i="98"/>
  <c r="C54" i="98"/>
  <c r="C55" i="98"/>
  <c r="C56" i="98"/>
  <c r="C57" i="98"/>
  <c r="C58" i="98"/>
  <c r="C59" i="98"/>
  <c r="C60" i="98"/>
  <c r="C61" i="98"/>
  <c r="C62" i="98"/>
  <c r="C63" i="98"/>
  <c r="C64" i="98"/>
  <c r="C65" i="98"/>
  <c r="C66" i="98"/>
  <c r="C67" i="98"/>
  <c r="C68" i="104"/>
  <c r="C68" i="103"/>
  <c r="C68" i="102"/>
  <c r="C68" i="98"/>
  <c r="C69" i="98"/>
  <c r="C48" i="104"/>
  <c r="C49" i="104"/>
  <c r="C48" i="102"/>
  <c r="C69" i="102" s="1"/>
  <c r="B90" i="102"/>
  <c r="B115" i="102"/>
  <c r="C48" i="103"/>
  <c r="C49" i="103"/>
  <c r="F4" i="86"/>
  <c r="C49" i="102"/>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93" i="103"/>
  <c r="B109" i="103"/>
  <c r="B131" i="103"/>
  <c r="C55" i="103"/>
  <c r="B92" i="102"/>
  <c r="B108" i="102"/>
  <c r="B130" i="102"/>
  <c r="B117" i="104"/>
  <c r="B96" i="104"/>
  <c r="B94" i="103"/>
  <c r="B132" i="103"/>
  <c r="C56" i="103"/>
  <c r="B109" i="102"/>
  <c r="C62" i="103"/>
  <c r="C63" i="103"/>
  <c r="B101" i="102"/>
  <c r="C52" i="103"/>
  <c r="B108" i="103"/>
  <c r="B134" i="104"/>
  <c r="C60" i="104"/>
  <c r="B115" i="103"/>
  <c r="B93" i="102"/>
  <c r="B131" i="102"/>
  <c r="B120" i="102"/>
  <c r="B122" i="103"/>
  <c r="C65" i="103"/>
  <c r="B119" i="104"/>
  <c r="B133" i="104"/>
  <c r="B116" i="104"/>
  <c r="B95" i="104"/>
  <c r="C59" i="104"/>
  <c r="B95" i="103"/>
  <c r="B116" i="103"/>
  <c r="B133" i="103"/>
  <c r="C57" i="103"/>
  <c r="B94" i="102"/>
  <c r="B132" i="102"/>
  <c r="B115" i="104"/>
  <c r="B96" i="103"/>
  <c r="B134" i="103"/>
  <c r="B95" i="102"/>
  <c r="B133" i="102"/>
  <c r="B99" i="102"/>
  <c r="B132" i="104"/>
  <c r="B94" i="104"/>
  <c r="C58" i="104"/>
  <c r="B117" i="103"/>
  <c r="C58" i="103"/>
  <c r="B116" i="102"/>
  <c r="C53" i="104"/>
  <c r="B100" i="102"/>
  <c r="B123" i="102"/>
  <c r="B106" i="102"/>
  <c r="B92" i="103"/>
  <c r="B131" i="104"/>
  <c r="B109" i="104"/>
  <c r="B93" i="104"/>
  <c r="C57" i="104"/>
  <c r="B97" i="103"/>
  <c r="B118"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19"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91" i="103"/>
  <c r="B129" i="102"/>
  <c r="B124" i="104"/>
  <c r="B103" i="104"/>
  <c r="C67" i="104"/>
  <c r="C51" i="104"/>
  <c r="B103" i="103"/>
  <c r="B124" i="103"/>
  <c r="B123" i="104"/>
  <c r="B102" i="104"/>
  <c r="C66" i="104"/>
  <c r="C50" i="104"/>
  <c r="B104" i="103"/>
  <c r="B126" i="103"/>
  <c r="C66" i="103"/>
  <c r="B103" i="102"/>
  <c r="B124" i="102"/>
  <c r="C62" i="104"/>
  <c r="B122" i="104"/>
  <c r="B101" i="104"/>
  <c r="C65" i="104"/>
  <c r="C53" i="103"/>
  <c r="B105" i="103"/>
  <c r="B127" i="103"/>
  <c r="C50" i="103"/>
  <c r="C67" i="103"/>
  <c r="B104" i="102"/>
  <c r="B126" i="102"/>
  <c r="B105" i="102"/>
  <c r="B120" i="104"/>
  <c r="C63" i="104"/>
  <c r="B128" i="102"/>
  <c r="B130" i="103"/>
  <c r="B121" i="104"/>
  <c r="B100" i="104"/>
  <c r="C64" i="104"/>
  <c r="B90" i="103"/>
  <c r="B106" i="103"/>
  <c r="B128" i="103"/>
  <c r="C51" i="103"/>
  <c r="B127" i="102"/>
  <c r="B99" i="104"/>
  <c r="B91" i="102"/>
  <c r="C55" i="102"/>
  <c r="C51" i="102"/>
  <c r="C57" i="102"/>
  <c r="C62" i="102"/>
  <c r="C54" i="102"/>
  <c r="C58" i="102"/>
  <c r="C59" i="102"/>
  <c r="C63" i="102"/>
  <c r="C60" i="102"/>
  <c r="C61" i="102"/>
  <c r="C65" i="102"/>
  <c r="C66" i="102"/>
  <c r="C64" i="102"/>
  <c r="C67" i="102"/>
  <c r="C56" i="102"/>
  <c r="C50" i="102"/>
  <c r="C53" i="102"/>
  <c r="G4" i="86"/>
  <c r="I4" i="86"/>
  <c r="E4" i="86"/>
  <c r="H4" i="86"/>
  <c r="K2" i="86"/>
  <c r="C69" i="103" l="1"/>
  <c r="C69" i="104"/>
  <c r="B67" i="102"/>
  <c r="I3" i="86"/>
  <c r="H3" i="86"/>
  <c r="G3" i="86"/>
  <c r="F3" i="86"/>
  <c r="F41" i="86"/>
  <c r="G41" i="86" s="1"/>
  <c r="H41" i="86" s="1"/>
  <c r="I41" i="86" s="1"/>
  <c r="E3" i="86"/>
  <c r="B55" i="103" l="1"/>
  <c r="B59" i="104"/>
  <c r="AT43" i="102" a="1"/>
  <c r="AT43" i="102" s="1"/>
  <c r="AU43" i="102" s="1" a="1"/>
  <c r="H45" i="98"/>
  <c r="B51" i="98"/>
  <c r="B57" i="98"/>
  <c r="B49" i="98"/>
  <c r="B56" i="103"/>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98" a="1"/>
  <c r="B64" i="104"/>
  <c r="B66" i="104"/>
  <c r="B48" i="104"/>
  <c r="B54" i="104"/>
  <c r="B63" i="104"/>
  <c r="B61" i="104"/>
  <c r="B65" i="104"/>
  <c r="B62" i="104"/>
  <c r="B58" i="104"/>
  <c r="B50" i="104"/>
  <c r="B55" i="104"/>
  <c r="B52" i="104"/>
  <c r="AT43" i="104" a="1"/>
  <c r="B60" i="104"/>
  <c r="B56" i="104"/>
  <c r="K3" i="86"/>
  <c r="AT43" i="103" l="1"/>
  <c r="AU43" i="103" s="1" a="1"/>
  <c r="AU43" i="102"/>
  <c r="AT43" i="104"/>
  <c r="AU43" i="104" s="1" a="1"/>
  <c r="AT43" i="98"/>
  <c r="AU43" i="98" s="1" a="1"/>
  <c r="N66" i="86"/>
  <c r="N65" i="86"/>
  <c r="N64" i="86"/>
  <c r="N63" i="86"/>
  <c r="AU43" i="103" l="1"/>
  <c r="AU43" i="104"/>
  <c r="AU43" i="98"/>
  <c r="N59" i="86"/>
  <c r="O59" i="86" s="1"/>
  <c r="O57" i="86" l="1"/>
  <c r="P59" i="86"/>
  <c r="N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H101" i="103" s="1"/>
  <c r="AB100" i="103"/>
  <c r="AA100" i="103"/>
  <c r="AB99" i="103"/>
  <c r="AA99" i="103"/>
  <c r="AB98" i="103"/>
  <c r="AA98" i="103"/>
  <c r="AB97" i="103"/>
  <c r="AA97" i="103"/>
  <c r="AH97" i="103" s="1"/>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O55" i="86" a="1"/>
  <c r="AH102" i="102" l="1"/>
  <c r="O55" i="86"/>
  <c r="Q59" i="86"/>
  <c r="P57" i="86"/>
  <c r="AH99" i="102"/>
  <c r="AH107" i="102"/>
  <c r="AH91" i="102"/>
  <c r="AH90" i="104"/>
  <c r="AG3" i="104" s="1"/>
  <c r="T3" i="104" s="1"/>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P64" i="86" a="1"/>
  <c r="P64" i="86" l="1"/>
  <c r="B26" i="100" s="1"/>
  <c r="Q57" i="86"/>
  <c r="R59" i="86"/>
  <c r="AG3" i="103"/>
  <c r="T216" i="104"/>
  <c r="AG3" i="102"/>
  <c r="T3" i="102" s="1"/>
  <c r="Q64" i="86" a="1"/>
  <c r="T215" i="103" l="1"/>
  <c r="T3" i="103"/>
  <c r="R57" i="86"/>
  <c r="S59" i="86"/>
  <c r="T218" i="102"/>
  <c r="Q64" i="86"/>
  <c r="B28"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R64" i="86" a="1"/>
  <c r="R64" i="86" l="1"/>
  <c r="D1" i="100" s="1"/>
  <c r="S57" i="86"/>
  <c r="T59" i="86"/>
  <c r="T57" i="86" s="1"/>
  <c r="AH94" i="98"/>
  <c r="AH92" i="98"/>
  <c r="AH93" i="98"/>
  <c r="AH109" i="98"/>
  <c r="AH98" i="98"/>
  <c r="AH102" i="98"/>
  <c r="AH101" i="98"/>
  <c r="AH96" i="98"/>
  <c r="AH107" i="98"/>
  <c r="AH106" i="98"/>
  <c r="AH104" i="98"/>
  <c r="AH95" i="98"/>
  <c r="AH97" i="98"/>
  <c r="AH99" i="98"/>
  <c r="AH91" i="98"/>
  <c r="AH103" i="98"/>
  <c r="AH105" i="98"/>
  <c r="AH108" i="98"/>
  <c r="AH100" i="98"/>
  <c r="AH90" i="98"/>
  <c r="T64" i="86" a="1"/>
  <c r="S64" i="86" a="1"/>
  <c r="O2" i="103" l="1"/>
  <c r="O2" i="104"/>
  <c r="O2" i="98"/>
  <c r="O2" i="102"/>
  <c r="T64" i="86"/>
  <c r="D28" i="100" s="1"/>
  <c r="S64" i="86"/>
  <c r="D26"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X69" i="98" l="1"/>
  <c r="E9" i="101"/>
  <c r="M125" i="103" l="1"/>
  <c r="M138" i="103" s="1"/>
  <c r="M114" i="102"/>
  <c r="L125" i="102"/>
  <c r="L138" i="102" s="1"/>
  <c r="M125" i="102"/>
  <c r="E3" i="101"/>
  <c r="D135" i="86"/>
  <c r="G125" i="86"/>
  <c r="H125" i="86" s="1"/>
  <c r="I125" i="86" s="1"/>
  <c r="J125" i="86" s="1"/>
  <c r="K125" i="86" s="1"/>
  <c r="L125" i="86" s="1"/>
  <c r="M125" i="86" s="1"/>
  <c r="N125" i="86" s="1"/>
  <c r="O125" i="86" s="1"/>
  <c r="P125" i="86" s="1"/>
  <c r="Q125" i="86" s="1"/>
  <c r="R125" i="86" s="1"/>
  <c r="S125" i="86" s="1"/>
  <c r="T125" i="86" s="1"/>
  <c r="U125" i="86" s="1"/>
  <c r="V125" i="86" s="1"/>
  <c r="W125" i="86" s="1"/>
  <c r="X125" i="86" s="1"/>
  <c r="Y125" i="86" s="1"/>
  <c r="Z125" i="86" s="1"/>
  <c r="H112" i="86"/>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AD112" i="86" s="1"/>
  <c r="R95" i="86"/>
  <c r="Q95" i="86"/>
  <c r="P95" i="86"/>
  <c r="O95" i="86"/>
  <c r="N95" i="86"/>
  <c r="M95" i="86"/>
  <c r="L95" i="86"/>
  <c r="K95" i="86"/>
  <c r="J95" i="86"/>
  <c r="I95" i="86"/>
  <c r="H95" i="86"/>
  <c r="G95" i="86"/>
  <c r="F95" i="86"/>
  <c r="E95" i="86"/>
  <c r="D95" i="86"/>
  <c r="J41" i="86"/>
  <c r="AH175" i="98"/>
  <c r="AH171" i="98"/>
  <c r="P169" i="98"/>
  <c r="AH17" i="98"/>
  <c r="T124" i="86"/>
  <c r="U124" i="86"/>
  <c r="F124" i="86"/>
  <c r="Z127" i="86"/>
  <c r="O124" i="86"/>
  <c r="H124" i="86"/>
  <c r="K65" i="86" l="1"/>
  <c r="K24" i="86"/>
  <c r="K19" i="86"/>
  <c r="K23" i="86"/>
  <c r="K22" i="86"/>
  <c r="K21" i="86"/>
  <c r="K20" i="86"/>
  <c r="K18" i="86"/>
  <c r="K17" i="86"/>
  <c r="K16" i="86"/>
  <c r="K15" i="86"/>
  <c r="K14" i="86"/>
  <c r="K13" i="86"/>
  <c r="K12" i="86"/>
  <c r="AA125" i="104"/>
  <c r="AA125" i="103"/>
  <c r="AA125" i="102"/>
  <c r="U149" i="102"/>
  <c r="W147" i="102" s="1"/>
  <c r="K32" i="86"/>
  <c r="K54" i="86"/>
  <c r="K7" i="86"/>
  <c r="K36" i="86"/>
  <c r="K42" i="86"/>
  <c r="F113" i="86" s="1"/>
  <c r="K58" i="86"/>
  <c r="K28" i="86"/>
  <c r="K50" i="86"/>
  <c r="K66" i="86"/>
  <c r="K11" i="86"/>
  <c r="K46" i="86"/>
  <c r="K62" i="86"/>
  <c r="AG3" i="98"/>
  <c r="K4" i="86"/>
  <c r="K8" i="86"/>
  <c r="K25" i="86"/>
  <c r="K29" i="86"/>
  <c r="K33" i="86"/>
  <c r="K37" i="86"/>
  <c r="K43" i="86"/>
  <c r="K47" i="86"/>
  <c r="K51" i="86"/>
  <c r="K55" i="86"/>
  <c r="K59" i="86"/>
  <c r="K63" i="86"/>
  <c r="K5" i="86"/>
  <c r="K9" i="86"/>
  <c r="K26" i="86"/>
  <c r="K30" i="86"/>
  <c r="K34" i="86"/>
  <c r="K44" i="86"/>
  <c r="K48" i="86"/>
  <c r="K52" i="86"/>
  <c r="K56" i="86"/>
  <c r="K60" i="86"/>
  <c r="K64" i="86"/>
  <c r="K6" i="86"/>
  <c r="K10" i="86"/>
  <c r="K27" i="86"/>
  <c r="K31" i="86"/>
  <c r="K35" i="86"/>
  <c r="K41" i="86"/>
  <c r="K45" i="86"/>
  <c r="K49" i="86"/>
  <c r="K53" i="86"/>
  <c r="K57" i="86"/>
  <c r="K61" i="86"/>
  <c r="J124" i="86"/>
  <c r="K113" i="86"/>
  <c r="AC113" i="86"/>
  <c r="G124" i="86"/>
  <c r="X124" i="86"/>
  <c r="O113" i="86"/>
  <c r="R113" i="86"/>
  <c r="Q124" i="86"/>
  <c r="P113" i="86"/>
  <c r="S124" i="86"/>
  <c r="I124" i="86"/>
  <c r="L124" i="86"/>
  <c r="AD113" i="86"/>
  <c r="Q113" i="86"/>
  <c r="U113" i="86"/>
  <c r="AB113" i="86"/>
  <c r="P124" i="86"/>
  <c r="R124" i="86"/>
  <c r="T113" i="86"/>
  <c r="Y113" i="86"/>
  <c r="M113" i="86"/>
  <c r="W113" i="86"/>
  <c r="G113" i="86"/>
  <c r="Y124" i="86"/>
  <c r="K124" i="86"/>
  <c r="H113" i="86"/>
  <c r="I113" i="86"/>
  <c r="J113" i="86"/>
  <c r="L113" i="86"/>
  <c r="S113" i="86"/>
  <c r="Z113" i="86"/>
  <c r="N124" i="86"/>
  <c r="V124" i="86"/>
  <c r="V113" i="86"/>
  <c r="W124" i="86"/>
  <c r="N113" i="86"/>
  <c r="X113" i="86"/>
  <c r="M124" i="86"/>
  <c r="AA113" i="86"/>
  <c r="G130" i="86" l="1"/>
  <c r="G128" i="86"/>
  <c r="G135" i="86"/>
  <c r="X130" i="86"/>
  <c r="X129" i="86"/>
  <c r="K129" i="86"/>
  <c r="K135" i="86"/>
  <c r="Y132" i="86"/>
  <c r="Y135" i="86"/>
  <c r="V129" i="86"/>
  <c r="V131" i="86"/>
  <c r="V130" i="86"/>
  <c r="O133" i="86"/>
  <c r="O127" i="86"/>
  <c r="T135" i="86"/>
  <c r="T132" i="86"/>
  <c r="Q132" i="86"/>
  <c r="Q130" i="86"/>
  <c r="L127" i="86"/>
  <c r="L134" i="86"/>
  <c r="L128" i="86"/>
  <c r="I131" i="86"/>
  <c r="I134" i="86"/>
  <c r="G134" i="86"/>
  <c r="G131" i="86"/>
  <c r="X127" i="86"/>
  <c r="X134" i="86"/>
  <c r="X132" i="86"/>
  <c r="K133" i="86"/>
  <c r="K128" i="86"/>
  <c r="Y127" i="86"/>
  <c r="Y133" i="86"/>
  <c r="V133" i="86"/>
  <c r="V134" i="86"/>
  <c r="O130" i="86"/>
  <c r="O128" i="86"/>
  <c r="O135" i="86"/>
  <c r="T130" i="86"/>
  <c r="T133" i="86"/>
  <c r="Q127" i="86"/>
  <c r="Q133" i="86"/>
  <c r="L131" i="86"/>
  <c r="L129" i="86"/>
  <c r="I128" i="86"/>
  <c r="I135" i="86"/>
  <c r="I129" i="86"/>
  <c r="R132" i="86"/>
  <c r="R131" i="86"/>
  <c r="W129" i="86"/>
  <c r="W132" i="86"/>
  <c r="P131" i="86"/>
  <c r="P133" i="86"/>
  <c r="M128" i="86"/>
  <c r="M135" i="86"/>
  <c r="M133" i="86"/>
  <c r="J132" i="86"/>
  <c r="J131" i="86"/>
  <c r="N128" i="86"/>
  <c r="N127" i="86"/>
  <c r="S134" i="86"/>
  <c r="S127" i="86"/>
  <c r="H127" i="86"/>
  <c r="H134" i="86"/>
  <c r="H132" i="86"/>
  <c r="U131" i="86"/>
  <c r="U130" i="86"/>
  <c r="Y128" i="86"/>
  <c r="V135" i="86"/>
  <c r="O132" i="86"/>
  <c r="Q128" i="86"/>
  <c r="Q129" i="86"/>
  <c r="L133" i="86"/>
  <c r="R133" i="86"/>
  <c r="W130" i="86"/>
  <c r="W135" i="86"/>
  <c r="P129" i="86"/>
  <c r="J133" i="86"/>
  <c r="N129" i="86"/>
  <c r="N130" i="86"/>
  <c r="S128" i="86"/>
  <c r="H128" i="86"/>
  <c r="U134" i="86"/>
  <c r="R130" i="86"/>
  <c r="W134" i="86"/>
  <c r="P127" i="86"/>
  <c r="P132" i="86"/>
  <c r="M130" i="86"/>
  <c r="J130" i="86"/>
  <c r="N134" i="86"/>
  <c r="S132" i="86"/>
  <c r="H130" i="86"/>
  <c r="U127" i="86"/>
  <c r="G129" i="86"/>
  <c r="G132" i="86"/>
  <c r="X131" i="86"/>
  <c r="X133" i="86"/>
  <c r="K130" i="86"/>
  <c r="K132" i="86"/>
  <c r="K131" i="86"/>
  <c r="Y131" i="86"/>
  <c r="Y134" i="86"/>
  <c r="V128" i="86"/>
  <c r="V127" i="86"/>
  <c r="O134" i="86"/>
  <c r="O131" i="86"/>
  <c r="T127" i="86"/>
  <c r="T134" i="86"/>
  <c r="T128" i="86"/>
  <c r="Q131" i="86"/>
  <c r="Q134" i="86"/>
  <c r="L135" i="86"/>
  <c r="L132" i="86"/>
  <c r="I132" i="86"/>
  <c r="I130" i="86"/>
  <c r="R129" i="86"/>
  <c r="R127" i="86"/>
  <c r="R134" i="86"/>
  <c r="W133" i="86"/>
  <c r="W127" i="86"/>
  <c r="P135" i="86"/>
  <c r="P128" i="86"/>
  <c r="M132" i="86"/>
  <c r="M134" i="86"/>
  <c r="J129" i="86"/>
  <c r="J127" i="86"/>
  <c r="J134" i="86"/>
  <c r="N132" i="86"/>
  <c r="N135" i="86"/>
  <c r="S129" i="86"/>
  <c r="S135" i="86"/>
  <c r="H131" i="86"/>
  <c r="H133" i="86"/>
  <c r="U128" i="86"/>
  <c r="U135" i="86"/>
  <c r="U133" i="86"/>
  <c r="G133" i="86"/>
  <c r="G127" i="86"/>
  <c r="X135" i="86"/>
  <c r="X128" i="86"/>
  <c r="K134" i="86"/>
  <c r="K127" i="86"/>
  <c r="Y130" i="86"/>
  <c r="Y129" i="86"/>
  <c r="V132" i="86"/>
  <c r="O129" i="86"/>
  <c r="T131" i="86"/>
  <c r="T129" i="86"/>
  <c r="Q135" i="86"/>
  <c r="L130" i="86"/>
  <c r="I127" i="86"/>
  <c r="I133" i="86"/>
  <c r="R135" i="86"/>
  <c r="W128" i="86"/>
  <c r="P130" i="86"/>
  <c r="M127" i="86"/>
  <c r="M129" i="86"/>
  <c r="J135" i="86"/>
  <c r="N131" i="86"/>
  <c r="S133" i="86"/>
  <c r="H135" i="86"/>
  <c r="U132" i="86"/>
  <c r="R128" i="86"/>
  <c r="W131" i="86"/>
  <c r="P134" i="86"/>
  <c r="M131" i="86"/>
  <c r="J128" i="86"/>
  <c r="N133" i="86"/>
  <c r="S130" i="86"/>
  <c r="S131" i="86"/>
  <c r="H129" i="86"/>
  <c r="U129" i="86"/>
  <c r="F128" i="86"/>
  <c r="F133" i="86"/>
  <c r="F134" i="86"/>
  <c r="F132" i="86"/>
  <c r="F135" i="86"/>
  <c r="F131" i="86"/>
  <c r="F130" i="86"/>
  <c r="F129" i="86"/>
  <c r="F127" i="86"/>
  <c r="T177" i="98"/>
  <c r="N55" i="86" a="1"/>
  <c r="N55" i="86" l="1"/>
  <c r="AF3" i="98" l="1"/>
  <c r="T3" i="9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<sst xmlns="http://schemas.openxmlformats.org/spreadsheetml/2006/main" count="1195" uniqueCount="773">
  <si>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</si>
  <si>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</si>
  <si>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</si>
  <si>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</si>
  <si>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</si>
  <si>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</si>
  <si>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</si>
  <si>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</si>
  <si>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</si>
  <si>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</si>
  <si>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</si>
  <si>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</si>
  <si>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</si>
  <si>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</si>
  <si>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</si>
  <si>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</si>
  <si>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</si>
  <si>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</si>
  <si>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</si>
  <si>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</si>
  <si>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</si>
  <si>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</si>
  <si>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</si>
  <si>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</si>
  <si>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</si>
  <si>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</si>
  <si>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</si>
  <si>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</si>
  <si>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</si>
  <si>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</si>
  <si>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</si>
  <si>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</si>
  <si>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</si>
  <si>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</si>
  <si>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</si>
  <si>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</si>
  <si>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</si>
  <si>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</si>
  <si>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</si>
  <si>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</si>
  <si>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</si>
  <si>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</si>
  <si>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</si>
  <si>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</si>
  <si>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</si>
  <si>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</si>
  <si>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</si>
  <si>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</si>
  <si>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</si>
  <si>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</si>
  <si>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</si>
  <si>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</si>
  <si>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</si>
  <si>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</si>
  <si>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</si>
  <si>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</si>
  <si>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</si>
  <si>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</si>
  <si>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</si>
  <si>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</si>
  <si>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</si>
  <si>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</si>
  <si>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</si>
  <si>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</si>
  <si>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</si>
  <si>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</si>
  <si>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</si>
  <si>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</si>
  <si>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</si>
  <si>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</si>
  <si>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</si>
  <si>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</si>
  <si>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</si>
  <si>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</si>
  <si>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</si>
  <si>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</si>
  <si>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</si>
  <si>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</si>
  <si>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</si>
  <si>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</si>
  <si>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</si>
  <si>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</si>
  <si>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</si>
  <si>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</si>
  <si>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</si>
  <si>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</si>
  <si>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</si>
  <si>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</si>
  <si>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</si>
  <si>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</si>
  <si>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</si>
  <si>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</si>
  <si>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</si>
  <si>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</si>
  <si>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</si>
  <si>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</si>
  <si>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</si>
  <si>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</si>
  <si>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</si>
  <si>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</si>
  <si>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</si>
  <si>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</si>
  <si>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</si>
  <si>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</si>
  <si>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</si>
  <si>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</si>
  <si>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</si>
  <si>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</si>
  <si>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</si>
  <si>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</si>
  <si>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</si>
  <si>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</si>
  <si>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</si>
  <si>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</si>
  <si>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</si>
  <si>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</si>
  <si>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</si>
  <si>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</si>
  <si>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</si>
  <si>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</si>
  <si>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</si>
  <si>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</si>
  <si>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</si>
  <si>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</si>
  <si>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</si>
  <si>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</si>
  <si>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</si>
  <si>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</si>
  <si>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</si>
  <si>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</si>
  <si>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</si>
  <si>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</si>
  <si>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</si>
  <si>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</si>
  <si>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</si>
  <si>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</si>
  <si>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</si>
  <si>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</si>
  <si>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</si>
  <si>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</si>
  <si>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</si>
  <si>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</si>
  <si>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</si>
  <si>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</si>
  <si>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</si>
  <si>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</si>
  <si>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</si>
  <si>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</si>
  <si>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</si>
  <si>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</si>
  <si>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</si>
  <si>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</si>
  <si>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</si>
  <si>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</si>
  <si>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</si>
  <si>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</si>
  <si>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</si>
  <si>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</si>
  <si>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</si>
  <si>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</si>
  <si>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</si>
  <si>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</si>
  <si>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</si>
  <si>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</si>
  <si>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</si>
  <si>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</si>
  <si>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</si>
  <si>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</si>
  <si>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</si>
  <si>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</si>
  <si>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</si>
  <si>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</si>
  <si>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</si>
  <si>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</si>
  <si>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</si>
  <si>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</si>
  <si>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</si>
  <si>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</si>
  <si>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</si>
  <si>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</si>
  <si>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</si>
  <si>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</si>
  <si>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</si>
  <si>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</si>
  <si>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</si>
  <si>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</si>
  <si>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</si>
  <si>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</si>
  <si>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</si>
  <si>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</si>
  <si>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</si>
  <si>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</si>
  <si>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</si>
  <si>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</si>
  <si>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</si>
  <si>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</si>
  <si>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</si>
  <si>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</si>
  <si>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</si>
  <si>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</si>
  <si>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</si>
  <si>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</si>
  <si>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</si>
  <si>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</si>
  <si>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</si>
  <si>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</si>
  <si>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</si>
  <si>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</si>
  <si>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</si>
  <si>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</si>
  <si>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</si>
  <si>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</si>
  <si>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</si>
  <si>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</si>
  <si>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</si>
  <si>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</si>
  <si>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</si>
  <si>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</si>
  <si>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</si>
  <si>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</si>
  <si>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</si>
  <si>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</si>
  <si>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</si>
  <si>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</si>
  <si>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</si>
  <si>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</si>
  <si>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</si>
  <si>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</si>
  <si>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</si>
  <si>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</si>
  <si>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</si>
  <si>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</si>
  <si>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</si>
  <si>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</si>
  <si>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</si>
  <si>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</si>
  <si>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</si>
  <si>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</si>
  <si>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</si>
  <si>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</si>
  <si>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</si>
  <si>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</si>
  <si>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</si>
  <si>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</si>
  <si>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</si>
  <si>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</si>
  <si>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</si>
  <si>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</si>
  <si>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</si>
  <si>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</si>
  <si>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</si>
  <si>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</si>
  <si>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</si>
  <si>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</si>
  <si>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</si>
  <si>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</si>
  <si>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</si>
  <si>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</si>
  <si>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</si>
  <si>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</si>
  <si>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</si>
  <si>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</si>
  <si>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</si>
  <si>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</si>
  <si>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</si>
  <si>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</si>
  <si>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</si>
  <si>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</si>
  <si>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</si>
  <si>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</si>
  <si>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</si>
  <si>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</si>
  <si>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</si>
  <si>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</si>
  <si>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</si>
  <si>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</si>
  <si>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</si>
  <si>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</si>
  <si>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</si>
  <si>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</si>
  <si>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</si>
  <si>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</si>
  <si>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</si>
  <si>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</si>
  <si>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</si>
  <si>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</si>
  <si>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</si>
  <si>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</si>
  <si>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</si>
  <si>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</si>
  <si>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</si>
  <si>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</si>
  <si>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</si>
  <si>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</si>
  <si>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</si>
  <si>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</si>
  <si>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</si>
  <si>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</si>
  <si>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</si>
  <si>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</si>
  <si>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</si>
  <si>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</si>
  <si>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</si>
  <si>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</si>
  <si>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</si>
  <si>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</si>
  <si>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</si>
  <si>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</si>
  <si>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</si>
  <si>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</si>
  <si>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</si>
  <si>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</si>
  <si>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</si>
  <si>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</si>
  <si>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</si>
  <si>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</si>
  <si>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</si>
  <si>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</si>
  <si>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</si>
  <si>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</si>
  <si>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</si>
  <si>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</si>
  <si>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</si>
  <si>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</si>
  <si>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</si>
  <si>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</si>
  <si>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</si>
  <si>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</si>
  <si>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</si>
  <si>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</si>
  <si>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</si>
  <si>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</si>
  <si>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</si>
  <si>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</si>
  <si>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</si>
  <si>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</si>
  <si>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</si>
  <si>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</si>
  <si>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</si>
  <si>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</si>
  <si>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</si>
  <si>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</si>
  <si>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</si>
  <si>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</si>
  <si>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</si>
  <si>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</si>
  <si>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</si>
  <si>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</si>
  <si>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</si>
  <si>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</si>
  <si>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</si>
  <si>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</si>
  <si>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</si>
  <si>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</si>
  <si>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</si>
  <si>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</si>
  <si>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</si>
  <si>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</si>
  <si>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</si>
  <si>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</si>
  <si>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</si>
  <si>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</si>
  <si>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</si>
  <si>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</si>
  <si>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</si>
  <si>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</si>
  <si>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</si>
  <si>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</si>
  <si>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</si>
  <si>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</si>
  <si>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</si>
  <si>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</si>
  <si>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</si>
  <si>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</si>
  <si>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</si>
  <si>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</si>
  <si>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</si>
  <si>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</si>
  <si>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</si>
  <si>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</si>
  <si>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</si>
  <si>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</si>
  <si>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</si>
  <si>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</si>
  <si>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</si>
  <si>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</si>
  <si>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</si>
  <si>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</si>
  <si>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</si>
  <si>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</si>
  <si>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</si>
  <si>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</si>
  <si>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</si>
  <si>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</si>
  <si>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</si>
  <si>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</si>
  <si>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</si>
  <si>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</si>
  <si>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</si>
  <si>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</si>
  <si>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</si>
  <si>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</si>
  <si>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</si>
  <si>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</si>
  <si>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</si>
  <si>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</si>
  <si>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</si>
  <si>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</si>
  <si>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</si>
  <si>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</si>
  <si>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</si>
  <si>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</si>
  <si>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</si>
  <si>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</si>
  <si>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</si>
  <si>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</si>
  <si>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</si>
  <si>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</si>
  <si>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</si>
  <si>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</si>
  <si>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</si>
  <si>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</si>
  <si>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</si>
  <si>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</si>
  <si>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</si>
  <si>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</si>
  <si>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</si>
  <si>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</si>
  <si>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</si>
  <si>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</si>
  <si>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</si>
  <si>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</si>
  <si>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</si>
  <si>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</si>
  <si>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</si>
  <si>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</si>
  <si>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</si>
  <si>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</si>
  <si>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</si>
  <si>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</si>
  <si>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</si>
  <si>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</si>
  <si>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</si>
  <si>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</si>
  <si>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</si>
  <si>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</si>
  <si>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</si>
  <si>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</si>
  <si>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</si>
  <si>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</si>
  <si>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</si>
  <si>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</si>
  <si>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</si>
  <si>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</si>
  <si>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</si>
  <si>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</si>
  <si>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</si>
  <si>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</si>
  <si>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</si>
  <si>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</si>
  <si>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</si>
  <si>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</si>
  <si>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</si>
  <si>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</si>
  <si>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</si>
  <si>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</si>
  <si>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</si>
  <si>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</si>
  <si>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</si>
  <si>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</si>
  <si>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</si>
  <si>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</si>
  <si>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</si>
  <si>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</si>
  <si>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</si>
  <si>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</si>
  <si>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</si>
  <si>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</si>
  <si>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</si>
  <si>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</si>
  <si>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</si>
  <si>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</si>
  <si>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</si>
  <si>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</si>
  <si>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</si>
  <si>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</si>
  <si>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</si>
  <si>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</si>
  <si>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</si>
  <si>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</si>
  <si>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</si>
  <si>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</si>
  <si>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</si>
  <si>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</si>
  <si>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</si>
  <si>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</si>
  <si>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</si>
  <si>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</si>
  <si>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</si>
  <si>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</si>
  <si>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</si>
  <si>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</si>
  <si>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</si>
  <si>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</si>
  <si>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</si>
  <si>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</si>
  <si>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</si>
  <si>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</si>
  <si>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</si>
  <si>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</si>
  <si>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</si>
  <si>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</si>
  <si>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</si>
  <si>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</si>
  <si>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</si>
  <si>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</si>
  <si>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</si>
  <si>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</si>
  <si>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</si>
  <si>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</si>
  <si>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</si>
  <si>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</si>
  <si>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</si>
  <si>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</si>
  <si>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</si>
  <si>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</si>
  <si>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</si>
  <si>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</si>
  <si>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</si>
  <si>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</si>
  <si>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</si>
  <si>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</si>
  <si>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</si>
  <si>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</si>
  <si>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</si>
  <si>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</si>
  <si>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</si>
  <si>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</si>
  <si>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</si>
  <si>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</si>
  <si>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</si>
  <si>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</si>
  <si>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</si>
  <si>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</si>
  <si>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</si>
  <si>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</si>
  <si>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</si>
  <si>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</si>
  <si>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</si>
  <si>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</si>
  <si>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</si>
  <si>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</si>
  <si>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</si>
  <si>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</si>
  <si>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</si>
  <si>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</si>
  <si>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</si>
  <si>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</si>
  <si>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</si>
  <si>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</si>
  <si>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</si>
  <si>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</si>
  <si>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</si>
  <si>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</si>
  <si>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</si>
  <si>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</si>
  <si>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</si>
  <si>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</si>
  <si>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</si>
  <si>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</si>
  <si>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</si>
  <si>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</si>
  <si>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</si>
  <si>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</si>
  <si>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</si>
  <si>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</si>
  <si>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</si>
  <si>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</si>
  <si>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</si>
  <si>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</si>
  <si>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</si>
  <si>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</si>
  <si>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</si>
  <si>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</si>
  <si>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</si>
  <si>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</si>
  <si>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</si>
  <si>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</si>
  <si>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</si>
  <si>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</si>
  <si>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</si>
  <si>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</si>
  <si>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</si>
  <si>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</si>
  <si>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</si>
  <si>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</si>
  <si>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</si>
  <si>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</si>
  <si>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</si>
  <si>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</si>
  <si>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</si>
  <si>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</si>
  <si>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</si>
  <si>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</si>
  <si>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</si>
  <si>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</si>
  <si>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</si>
  <si>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</si>
  <si>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</si>
  <si>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</si>
  <si>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</si>
  <si>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</si>
  <si>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</si>
  <si>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</si>
  <si>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</si>
  <si>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</si>
  <si>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</si>
  <si>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</si>
  <si>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</si>
  <si>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</si>
  <si>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</si>
  <si>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</si>
  <si>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</si>
  <si>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</si>
  <si>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</si>
  <si>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</si>
  <si>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</si>
  <si>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</si>
  <si>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</si>
  <si>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</si>
  <si>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</si>
  <si>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</si>
  <si>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</si>
  <si>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</si>
  <si>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</si>
  <si>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</si>
  <si>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</si>
  <si>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</si>
  <si>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</si>
  <si>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</si>
  <si>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</si>
  <si>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</si>
  <si>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</si>
  <si>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</si>
  <si>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</si>
  <si>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</si>
  <si>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</si>
  <si>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</si>
  <si>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</si>
  <si>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</si>
  <si>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</si>
  <si>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</si>
  <si>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</si>
  <si>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</si>
  <si>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</si>
  <si>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</si>
  <si>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</si>
  <si>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</si>
  <si>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</si>
  <si>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</si>
  <si>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</si>
  <si>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</si>
  <si>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</si>
  <si>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</si>
  <si>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</si>
  <si>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</si>
  <si>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</si>
  <si>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</si>
  <si>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</si>
  <si>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</si>
  <si>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</si>
  <si>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</si>
  <si>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</si>
  <si>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</si>
  <si>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</si>
  <si>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</si>
  <si>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</si>
  <si>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</si>
  <si>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</si>
  <si>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</si>
  <si>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</si>
  <si>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</si>
  <si>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</si>
  <si>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</si>
  <si>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</si>
  <si>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</si>
  <si>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</si>
  <si>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</si>
  <si>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</si>
  <si>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</si>
  <si>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</si>
  <si>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</si>
  <si>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</si>
  <si>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</si>
  <si>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</si>
  <si>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</si>
  <si>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</si>
  <si>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</si>
  <si>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</si>
  <si>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</si>
  <si>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</si>
  <si>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</si>
  <si>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</si>
  <si>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</si>
  <si>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</si>
  <si>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</si>
  <si>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</si>
  <si>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</si>
  <si>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</si>
  <si>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</si>
  <si>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</si>
  <si>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</si>
  <si>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</si>
  <si>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</si>
  <si>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</si>
  <si>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</si>
  <si>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</si>
  <si>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</si>
  <si>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</si>
  <si>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</si>
  <si>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</si>
  <si>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</si>
  <si>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</si>
  <si>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</si>
  <si>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</si>
  <si>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</si>
  <si>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</si>
  <si>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</si>
  <si>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</si>
  <si>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</si>
  <si>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</si>
  <si>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</si>
  <si>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</si>
  <si>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</si>
  <si>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</si>
  <si>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</si>
  <si>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</si>
  <si>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</si>
  <si>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</si>
  <si>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</si>
  <si>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</si>
  <si>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</si>
  <si>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</si>
  <si>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</si>
  <si>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</si>
  <si>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</si>
  <si>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</si>
  <si>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</si>
  <si>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</si>
  <si>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</si>
  <si>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</si>
  <si>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</si>
  <si>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</si>
  <si>
    <t>23.3-1688-2024</t>
  </si>
  <si>
    <t>2.3.1</t>
  </si>
  <si>
    <t>Buggfixar i uppräkning av valda roller samt uppdaterat ramavtalsnummer. /NH</t>
  </si>
  <si>
    <t>2.3.3</t>
  </si>
  <si>
    <t>Kompetensområde</t>
  </si>
  <si>
    <t>Avtalsnummer</t>
  </si>
  <si>
    <t>23.3-2940-20</t>
  </si>
  <si>
    <t>Aktivt blad</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</si>
  <si>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r>
      <rPr>
        <b/>
        <u/>
        <sz val="14"/>
        <rFont val="Arial"/>
        <family val="2"/>
      </rPr>
      <t>Glöm ej aktivera redigering!</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</si>
  <si>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D nedan. Observera att endast en modell (flik) ska väljas. Därefter fyller ni i de gula fälten för avropet i vald flik.
</t>
  </si>
  <si>
    <t>XX (Uppdateras vid val av kompetensområde)</t>
  </si>
  <si>
    <t>Olika avtalsnummer för olika kompetensområden, samt justeringar på Information (emfas, tillägg av text)</t>
  </si>
  <si>
    <t>2.3.4</t>
  </si>
  <si>
    <t>Formatering av avtalsnummer på bladen samt Information. Gulmarkering av fältet om inget alternativ är valt ännu på Information.</t>
  </si>
  <si>
    <t>2.3.5</t>
  </si>
  <si>
    <t>3. IT-Säkerhet</t>
  </si>
  <si>
    <t>Uppdaterat ramavtalsnummer och namn på ramavtal 3</t>
  </si>
  <si>
    <t>2.3.6</t>
  </si>
  <si>
    <t>Uppdaterat så att avtalstecknande-bladet uppdateras för olika ramavtalsområden.</t>
  </si>
  <si>
    <t>Avtalstecknande-version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</si>
</sst>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50">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
      <patternFill patternType="solid">
        <fgColor theme="0" tint="-0.24994659260841701"/>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9">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3" fillId="7" borderId="22" xfId="7" applyFill="1" applyBorder="1" applyAlignment="1" applyProtection="1">
      <alignment horizontal="left" vertical="top" wrapText="1"/>
    </xf>
    <xf numFmtId="173" fontId="3" fillId="0" borderId="0" xfId="0" applyNumberFormat="1" applyFont="1"/>
    <xf numFmtId="0" fontId="3" fillId="49" borderId="2" xfId="0" applyFont="1" applyFill="1" applyBorder="1"/>
    <xf numFmtId="14" fontId="3" fillId="0" borderId="2" xfId="0" applyNumberFormat="1" applyFont="1" applyBorder="1"/>
    <xf numFmtId="49" fontId="3" fillId="0" borderId="0" xfId="7" applyNumberFormat="1" applyFill="1" applyBorder="1" applyAlignment="1" applyProtection="1">
      <alignment horizontal="lef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7" applyFill="1" applyBorder="1" applyAlignment="1" applyProtection="1">
      <alignment horizontal="left" vertical="top" wrapText="1"/>
    </xf>
    <xf numFmtId="0" fontId="3" fillId="0" borderId="0" xfId="46" applyAlignment="1">
      <alignment vertical="top" wrapText="1"/>
    </xf>
    <xf numFmtId="0" fontId="3" fillId="0" borderId="0" xfId="46" applyAlignment="1">
      <alignment horizontal="left" vertical="center" wrapText="1"/>
    </xf>
    <xf numFmtId="0" fontId="3" fillId="0" borderId="0" xfId="46" applyAlignment="1">
      <alignment vertical="top"/>
    </xf>
    <xf numFmtId="166" fontId="32" fillId="0" borderId="0" xfId="5" applyFont="1" applyFill="1" applyBorder="1" applyAlignment="1" applyProtection="1">
      <alignment horizontal="right" vertical="top" wrapText="1"/>
    </xf>
    <xf numFmtId="0" fontId="3" fillId="0" borderId="0" xfId="46" applyAlignment="1">
      <alignment horizontal="left" vertical="top" wrapText="1"/>
    </xf>
    <xf numFmtId="0" fontId="3" fillId="0" borderId="0" xfId="46" applyAlignment="1">
      <alignment horizontal="left" vertical="top"/>
    </xf>
    <xf numFmtId="0" fontId="26" fillId="0" borderId="0" xfId="48" applyFont="1" applyAlignment="1">
      <alignment horizontal="left" vertical="top" wrapText="1"/>
    </xf>
    <xf numFmtId="166" fontId="4" fillId="0" borderId="0" xfId="5" applyFont="1" applyFill="1" applyBorder="1" applyAlignment="1" applyProtection="1">
      <alignment horizontal="center" vertical="center" wrapText="1"/>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3" fillId="0" borderId="0" xfId="46" applyAlignment="1">
      <alignment horizontal="center" vertical="top"/>
    </xf>
    <xf numFmtId="0" fontId="9" fillId="0" borderId="0" xfId="46" applyFont="1" applyAlignment="1">
      <alignment horizontal="center" vertical="top"/>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 fillId="0" borderId="0" xfId="47" applyFont="1" applyAlignment="1">
      <alignment horizontal="left" vertical="top" wrapText="1"/>
    </xf>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5" fillId="0" borderId="0" xfId="0" applyFont="1" applyAlignment="1">
      <alignment horizontal="left" vertical="top" wrapText="1"/>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0" fontId="3" fillId="0" borderId="18" xfId="7" applyAlignment="1" applyProtection="1">
      <alignment horizontal="left" vertical="top" wrapText="1"/>
    </xf>
    <xf numFmtId="49" fontId="3" fillId="7" borderId="18" xfId="7" applyNumberFormat="1" applyFill="1" applyAlignment="1" applyProtection="1">
      <alignment horizontal="left" vertical="top"/>
      <protection locked="0"/>
    </xf>
    <xf numFmtId="0" fontId="3" fillId="0" borderId="22" xfId="7" applyFill="1" applyBorder="1" applyAlignment="1" applyProtection="1">
      <alignment horizontal="left" vertical="top" wrapText="1"/>
    </xf>
    <xf numFmtId="0" fontId="0" fillId="0" borderId="32" xfId="0" applyBorder="1" applyAlignment="1">
      <alignment horizontal="left" vertical="top" wrapText="1"/>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0" fontId="0" fillId="0" borderId="31" xfId="0" applyBorder="1" applyAlignment="1">
      <alignment horizontal="left" vertical="top" wrapText="1"/>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166" fontId="32" fillId="0" borderId="0" xfId="5" applyFont="1" applyFill="1" applyAlignment="1" applyProtection="1">
      <alignment horizontal="right" vertical="top" wrapText="1"/>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3" fillId="6" borderId="0" xfId="7" applyFill="1"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52" xfId="7"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57" fillId="0" borderId="96" xfId="0" applyFont="1" applyBorder="1" applyAlignment="1">
      <alignment horizontal="center" vertical="top"/>
    </xf>
    <xf numFmtId="0" fontId="57" fillId="0" borderId="0" xfId="0" applyFont="1" applyAlignment="1">
      <alignment horizontal="center" vertical="top"/>
    </xf>
    <xf numFmtId="0" fontId="57" fillId="0" borderId="94" xfId="0" applyFont="1" applyBorder="1" applyAlignment="1">
      <alignment horizontal="center" vertical="top"/>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3" fillId="12" borderId="15"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1" fontId="3" fillId="8" borderId="51"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0" xfId="6" applyFill="1" applyAlignment="1" applyProtection="1">
      <alignment horizontal="left" vertical="top" wrapText="1"/>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33" fillId="0" borderId="0" xfId="0" applyFont="1" applyAlignment="1">
      <alignment vertical="top" wrapText="1"/>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55" fillId="0" borderId="0" xfId="0" applyFont="1" applyAlignment="1">
      <alignment horizontal="left" vertical="top" wrapText="1"/>
    </xf>
    <xf numFmtId="0" fontId="0" fillId="0" borderId="0" xfId="0" applyAlignment="1">
      <alignment vertical="top"/>
    </xf>
    <xf numFmtId="0" fontId="33" fillId="0" borderId="33" xfId="0" applyFont="1" applyBorder="1" applyAlignment="1">
      <alignment vertical="top" wrapText="1"/>
    </xf>
    <xf numFmtId="0" fontId="0" fillId="0" borderId="0" xfId="0" applyAlignment="1">
      <alignmen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 fillId="7" borderId="37" xfId="0" applyFont="1" applyFill="1" applyBorder="1" applyAlignment="1" applyProtection="1">
      <alignment vertical="top"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0" fillId="7" borderId="14" xfId="0" applyFill="1" applyBorder="1" applyAlignment="1" applyProtection="1">
      <alignment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3"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3" fillId="7" borderId="14" xfId="0" applyFont="1" applyFill="1" applyBorder="1" applyAlignment="1" applyProtection="1">
      <alignment horizontal="center" vertical="top" wrapText="1"/>
      <protection locked="0"/>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0" fillId="7" borderId="22" xfId="0" applyFill="1" applyBorder="1" applyAlignment="1" applyProtection="1">
      <alignment horizontal="left" vertical="top" wrapText="1"/>
      <protection locked="0"/>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16" fillId="0" borderId="7" xfId="0" applyFont="1" applyBorder="1" applyAlignment="1">
      <alignment vertical="top" wrapText="1"/>
    </xf>
    <xf numFmtId="0" fontId="16" fillId="0" borderId="14" xfId="0" applyFont="1" applyBorder="1" applyAlignment="1">
      <alignment vertical="top" wrapText="1"/>
    </xf>
    <xf numFmtId="0" fontId="23" fillId="15" borderId="14" xfId="0" applyFont="1" applyFill="1" applyBorder="1" applyAlignment="1">
      <alignment vertical="top" wrapText="1"/>
    </xf>
    <xf numFmtId="0" fontId="4" fillId="0" borderId="0" xfId="7" applyFont="1" applyBorder="1" applyAlignment="1" applyProtection="1">
      <alignment horizontal="left" vertical="top" wrapText="1"/>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7" fillId="0" borderId="0" xfId="0" applyFont="1" applyAlignment="1">
      <alignment vertical="center" wrapText="1"/>
    </xf>
    <xf numFmtId="0" fontId="0" fillId="0" borderId="0" xfId="0" applyAlignment="1">
      <alignment vertical="center" wrapText="1"/>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3" fillId="0" borderId="0" xfId="0" applyFont="1" applyBorder="1"/>
    <xf numFmtId="0" fontId="3" fillId="0" borderId="0" xfId="0" applyFont="1" applyFill="1" applyBorder="1"/>
  </cellXfs>
  <cellStyles count="49">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omma" xfId="45" builtinId="3"/>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137">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tint="-0.34998626667073579"/>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ill>
        <patternFill>
          <bgColor rgb="FFFF0000"/>
        </patternFill>
      </fill>
    </dxf>
    <dxf>
      <fill>
        <patternFill>
          <bgColor rgb="FFFF0000"/>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
      <fill>
        <patternFill>
          <bgColor rgb="FFFFFF0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DeanWilson/AppData/Local/Microsoft/Windows/INetCache/Content.Outlook/TMFIUGWG/Avropsblankett%20Brandskydd-%201,0%20-%20Kopia%202.xls" TargetMode="External"/><Relationship Id="rId1" Type="http://schemas.openxmlformats.org/officeDocument/2006/relationships/externalLinkPath" Target="/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tabSelected="1" zoomScaleNormal="100" workbookViewId="0">
      <selection activeCell="D12" sqref="D12"/>
    </sheetView>
  </sheetViews>
  <sheetFormatPr defaultColWidth="9.140625" defaultRowHeight="12.75" x14ac:dyDescent="0.2"/>
  <cols>
    <col min="1" max="1" width="2.85546875" style="25" customWidth="1"/>
    <col min="2" max="2" width="150.42578125" style="24" customWidth="1"/>
    <col min="3" max="3" width="29.42578125" style="25" customWidth="1"/>
    <col min="4" max="4" width="13.28515625" style="25" customWidth="1"/>
    <col min="5" max="5" width="12.7109375" style="25" customWidth="1"/>
    <col min="6" max="9" width="11.7109375" style="25" customWidth="1"/>
    <col min="10" max="10" width="10.28515625" style="25" customWidth="1"/>
    <col min="11" max="11" width="11.140625" style="25" customWidth="1"/>
    <col min="12" max="12" width="12.28515625" style="25" customWidth="1"/>
    <col min="13" max="13" width="12.85546875" style="25" customWidth="1"/>
    <col min="14" max="15" width="12.7109375" style="25" customWidth="1"/>
    <col min="16" max="16" width="11.42578125" style="25" customWidth="1"/>
    <col min="17" max="19" width="19.140625" style="25" customWidth="1"/>
    <col min="20" max="20" width="10.28515625" style="25" customWidth="1"/>
    <col min="21" max="23" width="9.5703125" style="25" customWidth="1"/>
    <col min="24" max="24" width="10.5703125" style="25" customWidth="1"/>
    <col min="25" max="26" width="8.7109375" style="25" customWidth="1"/>
    <col min="27" max="27" width="9.5703125" style="25" hidden="1" customWidth="1"/>
    <col min="28" max="29" width="9.140625" style="25" hidden="1" customWidth="1"/>
    <col min="30" max="30" width="12.5703125" style="25" hidden="1" customWidth="1"/>
    <col min="31" max="33" width="8.42578125" style="25" hidden="1" customWidth="1"/>
    <col min="34" max="35" width="9.7109375" style="25" hidden="1" customWidth="1"/>
    <col min="36" max="36" width="8.42578125" style="25" hidden="1" customWidth="1"/>
    <col min="37" max="37" width="7.7109375" style="25" hidden="1" customWidth="1"/>
    <col min="38" max="38" width="7.7109375" style="25" customWidth="1"/>
    <col min="39" max="40" width="8.7109375" style="25" customWidth="1"/>
    <col min="41" max="41" width="7.7109375" style="25" customWidth="1"/>
    <col min="42" max="44" width="9.140625" style="25" customWidth="1"/>
    <col min="45" max="45" width="10.42578125" style="25" customWidth="1"/>
    <col min="46" max="51" width="9.140625" style="25" customWidth="1"/>
    <col min="52" max="16384" width="9.140625" style="25"/>
  </cols>
  <sheetData>
    <row r="1" spans="2:35" x14ac:dyDescent="0.2">
      <c r="X1" s="24" t="s">
        <v>175</v>
      </c>
    </row>
    <row r="2" spans="2:35" x14ac:dyDescent="0.2">
      <c r="H2" s="26"/>
      <c r="K2" s="27"/>
      <c r="N2" s="28"/>
      <c r="P2" s="29"/>
      <c r="X2" s="29"/>
      <c r="AD2" s="29"/>
    </row>
    <row r="3" spans="2:35" ht="26.25" x14ac:dyDescent="0.35">
      <c r="B3" s="411" t="s">
        <v>638</v>
      </c>
      <c r="C3" s="411"/>
      <c r="D3" s="411"/>
      <c r="E3" s="30"/>
      <c r="F3" s="30"/>
      <c r="G3" s="30"/>
      <c r="H3" s="30"/>
      <c r="I3" s="30"/>
      <c r="J3" s="30"/>
      <c r="Q3" s="31"/>
      <c r="R3" s="32"/>
      <c r="S3" s="33"/>
      <c r="T3" s="33"/>
      <c r="U3" s="33"/>
      <c r="V3" s="33"/>
      <c r="W3" s="33"/>
      <c r="X3" s="33"/>
      <c r="Y3" s="26"/>
      <c r="Z3" s="26"/>
      <c r="AA3" s="26"/>
      <c r="AC3" s="26"/>
      <c r="AE3" s="34"/>
      <c r="AI3" s="26"/>
    </row>
    <row r="4" spans="2:35" ht="27.95" customHeight="1" x14ac:dyDescent="0.35">
      <c r="B4" s="411" t="s">
        <v>639</v>
      </c>
      <c r="C4" s="411"/>
      <c r="D4" s="411"/>
      <c r="E4" s="30"/>
      <c r="F4" s="30"/>
      <c r="G4" s="30"/>
      <c r="H4" s="30"/>
      <c r="I4" s="30"/>
      <c r="J4" s="30"/>
      <c r="K4" s="35"/>
      <c r="L4" s="35"/>
      <c r="M4" s="35"/>
      <c r="N4" s="35"/>
      <c r="O4" s="35"/>
      <c r="P4" s="35"/>
      <c r="Q4" s="33"/>
      <c r="R4" s="33"/>
      <c r="S4" s="33"/>
      <c r="T4" s="33"/>
      <c r="U4" s="33"/>
      <c r="V4" s="33"/>
      <c r="W4" s="33"/>
      <c r="X4" s="33"/>
      <c r="AA4" s="36"/>
    </row>
    <row r="5" spans="2:35" ht="30" customHeight="1" x14ac:dyDescent="0.35">
      <c r="B5" s="412" t="str">
        <f>Ramavtalsområde</f>
        <v>IT-konsulttjänster Resurskonsulter</v>
      </c>
      <c r="C5" s="412"/>
      <c r="D5" s="412"/>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3">
      <c r="B6" s="413" t="str">
        <f ca="1">"Ramavtalsnummer: "&amp;Ramavtalsnummer</f>
        <v>Ramavtalsnummer: XX (Uppdateras när du valt utvärderingsmodell och kompetensområde)</v>
      </c>
      <c r="C6" s="413"/>
      <c r="D6" s="413"/>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35">
      <c r="B7" s="412"/>
      <c r="C7" s="412"/>
      <c r="D7" s="412"/>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 customHeight="1" x14ac:dyDescent="0.3">
      <c r="B8" s="414" t="s">
        <v>640</v>
      </c>
      <c r="C8" s="414"/>
      <c r="D8" s="414"/>
      <c r="E8" s="30"/>
      <c r="F8" s="30"/>
      <c r="G8" s="30"/>
      <c r="H8" s="30"/>
      <c r="I8" s="30"/>
      <c r="J8" s="30"/>
      <c r="K8" s="41"/>
      <c r="L8" s="41"/>
      <c r="M8" s="41"/>
      <c r="N8" s="41"/>
      <c r="O8" s="41"/>
      <c r="P8" s="41"/>
      <c r="Q8" s="42"/>
      <c r="R8" s="42"/>
      <c r="S8" s="42"/>
      <c r="T8" s="42"/>
      <c r="U8" s="42"/>
      <c r="V8" s="42"/>
      <c r="W8" s="383"/>
      <c r="X8" s="383"/>
      <c r="AC8" s="30"/>
      <c r="AD8" s="38"/>
      <c r="AE8" s="38"/>
      <c r="AF8" s="38"/>
      <c r="AG8" s="38"/>
    </row>
    <row r="9" spans="2:35" ht="40.5" customHeight="1" x14ac:dyDescent="0.2">
      <c r="B9" s="408" t="s">
        <v>761</v>
      </c>
      <c r="C9" s="408"/>
      <c r="D9" s="408"/>
      <c r="E9" s="30"/>
      <c r="F9" s="30"/>
      <c r="G9" s="30"/>
      <c r="H9" s="30"/>
      <c r="I9" s="30"/>
      <c r="J9" s="30"/>
      <c r="K9" s="44"/>
      <c r="L9" s="44"/>
      <c r="M9" s="44"/>
      <c r="N9" s="44"/>
      <c r="O9" s="44"/>
      <c r="P9" s="44"/>
      <c r="Q9" s="45"/>
      <c r="R9" s="45"/>
      <c r="S9" s="45"/>
      <c r="T9" s="45"/>
      <c r="U9" s="45"/>
      <c r="V9" s="45"/>
      <c r="W9" s="409"/>
      <c r="X9" s="409"/>
      <c r="AC9" s="30"/>
      <c r="AD9" s="38"/>
      <c r="AE9" s="38"/>
      <c r="AF9" s="38"/>
      <c r="AG9" s="38"/>
    </row>
    <row r="10" spans="2:35" s="38" customFormat="1" ht="60.6" customHeight="1" x14ac:dyDescent="0.2">
      <c r="B10" s="410" t="s">
        <v>762</v>
      </c>
      <c r="C10" s="410"/>
      <c r="D10" s="410"/>
      <c r="E10" s="30"/>
      <c r="F10" s="30"/>
      <c r="G10" s="30"/>
      <c r="H10" s="30"/>
      <c r="I10" s="30"/>
      <c r="J10" s="30"/>
      <c r="K10" s="44"/>
      <c r="L10" s="44"/>
      <c r="M10" s="44"/>
      <c r="N10" s="44"/>
      <c r="O10" s="44"/>
      <c r="P10" s="44"/>
      <c r="Q10" s="42"/>
      <c r="R10" s="42"/>
      <c r="S10" s="42"/>
      <c r="T10" s="42"/>
      <c r="U10" s="383"/>
      <c r="V10" s="383"/>
      <c r="W10" s="383"/>
      <c r="X10" s="383"/>
      <c r="AC10" s="30"/>
    </row>
    <row r="11" spans="2:35" ht="27.95" customHeight="1" x14ac:dyDescent="0.2">
      <c r="B11" s="47" t="s">
        <v>641</v>
      </c>
      <c r="C11" s="48"/>
      <c r="D11" s="48"/>
      <c r="E11" s="30"/>
      <c r="F11" s="30"/>
      <c r="G11" s="30"/>
      <c r="H11" s="30"/>
      <c r="I11" s="30"/>
      <c r="J11" s="30"/>
      <c r="Q11" s="45"/>
      <c r="R11" s="45"/>
      <c r="S11" s="45"/>
      <c r="T11" s="45"/>
      <c r="U11" s="409"/>
      <c r="V11" s="409"/>
      <c r="W11" s="409"/>
      <c r="X11" s="409"/>
      <c r="AC11" s="30"/>
      <c r="AD11" s="38"/>
      <c r="AE11" s="38"/>
      <c r="AF11" s="38"/>
      <c r="AG11" s="38"/>
    </row>
    <row r="12" spans="2:35" ht="44.25" customHeight="1" x14ac:dyDescent="0.2">
      <c r="B12" s="49" t="s">
        <v>642</v>
      </c>
      <c r="C12" s="50" t="s">
        <v>643</v>
      </c>
      <c r="D12" s="309"/>
      <c r="E12" s="51" t="str">
        <f>IF(D12="Ja","1 Spec. - 1. Lägsta pris","")</f>
        <v/>
      </c>
      <c r="F12" s="38"/>
      <c r="G12" s="38"/>
      <c r="H12" s="38"/>
      <c r="I12" s="38"/>
      <c r="J12" s="38"/>
      <c r="K12" s="27"/>
      <c r="Q12" s="42"/>
      <c r="R12" s="42"/>
      <c r="S12" s="42"/>
      <c r="T12" s="383"/>
      <c r="U12" s="383"/>
      <c r="V12" s="383"/>
      <c r="W12" s="383"/>
      <c r="X12" s="383"/>
      <c r="AC12" s="30"/>
      <c r="AD12" s="38"/>
      <c r="AE12" s="38"/>
      <c r="AF12" s="38"/>
      <c r="AG12" s="38"/>
    </row>
    <row r="13" spans="2:35" ht="44.25" customHeight="1" x14ac:dyDescent="0.2">
      <c r="B13" s="49" t="s">
        <v>644</v>
      </c>
      <c r="C13" s="50" t="s">
        <v>643</v>
      </c>
      <c r="D13" s="309"/>
      <c r="E13" s="51" t="str">
        <f>IF(D13="Ja","1 Spec. - 2. Relativ viktning","")</f>
        <v/>
      </c>
      <c r="F13" s="52"/>
      <c r="G13" s="52"/>
      <c r="H13" s="52"/>
      <c r="I13" s="52"/>
      <c r="J13" s="52"/>
      <c r="Q13" s="45"/>
      <c r="R13" s="45"/>
      <c r="S13" s="45"/>
      <c r="T13" s="383"/>
      <c r="U13" s="383"/>
      <c r="V13" s="383"/>
      <c r="W13" s="383"/>
      <c r="X13" s="383"/>
      <c r="AC13" s="30"/>
      <c r="AD13" s="38"/>
      <c r="AE13" s="38"/>
      <c r="AF13" s="38"/>
      <c r="AG13" s="38"/>
      <c r="AI13" s="53"/>
    </row>
    <row r="14" spans="2:35" ht="44.25" customHeight="1" x14ac:dyDescent="0.2">
      <c r="B14" s="49" t="s">
        <v>645</v>
      </c>
      <c r="C14" s="50" t="s">
        <v>643</v>
      </c>
      <c r="D14" s="309"/>
      <c r="E14" s="51" t="str">
        <f>IF(D14="Ja","1 Spec. - 3. Mervärdesmodell","")</f>
        <v/>
      </c>
      <c r="F14" s="54"/>
      <c r="G14" s="54"/>
      <c r="H14" s="54"/>
      <c r="I14" s="54"/>
      <c r="J14" s="54"/>
      <c r="Q14" s="45"/>
      <c r="R14" s="46"/>
      <c r="S14" s="46"/>
      <c r="T14" s="43"/>
      <c r="U14" s="43"/>
      <c r="V14" s="43"/>
      <c r="W14" s="43"/>
      <c r="X14" s="43"/>
      <c r="AC14" s="30"/>
      <c r="AD14" s="38"/>
      <c r="AE14" s="38"/>
      <c r="AF14" s="38"/>
      <c r="AG14" s="38"/>
      <c r="AI14" s="53"/>
    </row>
    <row r="15" spans="2:35" ht="44.25" customHeight="1" x14ac:dyDescent="0.2">
      <c r="B15" s="49" t="s">
        <v>646</v>
      </c>
      <c r="C15" s="50" t="s">
        <v>643</v>
      </c>
      <c r="D15" s="309"/>
      <c r="E15" s="51" t="str">
        <f>IF(D15="Ja","1 Spec. - 4. Annan modell","")</f>
        <v/>
      </c>
      <c r="Q15" s="26"/>
      <c r="AC15" s="30"/>
      <c r="AD15" s="38"/>
      <c r="AE15" s="38"/>
      <c r="AF15" s="38"/>
      <c r="AG15" s="38"/>
    </row>
    <row r="16" spans="2:35" ht="12.75" customHeight="1" x14ac:dyDescent="0.35">
      <c r="B16" s="55"/>
      <c r="C16" s="38"/>
      <c r="D16" s="406" t="s">
        <v>694</v>
      </c>
      <c r="E16" s="38"/>
      <c r="F16" s="38"/>
      <c r="G16" s="38"/>
      <c r="H16" s="38"/>
      <c r="I16" s="38"/>
      <c r="J16" s="38"/>
      <c r="Q16" s="44"/>
      <c r="R16" s="44"/>
      <c r="S16" s="44"/>
      <c r="T16" s="44"/>
      <c r="U16" s="44"/>
      <c r="V16" s="44"/>
      <c r="W16" s="44"/>
      <c r="X16" s="44"/>
      <c r="AC16" s="30"/>
      <c r="AD16" s="38"/>
      <c r="AE16" s="38"/>
      <c r="AF16" s="38"/>
      <c r="AG16" s="38"/>
    </row>
    <row r="17" spans="2:33" ht="12.75" customHeight="1" x14ac:dyDescent="0.2">
      <c r="C17" s="38"/>
      <c r="D17" s="407"/>
      <c r="E17" s="38"/>
      <c r="F17" s="38"/>
      <c r="G17" s="38"/>
      <c r="H17" s="38"/>
      <c r="I17" s="38"/>
      <c r="J17" s="38"/>
      <c r="Q17" s="44"/>
      <c r="R17" s="44"/>
      <c r="S17" s="44"/>
      <c r="T17" s="44"/>
      <c r="U17" s="44"/>
      <c r="V17" s="44"/>
      <c r="W17" s="44"/>
      <c r="X17" s="44"/>
      <c r="AC17" s="30"/>
      <c r="AD17" s="38"/>
      <c r="AE17" s="38"/>
      <c r="AF17" s="38"/>
      <c r="AG17" s="38"/>
    </row>
    <row r="18" spans="2:33" ht="12.75" customHeight="1" x14ac:dyDescent="0.2">
      <c r="C18" s="38"/>
      <c r="D18" s="407"/>
      <c r="E18" s="38"/>
      <c r="F18" s="38"/>
      <c r="G18" s="38"/>
      <c r="H18" s="38"/>
      <c r="I18" s="38"/>
      <c r="J18" s="38"/>
      <c r="Q18" s="44"/>
      <c r="R18" s="44"/>
      <c r="S18" s="44"/>
      <c r="T18" s="44"/>
      <c r="U18" s="44"/>
      <c r="V18" s="44"/>
      <c r="W18" s="44"/>
      <c r="X18" s="44"/>
      <c r="AC18" s="30"/>
      <c r="AD18" s="38"/>
      <c r="AE18" s="38"/>
      <c r="AF18" s="38"/>
      <c r="AG18" s="38"/>
    </row>
    <row r="19" spans="2:33" ht="12.75" customHeight="1" x14ac:dyDescent="0.2">
      <c r="C19" s="38"/>
      <c r="D19" s="38"/>
      <c r="E19" s="38"/>
      <c r="F19" s="38"/>
      <c r="G19" s="38"/>
      <c r="H19" s="38"/>
      <c r="I19" s="38"/>
      <c r="J19" s="38"/>
      <c r="Q19" s="44"/>
      <c r="R19" s="44"/>
      <c r="S19" s="44"/>
      <c r="T19" s="44"/>
      <c r="U19" s="44"/>
      <c r="V19" s="44"/>
      <c r="W19" s="44"/>
      <c r="X19" s="44"/>
      <c r="AC19" s="30"/>
      <c r="AD19" s="38"/>
      <c r="AE19" s="38"/>
      <c r="AF19" s="38"/>
      <c r="AG19" s="38"/>
    </row>
    <row r="20" spans="2:33" ht="14.1" customHeight="1" x14ac:dyDescent="0.2">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
      <c r="C21" s="38"/>
      <c r="D21" s="38"/>
      <c r="E21" s="38"/>
      <c r="F21" s="38"/>
      <c r="G21" s="38"/>
      <c r="H21" s="38"/>
      <c r="I21" s="38"/>
      <c r="J21" s="38"/>
      <c r="AC21" s="30"/>
      <c r="AD21" s="38"/>
      <c r="AE21" s="38"/>
      <c r="AF21" s="38"/>
      <c r="AG21" s="38"/>
    </row>
    <row r="22" spans="2:33" ht="17.25" customHeight="1" x14ac:dyDescent="0.2">
      <c r="B22" s="25"/>
      <c r="C22" s="38"/>
      <c r="D22" s="53"/>
      <c r="E22" s="53"/>
      <c r="F22" s="53"/>
      <c r="G22" s="53"/>
      <c r="H22" s="53"/>
      <c r="I22" s="53"/>
      <c r="Q22" s="26"/>
    </row>
    <row r="23" spans="2:33" ht="20.45" customHeight="1" x14ac:dyDescent="0.2">
      <c r="Q23" s="57"/>
      <c r="R23" s="57"/>
      <c r="S23" s="57"/>
      <c r="T23" s="57"/>
      <c r="U23" s="57"/>
      <c r="V23" s="57"/>
      <c r="W23" s="57"/>
      <c r="X23" s="57"/>
      <c r="AC23" s="30"/>
      <c r="AD23" s="38"/>
      <c r="AE23" s="38"/>
      <c r="AF23" s="38"/>
      <c r="AG23" s="38"/>
    </row>
    <row r="24" spans="2:33" ht="33.6" customHeight="1" x14ac:dyDescent="0.2">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
      <c r="D25" s="53"/>
      <c r="E25" s="53"/>
      <c r="F25" s="53"/>
      <c r="G25" s="53"/>
      <c r="H25" s="53"/>
      <c r="I25" s="53"/>
    </row>
    <row r="26" spans="2:33" x14ac:dyDescent="0.2">
      <c r="D26" s="53"/>
      <c r="E26" s="53"/>
      <c r="F26" s="53"/>
      <c r="G26" s="53"/>
      <c r="H26" s="53"/>
      <c r="I26" s="53"/>
    </row>
    <row r="27" spans="2:33" ht="27.75" customHeight="1" x14ac:dyDescent="0.2">
      <c r="D27" s="60"/>
      <c r="E27" s="60"/>
      <c r="F27" s="60"/>
      <c r="H27" s="58"/>
      <c r="I27" s="58"/>
      <c r="J27" s="58"/>
    </row>
    <row r="28" spans="2:33" ht="19.5" customHeight="1" x14ac:dyDescent="0.2">
      <c r="C28" s="23"/>
      <c r="D28" s="23"/>
      <c r="E28" s="23"/>
      <c r="F28" s="23"/>
      <c r="H28" s="58"/>
      <c r="I28" s="58"/>
      <c r="J28" s="58"/>
    </row>
    <row r="29" spans="2:33" ht="12.75" customHeight="1" x14ac:dyDescent="0.2"/>
    <row r="30" spans="2:33" ht="27.75" customHeight="1" x14ac:dyDescent="0.2">
      <c r="C30" s="60"/>
      <c r="D30" s="60"/>
      <c r="E30" s="60"/>
      <c r="F30" s="60"/>
    </row>
    <row r="31" spans="2:33" ht="19.5" customHeight="1" x14ac:dyDescent="0.2">
      <c r="C31" s="23"/>
      <c r="D31" s="23"/>
      <c r="E31" s="23"/>
      <c r="F31" s="23"/>
      <c r="Q31" s="61"/>
      <c r="R31" s="61"/>
      <c r="S31" s="61"/>
    </row>
    <row r="32" spans="2:33" ht="12.75" customHeight="1" x14ac:dyDescent="0.2">
      <c r="G32" s="27"/>
    </row>
    <row r="33" spans="3:44" ht="27.75" customHeight="1" x14ac:dyDescent="0.2">
      <c r="C33" s="60"/>
      <c r="D33" s="60"/>
      <c r="E33" s="60"/>
      <c r="F33" s="60"/>
      <c r="H33" s="58"/>
      <c r="I33" s="58"/>
    </row>
    <row r="34" spans="3:44" ht="19.5" customHeight="1" x14ac:dyDescent="0.2">
      <c r="C34" s="23"/>
      <c r="D34" s="23"/>
      <c r="E34" s="23"/>
      <c r="F34" s="23"/>
      <c r="H34" s="62"/>
      <c r="I34" s="62"/>
      <c r="Q34" s="61"/>
      <c r="R34" s="61"/>
      <c r="S34" s="61"/>
    </row>
    <row r="36" spans="3:44" x14ac:dyDescent="0.2">
      <c r="C36" s="58"/>
      <c r="D36" s="58"/>
      <c r="E36" s="58"/>
      <c r="F36" s="58"/>
      <c r="G36" s="58"/>
      <c r="H36" s="58"/>
      <c r="I36" s="58"/>
      <c r="J36" s="58"/>
      <c r="K36" s="58"/>
      <c r="L36" s="58"/>
      <c r="M36" s="58"/>
      <c r="N36" s="58"/>
      <c r="O36" s="58"/>
    </row>
    <row r="37" spans="3:44" x14ac:dyDescent="0.2">
      <c r="C37" s="63"/>
      <c r="D37" s="63"/>
      <c r="E37" s="63"/>
      <c r="F37" s="63"/>
      <c r="G37" s="63"/>
      <c r="H37" s="63"/>
      <c r="I37" s="63"/>
      <c r="J37" s="63"/>
      <c r="K37" s="63"/>
      <c r="L37" s="63"/>
      <c r="M37" s="63"/>
      <c r="N37" s="63"/>
      <c r="O37" s="63"/>
    </row>
    <row r="38" spans="3:44" ht="12.75" customHeight="1" x14ac:dyDescent="0.2">
      <c r="C38" s="64"/>
      <c r="D38" s="64"/>
      <c r="E38" s="64"/>
      <c r="F38" s="64"/>
      <c r="G38" s="64"/>
      <c r="H38" s="64"/>
      <c r="I38" s="64"/>
      <c r="J38" s="64"/>
      <c r="K38" s="64"/>
      <c r="L38" s="65"/>
    </row>
    <row r="39" spans="3:44" ht="27.75" customHeight="1" x14ac:dyDescent="0.2">
      <c r="C39" s="58"/>
      <c r="D39" s="58"/>
      <c r="E39" s="58"/>
      <c r="F39" s="58"/>
      <c r="G39" s="58"/>
      <c r="H39" s="58"/>
      <c r="I39" s="58"/>
      <c r="J39" s="58"/>
      <c r="K39" s="58"/>
      <c r="L39" s="58"/>
      <c r="M39" s="58"/>
      <c r="N39" s="58"/>
      <c r="O39" s="58"/>
    </row>
    <row r="40" spans="3:44" ht="25.5" customHeight="1" x14ac:dyDescent="0.2">
      <c r="C40" s="63"/>
      <c r="D40" s="63"/>
      <c r="E40" s="63"/>
      <c r="F40" s="63"/>
      <c r="G40" s="63"/>
      <c r="H40" s="63"/>
      <c r="I40" s="63"/>
      <c r="J40" s="63"/>
      <c r="K40" s="63"/>
      <c r="L40" s="63"/>
      <c r="M40" s="63"/>
      <c r="N40" s="63"/>
      <c r="O40" s="63"/>
      <c r="Q40" s="61"/>
      <c r="R40" s="61"/>
      <c r="S40" s="61"/>
      <c r="W40" s="27"/>
    </row>
    <row r="41" spans="3:44" ht="18.75" customHeight="1" x14ac:dyDescent="0.2">
      <c r="C41" s="38"/>
      <c r="D41" s="38"/>
      <c r="E41" s="38"/>
      <c r="F41" s="38"/>
      <c r="G41" s="38"/>
      <c r="H41" s="38"/>
      <c r="I41" s="38"/>
      <c r="J41" s="38"/>
      <c r="K41" s="38"/>
      <c r="L41" s="38"/>
      <c r="M41" s="38"/>
      <c r="N41" s="38"/>
      <c r="O41" s="38"/>
    </row>
    <row r="42" spans="3:44" ht="37.5" customHeight="1" x14ac:dyDescent="0.2">
      <c r="G42" s="66"/>
      <c r="H42" s="66"/>
      <c r="I42" s="66"/>
      <c r="J42" s="66"/>
      <c r="K42" s="66"/>
      <c r="L42" s="66"/>
      <c r="M42" s="38"/>
      <c r="N42" s="38"/>
      <c r="O42" s="38"/>
      <c r="Y42" s="67"/>
      <c r="Z42" s="68"/>
      <c r="AA42" s="68"/>
      <c r="AB42" s="68"/>
    </row>
    <row r="43" spans="3:44" ht="40.5" customHeight="1" x14ac:dyDescent="0.25">
      <c r="C43" s="69"/>
      <c r="D43" s="69"/>
      <c r="E43" s="69"/>
      <c r="F43" s="69"/>
      <c r="G43" s="66"/>
      <c r="H43" s="66"/>
      <c r="I43" s="66"/>
      <c r="J43" s="66"/>
      <c r="K43" s="66"/>
      <c r="L43" s="66"/>
      <c r="Q43" s="70"/>
      <c r="R43" s="70"/>
      <c r="S43" s="34"/>
      <c r="T43" s="34"/>
      <c r="U43" s="34"/>
    </row>
    <row r="44" spans="3:44" ht="96.75" customHeight="1" x14ac:dyDescent="0.2">
      <c r="C44" s="43"/>
      <c r="F44" s="71"/>
      <c r="G44" s="71"/>
      <c r="H44" s="71"/>
      <c r="I44" s="71"/>
      <c r="J44" s="72"/>
      <c r="K44" s="72"/>
      <c r="L44" s="72"/>
      <c r="M44" s="72"/>
      <c r="N44" s="38"/>
      <c r="O44" s="73"/>
      <c r="Q44" s="42"/>
      <c r="R44" s="44"/>
      <c r="S44" s="44"/>
      <c r="T44" s="44"/>
      <c r="U44" s="44"/>
      <c r="V44" s="44"/>
      <c r="W44" s="388"/>
      <c r="X44" s="388"/>
      <c r="Y44" s="383"/>
      <c r="Z44" s="388"/>
    </row>
    <row r="45" spans="3:44" ht="43.5" customHeight="1" x14ac:dyDescent="0.2">
      <c r="C45" s="43"/>
      <c r="D45" s="58"/>
      <c r="E45" s="58"/>
      <c r="F45" s="58"/>
      <c r="G45" s="58"/>
      <c r="H45" s="58"/>
      <c r="I45" s="58"/>
      <c r="J45" s="38"/>
      <c r="K45" s="38"/>
      <c r="L45" s="38"/>
      <c r="M45" s="38"/>
      <c r="N45" s="74"/>
      <c r="O45" s="74"/>
      <c r="Q45" s="42"/>
      <c r="R45" s="44"/>
      <c r="S45" s="44"/>
      <c r="T45" s="44"/>
      <c r="U45" s="44"/>
      <c r="V45" s="44"/>
      <c r="W45" s="401"/>
      <c r="X45" s="402"/>
      <c r="Y45" s="403"/>
      <c r="Z45" s="404"/>
      <c r="AA45" s="405"/>
      <c r="AB45" s="384"/>
      <c r="AC45" s="384"/>
      <c r="AD45" s="384"/>
      <c r="AE45" s="384"/>
      <c r="AF45" s="384"/>
      <c r="AG45" s="384"/>
      <c r="AH45" s="384"/>
      <c r="AI45" s="384"/>
      <c r="AJ45" s="384"/>
      <c r="AK45" s="384"/>
      <c r="AL45" s="384"/>
      <c r="AM45" s="384"/>
      <c r="AN45" s="384"/>
      <c r="AO45" s="384"/>
      <c r="AP45" s="384"/>
      <c r="AQ45" s="384"/>
      <c r="AR45" s="384"/>
    </row>
    <row r="46" spans="3:44" ht="42.75" customHeight="1" x14ac:dyDescent="0.2">
      <c r="C46" s="43"/>
      <c r="D46" s="58"/>
      <c r="E46" s="58"/>
      <c r="F46" s="58"/>
      <c r="G46" s="58"/>
      <c r="H46" s="58"/>
      <c r="I46" s="58"/>
      <c r="J46" s="38"/>
      <c r="K46" s="38"/>
      <c r="L46" s="38"/>
      <c r="M46" s="38"/>
      <c r="N46" s="74"/>
      <c r="O46" s="74"/>
      <c r="Q46" s="42"/>
      <c r="R46" s="44"/>
      <c r="S46" s="44"/>
      <c r="T46" s="44"/>
      <c r="U46" s="44"/>
      <c r="V46" s="44"/>
      <c r="W46" s="401"/>
      <c r="X46" s="402"/>
      <c r="Y46" s="403"/>
      <c r="Z46" s="404"/>
    </row>
    <row r="47" spans="3:44" ht="42.75" customHeight="1" x14ac:dyDescent="0.2">
      <c r="C47" s="43"/>
      <c r="D47" s="58"/>
      <c r="E47" s="58"/>
      <c r="F47" s="58"/>
      <c r="G47" s="58"/>
      <c r="H47" s="58"/>
      <c r="I47" s="58"/>
      <c r="J47" s="38"/>
      <c r="K47" s="38"/>
      <c r="L47" s="38"/>
      <c r="M47" s="38"/>
      <c r="N47" s="74"/>
      <c r="O47" s="74"/>
      <c r="Q47" s="42"/>
      <c r="R47" s="44"/>
      <c r="S47" s="44"/>
      <c r="T47" s="44"/>
      <c r="U47" s="44"/>
      <c r="V47" s="44"/>
      <c r="W47" s="401"/>
      <c r="X47" s="402"/>
      <c r="Y47" s="403"/>
      <c r="Z47" s="404"/>
    </row>
    <row r="48" spans="3:44" ht="42.75" customHeight="1" x14ac:dyDescent="0.2">
      <c r="C48" s="43"/>
      <c r="D48" s="58"/>
      <c r="E48" s="58"/>
      <c r="F48" s="58"/>
      <c r="G48" s="58"/>
      <c r="H48" s="58"/>
      <c r="I48" s="58"/>
      <c r="J48" s="38"/>
      <c r="K48" s="38"/>
      <c r="L48" s="38"/>
      <c r="M48" s="38"/>
      <c r="N48" s="74"/>
      <c r="O48" s="74"/>
      <c r="Q48" s="42"/>
      <c r="R48" s="44"/>
      <c r="S48" s="44"/>
      <c r="T48" s="44"/>
      <c r="U48" s="44"/>
      <c r="V48" s="44"/>
      <c r="W48" s="401"/>
      <c r="X48" s="402"/>
      <c r="Y48" s="403"/>
      <c r="Z48" s="404"/>
    </row>
    <row r="49" spans="2:28" ht="42.75" customHeight="1" x14ac:dyDescent="0.2">
      <c r="C49" s="43"/>
      <c r="D49" s="58"/>
      <c r="E49" s="58"/>
      <c r="F49" s="58"/>
      <c r="G49" s="58"/>
      <c r="H49" s="58"/>
      <c r="I49" s="58"/>
      <c r="J49" s="38"/>
      <c r="K49" s="38"/>
      <c r="L49" s="38"/>
      <c r="M49" s="38"/>
      <c r="N49" s="74"/>
      <c r="O49" s="74"/>
      <c r="Q49" s="42"/>
      <c r="R49" s="44"/>
      <c r="S49" s="44"/>
      <c r="T49" s="44"/>
      <c r="U49" s="44"/>
      <c r="V49" s="44"/>
      <c r="W49" s="401"/>
      <c r="X49" s="402"/>
      <c r="Y49" s="403"/>
      <c r="Z49" s="404"/>
    </row>
    <row r="50" spans="2:28" ht="42.75" customHeight="1" x14ac:dyDescent="0.2">
      <c r="C50" s="43"/>
      <c r="D50" s="58"/>
      <c r="E50" s="58"/>
      <c r="F50" s="58"/>
      <c r="G50" s="58"/>
      <c r="H50" s="58"/>
      <c r="I50" s="58"/>
      <c r="J50" s="38"/>
      <c r="K50" s="38"/>
      <c r="L50" s="38"/>
      <c r="M50" s="38"/>
      <c r="N50" s="74"/>
      <c r="O50" s="74"/>
      <c r="Q50" s="42"/>
      <c r="R50" s="44"/>
      <c r="S50" s="44"/>
      <c r="T50" s="44"/>
      <c r="U50" s="44"/>
      <c r="V50" s="44"/>
      <c r="W50" s="401"/>
      <c r="X50" s="402"/>
      <c r="Y50" s="403"/>
      <c r="Z50" s="404"/>
    </row>
    <row r="51" spans="2:28" ht="42.75" customHeight="1" x14ac:dyDescent="0.2">
      <c r="C51" s="43"/>
      <c r="D51" s="58"/>
      <c r="E51" s="58"/>
      <c r="F51" s="58"/>
      <c r="G51" s="58"/>
      <c r="H51" s="58"/>
      <c r="I51" s="58"/>
      <c r="J51" s="38"/>
      <c r="K51" s="38"/>
      <c r="L51" s="38"/>
      <c r="M51" s="38"/>
      <c r="N51" s="74"/>
      <c r="O51" s="74"/>
      <c r="Q51" s="42"/>
      <c r="R51" s="44"/>
      <c r="S51" s="44"/>
      <c r="T51" s="44"/>
      <c r="U51" s="44"/>
      <c r="V51" s="44"/>
      <c r="W51" s="401"/>
      <c r="X51" s="402"/>
      <c r="Y51" s="403"/>
      <c r="Z51" s="404"/>
    </row>
    <row r="52" spans="2:28" ht="42.75" customHeight="1" x14ac:dyDescent="0.2">
      <c r="C52" s="43"/>
      <c r="D52" s="58"/>
      <c r="E52" s="58"/>
      <c r="F52" s="58"/>
      <c r="G52" s="58"/>
      <c r="H52" s="58"/>
      <c r="I52" s="58"/>
      <c r="J52" s="38"/>
      <c r="K52" s="38"/>
      <c r="L52" s="38"/>
      <c r="M52" s="38"/>
      <c r="N52" s="74"/>
      <c r="O52" s="74"/>
      <c r="Q52" s="42"/>
      <c r="R52" s="44"/>
      <c r="S52" s="44"/>
      <c r="T52" s="44"/>
      <c r="U52" s="44"/>
      <c r="V52" s="44"/>
      <c r="W52" s="401"/>
      <c r="X52" s="402"/>
      <c r="Y52" s="403"/>
      <c r="Z52" s="404"/>
    </row>
    <row r="53" spans="2:28" ht="42.75" customHeight="1" x14ac:dyDescent="0.2">
      <c r="C53" s="43"/>
      <c r="D53" s="58"/>
      <c r="E53" s="58"/>
      <c r="F53" s="58"/>
      <c r="G53" s="58"/>
      <c r="H53" s="58"/>
      <c r="I53" s="58"/>
      <c r="J53" s="38"/>
      <c r="K53" s="38"/>
      <c r="L53" s="38"/>
      <c r="M53" s="38"/>
      <c r="N53" s="74"/>
      <c r="O53" s="74"/>
      <c r="Q53" s="42"/>
      <c r="R53" s="44"/>
      <c r="S53" s="44"/>
      <c r="T53" s="44"/>
      <c r="U53" s="44"/>
      <c r="V53" s="44"/>
      <c r="W53" s="401"/>
      <c r="X53" s="402"/>
      <c r="Y53" s="403"/>
      <c r="Z53" s="404"/>
    </row>
    <row r="54" spans="2:28" ht="42.75" customHeight="1" x14ac:dyDescent="0.2">
      <c r="C54" s="43"/>
      <c r="D54" s="58"/>
      <c r="E54" s="58"/>
      <c r="F54" s="58"/>
      <c r="G54" s="58"/>
      <c r="H54" s="58"/>
      <c r="I54" s="58"/>
      <c r="J54" s="38"/>
      <c r="K54" s="38"/>
      <c r="L54" s="38"/>
      <c r="M54" s="38"/>
      <c r="N54" s="74"/>
      <c r="O54" s="74"/>
      <c r="Q54" s="42"/>
      <c r="R54" s="44"/>
      <c r="S54" s="44"/>
      <c r="T54" s="44"/>
      <c r="U54" s="44"/>
      <c r="V54" s="44"/>
      <c r="W54" s="401"/>
      <c r="X54" s="402"/>
      <c r="Y54" s="403"/>
      <c r="Z54" s="404"/>
    </row>
    <row r="55" spans="2:28" x14ac:dyDescent="0.2">
      <c r="D55" s="30"/>
      <c r="I55" s="29"/>
      <c r="Q55" s="76"/>
      <c r="R55" s="61"/>
      <c r="S55" s="61"/>
      <c r="AA55" s="68"/>
      <c r="AB55" s="68"/>
    </row>
    <row r="56" spans="2:28" ht="30.75" customHeight="1" x14ac:dyDescent="0.2">
      <c r="C56" s="77"/>
      <c r="D56" s="78"/>
      <c r="E56" s="78"/>
      <c r="F56" s="78"/>
      <c r="Q56" s="61"/>
      <c r="R56" s="61"/>
      <c r="S56" s="61"/>
      <c r="V56" s="68"/>
      <c r="W56" s="68"/>
      <c r="X56" s="79"/>
      <c r="Y56" s="399"/>
      <c r="Z56" s="400"/>
      <c r="AA56" s="68"/>
      <c r="AB56" s="68"/>
    </row>
    <row r="57" spans="2:28" x14ac:dyDescent="0.2">
      <c r="D57" s="30"/>
      <c r="I57" s="29"/>
      <c r="Q57" s="61"/>
      <c r="R57" s="61"/>
      <c r="S57" s="61"/>
      <c r="AA57" s="68"/>
      <c r="AB57" s="68"/>
    </row>
    <row r="58" spans="2:28" ht="15.75" x14ac:dyDescent="0.2">
      <c r="B58" s="80"/>
      <c r="C58" s="81"/>
      <c r="D58" s="81"/>
      <c r="E58" s="81"/>
      <c r="F58" s="81"/>
      <c r="G58" s="81"/>
      <c r="K58" s="68"/>
      <c r="Q58" s="68"/>
      <c r="R58" s="68"/>
      <c r="S58" s="68"/>
      <c r="T58" s="68"/>
      <c r="U58" s="68"/>
      <c r="W58" s="82"/>
      <c r="AA58" s="68"/>
      <c r="AB58" s="68"/>
    </row>
    <row r="59" spans="2:28" x14ac:dyDescent="0.2">
      <c r="B59" s="80"/>
      <c r="C59" s="68"/>
      <c r="D59" s="68"/>
      <c r="E59" s="68"/>
      <c r="F59" s="68"/>
      <c r="G59" s="68"/>
      <c r="H59" s="68"/>
      <c r="I59" s="68"/>
      <c r="J59" s="68"/>
      <c r="K59" s="68"/>
      <c r="Q59" s="68"/>
      <c r="R59" s="68"/>
      <c r="S59" s="68"/>
      <c r="T59" s="68"/>
      <c r="U59" s="68"/>
      <c r="V59" s="396"/>
      <c r="W59" s="395"/>
      <c r="X59" s="395"/>
      <c r="Y59" s="83"/>
      <c r="Z59" s="84"/>
      <c r="AA59" s="68"/>
      <c r="AB59" s="68"/>
    </row>
    <row r="60" spans="2:28" x14ac:dyDescent="0.2">
      <c r="B60" s="80"/>
      <c r="C60" s="71"/>
      <c r="D60" s="71"/>
      <c r="E60" s="71"/>
      <c r="F60" s="71"/>
      <c r="G60" s="72"/>
      <c r="H60" s="72"/>
      <c r="I60" s="72"/>
      <c r="J60" s="72"/>
      <c r="K60" s="72"/>
      <c r="L60" s="72"/>
      <c r="M60" s="72"/>
      <c r="N60" s="73"/>
      <c r="O60" s="73"/>
      <c r="Q60" s="42"/>
      <c r="R60" s="44"/>
      <c r="S60" s="44"/>
      <c r="T60" s="44"/>
      <c r="U60" s="44"/>
      <c r="V60" s="44"/>
      <c r="W60" s="388"/>
      <c r="X60" s="388"/>
      <c r="Y60" s="383"/>
      <c r="Z60" s="388"/>
      <c r="AA60" s="68"/>
      <c r="AB60" s="68"/>
    </row>
    <row r="61" spans="2:28" x14ac:dyDescent="0.2">
      <c r="B61" s="80"/>
      <c r="C61" s="58"/>
      <c r="D61" s="58"/>
      <c r="E61" s="58"/>
      <c r="F61" s="58"/>
      <c r="G61" s="58"/>
      <c r="H61" s="58"/>
      <c r="I61" s="58"/>
      <c r="J61" s="58"/>
      <c r="K61" s="58"/>
      <c r="L61" s="58"/>
      <c r="M61" s="58"/>
      <c r="N61" s="74"/>
      <c r="O61" s="74"/>
      <c r="Q61" s="42"/>
      <c r="R61" s="44"/>
      <c r="S61" s="44"/>
      <c r="T61" s="44"/>
      <c r="U61" s="44"/>
      <c r="V61" s="44"/>
      <c r="W61" s="392"/>
      <c r="X61" s="393"/>
      <c r="Y61" s="394"/>
      <c r="Z61" s="393"/>
      <c r="AA61" s="68"/>
      <c r="AB61" s="68"/>
    </row>
    <row r="62" spans="2:28" x14ac:dyDescent="0.2">
      <c r="B62" s="80"/>
      <c r="C62" s="85"/>
      <c r="D62" s="85"/>
      <c r="E62" s="85"/>
      <c r="F62" s="68"/>
      <c r="G62" s="85"/>
      <c r="H62" s="85"/>
      <c r="I62" s="85"/>
      <c r="J62" s="85"/>
      <c r="K62" s="85"/>
      <c r="L62" s="64"/>
      <c r="M62" s="64"/>
      <c r="Q62" s="86"/>
      <c r="R62" s="68"/>
      <c r="S62" s="68"/>
      <c r="T62" s="68"/>
      <c r="U62" s="68"/>
      <c r="V62" s="396"/>
      <c r="W62" s="395"/>
      <c r="X62" s="395"/>
      <c r="Y62" s="83"/>
      <c r="Z62" s="84"/>
      <c r="AA62" s="68"/>
      <c r="AB62" s="68"/>
    </row>
    <row r="63" spans="2:28" x14ac:dyDescent="0.2">
      <c r="B63" s="80"/>
      <c r="C63" s="58"/>
      <c r="D63" s="58"/>
      <c r="E63" s="58"/>
      <c r="F63" s="58"/>
      <c r="G63" s="58"/>
      <c r="H63" s="58"/>
      <c r="I63" s="58"/>
      <c r="J63" s="58"/>
      <c r="K63" s="58"/>
      <c r="L63" s="58"/>
      <c r="M63" s="58"/>
      <c r="N63" s="74"/>
      <c r="O63" s="74"/>
      <c r="Q63" s="42"/>
      <c r="R63" s="44"/>
      <c r="S63" s="44"/>
      <c r="T63" s="44"/>
      <c r="U63" s="44"/>
      <c r="V63" s="44"/>
      <c r="W63" s="392"/>
      <c r="X63" s="393"/>
      <c r="Y63" s="394"/>
      <c r="Z63" s="393"/>
      <c r="AA63" s="68"/>
      <c r="AB63" s="68"/>
    </row>
    <row r="64" spans="2:28" x14ac:dyDescent="0.2">
      <c r="B64" s="80"/>
      <c r="C64" s="85"/>
      <c r="D64" s="85"/>
      <c r="E64" s="85"/>
      <c r="F64" s="68"/>
      <c r="G64" s="85"/>
      <c r="H64" s="85"/>
      <c r="I64" s="85"/>
      <c r="J64" s="85"/>
      <c r="K64" s="85"/>
      <c r="L64" s="64"/>
      <c r="M64" s="64"/>
      <c r="Q64" s="68"/>
      <c r="R64" s="68"/>
      <c r="S64" s="68"/>
      <c r="T64" s="68"/>
      <c r="U64" s="68"/>
      <c r="V64" s="396"/>
      <c r="W64" s="395"/>
      <c r="X64" s="395"/>
      <c r="Y64" s="83"/>
      <c r="Z64" s="84"/>
      <c r="AA64" s="68"/>
      <c r="AB64" s="68"/>
    </row>
    <row r="65" spans="2:28" x14ac:dyDescent="0.2">
      <c r="B65" s="80"/>
      <c r="C65" s="58"/>
      <c r="D65" s="58"/>
      <c r="E65" s="58"/>
      <c r="F65" s="58"/>
      <c r="G65" s="58"/>
      <c r="H65" s="58"/>
      <c r="I65" s="58"/>
      <c r="J65" s="58"/>
      <c r="K65" s="58"/>
      <c r="L65" s="58"/>
      <c r="M65" s="58"/>
      <c r="N65" s="74"/>
      <c r="O65" s="74"/>
      <c r="Q65" s="42"/>
      <c r="R65" s="44"/>
      <c r="S65" s="44"/>
      <c r="T65" s="44"/>
      <c r="U65" s="44"/>
      <c r="V65" s="44"/>
      <c r="W65" s="392"/>
      <c r="X65" s="393"/>
      <c r="Y65" s="394"/>
      <c r="Z65" s="393"/>
      <c r="AA65" s="68"/>
      <c r="AB65" s="68"/>
    </row>
    <row r="66" spans="2:28" x14ac:dyDescent="0.2">
      <c r="B66" s="80"/>
      <c r="C66" s="85"/>
      <c r="D66" s="85"/>
      <c r="E66" s="85"/>
      <c r="F66" s="68"/>
      <c r="G66" s="85"/>
      <c r="H66" s="85"/>
      <c r="I66" s="85"/>
      <c r="J66" s="85"/>
      <c r="K66" s="85"/>
      <c r="L66" s="64"/>
      <c r="M66" s="64"/>
      <c r="Q66" s="68"/>
      <c r="R66" s="68"/>
      <c r="S66" s="68"/>
      <c r="T66" s="68"/>
      <c r="U66" s="68"/>
      <c r="V66" s="396"/>
      <c r="W66" s="395"/>
      <c r="X66" s="395"/>
      <c r="Y66" s="83"/>
      <c r="Z66" s="84"/>
      <c r="AA66" s="68"/>
      <c r="AB66" s="68"/>
    </row>
    <row r="67" spans="2:28" x14ac:dyDescent="0.2">
      <c r="B67" s="80"/>
      <c r="C67" s="58"/>
      <c r="D67" s="58"/>
      <c r="E67" s="58"/>
      <c r="F67" s="58"/>
      <c r="G67" s="58"/>
      <c r="H67" s="58"/>
      <c r="I67" s="58"/>
      <c r="J67" s="58"/>
      <c r="K67" s="58"/>
      <c r="L67" s="58"/>
      <c r="M67" s="58"/>
      <c r="N67" s="74"/>
      <c r="O67" s="74"/>
      <c r="Q67" s="42"/>
      <c r="R67" s="44"/>
      <c r="S67" s="44"/>
      <c r="T67" s="44"/>
      <c r="U67" s="44"/>
      <c r="V67" s="44"/>
      <c r="W67" s="392"/>
      <c r="X67" s="393"/>
      <c r="Y67" s="394"/>
      <c r="Z67" s="393"/>
      <c r="AA67" s="68"/>
      <c r="AB67" s="68"/>
    </row>
    <row r="68" spans="2:28" x14ac:dyDescent="0.2">
      <c r="B68" s="80"/>
      <c r="C68" s="85"/>
      <c r="D68" s="85"/>
      <c r="E68" s="85"/>
      <c r="F68" s="68"/>
      <c r="G68" s="85"/>
      <c r="H68" s="85"/>
      <c r="I68" s="85"/>
      <c r="J68" s="85"/>
      <c r="K68" s="85"/>
      <c r="L68" s="64"/>
      <c r="M68" s="64"/>
      <c r="Q68" s="68"/>
      <c r="R68" s="68"/>
      <c r="S68" s="68"/>
      <c r="T68" s="68"/>
      <c r="U68" s="68"/>
      <c r="V68" s="397"/>
      <c r="W68" s="398"/>
      <c r="X68" s="398"/>
      <c r="Y68" s="83"/>
      <c r="Z68" s="84"/>
      <c r="AA68" s="68"/>
      <c r="AB68" s="68"/>
    </row>
    <row r="69" spans="2:28" x14ac:dyDescent="0.2">
      <c r="B69" s="80"/>
      <c r="C69" s="58"/>
      <c r="D69" s="58"/>
      <c r="E69" s="58"/>
      <c r="F69" s="58"/>
      <c r="G69" s="58"/>
      <c r="H69" s="58"/>
      <c r="I69" s="58"/>
      <c r="J69" s="58"/>
      <c r="K69" s="58"/>
      <c r="L69" s="58"/>
      <c r="M69" s="58"/>
      <c r="N69" s="74"/>
      <c r="O69" s="74"/>
      <c r="Q69" s="42"/>
      <c r="R69" s="44"/>
      <c r="S69" s="44"/>
      <c r="T69" s="44"/>
      <c r="U69" s="44"/>
      <c r="V69" s="44"/>
      <c r="W69" s="392"/>
      <c r="X69" s="393"/>
      <c r="Y69" s="394"/>
      <c r="Z69" s="393"/>
      <c r="AA69" s="68"/>
      <c r="AB69" s="68"/>
    </row>
    <row r="70" spans="2:28" x14ac:dyDescent="0.2">
      <c r="B70" s="80"/>
      <c r="C70" s="85"/>
      <c r="D70" s="85"/>
      <c r="E70" s="85"/>
      <c r="F70" s="68"/>
      <c r="G70" s="85"/>
      <c r="H70" s="85"/>
      <c r="I70" s="85"/>
      <c r="J70" s="85"/>
      <c r="K70" s="85"/>
      <c r="L70" s="64"/>
      <c r="M70" s="64"/>
      <c r="Q70" s="68"/>
      <c r="R70" s="68"/>
      <c r="S70" s="68"/>
      <c r="T70" s="68"/>
      <c r="U70" s="68"/>
      <c r="V70" s="396"/>
      <c r="W70" s="395"/>
      <c r="X70" s="395"/>
      <c r="Y70" s="83"/>
      <c r="Z70" s="84"/>
      <c r="AA70" s="68"/>
      <c r="AB70" s="68"/>
    </row>
    <row r="71" spans="2:28" x14ac:dyDescent="0.2">
      <c r="B71" s="80"/>
      <c r="C71" s="58"/>
      <c r="D71" s="58"/>
      <c r="E71" s="58"/>
      <c r="F71" s="58"/>
      <c r="G71" s="58"/>
      <c r="H71" s="58"/>
      <c r="I71" s="58"/>
      <c r="J71" s="58"/>
      <c r="K71" s="58"/>
      <c r="L71" s="58"/>
      <c r="M71" s="58"/>
      <c r="N71" s="74"/>
      <c r="O71" s="74"/>
      <c r="Q71" s="42"/>
      <c r="R71" s="44"/>
      <c r="S71" s="44"/>
      <c r="T71" s="44"/>
      <c r="U71" s="44"/>
      <c r="V71" s="44"/>
      <c r="W71" s="392"/>
      <c r="X71" s="393"/>
      <c r="Y71" s="394"/>
      <c r="Z71" s="393"/>
      <c r="AA71" s="68"/>
      <c r="AB71" s="68"/>
    </row>
    <row r="72" spans="2:28" x14ac:dyDescent="0.2">
      <c r="B72" s="80"/>
      <c r="C72" s="85"/>
      <c r="D72" s="85"/>
      <c r="E72" s="85"/>
      <c r="F72" s="68"/>
      <c r="G72" s="85"/>
      <c r="H72" s="85"/>
      <c r="I72" s="85"/>
      <c r="J72" s="85"/>
      <c r="K72" s="85"/>
      <c r="L72" s="64"/>
      <c r="M72" s="64"/>
      <c r="Q72" s="68"/>
      <c r="R72" s="68"/>
      <c r="S72" s="68"/>
      <c r="T72" s="68"/>
      <c r="U72" s="68"/>
      <c r="V72" s="396"/>
      <c r="W72" s="395"/>
      <c r="X72" s="395"/>
      <c r="Y72" s="83"/>
      <c r="Z72" s="84"/>
      <c r="AA72" s="68"/>
      <c r="AB72" s="68"/>
    </row>
    <row r="73" spans="2:28" x14ac:dyDescent="0.2">
      <c r="B73" s="80"/>
      <c r="C73" s="58"/>
      <c r="D73" s="58"/>
      <c r="E73" s="58"/>
      <c r="F73" s="58"/>
      <c r="G73" s="58"/>
      <c r="H73" s="58"/>
      <c r="I73" s="58"/>
      <c r="J73" s="58"/>
      <c r="K73" s="58"/>
      <c r="L73" s="58"/>
      <c r="M73" s="58"/>
      <c r="N73" s="74"/>
      <c r="O73" s="74"/>
      <c r="Q73" s="42"/>
      <c r="R73" s="44"/>
      <c r="S73" s="44"/>
      <c r="T73" s="44"/>
      <c r="U73" s="44"/>
      <c r="V73" s="44"/>
      <c r="W73" s="392"/>
      <c r="X73" s="393"/>
      <c r="Y73" s="394"/>
      <c r="Z73" s="393"/>
      <c r="AA73" s="68"/>
      <c r="AB73" s="68"/>
    </row>
    <row r="74" spans="2:28" x14ac:dyDescent="0.2">
      <c r="B74" s="80"/>
      <c r="C74" s="68"/>
      <c r="D74" s="68"/>
      <c r="E74" s="68"/>
      <c r="F74" s="68"/>
      <c r="G74" s="68"/>
      <c r="H74" s="68"/>
      <c r="I74" s="68"/>
      <c r="J74" s="68"/>
      <c r="K74" s="68"/>
      <c r="Q74" s="68"/>
      <c r="R74" s="68"/>
      <c r="S74" s="68"/>
      <c r="T74" s="87"/>
      <c r="U74" s="87"/>
      <c r="V74" s="395"/>
      <c r="W74" s="395"/>
      <c r="X74" s="395"/>
      <c r="Y74" s="83"/>
      <c r="Z74" s="88"/>
      <c r="AA74" s="87"/>
      <c r="AB74" s="68"/>
    </row>
    <row r="75" spans="2:28" x14ac:dyDescent="0.2">
      <c r="B75" s="80"/>
      <c r="C75" s="68"/>
      <c r="D75" s="68"/>
      <c r="E75" s="68"/>
      <c r="F75" s="68"/>
      <c r="G75" s="68"/>
      <c r="H75" s="68"/>
      <c r="I75" s="68"/>
      <c r="J75" s="68"/>
      <c r="K75" s="68"/>
      <c r="Q75" s="68"/>
      <c r="R75" s="68"/>
      <c r="S75" s="68"/>
      <c r="T75" s="87"/>
      <c r="U75" s="87"/>
      <c r="X75" s="79"/>
      <c r="Y75" s="391"/>
      <c r="Z75" s="391"/>
      <c r="AA75" s="87"/>
      <c r="AB75" s="68"/>
    </row>
    <row r="76" spans="2:28" x14ac:dyDescent="0.2">
      <c r="B76" s="80"/>
      <c r="C76" s="68"/>
      <c r="D76" s="68"/>
      <c r="E76" s="68"/>
      <c r="F76" s="68"/>
      <c r="G76" s="68"/>
      <c r="H76" s="68"/>
      <c r="I76" s="68"/>
      <c r="J76" s="68"/>
      <c r="K76" s="68"/>
      <c r="Q76" s="68"/>
      <c r="R76" s="68"/>
      <c r="S76" s="68"/>
      <c r="T76" s="87"/>
      <c r="U76" s="87"/>
      <c r="Y76" s="83"/>
      <c r="Z76" s="88"/>
      <c r="AA76" s="87"/>
      <c r="AB76" s="68"/>
    </row>
    <row r="77" spans="2:28" ht="32.25" customHeight="1" x14ac:dyDescent="0.2">
      <c r="B77" s="80"/>
      <c r="C77" s="68"/>
      <c r="D77" s="68"/>
      <c r="E77" s="68"/>
      <c r="F77" s="68"/>
      <c r="G77" s="68"/>
      <c r="H77" s="68"/>
      <c r="I77" s="68"/>
      <c r="J77" s="68"/>
      <c r="K77" s="68"/>
      <c r="Q77" s="68"/>
      <c r="R77" s="68"/>
      <c r="S77" s="68"/>
      <c r="T77" s="87"/>
      <c r="U77" s="87"/>
      <c r="X77" s="83"/>
      <c r="Y77" s="391"/>
      <c r="Z77" s="391"/>
      <c r="AA77" s="87"/>
      <c r="AB77" s="68"/>
    </row>
    <row r="78" spans="2:28" ht="32.25" customHeight="1" x14ac:dyDescent="0.2">
      <c r="B78" s="80"/>
      <c r="C78" s="68"/>
      <c r="D78" s="68"/>
      <c r="E78" s="68"/>
      <c r="F78" s="68"/>
      <c r="G78" s="68"/>
      <c r="H78" s="68"/>
      <c r="I78" s="68"/>
      <c r="J78" s="68"/>
      <c r="K78" s="68"/>
      <c r="Q78" s="68"/>
      <c r="R78" s="68"/>
      <c r="S78" s="68"/>
      <c r="T78" s="87"/>
      <c r="U78" s="87"/>
      <c r="AA78" s="87"/>
      <c r="AB78" s="68"/>
    </row>
    <row r="79" spans="2:28" ht="19.5" customHeight="1" x14ac:dyDescent="0.2">
      <c r="C79" s="56"/>
      <c r="G79" s="27"/>
      <c r="L79" s="56"/>
      <c r="O79" s="27"/>
    </row>
    <row r="80" spans="2:28" ht="28.5" customHeight="1" x14ac:dyDescent="0.2">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
      <c r="B84" s="80">
        <v>1</v>
      </c>
      <c r="K84" s="68"/>
      <c r="Q84" s="68"/>
      <c r="R84" s="68"/>
      <c r="S84" s="68"/>
      <c r="T84" s="68"/>
      <c r="U84" s="68"/>
      <c r="V84" s="68"/>
      <c r="W84" s="68"/>
      <c r="X84" s="68"/>
      <c r="Y84" s="83"/>
      <c r="Z84" s="84"/>
      <c r="AB84" s="68"/>
      <c r="AC84" s="68"/>
    </row>
    <row r="85" spans="2:29" ht="27.75" customHeight="1" x14ac:dyDescent="0.2">
      <c r="B85" s="80">
        <v>1</v>
      </c>
      <c r="C85" s="91"/>
      <c r="D85" s="78"/>
      <c r="E85" s="78"/>
      <c r="M85" s="92"/>
      <c r="N85" s="38"/>
      <c r="O85" s="38"/>
      <c r="Q85" s="68"/>
      <c r="R85" s="68"/>
      <c r="S85" s="68"/>
      <c r="T85" s="68"/>
      <c r="U85" s="68"/>
      <c r="V85" s="68"/>
      <c r="W85" s="68"/>
      <c r="X85" s="68"/>
      <c r="Y85" s="83"/>
      <c r="Z85" s="84"/>
      <c r="AA85" s="68"/>
      <c r="AB85" s="68"/>
    </row>
    <row r="86" spans="2:29" ht="33.75" customHeight="1" x14ac:dyDescent="0.2">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
      <c r="B90" s="80"/>
      <c r="C90" s="34"/>
      <c r="M90" s="73"/>
      <c r="N90" s="73"/>
      <c r="O90" s="73"/>
      <c r="R90" s="68"/>
      <c r="S90" s="68"/>
      <c r="T90" s="68"/>
      <c r="U90" s="68"/>
      <c r="V90" s="68"/>
      <c r="W90" s="68"/>
      <c r="X90" s="68"/>
      <c r="Y90" s="83"/>
      <c r="Z90" s="84"/>
      <c r="AA90" s="68"/>
      <c r="AB90" s="68"/>
    </row>
    <row r="91" spans="2:29" ht="25.5" customHeight="1" x14ac:dyDescent="0.2">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
      <c r="B93" s="80"/>
      <c r="C93" s="90"/>
      <c r="L93" s="93"/>
      <c r="M93" s="75"/>
      <c r="N93" s="38"/>
      <c r="O93" s="38"/>
      <c r="Q93" s="68"/>
      <c r="R93" s="68"/>
      <c r="S93" s="68"/>
      <c r="T93" s="68"/>
      <c r="U93" s="68"/>
      <c r="V93" s="68"/>
      <c r="W93" s="68"/>
      <c r="X93" s="68"/>
      <c r="Y93" s="83"/>
      <c r="Z93" s="84"/>
      <c r="AA93" s="68"/>
      <c r="AB93" s="68"/>
    </row>
    <row r="94" spans="2:29" ht="20.25" customHeight="1" x14ac:dyDescent="0.2">
      <c r="B94" s="80"/>
      <c r="C94" s="69"/>
      <c r="D94" s="69"/>
      <c r="E94" s="69"/>
      <c r="F94" s="69"/>
      <c r="G94" s="69"/>
      <c r="H94" s="27"/>
      <c r="K94" s="68"/>
      <c r="L94" s="93"/>
      <c r="M94" s="38"/>
      <c r="N94" s="38"/>
      <c r="O94" s="38"/>
      <c r="Q94" s="56"/>
      <c r="Y94" s="83"/>
      <c r="Z94" s="84"/>
      <c r="AA94" s="68"/>
      <c r="AB94" s="68"/>
    </row>
    <row r="95" spans="2:29" ht="15.75" customHeight="1" x14ac:dyDescent="0.2">
      <c r="B95" s="80"/>
      <c r="C95" s="94"/>
      <c r="D95" s="94"/>
      <c r="E95" s="94"/>
      <c r="F95" s="38"/>
      <c r="G95" s="95"/>
      <c r="H95" s="73"/>
      <c r="I95" s="73"/>
      <c r="J95" s="73"/>
      <c r="K95" s="68"/>
      <c r="L95" s="75"/>
      <c r="M95" s="96"/>
      <c r="N95" s="97"/>
      <c r="O95" s="93"/>
      <c r="Q95" s="26"/>
      <c r="Y95" s="83"/>
      <c r="Z95" s="84"/>
      <c r="AA95" s="68"/>
      <c r="AB95" s="68"/>
    </row>
    <row r="96" spans="2:29" ht="22.5" customHeight="1" x14ac:dyDescent="0.2">
      <c r="B96" s="80"/>
      <c r="C96" s="92"/>
      <c r="D96" s="98"/>
      <c r="E96" s="99"/>
      <c r="F96" s="38"/>
      <c r="G96" s="38"/>
      <c r="H96" s="38"/>
      <c r="I96" s="99"/>
      <c r="J96" s="38"/>
      <c r="K96" s="38"/>
      <c r="L96" s="38"/>
      <c r="M96" s="38"/>
      <c r="N96" s="38"/>
      <c r="O96" s="38"/>
      <c r="Q96" s="100"/>
      <c r="R96" s="390"/>
      <c r="S96" s="390"/>
      <c r="T96" s="390"/>
      <c r="U96" s="390"/>
      <c r="V96" s="390"/>
      <c r="W96" s="390"/>
      <c r="X96" s="390"/>
      <c r="Y96" s="390"/>
      <c r="Z96" s="86"/>
      <c r="AA96" s="68"/>
      <c r="AB96" s="87"/>
      <c r="AC96" s="87"/>
    </row>
    <row r="97" spans="2:35" ht="42.75" customHeight="1" x14ac:dyDescent="0.2">
      <c r="B97" s="80"/>
      <c r="C97" s="38"/>
      <c r="D97" s="38"/>
      <c r="E97" s="38"/>
      <c r="F97" s="38"/>
      <c r="G97" s="38"/>
      <c r="H97" s="38"/>
      <c r="I97" s="38"/>
      <c r="J97" s="38"/>
      <c r="K97" s="38"/>
      <c r="L97" s="38"/>
      <c r="M97" s="38"/>
      <c r="N97" s="38"/>
      <c r="O97" s="38"/>
      <c r="P97" s="101"/>
      <c r="Q97" s="102"/>
      <c r="R97" s="389"/>
      <c r="S97" s="389"/>
      <c r="T97" s="389"/>
      <c r="U97" s="389"/>
      <c r="V97" s="389"/>
      <c r="W97" s="389"/>
      <c r="X97" s="389"/>
      <c r="Y97" s="389"/>
      <c r="Z97" s="101"/>
      <c r="AA97" s="101"/>
      <c r="AB97" s="101"/>
      <c r="AC97" s="101"/>
      <c r="AI97" s="53"/>
    </row>
    <row r="98" spans="2:35" ht="42.75" customHeight="1" x14ac:dyDescent="0.2">
      <c r="B98" s="80"/>
      <c r="C98" s="38"/>
      <c r="D98" s="38"/>
      <c r="E98" s="38"/>
      <c r="F98" s="38"/>
      <c r="G98" s="38"/>
      <c r="H98" s="38"/>
      <c r="I98" s="38"/>
      <c r="J98" s="38"/>
      <c r="K98" s="38"/>
      <c r="L98" s="38"/>
      <c r="M98" s="38"/>
      <c r="N98" s="38"/>
      <c r="O98" s="38"/>
      <c r="P98" s="101"/>
      <c r="Q98" s="102"/>
      <c r="R98" s="389"/>
      <c r="S98" s="389"/>
      <c r="T98" s="389"/>
      <c r="U98" s="389"/>
      <c r="V98" s="389"/>
      <c r="W98" s="389"/>
      <c r="X98" s="389"/>
      <c r="Y98" s="389"/>
      <c r="Z98" s="101"/>
      <c r="AA98" s="101"/>
      <c r="AB98" s="101"/>
      <c r="AC98" s="101"/>
      <c r="AI98" s="53"/>
    </row>
    <row r="99" spans="2:35" ht="42.75" customHeight="1" x14ac:dyDescent="0.2">
      <c r="B99" s="80"/>
      <c r="C99" s="38"/>
      <c r="D99" s="38"/>
      <c r="E99" s="38"/>
      <c r="F99" s="38"/>
      <c r="G99" s="38"/>
      <c r="H99" s="38"/>
      <c r="I99" s="38"/>
      <c r="J99" s="38"/>
      <c r="K99" s="38"/>
      <c r="L99" s="38"/>
      <c r="M99" s="38"/>
      <c r="N99" s="38"/>
      <c r="O99" s="38"/>
      <c r="P99" s="101"/>
      <c r="Q99" s="102"/>
      <c r="R99" s="389"/>
      <c r="S99" s="389"/>
      <c r="T99" s="389"/>
      <c r="U99" s="389"/>
      <c r="V99" s="389"/>
      <c r="W99" s="389"/>
      <c r="X99" s="389"/>
      <c r="Y99" s="389"/>
      <c r="Z99" s="101"/>
      <c r="AA99" s="101"/>
      <c r="AB99" s="101"/>
      <c r="AC99" s="101"/>
      <c r="AI99" s="53"/>
    </row>
    <row r="100" spans="2:35" ht="42.75" customHeight="1" x14ac:dyDescent="0.2">
      <c r="B100" s="80"/>
      <c r="C100" s="38"/>
      <c r="D100" s="38"/>
      <c r="E100" s="38"/>
      <c r="F100" s="38"/>
      <c r="G100" s="38"/>
      <c r="H100" s="38"/>
      <c r="I100" s="38"/>
      <c r="J100" s="38"/>
      <c r="K100" s="38"/>
      <c r="L100" s="38"/>
      <c r="M100" s="38"/>
      <c r="N100" s="38"/>
      <c r="O100" s="38"/>
      <c r="P100" s="101"/>
      <c r="Q100" s="102"/>
      <c r="R100" s="389"/>
      <c r="S100" s="389"/>
      <c r="T100" s="389"/>
      <c r="U100" s="389"/>
      <c r="V100" s="389"/>
      <c r="W100" s="389"/>
      <c r="X100" s="389"/>
      <c r="Y100" s="389"/>
      <c r="Z100" s="101"/>
      <c r="AA100" s="101"/>
      <c r="AB100" s="101"/>
      <c r="AC100" s="101"/>
      <c r="AI100" s="53"/>
    </row>
    <row r="101" spans="2:35" ht="42.75" customHeight="1" x14ac:dyDescent="0.2">
      <c r="B101" s="80"/>
      <c r="C101" s="38"/>
      <c r="D101" s="38"/>
      <c r="E101" s="38"/>
      <c r="F101" s="38"/>
      <c r="G101" s="38"/>
      <c r="H101" s="38"/>
      <c r="I101" s="38"/>
      <c r="J101" s="38"/>
      <c r="K101" s="38"/>
      <c r="L101" s="38"/>
      <c r="M101" s="38"/>
      <c r="N101" s="38"/>
      <c r="O101" s="38"/>
      <c r="P101" s="101"/>
      <c r="Q101" s="102"/>
      <c r="R101" s="389"/>
      <c r="S101" s="389"/>
      <c r="T101" s="389"/>
      <c r="U101" s="389"/>
      <c r="V101" s="389"/>
      <c r="W101" s="389"/>
      <c r="X101" s="389"/>
      <c r="Y101" s="389"/>
      <c r="Z101" s="101"/>
      <c r="AA101" s="101"/>
      <c r="AB101" s="101"/>
      <c r="AC101" s="101"/>
      <c r="AI101" s="53"/>
    </row>
    <row r="102" spans="2:35" ht="42.75" customHeight="1" x14ac:dyDescent="0.2">
      <c r="B102" s="80"/>
      <c r="C102" s="38"/>
      <c r="D102" s="38"/>
      <c r="E102" s="38"/>
      <c r="F102" s="38"/>
      <c r="G102" s="38"/>
      <c r="H102" s="38"/>
      <c r="I102" s="38"/>
      <c r="J102" s="38"/>
      <c r="K102" s="38"/>
      <c r="L102" s="38"/>
      <c r="M102" s="38"/>
      <c r="N102" s="38"/>
      <c r="O102" s="38"/>
      <c r="P102" s="101"/>
      <c r="Q102" s="102"/>
      <c r="R102" s="389"/>
      <c r="S102" s="389"/>
      <c r="T102" s="389"/>
      <c r="U102" s="389"/>
      <c r="V102" s="389"/>
      <c r="W102" s="389"/>
      <c r="X102" s="389"/>
      <c r="Y102" s="389"/>
      <c r="Z102" s="101"/>
      <c r="AA102" s="101"/>
      <c r="AB102" s="101"/>
      <c r="AC102" s="101"/>
      <c r="AI102" s="53"/>
    </row>
    <row r="103" spans="2:35" ht="42.75" customHeight="1" x14ac:dyDescent="0.2">
      <c r="B103" s="80"/>
      <c r="C103" s="38"/>
      <c r="D103" s="38"/>
      <c r="E103" s="38"/>
      <c r="F103" s="38"/>
      <c r="G103" s="38"/>
      <c r="H103" s="38"/>
      <c r="I103" s="38"/>
      <c r="J103" s="38"/>
      <c r="K103" s="38"/>
      <c r="L103" s="38"/>
      <c r="M103" s="38"/>
      <c r="N103" s="38"/>
      <c r="O103" s="38"/>
      <c r="P103" s="101"/>
      <c r="Q103" s="102"/>
      <c r="R103" s="389"/>
      <c r="S103" s="389"/>
      <c r="T103" s="389"/>
      <c r="U103" s="389"/>
      <c r="V103" s="389"/>
      <c r="W103" s="389"/>
      <c r="X103" s="389"/>
      <c r="Y103" s="389"/>
      <c r="Z103" s="101"/>
      <c r="AA103" s="101"/>
      <c r="AB103" s="101"/>
      <c r="AC103" s="101"/>
      <c r="AI103" s="53"/>
    </row>
    <row r="104" spans="2:35" ht="42.75" customHeight="1" x14ac:dyDescent="0.2">
      <c r="B104" s="80"/>
      <c r="C104" s="38"/>
      <c r="D104" s="38"/>
      <c r="E104" s="38"/>
      <c r="F104" s="38"/>
      <c r="G104" s="38"/>
      <c r="H104" s="38"/>
      <c r="I104" s="38"/>
      <c r="J104" s="38"/>
      <c r="K104" s="38"/>
      <c r="L104" s="38"/>
      <c r="M104" s="38"/>
      <c r="N104" s="38"/>
      <c r="O104" s="38"/>
      <c r="P104" s="101"/>
      <c r="Q104" s="102"/>
      <c r="R104" s="389"/>
      <c r="S104" s="389"/>
      <c r="T104" s="389"/>
      <c r="U104" s="389"/>
      <c r="V104" s="389"/>
      <c r="W104" s="389"/>
      <c r="X104" s="389"/>
      <c r="Y104" s="389"/>
      <c r="Z104" s="101"/>
      <c r="AA104" s="101"/>
      <c r="AB104" s="101"/>
      <c r="AC104" s="101"/>
      <c r="AI104" s="53"/>
    </row>
    <row r="105" spans="2:35" ht="42.75" customHeight="1" x14ac:dyDescent="0.2">
      <c r="B105" s="80"/>
      <c r="C105" s="38"/>
      <c r="D105" s="38"/>
      <c r="E105" s="38"/>
      <c r="F105" s="38"/>
      <c r="G105" s="38"/>
      <c r="H105" s="38"/>
      <c r="I105" s="38"/>
      <c r="J105" s="38"/>
      <c r="K105" s="38"/>
      <c r="L105" s="38"/>
      <c r="M105" s="38"/>
      <c r="N105" s="38"/>
      <c r="O105" s="38"/>
      <c r="P105" s="101"/>
      <c r="Q105" s="102"/>
      <c r="R105" s="389"/>
      <c r="S105" s="389"/>
      <c r="T105" s="389"/>
      <c r="U105" s="389"/>
      <c r="V105" s="389"/>
      <c r="W105" s="389"/>
      <c r="X105" s="389"/>
      <c r="Y105" s="389"/>
      <c r="Z105" s="101"/>
      <c r="AA105" s="101"/>
      <c r="AB105" s="101"/>
      <c r="AC105" s="101"/>
      <c r="AI105" s="53"/>
    </row>
    <row r="106" spans="2:35" ht="42.75" customHeight="1" x14ac:dyDescent="0.2">
      <c r="B106" s="80"/>
      <c r="C106" s="38"/>
      <c r="D106" s="38"/>
      <c r="E106" s="38"/>
      <c r="F106" s="38"/>
      <c r="G106" s="38"/>
      <c r="H106" s="38"/>
      <c r="I106" s="38"/>
      <c r="J106" s="38"/>
      <c r="K106" s="38"/>
      <c r="L106" s="38"/>
      <c r="M106" s="38"/>
      <c r="N106" s="38"/>
      <c r="O106" s="38"/>
      <c r="P106" s="101"/>
      <c r="Q106" s="102"/>
      <c r="R106" s="389"/>
      <c r="S106" s="389"/>
      <c r="T106" s="389"/>
      <c r="U106" s="389"/>
      <c r="V106" s="389"/>
      <c r="W106" s="389"/>
      <c r="X106" s="389"/>
      <c r="Y106" s="389"/>
      <c r="Z106" s="101"/>
      <c r="AA106" s="101"/>
      <c r="AB106" s="101"/>
      <c r="AC106" s="101"/>
      <c r="AI106" s="53"/>
    </row>
    <row r="107" spans="2:35" ht="34.5" customHeight="1" x14ac:dyDescent="0.2">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
      <c r="C109" s="43"/>
      <c r="D109" s="43"/>
      <c r="E109" s="43"/>
      <c r="F109" s="43"/>
      <c r="G109" s="43"/>
      <c r="H109" s="43"/>
      <c r="I109" s="43"/>
      <c r="J109" s="43"/>
      <c r="K109" s="104"/>
      <c r="M109" s="105"/>
      <c r="N109" s="105"/>
      <c r="O109" s="105"/>
      <c r="Q109" s="106"/>
      <c r="S109" s="73"/>
      <c r="V109" s="38"/>
      <c r="W109" s="38"/>
      <c r="X109" s="104"/>
      <c r="AE109" s="104"/>
    </row>
    <row r="110" spans="2:35" x14ac:dyDescent="0.2">
      <c r="C110" s="43"/>
      <c r="D110" s="43"/>
      <c r="E110" s="43"/>
      <c r="F110" s="43"/>
      <c r="G110" s="43"/>
      <c r="H110" s="43"/>
      <c r="I110" s="43"/>
      <c r="J110" s="43"/>
      <c r="K110" s="104"/>
      <c r="M110" s="105"/>
      <c r="N110" s="105"/>
      <c r="O110" s="105"/>
      <c r="Q110" s="106"/>
      <c r="S110" s="73"/>
      <c r="V110" s="38"/>
      <c r="W110" s="38"/>
      <c r="X110" s="104"/>
      <c r="AE110" s="104"/>
    </row>
    <row r="111" spans="2:35" ht="18" x14ac:dyDescent="0.2">
      <c r="C111" s="69"/>
      <c r="D111" s="69"/>
      <c r="E111" s="69"/>
      <c r="F111" s="69"/>
      <c r="G111" s="69"/>
      <c r="I111" s="107"/>
      <c r="J111" s="107"/>
      <c r="K111" s="107"/>
      <c r="T111" s="68"/>
      <c r="U111" s="68"/>
      <c r="V111" s="68"/>
      <c r="X111" s="68"/>
    </row>
    <row r="112" spans="2:35" ht="26.25" customHeight="1" x14ac:dyDescent="0.2">
      <c r="C112" s="108"/>
      <c r="K112" s="107"/>
      <c r="T112" s="68"/>
      <c r="U112" s="68"/>
      <c r="V112" s="68"/>
      <c r="X112" s="68"/>
    </row>
    <row r="113" spans="3:35" x14ac:dyDescent="0.2">
      <c r="C113" s="26"/>
      <c r="I113" s="107"/>
      <c r="J113" s="107"/>
      <c r="K113" s="107"/>
      <c r="L113" s="27"/>
      <c r="Q113" s="26"/>
      <c r="V113" s="68"/>
      <c r="W113" s="68"/>
      <c r="X113" s="68"/>
    </row>
    <row r="114" spans="3:35" ht="19.5" customHeight="1" x14ac:dyDescent="0.2">
      <c r="C114" s="58"/>
      <c r="D114" s="58"/>
      <c r="E114" s="58"/>
      <c r="F114" s="58"/>
      <c r="G114" s="58"/>
      <c r="H114" s="58"/>
      <c r="I114" s="58"/>
      <c r="J114" s="58"/>
      <c r="K114" s="107"/>
      <c r="L114" s="27"/>
      <c r="Q114" s="383"/>
      <c r="R114" s="383"/>
      <c r="S114" s="383"/>
      <c r="T114" s="383"/>
      <c r="U114" s="109"/>
      <c r="V114" s="68"/>
    </row>
    <row r="115" spans="3:35" ht="19.5" customHeight="1" x14ac:dyDescent="0.2">
      <c r="C115" s="110"/>
      <c r="D115" s="110"/>
      <c r="E115" s="110"/>
      <c r="F115" s="110"/>
      <c r="G115" s="110"/>
      <c r="H115" s="110"/>
      <c r="I115" s="110"/>
      <c r="J115" s="110"/>
      <c r="K115" s="107"/>
      <c r="L115" s="27"/>
      <c r="V115" s="68"/>
      <c r="AH115" s="68"/>
      <c r="AI115" s="68"/>
    </row>
    <row r="116" spans="3:35" ht="19.5" customHeight="1" x14ac:dyDescent="0.2">
      <c r="C116" s="110"/>
      <c r="D116" s="110"/>
      <c r="E116" s="110"/>
      <c r="F116" s="110"/>
      <c r="G116" s="110"/>
      <c r="H116" s="110"/>
      <c r="I116" s="110"/>
      <c r="J116" s="110"/>
      <c r="L116" s="27"/>
      <c r="V116" s="68"/>
      <c r="Y116" s="387"/>
      <c r="Z116" s="387"/>
      <c r="AA116" s="387"/>
      <c r="AB116" s="387"/>
      <c r="AC116" s="387"/>
      <c r="AH116" s="68"/>
      <c r="AI116" s="68"/>
    </row>
    <row r="117" spans="3:35" ht="19.5" customHeight="1" x14ac:dyDescent="0.2">
      <c r="C117" s="110"/>
      <c r="D117" s="110"/>
      <c r="E117" s="110"/>
      <c r="F117" s="110"/>
      <c r="G117" s="110"/>
      <c r="H117" s="110"/>
      <c r="I117" s="110"/>
      <c r="J117" s="110"/>
      <c r="L117" s="27"/>
      <c r="V117" s="68"/>
      <c r="Y117" s="387"/>
      <c r="Z117" s="387"/>
      <c r="AA117" s="387"/>
      <c r="AB117" s="387"/>
      <c r="AC117" s="387"/>
      <c r="AH117" s="68"/>
      <c r="AI117" s="68"/>
    </row>
    <row r="118" spans="3:35" ht="12.75" customHeight="1" x14ac:dyDescent="0.2">
      <c r="K118" s="104"/>
      <c r="Q118" s="104"/>
      <c r="R118" s="104"/>
      <c r="S118" s="104"/>
      <c r="T118" s="104"/>
      <c r="U118" s="104"/>
      <c r="V118" s="68"/>
      <c r="Y118" s="387"/>
      <c r="Z118" s="387"/>
      <c r="AA118" s="387"/>
      <c r="AB118" s="387"/>
      <c r="AC118" s="387"/>
      <c r="AH118" s="68"/>
      <c r="AI118" s="68"/>
    </row>
    <row r="119" spans="3:35" ht="19.5" customHeight="1" x14ac:dyDescent="0.2">
      <c r="C119" s="26"/>
      <c r="Q119" s="26"/>
      <c r="V119" s="68"/>
      <c r="Y119" s="387"/>
      <c r="Z119" s="387"/>
      <c r="AA119" s="387"/>
      <c r="AB119" s="387"/>
      <c r="AC119" s="387"/>
      <c r="AH119" s="68"/>
      <c r="AI119" s="68"/>
    </row>
    <row r="120" spans="3:35" ht="19.5" customHeight="1" x14ac:dyDescent="0.2">
      <c r="C120" s="58"/>
      <c r="D120" s="58"/>
      <c r="E120" s="58"/>
      <c r="F120" s="58"/>
      <c r="G120" s="58"/>
      <c r="H120" s="58"/>
      <c r="I120" s="58"/>
      <c r="J120" s="58"/>
      <c r="Q120" s="383"/>
      <c r="R120" s="383"/>
      <c r="S120" s="383"/>
      <c r="T120" s="383"/>
      <c r="U120" s="109"/>
      <c r="V120" s="68"/>
      <c r="Y120" s="387"/>
      <c r="Z120" s="387"/>
      <c r="AA120" s="387"/>
      <c r="AB120" s="387"/>
      <c r="AC120" s="387"/>
    </row>
    <row r="121" spans="3:35" ht="19.5" customHeight="1" x14ac:dyDescent="0.2">
      <c r="C121" s="110"/>
      <c r="D121" s="110"/>
      <c r="E121" s="110"/>
      <c r="F121" s="110"/>
      <c r="G121" s="110"/>
      <c r="H121" s="110"/>
      <c r="I121" s="110"/>
      <c r="J121" s="110"/>
      <c r="V121" s="68"/>
      <c r="Y121" s="387"/>
      <c r="Z121" s="387"/>
      <c r="AA121" s="387"/>
      <c r="AB121" s="387"/>
      <c r="AC121" s="387"/>
      <c r="AH121" s="68"/>
      <c r="AI121" s="68"/>
    </row>
    <row r="122" spans="3:35" ht="19.5" customHeight="1" x14ac:dyDescent="0.2">
      <c r="C122" s="110"/>
      <c r="D122" s="110"/>
      <c r="E122" s="110"/>
      <c r="F122" s="110"/>
      <c r="G122" s="110"/>
      <c r="H122" s="110"/>
      <c r="I122" s="110"/>
      <c r="J122" s="110"/>
      <c r="V122" s="68"/>
      <c r="Y122" s="387"/>
      <c r="Z122" s="387"/>
      <c r="AA122" s="387"/>
      <c r="AB122" s="387"/>
      <c r="AC122" s="387"/>
      <c r="AH122" s="68"/>
      <c r="AI122" s="68"/>
    </row>
    <row r="123" spans="3:35" ht="19.5" customHeight="1" x14ac:dyDescent="0.2">
      <c r="C123" s="110"/>
      <c r="D123" s="110"/>
      <c r="E123" s="110"/>
      <c r="F123" s="110"/>
      <c r="G123" s="110"/>
      <c r="H123" s="110"/>
      <c r="I123" s="110"/>
      <c r="J123" s="110"/>
      <c r="V123" s="68"/>
      <c r="Y123" s="387"/>
      <c r="Z123" s="387"/>
      <c r="AA123" s="387"/>
      <c r="AB123" s="387"/>
      <c r="AC123" s="387"/>
      <c r="AH123" s="68"/>
      <c r="AI123" s="68"/>
    </row>
    <row r="124" spans="3:35" ht="19.5" customHeight="1" x14ac:dyDescent="0.2">
      <c r="V124" s="68"/>
      <c r="Y124" s="387"/>
      <c r="Z124" s="387"/>
      <c r="AA124" s="387"/>
      <c r="AB124" s="387"/>
      <c r="AC124" s="387"/>
      <c r="AH124" s="68"/>
      <c r="AI124" s="68"/>
    </row>
    <row r="125" spans="3:35" ht="19.5" customHeight="1" x14ac:dyDescent="0.2">
      <c r="C125" s="26"/>
      <c r="Q125" s="26"/>
      <c r="V125" s="68"/>
      <c r="Y125" s="387"/>
      <c r="Z125" s="387"/>
      <c r="AA125" s="387"/>
      <c r="AB125" s="387"/>
      <c r="AC125" s="387"/>
      <c r="AH125" s="68"/>
      <c r="AI125" s="68"/>
    </row>
    <row r="126" spans="3:35" ht="19.5" customHeight="1" x14ac:dyDescent="0.2">
      <c r="C126" s="58"/>
      <c r="D126" s="58"/>
      <c r="E126" s="58"/>
      <c r="F126" s="58"/>
      <c r="G126" s="58"/>
      <c r="H126" s="58"/>
      <c r="I126" s="58"/>
      <c r="J126" s="58"/>
      <c r="Q126" s="388"/>
      <c r="R126" s="388"/>
      <c r="S126" s="388"/>
      <c r="T126" s="388"/>
      <c r="U126" s="109"/>
      <c r="V126" s="68"/>
      <c r="Y126" s="387"/>
      <c r="Z126" s="387"/>
      <c r="AA126" s="387"/>
      <c r="AB126" s="387"/>
      <c r="AC126" s="387"/>
    </row>
    <row r="127" spans="3:35" ht="19.5" customHeight="1" x14ac:dyDescent="0.2">
      <c r="C127" s="110"/>
      <c r="D127" s="110"/>
      <c r="E127" s="110"/>
      <c r="F127" s="110"/>
      <c r="G127" s="110"/>
      <c r="H127" s="110"/>
      <c r="I127" s="110"/>
      <c r="J127" s="110"/>
      <c r="V127" s="68"/>
      <c r="Y127" s="387"/>
      <c r="Z127" s="387"/>
      <c r="AA127" s="387"/>
      <c r="AB127" s="387"/>
      <c r="AC127" s="387"/>
      <c r="AH127" s="68"/>
      <c r="AI127" s="68"/>
    </row>
    <row r="128" spans="3:35" ht="19.5" customHeight="1" x14ac:dyDescent="0.2">
      <c r="C128" s="110"/>
      <c r="D128" s="110"/>
      <c r="E128" s="110"/>
      <c r="F128" s="110"/>
      <c r="G128" s="110"/>
      <c r="H128" s="110"/>
      <c r="I128" s="110"/>
      <c r="J128" s="110"/>
      <c r="V128" s="68"/>
      <c r="Y128" s="387"/>
      <c r="Z128" s="387"/>
      <c r="AA128" s="387"/>
      <c r="AB128" s="387"/>
      <c r="AC128" s="387"/>
      <c r="AH128" s="68"/>
      <c r="AI128" s="68"/>
    </row>
    <row r="129" spans="3:35" ht="19.5" customHeight="1" x14ac:dyDescent="0.2">
      <c r="C129" s="110"/>
      <c r="D129" s="110"/>
      <c r="E129" s="110"/>
      <c r="F129" s="110"/>
      <c r="G129" s="110"/>
      <c r="H129" s="110"/>
      <c r="I129" s="110"/>
      <c r="J129" s="110"/>
      <c r="V129" s="68"/>
      <c r="Y129" s="387"/>
      <c r="Z129" s="387"/>
      <c r="AA129" s="387"/>
      <c r="AB129" s="387"/>
      <c r="AC129" s="387"/>
      <c r="AH129" s="68"/>
      <c r="AI129" s="68"/>
    </row>
    <row r="130" spans="3:35" ht="19.5" customHeight="1" x14ac:dyDescent="0.2">
      <c r="C130" s="110"/>
      <c r="D130" s="110"/>
      <c r="E130" s="110"/>
      <c r="F130" s="110"/>
      <c r="G130" s="110"/>
      <c r="H130" s="110"/>
      <c r="I130" s="110"/>
      <c r="J130" s="110"/>
      <c r="V130" s="68"/>
      <c r="Y130" s="387"/>
      <c r="Z130" s="387"/>
      <c r="AA130" s="387"/>
      <c r="AB130" s="387"/>
      <c r="AC130" s="387"/>
      <c r="AH130" s="68"/>
      <c r="AI130" s="68"/>
    </row>
    <row r="131" spans="3:35" ht="19.5" customHeight="1" x14ac:dyDescent="0.2">
      <c r="C131" s="110"/>
      <c r="D131" s="110"/>
      <c r="E131" s="110"/>
      <c r="F131" s="110"/>
      <c r="G131" s="110"/>
      <c r="H131" s="110"/>
      <c r="I131" s="110"/>
      <c r="J131" s="110"/>
      <c r="V131" s="68"/>
      <c r="Y131" s="387"/>
      <c r="Z131" s="387"/>
      <c r="AA131" s="387"/>
      <c r="AB131" s="387"/>
      <c r="AC131" s="387"/>
      <c r="AH131" s="68"/>
      <c r="AI131" s="68"/>
    </row>
    <row r="132" spans="3:35" ht="17.25" customHeight="1" x14ac:dyDescent="0.2">
      <c r="C132" s="112"/>
      <c r="D132" s="112"/>
      <c r="E132" s="112"/>
      <c r="F132" s="112"/>
      <c r="G132" s="112"/>
      <c r="I132" s="73"/>
      <c r="J132" s="73"/>
      <c r="K132" s="73"/>
      <c r="Q132" s="113"/>
      <c r="T132" s="68"/>
      <c r="U132" s="68"/>
      <c r="V132" s="68"/>
      <c r="Y132" s="387"/>
      <c r="Z132" s="387"/>
      <c r="AA132" s="387"/>
      <c r="AB132" s="387"/>
      <c r="AC132" s="387"/>
      <c r="AH132" s="68"/>
      <c r="AI132" s="68"/>
    </row>
    <row r="133" spans="3:35" ht="19.5" customHeight="1" x14ac:dyDescent="0.2">
      <c r="C133" s="26"/>
      <c r="Q133" s="26"/>
      <c r="V133" s="68"/>
      <c r="Y133" s="387"/>
      <c r="Z133" s="387"/>
      <c r="AA133" s="387"/>
      <c r="AB133" s="387"/>
      <c r="AC133" s="387"/>
      <c r="AH133" s="68"/>
      <c r="AI133" s="68"/>
    </row>
    <row r="134" spans="3:35" ht="19.5" customHeight="1" x14ac:dyDescent="0.2">
      <c r="C134" s="58"/>
      <c r="D134" s="58"/>
      <c r="E134" s="58"/>
      <c r="F134" s="58"/>
      <c r="G134" s="58"/>
      <c r="H134" s="58"/>
      <c r="I134" s="58"/>
      <c r="J134" s="58"/>
      <c r="L134" s="27"/>
      <c r="Q134" s="383"/>
      <c r="R134" s="383"/>
      <c r="S134" s="383"/>
      <c r="T134" s="383"/>
      <c r="U134" s="109"/>
      <c r="V134" s="68"/>
      <c r="Y134" s="387"/>
      <c r="Z134" s="387"/>
      <c r="AA134" s="387"/>
      <c r="AB134" s="387"/>
      <c r="AC134" s="387"/>
    </row>
    <row r="135" spans="3:35" ht="19.5" customHeight="1" x14ac:dyDescent="0.2">
      <c r="C135" s="110"/>
      <c r="D135" s="110"/>
      <c r="E135" s="110"/>
      <c r="F135" s="110"/>
      <c r="G135" s="110"/>
      <c r="H135" s="110"/>
      <c r="I135" s="110"/>
      <c r="J135" s="110"/>
      <c r="L135" s="27"/>
      <c r="V135" s="68"/>
      <c r="Y135" s="387"/>
      <c r="Z135" s="387"/>
      <c r="AA135" s="387"/>
      <c r="AB135" s="387"/>
      <c r="AC135" s="387"/>
      <c r="AH135" s="68"/>
      <c r="AI135" s="68"/>
    </row>
    <row r="136" spans="3:35" ht="19.5" customHeight="1" x14ac:dyDescent="0.2">
      <c r="C136" s="110"/>
      <c r="D136" s="110"/>
      <c r="E136" s="110"/>
      <c r="F136" s="110"/>
      <c r="G136" s="110"/>
      <c r="H136" s="110"/>
      <c r="I136" s="110"/>
      <c r="J136" s="110"/>
      <c r="L136" s="27"/>
      <c r="V136" s="68"/>
      <c r="Y136" s="387"/>
      <c r="Z136" s="387"/>
      <c r="AA136" s="387"/>
      <c r="AB136" s="387"/>
      <c r="AC136" s="387"/>
      <c r="AH136" s="68"/>
      <c r="AI136" s="68"/>
    </row>
    <row r="137" spans="3:35" ht="19.5" customHeight="1" x14ac:dyDescent="0.2">
      <c r="C137" s="110"/>
      <c r="D137" s="110"/>
      <c r="E137" s="110"/>
      <c r="F137" s="110"/>
      <c r="G137" s="110"/>
      <c r="H137" s="110"/>
      <c r="I137" s="110"/>
      <c r="J137" s="110"/>
      <c r="L137" s="27"/>
      <c r="V137" s="68"/>
      <c r="Y137" s="387"/>
      <c r="Z137" s="387"/>
      <c r="AA137" s="387"/>
      <c r="AB137" s="387"/>
      <c r="AC137" s="387"/>
      <c r="AH137" s="68"/>
      <c r="AI137" s="68"/>
    </row>
    <row r="138" spans="3:35" ht="19.5" customHeight="1" x14ac:dyDescent="0.2">
      <c r="K138" s="104"/>
      <c r="Q138" s="104"/>
      <c r="R138" s="104"/>
      <c r="S138" s="104"/>
      <c r="T138" s="104"/>
      <c r="U138" s="104"/>
      <c r="V138" s="68"/>
      <c r="Y138" s="387"/>
      <c r="Z138" s="387"/>
      <c r="AA138" s="387"/>
      <c r="AB138" s="387"/>
      <c r="AC138" s="387"/>
      <c r="AH138" s="68"/>
      <c r="AI138" s="68"/>
    </row>
    <row r="139" spans="3:35" ht="17.25" customHeight="1" x14ac:dyDescent="0.2">
      <c r="C139" s="26"/>
      <c r="D139" s="112"/>
      <c r="E139" s="112"/>
      <c r="F139" s="112"/>
      <c r="G139" s="112"/>
      <c r="I139" s="73"/>
      <c r="J139" s="73"/>
      <c r="K139" s="73"/>
      <c r="Q139" s="113"/>
      <c r="T139" s="68"/>
      <c r="U139" s="68"/>
      <c r="V139" s="68"/>
      <c r="Y139" s="387"/>
      <c r="Z139" s="387"/>
      <c r="AA139" s="387"/>
      <c r="AB139" s="387"/>
      <c r="AC139" s="387"/>
      <c r="AH139" s="68"/>
      <c r="AI139" s="68"/>
    </row>
    <row r="140" spans="3:35" s="30" customFormat="1" ht="43.9" customHeight="1" x14ac:dyDescent="0.2">
      <c r="C140" s="58"/>
      <c r="D140" s="58"/>
      <c r="E140" s="58"/>
      <c r="F140" s="58"/>
      <c r="G140" s="58"/>
      <c r="H140" s="58"/>
      <c r="I140" s="58"/>
      <c r="J140" s="58"/>
      <c r="Y140" s="387"/>
      <c r="Z140" s="387"/>
      <c r="AA140" s="387"/>
      <c r="AB140" s="387"/>
      <c r="AC140" s="387"/>
    </row>
    <row r="141" spans="3:35" s="30" customFormat="1" ht="41.25" customHeight="1" x14ac:dyDescent="0.2">
      <c r="C141" s="52"/>
      <c r="D141" s="52"/>
      <c r="E141" s="52"/>
      <c r="F141" s="33"/>
      <c r="G141" s="33"/>
      <c r="H141" s="33"/>
      <c r="I141" s="33"/>
      <c r="J141" s="33"/>
      <c r="Y141" s="387"/>
      <c r="Z141" s="387"/>
      <c r="AA141" s="387"/>
      <c r="AB141" s="387"/>
      <c r="AC141" s="387"/>
    </row>
    <row r="142" spans="3:35" s="30" customFormat="1" ht="41.25" customHeight="1" x14ac:dyDescent="0.2">
      <c r="C142" s="52"/>
      <c r="D142" s="52"/>
      <c r="E142" s="52"/>
      <c r="F142" s="33"/>
      <c r="G142" s="33"/>
      <c r="H142" s="33"/>
      <c r="I142" s="33"/>
      <c r="J142" s="33"/>
      <c r="Y142" s="387"/>
      <c r="Z142" s="387"/>
      <c r="AA142" s="387"/>
      <c r="AB142" s="387"/>
      <c r="AC142" s="387"/>
    </row>
    <row r="143" spans="3:35" s="30" customFormat="1" ht="25.5" customHeight="1" x14ac:dyDescent="0.25">
      <c r="C143" s="33"/>
      <c r="D143" s="33"/>
      <c r="E143" s="33"/>
      <c r="F143" s="33"/>
      <c r="G143" s="33"/>
      <c r="H143" s="33"/>
      <c r="I143" s="33"/>
      <c r="J143" s="33"/>
      <c r="K143" s="114"/>
      <c r="L143" s="114"/>
      <c r="M143" s="114"/>
      <c r="N143" s="114"/>
      <c r="Y143" s="387"/>
      <c r="Z143" s="387"/>
      <c r="AA143" s="387"/>
      <c r="AB143" s="387"/>
      <c r="AC143" s="387"/>
    </row>
    <row r="144" spans="3:35" ht="17.25" customHeight="1" x14ac:dyDescent="0.2">
      <c r="C144" s="112"/>
      <c r="D144" s="112"/>
      <c r="E144" s="112"/>
      <c r="F144" s="112"/>
      <c r="G144" s="112"/>
      <c r="I144" s="73"/>
      <c r="J144" s="73"/>
      <c r="K144" s="73"/>
      <c r="Q144" s="113"/>
      <c r="T144" s="68"/>
      <c r="U144" s="68"/>
      <c r="V144" s="68"/>
      <c r="Y144" s="387"/>
      <c r="Z144" s="387"/>
      <c r="AA144" s="387"/>
      <c r="AB144" s="387"/>
      <c r="AC144" s="387"/>
      <c r="AH144" s="68"/>
      <c r="AI144" s="68"/>
    </row>
    <row r="145" spans="3:35" ht="20.25" customHeight="1" x14ac:dyDescent="0.2">
      <c r="C145" s="69"/>
      <c r="D145" s="69"/>
      <c r="E145" s="69"/>
      <c r="F145" s="69"/>
      <c r="G145" s="69"/>
      <c r="Q145" s="113"/>
      <c r="T145" s="68"/>
      <c r="U145" s="68"/>
      <c r="V145" s="68"/>
      <c r="Y145" s="387"/>
      <c r="Z145" s="387"/>
      <c r="AA145" s="387"/>
      <c r="AB145" s="387"/>
      <c r="AC145" s="387"/>
      <c r="AH145" s="68"/>
      <c r="AI145" s="68"/>
    </row>
    <row r="146" spans="3:35" ht="33" customHeight="1" x14ac:dyDescent="0.2">
      <c r="C146" s="58"/>
      <c r="D146" s="38"/>
      <c r="E146" s="38"/>
      <c r="F146" s="38"/>
      <c r="G146" s="38"/>
      <c r="H146" s="38"/>
      <c r="I146" s="38"/>
      <c r="J146" s="38"/>
      <c r="K146" s="43"/>
      <c r="L146" s="43"/>
      <c r="M146" s="43"/>
      <c r="N146" s="43"/>
      <c r="O146" s="43"/>
      <c r="P146" s="68"/>
      <c r="Q146" s="68"/>
      <c r="R146" s="68"/>
      <c r="S146" s="68"/>
      <c r="T146" s="68"/>
      <c r="U146" s="68"/>
      <c r="V146" s="68"/>
      <c r="Y146" s="387"/>
      <c r="Z146" s="387"/>
      <c r="AA146" s="387"/>
      <c r="AB146" s="387"/>
      <c r="AC146" s="387"/>
      <c r="AH146" s="68"/>
      <c r="AI146" s="68"/>
    </row>
    <row r="147" spans="3:35" ht="17.25" customHeight="1" x14ac:dyDescent="0.2">
      <c r="C147" s="115"/>
      <c r="D147" s="38"/>
      <c r="E147" s="38"/>
      <c r="F147" s="38"/>
      <c r="G147" s="38"/>
      <c r="H147" s="38"/>
      <c r="I147" s="38"/>
      <c r="J147" s="38"/>
      <c r="K147" s="116"/>
      <c r="L147" s="116"/>
      <c r="M147" s="116"/>
      <c r="N147" s="116"/>
      <c r="O147" s="116"/>
      <c r="P147" s="68"/>
      <c r="Q147" s="68"/>
      <c r="R147" s="68"/>
      <c r="S147" s="68"/>
      <c r="T147" s="68"/>
      <c r="U147" s="68"/>
      <c r="V147" s="68"/>
      <c r="Y147" s="387"/>
      <c r="Z147" s="387"/>
      <c r="AA147" s="387"/>
      <c r="AB147" s="387"/>
      <c r="AC147" s="387"/>
      <c r="AH147" s="68"/>
      <c r="AI147" s="68"/>
    </row>
    <row r="148" spans="3:35" ht="12.75" customHeight="1" x14ac:dyDescent="0.2">
      <c r="C148" s="38"/>
      <c r="D148" s="38"/>
      <c r="E148" s="38"/>
      <c r="F148" s="38"/>
      <c r="G148" s="38"/>
      <c r="H148" s="38"/>
      <c r="I148" s="38"/>
      <c r="J148" s="38"/>
      <c r="K148" s="116"/>
      <c r="L148" s="116"/>
      <c r="M148" s="116"/>
      <c r="N148" s="116"/>
      <c r="O148" s="116"/>
      <c r="Y148" s="387"/>
      <c r="Z148" s="387"/>
      <c r="AA148" s="387"/>
      <c r="AB148" s="387"/>
      <c r="AC148" s="387"/>
    </row>
    <row r="149" spans="3:35" ht="12.75" customHeight="1" x14ac:dyDescent="0.2">
      <c r="C149" s="38"/>
      <c r="D149" s="38"/>
      <c r="E149" s="38"/>
      <c r="F149" s="38"/>
      <c r="G149" s="38"/>
      <c r="H149" s="38"/>
      <c r="I149" s="38"/>
      <c r="J149" s="38"/>
      <c r="K149" s="116"/>
      <c r="L149" s="116"/>
      <c r="M149" s="116"/>
      <c r="N149" s="116"/>
      <c r="O149" s="116"/>
      <c r="Y149" s="387"/>
      <c r="Z149" s="387"/>
      <c r="AA149" s="387"/>
      <c r="AB149" s="387"/>
      <c r="AC149" s="387"/>
    </row>
    <row r="150" spans="3:35" ht="12.75" customHeight="1" x14ac:dyDescent="0.2">
      <c r="C150" s="38"/>
      <c r="D150" s="38"/>
      <c r="E150" s="38"/>
      <c r="F150" s="38"/>
      <c r="G150" s="38"/>
      <c r="H150" s="38"/>
      <c r="I150" s="38"/>
      <c r="J150" s="38"/>
      <c r="K150" s="116"/>
      <c r="L150" s="116"/>
      <c r="M150" s="116"/>
      <c r="N150" s="116"/>
      <c r="O150" s="116"/>
      <c r="Y150" s="387"/>
      <c r="Z150" s="387"/>
      <c r="AA150" s="387"/>
      <c r="AB150" s="387"/>
      <c r="AC150" s="387"/>
    </row>
    <row r="151" spans="3:35" ht="12.75" customHeight="1" x14ac:dyDescent="0.2">
      <c r="C151" s="38"/>
      <c r="D151" s="38"/>
      <c r="E151" s="38"/>
      <c r="F151" s="38"/>
      <c r="G151" s="38"/>
      <c r="H151" s="38"/>
      <c r="I151" s="38"/>
      <c r="J151" s="38"/>
      <c r="K151" s="116"/>
      <c r="L151" s="116"/>
      <c r="M151" s="116"/>
      <c r="N151" s="116"/>
      <c r="O151" s="116"/>
      <c r="Y151" s="387"/>
      <c r="Z151" s="387"/>
      <c r="AA151" s="387"/>
      <c r="AB151" s="387"/>
      <c r="AC151" s="387"/>
    </row>
    <row r="152" spans="3:35" ht="12.75" customHeight="1" x14ac:dyDescent="0.2">
      <c r="C152" s="38"/>
      <c r="D152" s="38"/>
      <c r="E152" s="38"/>
      <c r="F152" s="38"/>
      <c r="G152" s="38"/>
      <c r="H152" s="38"/>
      <c r="I152" s="38"/>
      <c r="J152" s="38"/>
      <c r="K152" s="116"/>
      <c r="L152" s="116"/>
      <c r="M152" s="116"/>
      <c r="N152" s="116"/>
      <c r="O152" s="116"/>
      <c r="Y152" s="387"/>
      <c r="Z152" s="387"/>
      <c r="AA152" s="387"/>
      <c r="AB152" s="387"/>
      <c r="AC152" s="387"/>
    </row>
    <row r="153" spans="3:35" ht="12.75" customHeight="1" x14ac:dyDescent="0.2">
      <c r="C153" s="38"/>
      <c r="D153" s="38"/>
      <c r="E153" s="38"/>
      <c r="F153" s="38"/>
      <c r="G153" s="38"/>
      <c r="H153" s="38"/>
      <c r="I153" s="38"/>
      <c r="J153" s="38"/>
      <c r="K153" s="38"/>
      <c r="L153" s="38"/>
      <c r="M153" s="38"/>
      <c r="N153" s="38"/>
      <c r="O153" s="38"/>
      <c r="Y153" s="387"/>
      <c r="Z153" s="387"/>
      <c r="AA153" s="387"/>
      <c r="AB153" s="387"/>
      <c r="AC153" s="387"/>
    </row>
    <row r="154" spans="3:35" ht="12.75" customHeight="1" x14ac:dyDescent="0.2">
      <c r="C154" s="38"/>
      <c r="D154" s="38"/>
      <c r="E154" s="38"/>
      <c r="F154" s="38"/>
      <c r="G154" s="38"/>
      <c r="H154" s="38"/>
      <c r="I154" s="38"/>
      <c r="J154" s="38"/>
      <c r="K154" s="38"/>
      <c r="L154" s="38"/>
      <c r="M154" s="38"/>
      <c r="N154" s="38"/>
      <c r="O154" s="38"/>
      <c r="Y154" s="387"/>
      <c r="Z154" s="387"/>
      <c r="AA154" s="387"/>
      <c r="AB154" s="387"/>
      <c r="AC154" s="387"/>
    </row>
    <row r="155" spans="3:35" ht="12.75" customHeight="1" x14ac:dyDescent="0.2">
      <c r="C155" s="38"/>
      <c r="D155" s="38"/>
      <c r="E155" s="38"/>
      <c r="F155" s="38"/>
      <c r="G155" s="38"/>
      <c r="H155" s="38"/>
      <c r="I155" s="38"/>
      <c r="J155" s="38"/>
      <c r="K155" s="38"/>
      <c r="L155" s="38"/>
      <c r="M155" s="38"/>
      <c r="N155" s="38"/>
      <c r="O155" s="38"/>
      <c r="Y155" s="387"/>
      <c r="Z155" s="387"/>
      <c r="AA155" s="387"/>
      <c r="AB155" s="387"/>
      <c r="AC155" s="387"/>
    </row>
    <row r="156" spans="3:35" ht="15" customHeight="1" x14ac:dyDescent="0.2">
      <c r="C156" s="38"/>
      <c r="D156" s="38"/>
      <c r="E156" s="38"/>
      <c r="F156" s="38"/>
      <c r="G156" s="38"/>
      <c r="H156" s="38"/>
      <c r="I156" s="38"/>
      <c r="J156" s="38"/>
      <c r="K156" s="38"/>
      <c r="L156" s="38"/>
      <c r="M156" s="38"/>
      <c r="N156" s="38"/>
      <c r="O156" s="38"/>
      <c r="Y156" s="387"/>
      <c r="Z156" s="387"/>
      <c r="AA156" s="387"/>
      <c r="AB156" s="387"/>
      <c r="AC156" s="387"/>
    </row>
    <row r="157" spans="3:35" x14ac:dyDescent="0.2">
      <c r="Q157" s="27"/>
      <c r="Y157" s="387"/>
      <c r="Z157" s="387"/>
      <c r="AA157" s="387"/>
      <c r="AB157" s="387"/>
      <c r="AC157" s="387"/>
    </row>
    <row r="158" spans="3:35" ht="15" customHeight="1" x14ac:dyDescent="0.2">
      <c r="C158" s="26"/>
      <c r="N158" s="26"/>
      <c r="Q158" s="26"/>
      <c r="Y158" s="387"/>
      <c r="Z158" s="387"/>
      <c r="AA158" s="387"/>
      <c r="AB158" s="387"/>
      <c r="AC158" s="387"/>
    </row>
    <row r="159" spans="3:35" ht="19.5" customHeight="1" x14ac:dyDescent="0.2">
      <c r="C159" s="58"/>
      <c r="D159" s="58"/>
      <c r="E159" s="58"/>
      <c r="F159" s="58"/>
      <c r="G159" s="58"/>
      <c r="H159" s="58"/>
      <c r="I159" s="58"/>
      <c r="J159" s="58"/>
      <c r="Q159" s="383"/>
      <c r="R159" s="383"/>
      <c r="S159" s="383"/>
      <c r="T159" s="383"/>
      <c r="U159" s="383"/>
      <c r="V159" s="383"/>
      <c r="W159" s="383"/>
      <c r="X159" s="386"/>
      <c r="Y159" s="387"/>
      <c r="Z159" s="387"/>
      <c r="AA159" s="387"/>
      <c r="AB159" s="387"/>
      <c r="AC159" s="387"/>
    </row>
    <row r="160" spans="3:35" ht="19.5" customHeight="1" x14ac:dyDescent="0.2">
      <c r="C160" s="110"/>
      <c r="D160" s="110"/>
      <c r="E160" s="110"/>
      <c r="F160" s="110"/>
      <c r="G160" s="110"/>
      <c r="H160" s="110"/>
      <c r="I160" s="110"/>
      <c r="J160" s="110"/>
      <c r="P160" s="28"/>
      <c r="Q160" s="379"/>
      <c r="R160" s="379"/>
      <c r="S160" s="379"/>
      <c r="T160" s="379"/>
      <c r="U160" s="379"/>
      <c r="V160" s="379"/>
      <c r="W160" s="379"/>
      <c r="X160" s="379"/>
      <c r="Y160" s="387"/>
      <c r="Z160" s="387"/>
      <c r="AA160" s="387"/>
      <c r="AB160" s="387"/>
      <c r="AC160" s="387"/>
    </row>
    <row r="161" spans="3:46" ht="19.5" customHeight="1" x14ac:dyDescent="0.2">
      <c r="C161" s="110"/>
      <c r="D161" s="110"/>
      <c r="E161" s="110"/>
      <c r="F161" s="110"/>
      <c r="G161" s="110"/>
      <c r="H161" s="110"/>
      <c r="I161" s="110"/>
      <c r="J161" s="110"/>
      <c r="Q161" s="379"/>
      <c r="R161" s="379"/>
      <c r="S161" s="379"/>
      <c r="T161" s="379"/>
      <c r="U161" s="379"/>
      <c r="V161" s="379"/>
      <c r="W161" s="379"/>
      <c r="X161" s="379"/>
      <c r="Y161" s="387"/>
      <c r="Z161" s="387"/>
      <c r="AA161" s="387"/>
      <c r="AB161" s="387"/>
      <c r="AC161" s="387"/>
    </row>
    <row r="162" spans="3:46" ht="19.5" customHeight="1" x14ac:dyDescent="0.2">
      <c r="C162" s="110"/>
      <c r="D162" s="110"/>
      <c r="E162" s="110"/>
      <c r="F162" s="110"/>
      <c r="G162" s="110"/>
      <c r="H162" s="110"/>
      <c r="I162" s="110"/>
      <c r="J162" s="110"/>
      <c r="Q162" s="379"/>
      <c r="R162" s="379"/>
      <c r="S162" s="379"/>
      <c r="T162" s="379"/>
      <c r="U162" s="379"/>
      <c r="V162" s="379"/>
      <c r="W162" s="379"/>
      <c r="X162" s="379"/>
      <c r="Y162" s="387"/>
      <c r="Z162" s="387"/>
      <c r="AA162" s="387"/>
      <c r="AB162" s="387"/>
      <c r="AC162" s="387"/>
    </row>
    <row r="163" spans="3:46" ht="19.5" customHeight="1" x14ac:dyDescent="0.2">
      <c r="C163" s="26"/>
      <c r="Q163" s="117"/>
      <c r="R163" s="117"/>
      <c r="S163" s="117"/>
      <c r="T163" s="117"/>
      <c r="U163" s="117"/>
      <c r="V163" s="117"/>
      <c r="Y163" s="387"/>
      <c r="Z163" s="387"/>
      <c r="AA163" s="387"/>
      <c r="AB163" s="387"/>
      <c r="AC163" s="387"/>
    </row>
    <row r="164" spans="3:46" x14ac:dyDescent="0.2">
      <c r="Q164" s="27"/>
      <c r="Y164" s="387"/>
      <c r="Z164" s="387"/>
      <c r="AA164" s="387"/>
      <c r="AB164" s="387"/>
      <c r="AC164" s="387"/>
    </row>
    <row r="165" spans="3:46" ht="19.5" customHeight="1" x14ac:dyDescent="0.2">
      <c r="C165" s="26"/>
      <c r="I165" s="26"/>
      <c r="S165" s="90"/>
      <c r="V165" s="118"/>
      <c r="Y165" s="387"/>
      <c r="Z165" s="387"/>
      <c r="AA165" s="387"/>
      <c r="AB165" s="387"/>
      <c r="AC165" s="387"/>
    </row>
    <row r="166" spans="3:46" ht="19.5" customHeight="1" x14ac:dyDescent="0.2">
      <c r="C166" s="26"/>
      <c r="I166" s="26"/>
      <c r="Q166" s="383"/>
      <c r="R166" s="383"/>
      <c r="S166" s="383"/>
      <c r="T166" s="383"/>
      <c r="U166" s="383"/>
      <c r="V166" s="383"/>
      <c r="W166" s="383"/>
      <c r="X166" s="384"/>
      <c r="Y166" s="111"/>
      <c r="Z166" s="111"/>
      <c r="AA166" s="111"/>
      <c r="AB166" s="111"/>
      <c r="AC166" s="111"/>
    </row>
    <row r="167" spans="3:46" ht="21" customHeight="1" x14ac:dyDescent="0.2">
      <c r="N167" s="27"/>
      <c r="Q167" s="383"/>
      <c r="R167" s="383"/>
      <c r="S167" s="383"/>
      <c r="T167" s="383"/>
      <c r="U167" s="383"/>
      <c r="V167" s="383"/>
      <c r="W167" s="383"/>
      <c r="X167" s="384"/>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
      <c r="C168" s="99"/>
      <c r="D168" s="99"/>
      <c r="E168" s="99"/>
      <c r="F168" s="99"/>
      <c r="G168" s="99"/>
      <c r="H168" s="99"/>
      <c r="I168" s="99"/>
      <c r="J168" s="99"/>
      <c r="Q168" s="385"/>
      <c r="R168" s="385"/>
      <c r="S168" s="385"/>
      <c r="T168" s="385"/>
      <c r="U168" s="385"/>
      <c r="V168" s="385"/>
      <c r="W168" s="385"/>
      <c r="X168" s="385"/>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
      <c r="C169" s="119"/>
      <c r="Q169" s="383"/>
      <c r="R169" s="383"/>
      <c r="S169" s="383"/>
      <c r="T169" s="383"/>
      <c r="U169" s="383"/>
      <c r="V169" s="383"/>
      <c r="W169" s="383"/>
      <c r="X169" s="383"/>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
      <c r="C170" s="38"/>
      <c r="D170" s="38"/>
      <c r="E170" s="38"/>
      <c r="F170" s="38"/>
      <c r="G170" s="38"/>
      <c r="H170" s="38"/>
      <c r="I170" s="38"/>
      <c r="J170" s="38"/>
      <c r="K170" s="38"/>
      <c r="L170" s="38"/>
      <c r="M170" s="38"/>
      <c r="N170" s="38"/>
      <c r="Q170" s="379"/>
      <c r="R170" s="379"/>
      <c r="S170" s="379"/>
      <c r="T170" s="379"/>
      <c r="U170" s="379"/>
      <c r="V170" s="379"/>
      <c r="W170" s="379"/>
      <c r="X170" s="379"/>
      <c r="Y170" s="64"/>
      <c r="Z170" s="64"/>
      <c r="AA170" s="64"/>
      <c r="AB170" s="64"/>
      <c r="AC170" s="64"/>
      <c r="AD170" s="64"/>
      <c r="AE170" s="64"/>
      <c r="AF170" s="64"/>
      <c r="AG170" s="64"/>
      <c r="AH170" s="64"/>
      <c r="AJ170" s="64"/>
      <c r="AK170" s="120"/>
    </row>
    <row r="171" spans="3:46" ht="7.5" customHeight="1" x14ac:dyDescent="0.2">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
      <c r="C172" s="38"/>
      <c r="D172" s="38"/>
      <c r="E172" s="38"/>
      <c r="F172" s="38"/>
      <c r="G172" s="38"/>
      <c r="H172" s="38"/>
      <c r="I172" s="38"/>
      <c r="J172" s="38"/>
      <c r="K172" s="38"/>
      <c r="L172" s="38"/>
      <c r="M172" s="38"/>
      <c r="N172" s="38"/>
      <c r="Q172" s="380"/>
      <c r="R172" s="380"/>
      <c r="S172" s="380"/>
      <c r="T172" s="380"/>
      <c r="U172" s="380"/>
      <c r="V172" s="380"/>
      <c r="W172" s="380"/>
      <c r="X172" s="380"/>
      <c r="Y172" s="120"/>
      <c r="Z172" s="120"/>
      <c r="AA172" s="120"/>
      <c r="AB172" s="120"/>
      <c r="AC172" s="120"/>
      <c r="AD172" s="120"/>
      <c r="AE172" s="120"/>
      <c r="AF172" s="120"/>
      <c r="AG172" s="120"/>
      <c r="AH172" s="120"/>
      <c r="AI172" s="120"/>
      <c r="AJ172" s="120"/>
      <c r="AK172" s="120"/>
    </row>
    <row r="173" spans="3:46" ht="14.25" customHeight="1" x14ac:dyDescent="0.2">
      <c r="C173" s="122"/>
      <c r="D173" s="122"/>
      <c r="E173" s="122"/>
      <c r="Q173" s="381"/>
      <c r="R173" s="381"/>
      <c r="S173" s="381"/>
      <c r="T173" s="381"/>
      <c r="U173" s="381"/>
      <c r="V173" s="381"/>
      <c r="W173" s="381"/>
      <c r="X173" s="381"/>
      <c r="Y173" s="64"/>
      <c r="Z173" s="64"/>
      <c r="AA173" s="64"/>
      <c r="AB173" s="64"/>
      <c r="AC173" s="64"/>
      <c r="AD173" s="64"/>
      <c r="AE173" s="64"/>
      <c r="AF173" s="64"/>
      <c r="AG173" s="64"/>
      <c r="AH173" s="64"/>
      <c r="AI173" s="64"/>
      <c r="AJ173" s="64"/>
      <c r="AK173" s="120"/>
    </row>
    <row r="174" spans="3:46" ht="26.25" customHeight="1" x14ac:dyDescent="0.2">
      <c r="C174" s="122"/>
      <c r="D174" s="122"/>
      <c r="E174" s="122"/>
      <c r="G174" s="27"/>
      <c r="Q174" s="381"/>
      <c r="R174" s="381"/>
      <c r="S174" s="381"/>
      <c r="T174" s="381"/>
      <c r="U174" s="381"/>
      <c r="V174" s="381"/>
      <c r="W174" s="381"/>
      <c r="X174" s="381"/>
      <c r="Y174" s="121"/>
      <c r="Z174" s="121"/>
      <c r="AA174" s="121"/>
      <c r="AB174" s="121"/>
      <c r="AC174" s="121"/>
      <c r="AD174" s="121"/>
      <c r="AE174" s="121"/>
      <c r="AF174" s="121"/>
      <c r="AG174" s="121"/>
      <c r="AH174" s="121"/>
      <c r="AJ174" s="121"/>
      <c r="AK174" s="120"/>
    </row>
    <row r="175" spans="3:46" ht="42.75" customHeight="1" x14ac:dyDescent="0.2">
      <c r="G175" s="27"/>
      <c r="S175" s="121"/>
      <c r="Y175" s="121"/>
      <c r="Z175" s="121"/>
      <c r="AA175" s="121"/>
      <c r="AB175" s="121"/>
      <c r="AC175" s="121"/>
      <c r="AD175" s="121"/>
      <c r="AE175" s="121"/>
      <c r="AF175" s="121"/>
      <c r="AG175" s="121"/>
      <c r="AH175" s="121"/>
      <c r="AI175" s="121"/>
      <c r="AJ175" s="121"/>
      <c r="AK175" s="120"/>
    </row>
    <row r="176" spans="3:46" ht="42.75" customHeight="1" x14ac:dyDescent="0.2">
      <c r="U176" s="382"/>
      <c r="V176" s="382"/>
      <c r="W176" s="382"/>
      <c r="X176" s="382"/>
      <c r="Y176" s="27"/>
    </row>
    <row r="177" ht="7.5" customHeight="1" x14ac:dyDescent="0.2"/>
    <row r="178" ht="7.5" customHeight="1" x14ac:dyDescent="0.2"/>
    <row r="179" ht="20.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sheetData>
  <sheetProtection algorithmName="SHA-512" hashValue="nyu2oFwKT2esXQ3wiySCyrmLEXi5Ha5pn5tWBr4Ks+pWDFmfiHxjlVOvDEF1iLiaPSsXzUC3zKt3GVYBKePZig==" saltValue="itdEz6EdNGEgkB1Rf75PSQ==" spinCount="100000" sheet="1" objects="1" scenarios="1" selectLockedCells="1"/>
  <dataConsolidate/>
  <mergeCells count="92">
    <mergeCell ref="B3:D3"/>
    <mergeCell ref="B4:D4"/>
    <mergeCell ref="B5:D5"/>
    <mergeCell ref="B6:D6"/>
    <mergeCell ref="B8:D8"/>
    <mergeCell ref="B7:D7"/>
    <mergeCell ref="D16:D18"/>
    <mergeCell ref="W8:X8"/>
    <mergeCell ref="B9:D9"/>
    <mergeCell ref="W9:X9"/>
    <mergeCell ref="B10:D10"/>
    <mergeCell ref="U10:X10"/>
    <mergeCell ref="U11:X11"/>
    <mergeCell ref="W44:X44"/>
    <mergeCell ref="Y44:Z44"/>
    <mergeCell ref="W45:X45"/>
    <mergeCell ref="Y45:Z45"/>
    <mergeCell ref="T12:X12"/>
    <mergeCell ref="T13:X13"/>
    <mergeCell ref="W47:X47"/>
    <mergeCell ref="Y47:Z47"/>
    <mergeCell ref="AA45:AR45"/>
    <mergeCell ref="W46:X46"/>
    <mergeCell ref="Y46:Z46"/>
    <mergeCell ref="W50:X50"/>
    <mergeCell ref="Y50:Z50"/>
    <mergeCell ref="W49:X49"/>
    <mergeCell ref="Y49:Z49"/>
    <mergeCell ref="W48:X48"/>
    <mergeCell ref="Y48:Z48"/>
    <mergeCell ref="W53:X53"/>
    <mergeCell ref="Y53:Z53"/>
    <mergeCell ref="W52:X52"/>
    <mergeCell ref="Y52:Z52"/>
    <mergeCell ref="W51:X51"/>
    <mergeCell ref="Y51:Z51"/>
    <mergeCell ref="Y56:Z56"/>
    <mergeCell ref="V59:X59"/>
    <mergeCell ref="W60:X60"/>
    <mergeCell ref="Y60:Z60"/>
    <mergeCell ref="W54:X54"/>
    <mergeCell ref="Y54:Z54"/>
    <mergeCell ref="V64:X64"/>
    <mergeCell ref="W65:X65"/>
    <mergeCell ref="Y65:Z65"/>
    <mergeCell ref="V66:X66"/>
    <mergeCell ref="W61:X61"/>
    <mergeCell ref="Y61:Z61"/>
    <mergeCell ref="V62:X62"/>
    <mergeCell ref="W63:X63"/>
    <mergeCell ref="Y63:Z63"/>
    <mergeCell ref="V70:X70"/>
    <mergeCell ref="W71:X71"/>
    <mergeCell ref="Y71:Z71"/>
    <mergeCell ref="V72:X72"/>
    <mergeCell ref="W67:X67"/>
    <mergeCell ref="Y67:Z67"/>
    <mergeCell ref="V68:X68"/>
    <mergeCell ref="W69:X69"/>
    <mergeCell ref="Y69:Z69"/>
    <mergeCell ref="Y77:Z77"/>
    <mergeCell ref="W73:X73"/>
    <mergeCell ref="Y73:Z73"/>
    <mergeCell ref="V74:X74"/>
    <mergeCell ref="Y75:Z75"/>
    <mergeCell ref="R100:Y100"/>
    <mergeCell ref="R101:Y101"/>
    <mergeCell ref="R98:Y98"/>
    <mergeCell ref="R99:Y99"/>
    <mergeCell ref="R96:Y96"/>
    <mergeCell ref="R97:Y97"/>
    <mergeCell ref="R106:Y106"/>
    <mergeCell ref="R104:Y104"/>
    <mergeCell ref="R105:Y105"/>
    <mergeCell ref="R102:Y102"/>
    <mergeCell ref="R103:Y103"/>
    <mergeCell ref="Q159:X159"/>
    <mergeCell ref="Q160:X160"/>
    <mergeCell ref="Q161:X161"/>
    <mergeCell ref="Q114:T114"/>
    <mergeCell ref="Y116:AC165"/>
    <mergeCell ref="Q120:T120"/>
    <mergeCell ref="Q134:T134"/>
    <mergeCell ref="Q126:T126"/>
    <mergeCell ref="Q170:X170"/>
    <mergeCell ref="Q172:X172"/>
    <mergeCell ref="Q173:X174"/>
    <mergeCell ref="U176:X176"/>
    <mergeCell ref="Q162:X162"/>
    <mergeCell ref="Q166:X167"/>
    <mergeCell ref="Q168:X168"/>
    <mergeCell ref="Q169:X169"/>
  </mergeCells>
  <conditionalFormatting sqref="B6:D6">
    <cfRule type="expression" dxfId="136" priority="1">
      <formula>OR($B$6="Ramavtalsnummer: XX (Uppdateras när du valt utvärderingsmodell och kompetensområde)",$B$6="Ramavtalsnummer: XX (Uppdateras vid val av kompetensområde)")</formula>
    </cfRule>
  </conditionalFormatting>
  <conditionalFormatting sqref="C97:O97 C98:H106 I98:O107">
    <cfRule type="expression" dxfId="135" priority="20">
      <formula>$C97=""</formula>
    </cfRule>
  </conditionalFormatting>
  <conditionalFormatting sqref="D12:D15">
    <cfRule type="expression" dxfId="134" priority="6">
      <formula>$D12="Ja"</formula>
    </cfRule>
  </conditionalFormatting>
  <conditionalFormatting sqref="D16">
    <cfRule type="expression" dxfId="133" priority="2">
      <formula>COUNTIF($D$12:$D$15,"Ja")&gt;1</formula>
    </cfRule>
  </conditionalFormatting>
  <conditionalFormatting sqref="E97:H106">
    <cfRule type="expression" dxfId="132" priority="3">
      <formula>IF(LEFT($C97,4)="Cirk",TRUE,FALSE)</formula>
    </cfRule>
    <cfRule type="expression" dxfId="131" priority="4">
      <formula>IF(RIGHT(LEFT($C97,7),1)="T",TRUE,FALSE)</formula>
    </cfRule>
  </conditionalFormatting>
  <conditionalFormatting sqref="F45:G54">
    <cfRule type="expression" dxfId="130" priority="8">
      <formula>$D45="Vara"</formula>
    </cfRule>
  </conditionalFormatting>
  <conditionalFormatting sqref="G63:O63 G65:O65 G67:O67 G69:O69 G71:O71 G73:O73">
    <cfRule type="expression" dxfId="129" priority="17">
      <formula>$F63="Ja"</formula>
    </cfRule>
  </conditionalFormatting>
  <conditionalFormatting sqref="H45:I54">
    <cfRule type="expression" dxfId="128" priority="7">
      <formula>$D45="Tjänst"</formula>
    </cfRule>
  </conditionalFormatting>
  <conditionalFormatting sqref="Q45:X54">
    <cfRule type="expression" dxfId="127" priority="27">
      <formula>OR(AND($F45&lt;&gt;"Välj vara/tjänst",$F45&lt;&gt;""),$H45&lt;&gt;"")</formula>
    </cfRule>
  </conditionalFormatting>
  <conditionalFormatting sqref="Q61:X61 Q63:X63 Q65:X65 Q67:X67 Q69:X69 Q71:X71 Q73:X73">
    <cfRule type="expression" dxfId="126" priority="16">
      <formula>$F61="Ja"</formula>
    </cfRule>
  </conditionalFormatting>
  <conditionalFormatting sqref="Q63:X63">
    <cfRule type="expression" dxfId="125" priority="15">
      <formula>AND($D63&lt;&gt;"Välj tjänst",$D63&lt;&gt;"")</formula>
    </cfRule>
  </conditionalFormatting>
  <conditionalFormatting sqref="Q65:X65">
    <cfRule type="expression" dxfId="124" priority="14">
      <formula>AND($D65&lt;&gt;"Välj tjänst",$D65&lt;&gt;"")</formula>
    </cfRule>
  </conditionalFormatting>
  <conditionalFormatting sqref="Q67:X67">
    <cfRule type="expression" dxfId="123" priority="13">
      <formula>AND($D67&lt;&gt;"Välj tjänst",$D67&lt;&gt;"")</formula>
    </cfRule>
  </conditionalFormatting>
  <conditionalFormatting sqref="Q69:X69">
    <cfRule type="expression" dxfId="122" priority="12">
      <formula>AND($D69&lt;&gt;"Välj tjänst",$D69&lt;&gt;"")</formula>
    </cfRule>
  </conditionalFormatting>
  <conditionalFormatting sqref="Q71:X71">
    <cfRule type="expression" dxfId="121" priority="11">
      <formula>AND($D71&lt;&gt;"Välj tjänst",$D71&lt;&gt;"")</formula>
    </cfRule>
  </conditionalFormatting>
  <conditionalFormatting sqref="Q73:X73">
    <cfRule type="expression" dxfId="120" priority="10">
      <formula>AND($D73&lt;&gt;"Välj tjänst",$D73&lt;&gt;"")</formula>
    </cfRule>
  </conditionalFormatting>
  <conditionalFormatting sqref="Q170:X170 Q173:X174">
    <cfRule type="expression" dxfId="119" priority="26" stopIfTrue="1">
      <formula>#REF!="Ja"</formula>
    </cfRule>
  </conditionalFormatting>
  <conditionalFormatting sqref="Q97:Y106">
    <cfRule type="expression" dxfId="118" priority="9">
      <formula>$I97=""</formula>
    </cfRule>
  </conditionalFormatting>
  <conditionalFormatting sqref="R97:Y106">
    <cfRule type="expression" dxfId="117" priority="5">
      <formula>$Q97="Nej"</formula>
    </cfRule>
  </conditionalFormatting>
  <conditionalFormatting sqref="T13:X13">
    <cfRule type="expression" dxfId="116" priority="25" stopIfTrue="1">
      <formula>$Q$13="Nej"</formula>
    </cfRule>
  </conditionalFormatting>
  <conditionalFormatting sqref="U114 U120 U126">
    <cfRule type="expression" dxfId="115" priority="24" stopIfTrue="1">
      <formula>AH114</formula>
    </cfRule>
  </conditionalFormatting>
  <conditionalFormatting sqref="U114">
    <cfRule type="cellIs" dxfId="114" priority="23" stopIfTrue="1" operator="equal">
      <formula>"Nej"</formula>
    </cfRule>
  </conditionalFormatting>
  <conditionalFormatting sqref="U120">
    <cfRule type="cellIs" dxfId="113" priority="22" stopIfTrue="1" operator="equal">
      <formula>"Nej"</formula>
    </cfRule>
  </conditionalFormatting>
  <conditionalFormatting sqref="U126">
    <cfRule type="cellIs" dxfId="112" priority="21" stopIfTrue="1" operator="equal">
      <formula>"Nej"</formula>
    </cfRule>
  </conditionalFormatting>
  <conditionalFormatting sqref="U134">
    <cfRule type="cellIs" dxfId="111" priority="18" stopIfTrue="1" operator="equal">
      <formula>"Nej"</formula>
    </cfRule>
    <cfRule type="expression" dxfId="110" priority="19"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cellWatches>
    <cellWatch r="B6"/>
  </cellWatche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22E93875-3870-4F41-A64C-20DFCD6DFCC3}">
          <x14:formula1>
            <xm:f>Admin!$G$80:$G$81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topLeftCell="A30" zoomScaleNormal="100" workbookViewId="0">
      <selection activeCell="B43" sqref="B43:K43"/>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7" width="34.28515625" style="13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OR(AH4:AH822)</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738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2.3.6</v>
      </c>
      <c r="K10" s="551"/>
      <c r="L10" s="551"/>
      <c r="M10" s="551"/>
      <c r="N10" s="551"/>
      <c r="O10" s="552"/>
      <c r="P10" s="495" t="s">
        <v>1</v>
      </c>
      <c r="Q10" s="495"/>
      <c r="R10" s="495"/>
      <c r="S10" s="495"/>
      <c r="T10" s="495" t="s">
        <v>3</v>
      </c>
      <c r="U10" s="495"/>
      <c r="V10" s="495"/>
      <c r="W10" s="495"/>
      <c r="AB10" s="1"/>
      <c r="AT10" s="136"/>
      <c r="AU10" s="136"/>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t="s">
        <v>13</v>
      </c>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13"/>
      <c r="C15" s="528"/>
      <c r="D15" s="514"/>
      <c r="E15" s="513"/>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46"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46"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46" ht="17.25" customHeight="1" x14ac:dyDescent="0.2">
      <c r="B19" s="126" t="s">
        <v>342</v>
      </c>
      <c r="P19" s="126" t="s">
        <v>343</v>
      </c>
      <c r="AB19" s="1"/>
      <c r="AC19" s="138"/>
      <c r="AD19" s="138"/>
      <c r="AE19" s="138"/>
      <c r="AF19" s="138"/>
    </row>
    <row r="20" spans="2:46"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46"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46"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46"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46"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46" ht="43.15" customHeight="1" x14ac:dyDescent="0.2">
      <c r="B25" s="544"/>
      <c r="C25" s="545"/>
      <c r="D25" s="545"/>
      <c r="E25" s="545"/>
      <c r="F25" s="545"/>
      <c r="G25" s="545"/>
      <c r="H25" s="545"/>
      <c r="I25" s="546"/>
      <c r="P25" s="9" t="s">
        <v>13</v>
      </c>
      <c r="AB25" s="1"/>
      <c r="AC25" s="138"/>
      <c r="AD25" s="138"/>
      <c r="AE25" s="138"/>
      <c r="AF25" s="138"/>
    </row>
    <row r="26" spans="2:46" ht="17.25" customHeight="1" x14ac:dyDescent="0.2">
      <c r="B26" s="139"/>
      <c r="C26" s="140"/>
      <c r="D26" s="140"/>
      <c r="E26" s="140"/>
      <c r="F26" s="140"/>
      <c r="G26" s="140"/>
      <c r="H26" s="140"/>
      <c r="P26" s="126" t="s">
        <v>611</v>
      </c>
    </row>
    <row r="27" spans="2:46" ht="55.5" customHeight="1" x14ac:dyDescent="0.2">
      <c r="B27" s="10" t="s">
        <v>339</v>
      </c>
      <c r="P27" s="535" t="s">
        <v>612</v>
      </c>
      <c r="Q27" s="536"/>
      <c r="R27" s="536"/>
      <c r="S27" s="536"/>
      <c r="T27" s="536"/>
      <c r="U27" s="536"/>
      <c r="V27" s="536"/>
      <c r="W27" s="537"/>
      <c r="AB27" s="1"/>
      <c r="AC27" s="138"/>
      <c r="AD27" s="138"/>
      <c r="AE27" s="138"/>
      <c r="AF27" s="138"/>
    </row>
    <row r="28" spans="2:46"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46" ht="17.25" customHeight="1" x14ac:dyDescent="0.2">
      <c r="B29" s="139"/>
      <c r="C29" s="140"/>
      <c r="D29" s="140"/>
      <c r="E29" s="140"/>
      <c r="F29" s="140"/>
      <c r="G29" s="140"/>
      <c r="H29" s="140"/>
    </row>
    <row r="30" spans="2:46" ht="27.75" customHeight="1" x14ac:dyDescent="0.2">
      <c r="B30" s="564" t="s">
        <v>602</v>
      </c>
      <c r="C30" s="564"/>
      <c r="D30" s="564" t="s">
        <v>603</v>
      </c>
      <c r="E30" s="564"/>
      <c r="G30" s="429" t="s">
        <v>100</v>
      </c>
      <c r="H30" s="429"/>
      <c r="I30" s="429"/>
    </row>
    <row r="31" spans="2:46" ht="19.5" customHeight="1" x14ac:dyDescent="0.2">
      <c r="B31" s="561"/>
      <c r="C31" s="562"/>
      <c r="D31" s="565"/>
      <c r="E31" s="565"/>
      <c r="G31" s="560"/>
      <c r="H31" s="560"/>
      <c r="I31" s="560"/>
    </row>
    <row r="32" spans="2:46" ht="12.75" customHeight="1" x14ac:dyDescent="0.2">
      <c r="AT32" s="141"/>
    </row>
    <row r="33" spans="1:47" ht="27.75" customHeight="1" x14ac:dyDescent="0.2">
      <c r="B33" s="564" t="s">
        <v>50</v>
      </c>
      <c r="C33" s="564"/>
      <c r="D33" s="564" t="s">
        <v>51</v>
      </c>
      <c r="E33" s="564"/>
      <c r="G33" s="429" t="s">
        <v>621</v>
      </c>
      <c r="H33" s="429"/>
      <c r="I33" s="429"/>
    </row>
    <row r="34" spans="1:47" ht="19.5" customHeight="1" x14ac:dyDescent="0.2">
      <c r="B34" s="561"/>
      <c r="C34" s="562"/>
      <c r="D34" s="559"/>
      <c r="E34" s="559"/>
      <c r="G34" s="553" t="s">
        <v>622</v>
      </c>
      <c r="H34" s="554"/>
      <c r="I34" s="557"/>
      <c r="P34" s="142"/>
      <c r="Q34" s="142"/>
      <c r="R34" s="142"/>
    </row>
    <row r="35" spans="1:47" ht="12.75" customHeight="1" x14ac:dyDescent="0.2">
      <c r="F35" s="127"/>
      <c r="G35" s="555"/>
      <c r="H35" s="556"/>
      <c r="I35" s="558"/>
    </row>
    <row r="36" spans="1:47" ht="27.75" customHeight="1" x14ac:dyDescent="0.2">
      <c r="B36" s="564" t="s">
        <v>604</v>
      </c>
      <c r="C36" s="564"/>
      <c r="D36" s="564" t="s">
        <v>605</v>
      </c>
      <c r="E36" s="564"/>
      <c r="G36" s="567"/>
      <c r="H36" s="567"/>
    </row>
    <row r="37" spans="1:47" ht="19.5" customHeight="1" x14ac:dyDescent="0.2">
      <c r="B37" s="561" t="s">
        <v>13</v>
      </c>
      <c r="C37" s="562"/>
      <c r="D37" s="561" t="s">
        <v>13</v>
      </c>
      <c r="E37" s="562"/>
      <c r="G37" s="566"/>
      <c r="H37" s="566"/>
      <c r="P37" s="142"/>
      <c r="Q37" s="142"/>
      <c r="R37" s="142"/>
    </row>
    <row r="38" spans="1:47" ht="12.75" customHeight="1" x14ac:dyDescent="0.2"/>
    <row r="39" spans="1:47" ht="26.25" customHeight="1" x14ac:dyDescent="0.2">
      <c r="B39" s="125"/>
      <c r="C39" s="125"/>
      <c r="D39" s="125"/>
      <c r="E39" s="125"/>
      <c r="F39" s="125"/>
      <c r="G39" s="125"/>
      <c r="H39" s="125"/>
      <c r="I39" s="125"/>
      <c r="J39" s="125"/>
      <c r="K39" s="125"/>
      <c r="L39" s="125"/>
    </row>
    <row r="40" spans="1:47" ht="26.25" customHeight="1" x14ac:dyDescent="0.2">
      <c r="B40" s="125"/>
      <c r="C40" s="125"/>
      <c r="D40" s="125"/>
      <c r="E40" s="125"/>
      <c r="F40" s="125"/>
      <c r="G40" s="125"/>
      <c r="H40" s="125"/>
      <c r="I40" s="125"/>
      <c r="J40" s="125"/>
      <c r="K40" s="125"/>
      <c r="L40" s="125"/>
    </row>
    <row r="41" spans="1:47" ht="12.75" customHeight="1" x14ac:dyDescent="0.2">
      <c r="B41" s="145"/>
      <c r="C41" s="145"/>
      <c r="D41" s="145"/>
      <c r="E41" s="145"/>
      <c r="F41" s="145"/>
      <c r="G41" s="145"/>
      <c r="H41" s="145"/>
      <c r="I41" s="145"/>
      <c r="J41" s="145"/>
      <c r="K41" s="146"/>
    </row>
    <row r="42" spans="1:47" ht="27.75" customHeight="1" x14ac:dyDescent="0.2">
      <c r="B42" s="431" t="s">
        <v>692</v>
      </c>
      <c r="C42" s="563"/>
      <c r="D42" s="563"/>
      <c r="E42" s="563"/>
      <c r="F42" s="563"/>
      <c r="G42" s="563"/>
      <c r="H42" s="563"/>
      <c r="I42" s="563"/>
      <c r="J42" s="563"/>
      <c r="K42" s="563"/>
      <c r="L42" s="147"/>
    </row>
    <row r="43" spans="1:47" ht="25.5" customHeight="1" x14ac:dyDescent="0.2">
      <c r="B43" s="510" t="s">
        <v>656</v>
      </c>
      <c r="C43" s="511"/>
      <c r="D43" s="511"/>
      <c r="E43" s="511"/>
      <c r="F43" s="511"/>
      <c r="G43" s="511"/>
      <c r="H43" s="511"/>
      <c r="I43" s="511"/>
      <c r="J43" s="511"/>
      <c r="K43" s="511"/>
      <c r="L43" s="148"/>
      <c r="P43" s="61"/>
      <c r="Q43" s="61"/>
      <c r="R43" s="61"/>
      <c r="V43" s="127"/>
      <c r="AT43" s="130" t="e" cm="1">
        <f t="array" ref="AT43">INDEX(Admin!$E$4:$J$37,,MATCH('1 Spec. - 1. Lägsta pris'!$B$43,Admin!$E$3:$J$3,0))</f>
        <v>#N/A</v>
      </c>
      <c r="AU43" s="130" t="e" cm="1">
        <f t="array" ref="AU43">$AT$43:INDEX($AT:$AT,MATCH("x",$AT:$AT,0)-1)</f>
        <v>#N/A</v>
      </c>
    </row>
    <row r="44" spans="1:47" ht="12.75" customHeight="1" x14ac:dyDescent="0.2">
      <c r="B44" s="149"/>
      <c r="C44" s="149"/>
      <c r="D44" s="150"/>
      <c r="E44" s="150"/>
      <c r="F44" s="150"/>
      <c r="L44" s="138"/>
      <c r="M44" s="138"/>
      <c r="N44" s="138"/>
    </row>
    <row r="45" spans="1:47" ht="18" x14ac:dyDescent="0.2">
      <c r="B45" s="418" t="s">
        <v>326</v>
      </c>
      <c r="C45" s="418"/>
      <c r="D45" s="418"/>
      <c r="E45" s="418"/>
      <c r="F45" s="418"/>
      <c r="H45" s="9" t="str">
        <f>IF($C$69&gt;=0,"Fyll i kompetens/roll i ordning!","")</f>
        <v/>
      </c>
      <c r="I45" s="127"/>
      <c r="L45" s="138"/>
      <c r="M45" s="138"/>
      <c r="N45" s="138"/>
      <c r="P45" s="569" t="s">
        <v>52</v>
      </c>
      <c r="Q45" s="569"/>
      <c r="X45" s="151"/>
      <c r="Y45" s="152"/>
      <c r="Z45" s="152"/>
      <c r="AA45" s="152"/>
    </row>
    <row r="46" spans="1:47" x14ac:dyDescent="0.2">
      <c r="B46" s="512"/>
      <c r="C46" s="512"/>
      <c r="D46" s="512"/>
      <c r="E46" s="512"/>
      <c r="F46" s="512"/>
      <c r="G46" s="131"/>
      <c r="I46" s="153" t="s">
        <v>157</v>
      </c>
      <c r="P46" s="512"/>
      <c r="Q46" s="512"/>
      <c r="R46" s="512"/>
      <c r="S46" s="512"/>
      <c r="T46" s="512"/>
    </row>
    <row r="47" spans="1:47" ht="79.5"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1:47" ht="43.5" customHeight="1" x14ac:dyDescent="0.2">
      <c r="A48" s="138"/>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372"/>
      <c r="AA48" s="168"/>
      <c r="AB48" s="168"/>
      <c r="AC48" s="168"/>
      <c r="AD48" s="168"/>
      <c r="AE48" s="168"/>
      <c r="AF48" s="168"/>
      <c r="AG48" s="168"/>
      <c r="AH48" s="168"/>
      <c r="AI48" s="168"/>
      <c r="AJ48" s="168"/>
      <c r="AK48" s="168"/>
      <c r="AL48" s="168"/>
      <c r="AM48" s="168"/>
      <c r="AN48" s="168"/>
      <c r="AO48" s="168"/>
      <c r="AP48" s="168"/>
      <c r="AQ48" s="168"/>
    </row>
    <row r="49" spans="1:25" ht="42.75" customHeight="1" x14ac:dyDescent="0.2">
      <c r="A49" s="138"/>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1:25" ht="42.75" customHeight="1" x14ac:dyDescent="0.2">
      <c r="A50" s="138"/>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1:25" ht="42.75" customHeight="1" x14ac:dyDescent="0.2">
      <c r="A51" s="138"/>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1:25" ht="42.75" customHeight="1" x14ac:dyDescent="0.2">
      <c r="A52" s="138"/>
      <c r="B52" s="375" t="str">
        <f>IF(AND($C$69&gt;=0,$C52=Välj_text),"Fyll i kompetens/roll i ordning!",TEXT(ROW()-ROW($B$47),"00."))</f>
        <v>05.</v>
      </c>
      <c r="C52" s="439" t="str">
        <f>Välj_text</f>
        <v>Välj Roll/kompetens</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1:25" ht="42.75" customHeight="1" x14ac:dyDescent="0.2">
      <c r="A53" s="138"/>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1:25" ht="42.75" customHeight="1" x14ac:dyDescent="0.2">
      <c r="A54" s="138"/>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1:25" ht="42.75" customHeight="1" x14ac:dyDescent="0.2">
      <c r="A55" s="138"/>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1:25" ht="42.75" customHeight="1" x14ac:dyDescent="0.2">
      <c r="A56" s="138"/>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1:25" ht="42.75" customHeight="1" x14ac:dyDescent="0.2">
      <c r="A57" s="138"/>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1:25" ht="42.75" customHeight="1" x14ac:dyDescent="0.2">
      <c r="A58" s="138"/>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1:25" ht="42.75" customHeight="1" x14ac:dyDescent="0.2">
      <c r="A59" s="138"/>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1:25" ht="42.75" customHeight="1" x14ac:dyDescent="0.2">
      <c r="A60" s="138"/>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1:25" ht="42.75" customHeight="1" x14ac:dyDescent="0.2">
      <c r="A61" s="138"/>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1:25" ht="42.75" customHeight="1" x14ac:dyDescent="0.2">
      <c r="A62" s="138"/>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1:25" ht="42.75" customHeight="1" x14ac:dyDescent="0.2">
      <c r="A63" s="138"/>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1:25" ht="42.75" customHeight="1" x14ac:dyDescent="0.2">
      <c r="A64" s="138"/>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A65" s="138"/>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A66" s="138"/>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A67" s="138"/>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B70" s="125"/>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632</v>
      </c>
      <c r="C79" s="137"/>
      <c r="D79" s="137"/>
      <c r="P79" s="152"/>
      <c r="Q79" s="152"/>
      <c r="R79" s="152"/>
      <c r="S79" s="152"/>
      <c r="T79" s="152"/>
      <c r="U79" s="152"/>
      <c r="V79" s="152"/>
      <c r="W79" s="152"/>
      <c r="X79" s="157"/>
      <c r="Y79" s="160"/>
      <c r="Z79" s="152"/>
      <c r="AA79" s="152"/>
    </row>
    <row r="80" spans="1:28" ht="41.25" customHeight="1" x14ac:dyDescent="0.2">
      <c r="A80" s="158"/>
      <c r="B80" s="167"/>
      <c r="C80" s="168"/>
      <c r="D80" s="168"/>
      <c r="E80" s="168"/>
      <c r="F80" s="168"/>
      <c r="G80" s="168"/>
      <c r="H80" s="168"/>
      <c r="I80" s="168"/>
      <c r="J80" s="168"/>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69"/>
      <c r="C82" s="169"/>
      <c r="D82" s="169"/>
      <c r="E82" s="169"/>
      <c r="F82" s="169"/>
      <c r="G82" s="169"/>
      <c r="H82" s="169"/>
      <c r="I82" s="169"/>
      <c r="J82" s="169"/>
      <c r="L82" s="170"/>
      <c r="M82" s="170"/>
      <c r="N82" s="170"/>
      <c r="P82" s="127"/>
      <c r="Q82" s="152"/>
      <c r="R82" s="152"/>
      <c r="S82" s="152"/>
      <c r="T82" s="152"/>
      <c r="U82" s="152"/>
      <c r="V82" s="152"/>
      <c r="W82" s="152"/>
      <c r="X82" s="157"/>
      <c r="Y82" s="160"/>
      <c r="Z82" s="152"/>
      <c r="AA82" s="152"/>
    </row>
    <row r="83" spans="1:34" ht="18.75" customHeight="1" x14ac:dyDescent="0.2">
      <c r="A83" s="158"/>
      <c r="B83" s="512" t="s">
        <v>702</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52"/>
      <c r="AA89" s="199"/>
      <c r="AB89" s="199"/>
    </row>
    <row r="90" spans="1:34" ht="34.5" customHeight="1" x14ac:dyDescent="0.2">
      <c r="A90" s="158"/>
      <c r="B90" s="422" t="str">
        <f>Välj_text</f>
        <v>Välj Roll/kompetens</v>
      </c>
      <c r="C90" s="423"/>
      <c r="D90" s="419"/>
      <c r="E90" s="420"/>
      <c r="F90" s="420"/>
      <c r="G90" s="421"/>
      <c r="H90" s="415"/>
      <c r="I90" s="416"/>
      <c r="J90" s="416"/>
      <c r="K90" s="416"/>
      <c r="L90" s="416"/>
      <c r="M90" s="416"/>
      <c r="N90" s="417"/>
      <c r="O90" s="179"/>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423"/>
      <c r="D91" s="419"/>
      <c r="E91" s="420"/>
      <c r="F91" s="420"/>
      <c r="G91" s="421"/>
      <c r="H91" s="415"/>
      <c r="I91" s="416"/>
      <c r="J91" s="416"/>
      <c r="K91" s="416"/>
      <c r="L91" s="416"/>
      <c r="M91" s="416"/>
      <c r="N91" s="417"/>
      <c r="O91" s="179"/>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423"/>
      <c r="D92" s="419"/>
      <c r="E92" s="420"/>
      <c r="F92" s="420"/>
      <c r="G92" s="421"/>
      <c r="H92" s="415"/>
      <c r="I92" s="416"/>
      <c r="J92" s="416"/>
      <c r="K92" s="416"/>
      <c r="L92" s="416"/>
      <c r="M92" s="416"/>
      <c r="N92" s="417"/>
      <c r="O92" s="179"/>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423"/>
      <c r="D93" s="419"/>
      <c r="E93" s="420"/>
      <c r="F93" s="420"/>
      <c r="G93" s="421"/>
      <c r="H93" s="415"/>
      <c r="I93" s="416"/>
      <c r="J93" s="416"/>
      <c r="K93" s="416"/>
      <c r="L93" s="416"/>
      <c r="M93" s="416"/>
      <c r="N93" s="417"/>
      <c r="O93" s="179"/>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423"/>
      <c r="D94" s="419"/>
      <c r="E94" s="420"/>
      <c r="F94" s="420"/>
      <c r="G94" s="421"/>
      <c r="H94" s="415"/>
      <c r="I94" s="416"/>
      <c r="J94" s="416"/>
      <c r="K94" s="416"/>
      <c r="L94" s="416"/>
      <c r="M94" s="416"/>
      <c r="N94" s="417"/>
      <c r="O94" s="179"/>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423"/>
      <c r="D95" s="419"/>
      <c r="E95" s="420"/>
      <c r="F95" s="420"/>
      <c r="G95" s="421"/>
      <c r="H95" s="415"/>
      <c r="I95" s="416"/>
      <c r="J95" s="416"/>
      <c r="K95" s="416"/>
      <c r="L95" s="416"/>
      <c r="M95" s="416"/>
      <c r="N95" s="417"/>
      <c r="O95" s="181"/>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423"/>
      <c r="D96" s="419"/>
      <c r="E96" s="420"/>
      <c r="F96" s="420"/>
      <c r="G96" s="421"/>
      <c r="H96" s="415"/>
      <c r="I96" s="416"/>
      <c r="J96" s="416"/>
      <c r="K96" s="416"/>
      <c r="L96" s="416"/>
      <c r="M96" s="416"/>
      <c r="N96" s="417"/>
      <c r="O96" s="179"/>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423"/>
      <c r="D97" s="419"/>
      <c r="E97" s="420"/>
      <c r="F97" s="420"/>
      <c r="G97" s="421"/>
      <c r="H97" s="415"/>
      <c r="I97" s="416"/>
      <c r="J97" s="416"/>
      <c r="K97" s="416"/>
      <c r="L97" s="416"/>
      <c r="M97" s="416"/>
      <c r="N97" s="417"/>
      <c r="O97" s="179"/>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423"/>
      <c r="D98" s="419"/>
      <c r="E98" s="420"/>
      <c r="F98" s="420"/>
      <c r="G98" s="421"/>
      <c r="H98" s="415"/>
      <c r="I98" s="416"/>
      <c r="J98" s="416"/>
      <c r="K98" s="416"/>
      <c r="L98" s="416"/>
      <c r="M98" s="416"/>
      <c r="N98" s="417"/>
      <c r="O98" s="179"/>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423"/>
      <c r="D99" s="419"/>
      <c r="E99" s="420"/>
      <c r="F99" s="420"/>
      <c r="G99" s="421"/>
      <c r="H99" s="415"/>
      <c r="I99" s="416"/>
      <c r="J99" s="416"/>
      <c r="K99" s="416"/>
      <c r="L99" s="416"/>
      <c r="M99" s="416"/>
      <c r="N99" s="417"/>
      <c r="O99" s="179"/>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423"/>
      <c r="D100" s="419"/>
      <c r="E100" s="420"/>
      <c r="F100" s="420"/>
      <c r="G100" s="421"/>
      <c r="H100" s="415"/>
      <c r="I100" s="416"/>
      <c r="J100" s="416"/>
      <c r="K100" s="416"/>
      <c r="L100" s="416"/>
      <c r="M100" s="416"/>
      <c r="N100" s="417"/>
      <c r="O100" s="179"/>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423"/>
      <c r="D101" s="419"/>
      <c r="E101" s="420"/>
      <c r="F101" s="420"/>
      <c r="G101" s="421"/>
      <c r="H101" s="415"/>
      <c r="I101" s="416"/>
      <c r="J101" s="416"/>
      <c r="K101" s="416"/>
      <c r="L101" s="416"/>
      <c r="M101" s="416"/>
      <c r="N101" s="417"/>
      <c r="O101" s="179"/>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423"/>
      <c r="D102" s="419"/>
      <c r="E102" s="420"/>
      <c r="F102" s="420"/>
      <c r="G102" s="421"/>
      <c r="H102" s="415"/>
      <c r="I102" s="416"/>
      <c r="J102" s="416"/>
      <c r="K102" s="416"/>
      <c r="L102" s="416"/>
      <c r="M102" s="416"/>
      <c r="N102" s="417"/>
      <c r="O102" s="179"/>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423"/>
      <c r="D103" s="419"/>
      <c r="E103" s="420"/>
      <c r="F103" s="420"/>
      <c r="G103" s="421"/>
      <c r="H103" s="415"/>
      <c r="I103" s="416"/>
      <c r="J103" s="416"/>
      <c r="K103" s="416"/>
      <c r="L103" s="416"/>
      <c r="M103" s="416"/>
      <c r="N103" s="417"/>
      <c r="O103" s="179"/>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423"/>
      <c r="D104" s="419"/>
      <c r="E104" s="420"/>
      <c r="F104" s="420"/>
      <c r="G104" s="421"/>
      <c r="H104" s="415"/>
      <c r="I104" s="416"/>
      <c r="J104" s="416"/>
      <c r="K104" s="416"/>
      <c r="L104" s="416"/>
      <c r="M104" s="416"/>
      <c r="N104" s="417"/>
      <c r="O104" s="181"/>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423"/>
      <c r="D105" s="419"/>
      <c r="E105" s="420"/>
      <c r="F105" s="420"/>
      <c r="G105" s="421"/>
      <c r="H105" s="415"/>
      <c r="I105" s="416"/>
      <c r="J105" s="416"/>
      <c r="K105" s="416"/>
      <c r="L105" s="416"/>
      <c r="M105" s="416"/>
      <c r="N105" s="417"/>
      <c r="O105" s="179"/>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423"/>
      <c r="D106" s="419"/>
      <c r="E106" s="420"/>
      <c r="F106" s="420"/>
      <c r="G106" s="421"/>
      <c r="H106" s="415"/>
      <c r="I106" s="416"/>
      <c r="J106" s="416"/>
      <c r="K106" s="416"/>
      <c r="L106" s="416"/>
      <c r="M106" s="416"/>
      <c r="N106" s="417"/>
      <c r="O106" s="179"/>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423"/>
      <c r="D107" s="419"/>
      <c r="E107" s="420"/>
      <c r="F107" s="420"/>
      <c r="G107" s="421"/>
      <c r="H107" s="415"/>
      <c r="I107" s="416"/>
      <c r="J107" s="416"/>
      <c r="K107" s="416"/>
      <c r="L107" s="416"/>
      <c r="M107" s="416"/>
      <c r="N107" s="417"/>
      <c r="O107" s="179"/>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423"/>
      <c r="D108" s="419"/>
      <c r="E108" s="420"/>
      <c r="F108" s="420"/>
      <c r="G108" s="421"/>
      <c r="H108" s="415"/>
      <c r="I108" s="416"/>
      <c r="J108" s="416"/>
      <c r="K108" s="416"/>
      <c r="L108" s="416"/>
      <c r="M108" s="416"/>
      <c r="N108" s="417"/>
      <c r="O108" s="179"/>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4" t="str">
        <f>Välj_text</f>
        <v>Välj Roll/kompetens</v>
      </c>
      <c r="C109" s="425"/>
      <c r="D109" s="419"/>
      <c r="E109" s="420"/>
      <c r="F109" s="420"/>
      <c r="G109" s="421"/>
      <c r="H109" s="415"/>
      <c r="I109" s="416"/>
      <c r="J109" s="416"/>
      <c r="K109" s="416"/>
      <c r="L109" s="416"/>
      <c r="M109" s="416"/>
      <c r="N109" s="417"/>
      <c r="O109" s="179"/>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171"/>
      <c r="C110" s="171"/>
      <c r="D110" s="182"/>
      <c r="E110" s="171"/>
      <c r="F110" s="171"/>
      <c r="G110" s="165"/>
      <c r="H110" s="165"/>
      <c r="I110" s="165"/>
      <c r="J110" s="152"/>
      <c r="K110" s="183"/>
      <c r="L110" s="184"/>
      <c r="M110" s="173"/>
      <c r="N110" s="185"/>
      <c r="P110" s="126"/>
      <c r="X110" s="157"/>
      <c r="Y110" s="160"/>
      <c r="Z110" s="152"/>
      <c r="AA110" s="152"/>
    </row>
    <row r="111" spans="1:34" x14ac:dyDescent="0.2">
      <c r="B111" s="186"/>
      <c r="C111" s="186"/>
      <c r="D111" s="186"/>
      <c r="F111" s="186"/>
      <c r="G111" s="186"/>
      <c r="H111" s="186"/>
      <c r="I111" s="186"/>
      <c r="J111" s="187"/>
      <c r="L111" s="188"/>
      <c r="M111" s="188"/>
      <c r="N111" s="188"/>
      <c r="P111" s="189"/>
      <c r="R111" s="165"/>
      <c r="U111" s="138"/>
      <c r="V111" s="138"/>
      <c r="W111" s="187"/>
      <c r="AD111" s="187"/>
    </row>
    <row r="112" spans="1:34" ht="18" x14ac:dyDescent="0.2">
      <c r="B112" s="418" t="s">
        <v>329</v>
      </c>
      <c r="C112" s="418"/>
      <c r="D112" s="418"/>
      <c r="E112" s="418"/>
      <c r="F112" s="418"/>
      <c r="H112" s="190"/>
      <c r="I112" s="190"/>
      <c r="J112" s="190"/>
      <c r="S112" s="152"/>
      <c r="T112" s="152"/>
      <c r="U112" s="152"/>
      <c r="W112" s="152"/>
    </row>
    <row r="113" spans="2:34" ht="26.25" customHeight="1" x14ac:dyDescent="0.2">
      <c r="B113" s="614" t="s">
        <v>328</v>
      </c>
      <c r="C113" s="615"/>
      <c r="D113" s="615"/>
      <c r="E113" s="615"/>
      <c r="F113" s="615"/>
      <c r="G113" s="615"/>
      <c r="H113" s="615"/>
      <c r="I113" s="615"/>
      <c r="J113" s="190"/>
      <c r="S113" s="152"/>
      <c r="T113" s="152"/>
      <c r="U113" s="152"/>
      <c r="W113" s="152"/>
    </row>
    <row r="114" spans="2:34" x14ac:dyDescent="0.2">
      <c r="B114" s="126" t="s">
        <v>110</v>
      </c>
      <c r="H114" s="190"/>
      <c r="I114" s="190"/>
      <c r="J114" s="190"/>
      <c r="K114" s="127"/>
      <c r="P114" s="126"/>
      <c r="U114" s="152"/>
      <c r="V114" s="152"/>
      <c r="W114" s="152"/>
    </row>
    <row r="115" spans="2:34" ht="19.5" customHeight="1" x14ac:dyDescent="0.2">
      <c r="B115" s="464" t="s">
        <v>350</v>
      </c>
      <c r="C115" s="465"/>
      <c r="D115" s="465"/>
      <c r="E115" s="465"/>
      <c r="F115" s="465"/>
      <c r="G115" s="465"/>
      <c r="H115" s="465"/>
      <c r="I115" s="466"/>
      <c r="J115" s="190"/>
      <c r="K115" s="127"/>
      <c r="P115" s="471"/>
      <c r="Q115" s="471"/>
      <c r="R115" s="471"/>
      <c r="S115" s="471"/>
      <c r="T115" s="192"/>
      <c r="U115" s="152"/>
    </row>
    <row r="116" spans="2:34" ht="19.5" customHeight="1" x14ac:dyDescent="0.2">
      <c r="B116" s="426"/>
      <c r="C116" s="427"/>
      <c r="D116" s="427"/>
      <c r="E116" s="427"/>
      <c r="F116" s="427"/>
      <c r="G116" s="427"/>
      <c r="H116" s="427"/>
      <c r="I116" s="428"/>
      <c r="J116" s="190"/>
      <c r="K116" s="127"/>
      <c r="U116" s="152"/>
      <c r="AG116" s="152"/>
      <c r="AH116" s="152"/>
    </row>
    <row r="117" spans="2:34" ht="19.5" customHeight="1" x14ac:dyDescent="0.2">
      <c r="B117" s="426"/>
      <c r="C117" s="427"/>
      <c r="D117" s="427"/>
      <c r="E117" s="427"/>
      <c r="F117" s="427"/>
      <c r="G117" s="427"/>
      <c r="H117" s="427"/>
      <c r="I117" s="428"/>
      <c r="K117" s="127"/>
      <c r="U117" s="152"/>
      <c r="X117" s="448"/>
      <c r="Y117" s="448"/>
      <c r="Z117" s="448"/>
      <c r="AA117" s="448"/>
      <c r="AB117" s="448"/>
      <c r="AG117" s="152"/>
      <c r="AH117" s="152"/>
    </row>
    <row r="118" spans="2:34" ht="19.5" customHeight="1" x14ac:dyDescent="0.2">
      <c r="B118" s="430"/>
      <c r="C118" s="430"/>
      <c r="D118" s="430"/>
      <c r="E118" s="430"/>
      <c r="F118" s="430"/>
      <c r="G118" s="430"/>
      <c r="H118" s="430"/>
      <c r="I118" s="430"/>
      <c r="K118" s="127"/>
      <c r="U118" s="152"/>
      <c r="X118" s="448"/>
      <c r="Y118" s="448"/>
      <c r="Z118" s="448"/>
      <c r="AA118" s="448"/>
      <c r="AB118" s="448"/>
      <c r="AG118" s="152"/>
      <c r="AH118" s="152"/>
    </row>
    <row r="119" spans="2:34" ht="12.75" customHeight="1" x14ac:dyDescent="0.2">
      <c r="J119" s="187"/>
      <c r="P119" s="187"/>
      <c r="Q119" s="187"/>
      <c r="R119" s="187"/>
      <c r="S119" s="187"/>
      <c r="T119" s="187"/>
      <c r="U119" s="152"/>
      <c r="X119" s="448"/>
      <c r="Y119" s="448"/>
      <c r="Z119" s="448"/>
      <c r="AA119" s="448"/>
      <c r="AB119" s="448"/>
      <c r="AG119" s="152"/>
      <c r="AH119" s="152"/>
    </row>
    <row r="120" spans="2:34" ht="19.5" customHeight="1" x14ac:dyDescent="0.2">
      <c r="B120" s="126" t="s">
        <v>335</v>
      </c>
      <c r="P120" s="126"/>
      <c r="U120" s="152"/>
      <c r="X120" s="448"/>
      <c r="Y120" s="448"/>
      <c r="Z120" s="448"/>
      <c r="AA120" s="448"/>
      <c r="AB120" s="448"/>
      <c r="AG120" s="152"/>
      <c r="AH120" s="152"/>
    </row>
    <row r="121" spans="2:34" ht="19.5" customHeight="1" x14ac:dyDescent="0.2">
      <c r="B121" s="429" t="s">
        <v>158</v>
      </c>
      <c r="C121" s="429"/>
      <c r="D121" s="429"/>
      <c r="E121" s="429"/>
      <c r="F121" s="429"/>
      <c r="G121" s="429"/>
      <c r="H121" s="429"/>
      <c r="I121" s="429"/>
      <c r="P121" s="471"/>
      <c r="Q121" s="471"/>
      <c r="R121" s="471"/>
      <c r="S121" s="471"/>
      <c r="T121" s="192"/>
      <c r="U121" s="152"/>
      <c r="X121" s="448"/>
      <c r="Y121" s="448"/>
      <c r="Z121" s="448"/>
      <c r="AA121" s="448"/>
      <c r="AB121" s="448"/>
    </row>
    <row r="122" spans="2:34" ht="19.5" customHeight="1" x14ac:dyDescent="0.2">
      <c r="B122" s="430"/>
      <c r="C122" s="430"/>
      <c r="D122" s="430"/>
      <c r="E122" s="430"/>
      <c r="F122" s="430"/>
      <c r="G122" s="430"/>
      <c r="H122" s="430"/>
      <c r="I122" s="430"/>
      <c r="U122" s="152"/>
      <c r="X122" s="448"/>
      <c r="Y122" s="448"/>
      <c r="Z122" s="448"/>
      <c r="AA122" s="448"/>
      <c r="AB122" s="448"/>
      <c r="AG122" s="152"/>
      <c r="AH122" s="152"/>
    </row>
    <row r="123" spans="2:34" ht="19.5" customHeight="1" x14ac:dyDescent="0.2">
      <c r="B123" s="430"/>
      <c r="C123" s="430"/>
      <c r="D123" s="430"/>
      <c r="E123" s="430"/>
      <c r="F123" s="430"/>
      <c r="G123" s="430"/>
      <c r="H123" s="430"/>
      <c r="I123" s="430"/>
      <c r="U123" s="152"/>
      <c r="X123" s="448"/>
      <c r="Y123" s="448"/>
      <c r="Z123" s="448"/>
      <c r="AA123" s="448"/>
      <c r="AB123" s="448"/>
      <c r="AG123" s="152"/>
      <c r="AH123" s="152"/>
    </row>
    <row r="124" spans="2:34" ht="19.5" customHeight="1" x14ac:dyDescent="0.2">
      <c r="B124" s="430"/>
      <c r="C124" s="430"/>
      <c r="D124" s="430"/>
      <c r="E124" s="430"/>
      <c r="F124" s="430"/>
      <c r="G124" s="430"/>
      <c r="H124" s="430"/>
      <c r="I124" s="430"/>
      <c r="U124" s="152"/>
      <c r="X124" s="448"/>
      <c r="Y124" s="448"/>
      <c r="Z124" s="448"/>
      <c r="AA124" s="448"/>
      <c r="AB124" s="448"/>
      <c r="AG124" s="152"/>
      <c r="AH124" s="152"/>
    </row>
    <row r="125" spans="2:34" ht="19.5" customHeight="1" x14ac:dyDescent="0.2">
      <c r="U125" s="152"/>
      <c r="X125" s="448"/>
      <c r="Y125" s="448"/>
      <c r="Z125" s="448"/>
      <c r="AA125" s="448"/>
      <c r="AB125" s="448"/>
      <c r="AG125" s="152"/>
      <c r="AH125" s="152"/>
    </row>
    <row r="126" spans="2:34" ht="19.5" customHeight="1" x14ac:dyDescent="0.2">
      <c r="B126" s="126" t="s">
        <v>336</v>
      </c>
      <c r="P126" s="126"/>
      <c r="U126" s="152"/>
      <c r="X126" s="448"/>
      <c r="Y126" s="448"/>
      <c r="Z126" s="448"/>
      <c r="AA126" s="448"/>
      <c r="AB126" s="448"/>
      <c r="AG126" s="152"/>
      <c r="AH126" s="152"/>
    </row>
    <row r="127" spans="2:34" ht="19.5" customHeight="1" x14ac:dyDescent="0.2">
      <c r="B127" s="429" t="s">
        <v>337</v>
      </c>
      <c r="C127" s="429"/>
      <c r="D127" s="429"/>
      <c r="E127" s="429"/>
      <c r="F127" s="429"/>
      <c r="G127" s="429"/>
      <c r="H127" s="429"/>
      <c r="I127" s="429"/>
      <c r="P127" s="478"/>
      <c r="Q127" s="478"/>
      <c r="R127" s="478"/>
      <c r="S127" s="478"/>
      <c r="T127" s="192"/>
      <c r="U127" s="152"/>
      <c r="X127" s="448"/>
      <c r="Y127" s="448"/>
      <c r="Z127" s="448"/>
      <c r="AA127" s="448"/>
      <c r="AB127" s="448"/>
    </row>
    <row r="128" spans="2:34" ht="19.5" customHeight="1" x14ac:dyDescent="0.2">
      <c r="B128" s="430"/>
      <c r="C128" s="430"/>
      <c r="D128" s="430"/>
      <c r="E128" s="430"/>
      <c r="F128" s="430"/>
      <c r="G128" s="430"/>
      <c r="H128" s="430"/>
      <c r="I128" s="430"/>
      <c r="U128" s="152"/>
      <c r="X128" s="448"/>
      <c r="Y128" s="448"/>
      <c r="Z128" s="448"/>
      <c r="AA128" s="448"/>
      <c r="AB128" s="448"/>
      <c r="AG128" s="152"/>
      <c r="AH128" s="152"/>
    </row>
    <row r="129" spans="2:47" ht="19.5" customHeight="1" x14ac:dyDescent="0.2">
      <c r="B129" s="430"/>
      <c r="C129" s="430"/>
      <c r="D129" s="430"/>
      <c r="E129" s="430"/>
      <c r="F129" s="430"/>
      <c r="G129" s="430"/>
      <c r="H129" s="430"/>
      <c r="I129" s="430"/>
      <c r="U129" s="152"/>
      <c r="X129" s="448"/>
      <c r="Y129" s="448"/>
      <c r="Z129" s="448"/>
      <c r="AA129" s="448"/>
      <c r="AB129" s="448"/>
      <c r="AG129" s="152"/>
      <c r="AH129" s="152"/>
    </row>
    <row r="130" spans="2:47" ht="19.5" customHeight="1" x14ac:dyDescent="0.2">
      <c r="B130" s="430"/>
      <c r="C130" s="430"/>
      <c r="D130" s="430"/>
      <c r="E130" s="430"/>
      <c r="F130" s="430"/>
      <c r="G130" s="430"/>
      <c r="H130" s="430"/>
      <c r="I130" s="430"/>
      <c r="U130" s="152"/>
      <c r="X130" s="448"/>
      <c r="Y130" s="448"/>
      <c r="Z130" s="448"/>
      <c r="AA130" s="448"/>
      <c r="AB130" s="448"/>
      <c r="AG130" s="152"/>
      <c r="AH130" s="152"/>
    </row>
    <row r="131" spans="2:47" ht="19.5" customHeight="1" x14ac:dyDescent="0.2">
      <c r="B131" s="430"/>
      <c r="C131" s="430"/>
      <c r="D131" s="430"/>
      <c r="E131" s="430"/>
      <c r="F131" s="430"/>
      <c r="G131" s="430"/>
      <c r="H131" s="430"/>
      <c r="I131" s="430"/>
      <c r="U131" s="152"/>
      <c r="X131" s="448"/>
      <c r="Y131" s="448"/>
      <c r="Z131" s="448"/>
      <c r="AA131" s="448"/>
      <c r="AB131" s="448"/>
      <c r="AG131" s="152"/>
      <c r="AH131" s="152"/>
    </row>
    <row r="132" spans="2:47" ht="19.5" customHeight="1" x14ac:dyDescent="0.2">
      <c r="B132" s="430"/>
      <c r="C132" s="430"/>
      <c r="D132" s="430"/>
      <c r="E132" s="430"/>
      <c r="F132" s="430"/>
      <c r="G132" s="430"/>
      <c r="H132" s="430"/>
      <c r="I132" s="430"/>
      <c r="U132" s="152"/>
      <c r="X132" s="448"/>
      <c r="Y132" s="448"/>
      <c r="Z132" s="448"/>
      <c r="AA132" s="448"/>
      <c r="AB132" s="448"/>
      <c r="AG132" s="152"/>
      <c r="AH132" s="152"/>
    </row>
    <row r="133" spans="2:47" ht="17.25" customHeight="1" x14ac:dyDescent="0.2">
      <c r="B133" s="193"/>
      <c r="C133" s="193"/>
      <c r="D133" s="193"/>
      <c r="E133" s="193"/>
      <c r="F133" s="193"/>
      <c r="H133" s="194"/>
      <c r="I133" s="194"/>
      <c r="J133" s="194"/>
      <c r="P133" s="195"/>
      <c r="S133" s="152"/>
      <c r="T133" s="152"/>
      <c r="U133" s="152"/>
      <c r="X133" s="448"/>
      <c r="Y133" s="448"/>
      <c r="Z133" s="448"/>
      <c r="AA133" s="448"/>
      <c r="AB133" s="448"/>
      <c r="AG133" s="152"/>
      <c r="AH133" s="152"/>
    </row>
    <row r="134" spans="2:47" ht="19.5" customHeight="1" x14ac:dyDescent="0.2">
      <c r="B134" s="126" t="s">
        <v>152</v>
      </c>
      <c r="P134" s="126"/>
      <c r="U134" s="152"/>
      <c r="X134" s="448"/>
      <c r="Y134" s="448"/>
      <c r="Z134" s="448"/>
      <c r="AA134" s="448"/>
      <c r="AB134" s="448"/>
      <c r="AG134" s="152"/>
      <c r="AH134" s="152"/>
    </row>
    <row r="135" spans="2:47" ht="19.5" customHeight="1" x14ac:dyDescent="0.2">
      <c r="B135" s="429" t="s">
        <v>174</v>
      </c>
      <c r="C135" s="429"/>
      <c r="D135" s="429"/>
      <c r="E135" s="429"/>
      <c r="F135" s="429"/>
      <c r="G135" s="429"/>
      <c r="H135" s="429"/>
      <c r="I135" s="429"/>
      <c r="K135" s="127"/>
      <c r="P135" s="471"/>
      <c r="Q135" s="471"/>
      <c r="R135" s="471"/>
      <c r="S135" s="471"/>
      <c r="T135" s="192"/>
      <c r="U135" s="152"/>
      <c r="X135" s="448"/>
      <c r="Y135" s="448"/>
      <c r="Z135" s="448"/>
      <c r="AA135" s="448"/>
      <c r="AB135" s="448"/>
    </row>
    <row r="136" spans="2:47" ht="19.5" customHeight="1" x14ac:dyDescent="0.2">
      <c r="B136" s="430"/>
      <c r="C136" s="430"/>
      <c r="D136" s="430"/>
      <c r="E136" s="430"/>
      <c r="F136" s="430"/>
      <c r="G136" s="430"/>
      <c r="H136" s="430"/>
      <c r="I136" s="430"/>
      <c r="K136" s="127"/>
      <c r="U136" s="152"/>
      <c r="X136" s="448"/>
      <c r="Y136" s="448"/>
      <c r="Z136" s="448"/>
      <c r="AA136" s="448"/>
      <c r="AB136" s="448"/>
      <c r="AG136" s="152"/>
      <c r="AH136" s="152"/>
    </row>
    <row r="137" spans="2:47" ht="19.5" customHeight="1" x14ac:dyDescent="0.2">
      <c r="B137" s="430"/>
      <c r="C137" s="430"/>
      <c r="D137" s="430"/>
      <c r="E137" s="430"/>
      <c r="F137" s="430"/>
      <c r="G137" s="430"/>
      <c r="H137" s="430"/>
      <c r="I137" s="430"/>
      <c r="K137" s="127"/>
      <c r="U137" s="152"/>
      <c r="X137" s="448"/>
      <c r="Y137" s="448"/>
      <c r="Z137" s="448"/>
      <c r="AA137" s="448"/>
      <c r="AB137" s="448"/>
      <c r="AG137" s="152"/>
      <c r="AH137" s="152"/>
    </row>
    <row r="138" spans="2:47" ht="19.5" customHeight="1" x14ac:dyDescent="0.2">
      <c r="B138" s="430"/>
      <c r="C138" s="430"/>
      <c r="D138" s="430"/>
      <c r="E138" s="430"/>
      <c r="F138" s="430"/>
      <c r="G138" s="430"/>
      <c r="H138" s="430"/>
      <c r="I138" s="430"/>
      <c r="K138" s="127"/>
      <c r="U138" s="152"/>
      <c r="X138" s="448"/>
      <c r="Y138" s="448"/>
      <c r="Z138" s="448"/>
      <c r="AA138" s="448"/>
      <c r="AB138" s="448"/>
      <c r="AG138" s="152"/>
      <c r="AH138" s="152"/>
    </row>
    <row r="139" spans="2:47" ht="19.5" customHeight="1" x14ac:dyDescent="0.2">
      <c r="J139" s="187"/>
      <c r="P139" s="187"/>
      <c r="Q139" s="187"/>
      <c r="R139" s="187"/>
      <c r="S139" s="187"/>
      <c r="T139" s="187"/>
      <c r="U139" s="152"/>
      <c r="X139" s="448"/>
      <c r="Y139" s="448"/>
      <c r="Z139" s="448"/>
      <c r="AA139" s="448"/>
      <c r="AB139" s="448"/>
      <c r="AG139" s="152"/>
      <c r="AH139" s="152"/>
    </row>
    <row r="140" spans="2:47" ht="17.25" customHeight="1" x14ac:dyDescent="0.2">
      <c r="B140" s="126" t="s">
        <v>334</v>
      </c>
      <c r="C140" s="193"/>
      <c r="D140" s="193"/>
      <c r="E140" s="193"/>
      <c r="F140" s="193"/>
      <c r="H140" s="194"/>
      <c r="I140" s="194"/>
      <c r="J140" s="194"/>
      <c r="P140" s="195"/>
      <c r="S140" s="152"/>
      <c r="T140" s="152"/>
      <c r="U140" s="152"/>
      <c r="X140" s="448"/>
      <c r="Y140" s="448"/>
      <c r="Z140" s="448"/>
      <c r="AA140" s="448"/>
      <c r="AB140" s="448"/>
      <c r="AG140" s="152"/>
      <c r="AH140" s="152"/>
    </row>
    <row r="141" spans="2:47" s="1" customFormat="1" ht="43.9" customHeight="1" x14ac:dyDescent="0.2">
      <c r="B141" s="429" t="s">
        <v>606</v>
      </c>
      <c r="C141" s="429"/>
      <c r="D141" s="429"/>
      <c r="E141" s="429"/>
      <c r="F141" s="429"/>
      <c r="G141" s="429"/>
      <c r="H141" s="429"/>
      <c r="I141" s="429"/>
      <c r="X141" s="448"/>
      <c r="Y141" s="448"/>
      <c r="Z141" s="448"/>
      <c r="AA141" s="448"/>
      <c r="AB141" s="448"/>
      <c r="AT141" s="130"/>
      <c r="AU141" s="196"/>
    </row>
    <row r="142" spans="2:47" s="1" customFormat="1" ht="41.25" customHeight="1" x14ac:dyDescent="0.2">
      <c r="B142" s="603"/>
      <c r="C142" s="604"/>
      <c r="D142" s="604"/>
      <c r="E142" s="605"/>
      <c r="F142" s="605"/>
      <c r="G142" s="605"/>
      <c r="H142" s="605"/>
      <c r="I142" s="606"/>
      <c r="X142" s="448"/>
      <c r="Y142" s="448"/>
      <c r="Z142" s="448"/>
      <c r="AA142" s="448"/>
      <c r="AB142" s="448"/>
      <c r="AT142" s="130"/>
      <c r="AU142" s="196"/>
    </row>
    <row r="143" spans="2:47" s="1" customFormat="1" ht="41.25" customHeight="1" x14ac:dyDescent="0.2">
      <c r="B143" s="607"/>
      <c r="C143" s="608"/>
      <c r="D143" s="608"/>
      <c r="E143" s="609"/>
      <c r="F143" s="609"/>
      <c r="G143" s="609"/>
      <c r="H143" s="609"/>
      <c r="I143" s="610"/>
      <c r="X143" s="448"/>
      <c r="Y143" s="448"/>
      <c r="Z143" s="448"/>
      <c r="AA143" s="448"/>
      <c r="AB143" s="448"/>
      <c r="AT143" s="130"/>
      <c r="AU143" s="196"/>
    </row>
    <row r="144" spans="2:47" s="1" customFormat="1" ht="25.5" customHeight="1" x14ac:dyDescent="0.25">
      <c r="B144" s="611"/>
      <c r="C144" s="612"/>
      <c r="D144" s="612"/>
      <c r="E144" s="612"/>
      <c r="F144" s="612"/>
      <c r="G144" s="612"/>
      <c r="H144" s="612"/>
      <c r="I144" s="613"/>
      <c r="J144" s="197"/>
      <c r="K144" s="197"/>
      <c r="L144" s="197"/>
      <c r="M144" s="197"/>
      <c r="X144" s="448"/>
      <c r="Y144" s="448"/>
      <c r="Z144" s="448"/>
      <c r="AA144" s="448"/>
      <c r="AB144" s="448"/>
      <c r="AT144" s="130"/>
      <c r="AU144" s="196"/>
    </row>
    <row r="145" spans="2:34" ht="17.25" customHeight="1" x14ac:dyDescent="0.2">
      <c r="B145" s="193"/>
      <c r="C145" s="193"/>
      <c r="D145" s="193"/>
      <c r="E145" s="193"/>
      <c r="F145" s="193"/>
      <c r="H145" s="194"/>
      <c r="I145" s="194"/>
      <c r="J145" s="194"/>
      <c r="P145" s="195"/>
      <c r="S145" s="152"/>
      <c r="T145" s="152"/>
      <c r="U145" s="152"/>
      <c r="X145" s="448"/>
      <c r="Y145" s="448"/>
      <c r="Z145" s="448"/>
      <c r="AA145" s="448"/>
      <c r="AB145" s="448"/>
      <c r="AG145" s="152"/>
      <c r="AH145" s="152"/>
    </row>
    <row r="146" spans="2:34" ht="20.25" customHeight="1" x14ac:dyDescent="0.2">
      <c r="B146" s="418" t="s">
        <v>35</v>
      </c>
      <c r="C146" s="418"/>
      <c r="D146" s="418"/>
      <c r="E146" s="418"/>
      <c r="F146" s="418"/>
      <c r="P146" s="195"/>
      <c r="S146" s="152"/>
      <c r="T146" s="152"/>
      <c r="U146" s="152"/>
      <c r="X146" s="448"/>
      <c r="Y146" s="448"/>
      <c r="Z146" s="448"/>
      <c r="AA146" s="448"/>
      <c r="AB146" s="448"/>
      <c r="AG146" s="152"/>
      <c r="AH146" s="152"/>
    </row>
    <row r="147" spans="2:34" ht="33" customHeight="1" x14ac:dyDescent="0.2">
      <c r="B147" s="464" t="s">
        <v>36</v>
      </c>
      <c r="C147" s="438"/>
      <c r="D147" s="438"/>
      <c r="E147" s="438"/>
      <c r="F147" s="438"/>
      <c r="G147" s="438"/>
      <c r="H147" s="438"/>
      <c r="I147" s="438"/>
      <c r="J147" s="198"/>
      <c r="K147" s="186"/>
      <c r="L147" s="186"/>
      <c r="M147" s="186"/>
      <c r="N147" s="186"/>
      <c r="O147" s="199"/>
      <c r="P147" s="152"/>
      <c r="Q147" s="152"/>
      <c r="R147" s="152"/>
      <c r="S147" s="152"/>
      <c r="T147" s="152"/>
      <c r="U147" s="152"/>
      <c r="X147" s="448"/>
      <c r="Y147" s="448"/>
      <c r="Z147" s="448"/>
      <c r="AA147" s="448"/>
      <c r="AB147" s="448"/>
      <c r="AG147" s="152"/>
      <c r="AH147" s="152"/>
    </row>
    <row r="148" spans="2:34" ht="17.25" customHeight="1" x14ac:dyDescent="0.2">
      <c r="B148" s="597"/>
      <c r="C148" s="598"/>
      <c r="D148" s="598"/>
      <c r="E148" s="598"/>
      <c r="F148" s="598"/>
      <c r="G148" s="598"/>
      <c r="H148" s="598"/>
      <c r="I148" s="598"/>
      <c r="J148" s="200"/>
      <c r="K148" s="201"/>
      <c r="L148" s="201"/>
      <c r="M148" s="201"/>
      <c r="N148" s="201"/>
      <c r="O148" s="199"/>
      <c r="P148" s="152"/>
      <c r="Q148" s="152"/>
      <c r="R148" s="152"/>
      <c r="S148" s="152"/>
      <c r="T148" s="152"/>
      <c r="U148" s="152"/>
      <c r="X148" s="448"/>
      <c r="Y148" s="448"/>
      <c r="Z148" s="448"/>
      <c r="AA148" s="448"/>
      <c r="AB148" s="448"/>
      <c r="AG148" s="152"/>
      <c r="AH148" s="152"/>
    </row>
    <row r="149" spans="2:34" ht="12.75" customHeight="1" x14ac:dyDescent="0.2">
      <c r="B149" s="599"/>
      <c r="C149" s="600"/>
      <c r="D149" s="600"/>
      <c r="E149" s="600"/>
      <c r="F149" s="600"/>
      <c r="G149" s="600"/>
      <c r="H149" s="600"/>
      <c r="I149" s="600"/>
      <c r="J149" s="200"/>
      <c r="K149" s="201"/>
      <c r="L149" s="201"/>
      <c r="M149" s="201"/>
      <c r="N149" s="201"/>
      <c r="X149" s="448"/>
      <c r="Y149" s="448"/>
      <c r="Z149" s="448"/>
      <c r="AA149" s="448"/>
      <c r="AB149" s="448"/>
    </row>
    <row r="150" spans="2:34" ht="12.75" customHeight="1" x14ac:dyDescent="0.2">
      <c r="B150" s="599"/>
      <c r="C150" s="600"/>
      <c r="D150" s="600"/>
      <c r="E150" s="600"/>
      <c r="F150" s="600"/>
      <c r="G150" s="600"/>
      <c r="H150" s="600"/>
      <c r="I150" s="600"/>
      <c r="J150" s="200"/>
      <c r="K150" s="201"/>
      <c r="L150" s="201"/>
      <c r="M150" s="201"/>
      <c r="N150" s="201"/>
      <c r="X150" s="448"/>
      <c r="Y150" s="448"/>
      <c r="Z150" s="448"/>
      <c r="AA150" s="448"/>
      <c r="AB150" s="448"/>
    </row>
    <row r="151" spans="2:34" ht="12.75" customHeight="1" x14ac:dyDescent="0.2">
      <c r="B151" s="599"/>
      <c r="C151" s="600"/>
      <c r="D151" s="600"/>
      <c r="E151" s="600"/>
      <c r="F151" s="600"/>
      <c r="G151" s="600"/>
      <c r="H151" s="600"/>
      <c r="I151" s="600"/>
      <c r="J151" s="200"/>
      <c r="K151" s="201"/>
      <c r="L151" s="201"/>
      <c r="M151" s="201"/>
      <c r="N151" s="201"/>
      <c r="X151" s="448"/>
      <c r="Y151" s="448"/>
      <c r="Z151" s="448"/>
      <c r="AA151" s="448"/>
      <c r="AB151" s="448"/>
    </row>
    <row r="152" spans="2:34" ht="12.75" customHeight="1" x14ac:dyDescent="0.2">
      <c r="B152" s="599"/>
      <c r="C152" s="600"/>
      <c r="D152" s="600"/>
      <c r="E152" s="600"/>
      <c r="F152" s="600"/>
      <c r="G152" s="600"/>
      <c r="H152" s="600"/>
      <c r="I152" s="600"/>
      <c r="J152" s="200"/>
      <c r="K152" s="201"/>
      <c r="L152" s="201"/>
      <c r="M152" s="201"/>
      <c r="N152" s="201"/>
      <c r="X152" s="448"/>
      <c r="Y152" s="448"/>
      <c r="Z152" s="448"/>
      <c r="AA152" s="448"/>
      <c r="AB152" s="448"/>
    </row>
    <row r="153" spans="2:34" ht="12.75" customHeight="1" x14ac:dyDescent="0.2">
      <c r="B153" s="599"/>
      <c r="C153" s="600"/>
      <c r="D153" s="600"/>
      <c r="E153" s="600"/>
      <c r="F153" s="600"/>
      <c r="G153" s="600"/>
      <c r="H153" s="600"/>
      <c r="I153" s="600"/>
      <c r="J153" s="200"/>
      <c r="K153" s="201"/>
      <c r="L153" s="201"/>
      <c r="M153" s="201"/>
      <c r="N153" s="201"/>
      <c r="X153" s="448"/>
      <c r="Y153" s="448"/>
      <c r="Z153" s="448"/>
      <c r="AA153" s="448"/>
      <c r="AB153" s="448"/>
    </row>
    <row r="154" spans="2:34" ht="12.75" customHeight="1" x14ac:dyDescent="0.2">
      <c r="B154" s="599"/>
      <c r="C154" s="600"/>
      <c r="D154" s="600"/>
      <c r="E154" s="600"/>
      <c r="F154" s="600"/>
      <c r="G154" s="600"/>
      <c r="H154" s="600"/>
      <c r="I154" s="600"/>
      <c r="J154" s="202"/>
      <c r="K154" s="168"/>
      <c r="L154" s="168"/>
      <c r="M154" s="168"/>
      <c r="N154" s="168"/>
      <c r="X154" s="448"/>
      <c r="Y154" s="448"/>
      <c r="Z154" s="448"/>
      <c r="AA154" s="448"/>
      <c r="AB154" s="448"/>
    </row>
    <row r="155" spans="2:34" ht="12.75" customHeight="1" x14ac:dyDescent="0.2">
      <c r="B155" s="599"/>
      <c r="C155" s="600"/>
      <c r="D155" s="600"/>
      <c r="E155" s="600"/>
      <c r="F155" s="600"/>
      <c r="G155" s="600"/>
      <c r="H155" s="600"/>
      <c r="I155" s="600"/>
      <c r="J155" s="202"/>
      <c r="K155" s="168"/>
      <c r="L155" s="168"/>
      <c r="M155" s="168"/>
      <c r="N155" s="168"/>
      <c r="X155" s="448"/>
      <c r="Y155" s="448"/>
      <c r="Z155" s="448"/>
      <c r="AA155" s="448"/>
      <c r="AB155" s="448"/>
    </row>
    <row r="156" spans="2:34" ht="12.75" customHeight="1" x14ac:dyDescent="0.2">
      <c r="B156" s="599"/>
      <c r="C156" s="600"/>
      <c r="D156" s="600"/>
      <c r="E156" s="600"/>
      <c r="F156" s="600"/>
      <c r="G156" s="600"/>
      <c r="H156" s="600"/>
      <c r="I156" s="600"/>
      <c r="J156" s="202"/>
      <c r="K156" s="168"/>
      <c r="L156" s="168"/>
      <c r="M156" s="168"/>
      <c r="N156" s="168"/>
      <c r="X156" s="448"/>
      <c r="Y156" s="448"/>
      <c r="Z156" s="448"/>
      <c r="AA156" s="448"/>
      <c r="AB156" s="448"/>
    </row>
    <row r="157" spans="2:34" ht="15" customHeight="1" x14ac:dyDescent="0.2">
      <c r="B157" s="601"/>
      <c r="C157" s="602"/>
      <c r="D157" s="602"/>
      <c r="E157" s="602"/>
      <c r="F157" s="602"/>
      <c r="G157" s="602"/>
      <c r="H157" s="602"/>
      <c r="I157" s="602"/>
      <c r="J157" s="202"/>
      <c r="K157" s="168"/>
      <c r="L157" s="168"/>
      <c r="M157" s="168"/>
      <c r="N157" s="168"/>
      <c r="X157" s="448"/>
      <c r="Y157" s="448"/>
      <c r="Z157" s="448"/>
      <c r="AA157" s="448"/>
      <c r="AB157" s="448"/>
    </row>
    <row r="158" spans="2:34" x14ac:dyDescent="0.2">
      <c r="P158" s="127"/>
      <c r="X158" s="448"/>
      <c r="Y158" s="448"/>
      <c r="Z158" s="448"/>
      <c r="AA158" s="448"/>
      <c r="AB158" s="448"/>
    </row>
    <row r="159" spans="2:34" ht="15" customHeight="1" x14ac:dyDescent="0.2">
      <c r="B159" s="126" t="s">
        <v>647</v>
      </c>
      <c r="M159" s="126"/>
      <c r="P159" s="126" t="s">
        <v>124</v>
      </c>
      <c r="X159" s="448"/>
      <c r="Y159" s="448"/>
      <c r="Z159" s="448"/>
      <c r="AA159" s="448"/>
      <c r="AB159" s="448"/>
    </row>
    <row r="160" spans="2:34" ht="19.5" customHeight="1" x14ac:dyDescent="0.2">
      <c r="B160" s="429" t="s">
        <v>126</v>
      </c>
      <c r="C160" s="429"/>
      <c r="D160" s="429"/>
      <c r="E160" s="429"/>
      <c r="F160" s="429"/>
      <c r="G160" s="429"/>
      <c r="H160" s="429"/>
      <c r="I160" s="429"/>
      <c r="P160" s="464" t="s">
        <v>125</v>
      </c>
      <c r="Q160" s="465"/>
      <c r="R160" s="465"/>
      <c r="S160" s="465"/>
      <c r="T160" s="465"/>
      <c r="U160" s="465"/>
      <c r="V160" s="465"/>
      <c r="W160" s="479"/>
      <c r="X160" s="448"/>
      <c r="Y160" s="448"/>
      <c r="Z160" s="448"/>
      <c r="AA160" s="448"/>
      <c r="AB160" s="448"/>
    </row>
    <row r="161" spans="2:45" ht="19.5" customHeight="1" x14ac:dyDescent="0.2">
      <c r="B161" s="430"/>
      <c r="C161" s="430"/>
      <c r="D161" s="430"/>
      <c r="E161" s="430"/>
      <c r="F161" s="430"/>
      <c r="G161" s="430"/>
      <c r="H161" s="430"/>
      <c r="I161" s="430"/>
      <c r="O161" s="187"/>
      <c r="P161" s="449"/>
      <c r="Q161" s="450"/>
      <c r="R161" s="450"/>
      <c r="S161" s="450"/>
      <c r="T161" s="450"/>
      <c r="U161" s="450"/>
      <c r="V161" s="450"/>
      <c r="W161" s="451"/>
      <c r="X161" s="448"/>
      <c r="Y161" s="448"/>
      <c r="Z161" s="448"/>
      <c r="AA161" s="448"/>
      <c r="AB161" s="448"/>
    </row>
    <row r="162" spans="2:45" ht="19.5" customHeight="1" x14ac:dyDescent="0.2">
      <c r="B162" s="430"/>
      <c r="C162" s="430"/>
      <c r="D162" s="430"/>
      <c r="E162" s="430"/>
      <c r="F162" s="430"/>
      <c r="G162" s="430"/>
      <c r="H162" s="430"/>
      <c r="I162" s="430"/>
      <c r="P162" s="449"/>
      <c r="Q162" s="450"/>
      <c r="R162" s="450"/>
      <c r="S162" s="450"/>
      <c r="T162" s="450"/>
      <c r="U162" s="450"/>
      <c r="V162" s="450"/>
      <c r="W162" s="451"/>
      <c r="X162" s="448"/>
      <c r="Y162" s="448"/>
      <c r="Z162" s="448"/>
      <c r="AA162" s="448"/>
      <c r="AB162" s="448"/>
    </row>
    <row r="163" spans="2:45" ht="19.5" customHeight="1" x14ac:dyDescent="0.2">
      <c r="B163" s="426"/>
      <c r="C163" s="427"/>
      <c r="D163" s="427"/>
      <c r="E163" s="427"/>
      <c r="F163" s="427"/>
      <c r="G163" s="427"/>
      <c r="H163" s="427"/>
      <c r="I163" s="428"/>
      <c r="P163" s="449"/>
      <c r="Q163" s="450"/>
      <c r="R163" s="450"/>
      <c r="S163" s="450"/>
      <c r="T163" s="450"/>
      <c r="U163" s="450"/>
      <c r="V163" s="450"/>
      <c r="W163" s="451"/>
      <c r="X163" s="448"/>
      <c r="Y163" s="448"/>
      <c r="Z163" s="448"/>
      <c r="AA163" s="448"/>
      <c r="AB163" s="448"/>
    </row>
    <row r="164" spans="2:45" ht="19.5" customHeight="1" x14ac:dyDescent="0.2">
      <c r="B164" s="126"/>
      <c r="P164" s="203"/>
      <c r="Q164" s="203"/>
      <c r="R164" s="203"/>
      <c r="S164" s="203"/>
      <c r="T164" s="203"/>
      <c r="U164" s="203"/>
      <c r="X164" s="448"/>
      <c r="Y164" s="448"/>
      <c r="Z164" s="448"/>
      <c r="AA164" s="448"/>
      <c r="AB164" s="448"/>
    </row>
    <row r="165" spans="2:45" x14ac:dyDescent="0.2">
      <c r="P165" s="127"/>
      <c r="X165" s="448"/>
      <c r="Y165" s="448"/>
      <c r="Z165" s="448"/>
      <c r="AA165" s="448"/>
      <c r="AB165" s="448"/>
    </row>
    <row r="166" spans="2:45" ht="19.5" customHeight="1" x14ac:dyDescent="0.2">
      <c r="B166" s="126"/>
      <c r="H166" s="126"/>
      <c r="R166" s="164"/>
      <c r="U166" s="204"/>
      <c r="X166" s="448"/>
      <c r="Y166" s="448"/>
      <c r="Z166" s="448"/>
      <c r="AA166" s="448"/>
      <c r="AB166" s="448"/>
    </row>
    <row r="167" spans="2:45" ht="19.5" customHeight="1" x14ac:dyDescent="0.2">
      <c r="B167" s="126"/>
      <c r="H167" s="126"/>
      <c r="P167" s="472" t="s">
        <v>607</v>
      </c>
      <c r="Q167" s="473"/>
      <c r="R167" s="473"/>
      <c r="S167" s="473"/>
      <c r="T167" s="473"/>
      <c r="U167" s="473"/>
      <c r="V167" s="473"/>
      <c r="W167" s="474"/>
      <c r="X167" s="205"/>
      <c r="Y167" s="205"/>
      <c r="Z167" s="205"/>
      <c r="AA167" s="205"/>
      <c r="AB167" s="205"/>
    </row>
    <row r="168" spans="2:45" ht="21" customHeight="1" x14ac:dyDescent="0.2">
      <c r="M168" s="127"/>
      <c r="P168" s="475"/>
      <c r="Q168" s="476"/>
      <c r="R168" s="476"/>
      <c r="S168" s="476"/>
      <c r="T168" s="476"/>
      <c r="U168" s="476"/>
      <c r="V168" s="476"/>
      <c r="W168" s="477"/>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row>
    <row r="169" spans="2:45" ht="51" customHeight="1" x14ac:dyDescent="0.2">
      <c r="B169" s="594" t="s">
        <v>722</v>
      </c>
      <c r="C169" s="595"/>
      <c r="D169" s="595"/>
      <c r="E169" s="595"/>
      <c r="F169" s="595"/>
      <c r="G169" s="595"/>
      <c r="H169" s="595"/>
      <c r="I169" s="596"/>
      <c r="P169" s="470" t="str">
        <f>"Leverantören intygar att avropssvaret är giltigt minst den tid som avropande organisation angett ovan. "&amp;CHAR(10)&amp;"("&amp;TEXT(D34,"ÅÅÅÅ-MM-DD")&amp;")"</f>
        <v>Leverantören intygar att avropssvaret är giltigt minst den tid som avropande organisation angett ovan. 
(1900-01-00)</v>
      </c>
      <c r="Q169" s="470"/>
      <c r="R169" s="470"/>
      <c r="S169" s="470"/>
      <c r="T169" s="470"/>
      <c r="U169" s="470"/>
      <c r="V169" s="470"/>
      <c r="W169" s="470"/>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row>
    <row r="170" spans="2:45" ht="21" customHeight="1" x14ac:dyDescent="0.2">
      <c r="B170" s="206"/>
      <c r="P170" s="464" t="s">
        <v>38</v>
      </c>
      <c r="Q170" s="465"/>
      <c r="R170" s="465"/>
      <c r="S170" s="465"/>
      <c r="T170" s="465"/>
      <c r="U170" s="465"/>
      <c r="V170" s="465"/>
      <c r="W170" s="46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row>
    <row r="171" spans="2:45" ht="21.75" customHeight="1" x14ac:dyDescent="0.2">
      <c r="B171" s="138"/>
      <c r="C171" s="138"/>
      <c r="D171" s="138"/>
      <c r="E171" s="138"/>
      <c r="F171" s="138"/>
      <c r="G171" s="138"/>
      <c r="H171" s="138"/>
      <c r="I171" s="138"/>
      <c r="J171" s="138"/>
      <c r="K171" s="138"/>
      <c r="L171" s="138"/>
      <c r="M171" s="138"/>
      <c r="P171" s="449"/>
      <c r="Q171" s="450"/>
      <c r="R171" s="450"/>
      <c r="S171" s="450"/>
      <c r="T171" s="450"/>
      <c r="U171" s="450"/>
      <c r="V171" s="450"/>
      <c r="W171" s="451"/>
      <c r="X171" s="145"/>
      <c r="Y171" s="145"/>
      <c r="Z171" s="145"/>
      <c r="AA171" s="145"/>
      <c r="AB171" s="145"/>
      <c r="AC171" s="145"/>
      <c r="AD171" s="145"/>
      <c r="AE171" s="145"/>
      <c r="AF171" s="145"/>
      <c r="AG171" s="145"/>
      <c r="AH171" s="9" t="b">
        <f>IF(P171=0,TRUE,FALSE)</f>
        <v>1</v>
      </c>
      <c r="AI171" s="145"/>
      <c r="AJ171" s="207"/>
    </row>
    <row r="172" spans="2:45" ht="7.5" customHeight="1" x14ac:dyDescent="0.2">
      <c r="B172" s="138"/>
      <c r="C172" s="138"/>
      <c r="D172" s="138"/>
      <c r="E172" s="138"/>
      <c r="F172" s="138"/>
      <c r="G172" s="138"/>
      <c r="H172" s="138"/>
      <c r="I172" s="138"/>
      <c r="J172" s="138"/>
      <c r="K172" s="138"/>
      <c r="L172" s="138"/>
      <c r="M172" s="138"/>
      <c r="P172" s="207"/>
      <c r="Q172" s="207"/>
      <c r="R172" s="207"/>
      <c r="S172" s="207"/>
      <c r="T172" s="207"/>
      <c r="X172" s="208"/>
      <c r="Y172" s="208"/>
      <c r="Z172" s="208"/>
      <c r="AA172" s="208"/>
      <c r="AB172" s="208"/>
      <c r="AC172" s="208"/>
      <c r="AD172" s="208"/>
      <c r="AE172" s="208"/>
      <c r="AF172" s="208"/>
      <c r="AG172" s="208"/>
      <c r="AH172" s="208"/>
      <c r="AI172" s="208"/>
      <c r="AJ172" s="207"/>
    </row>
    <row r="173" spans="2:45" ht="18" customHeight="1" x14ac:dyDescent="0.2">
      <c r="B173" s="138"/>
      <c r="C173" s="138"/>
      <c r="D173" s="138"/>
      <c r="E173" s="138"/>
      <c r="F173" s="138"/>
      <c r="G173" s="138"/>
      <c r="H173" s="138"/>
      <c r="I173" s="138"/>
      <c r="J173" s="138"/>
      <c r="K173" s="138"/>
      <c r="L173" s="138"/>
      <c r="M173" s="138"/>
      <c r="P173" s="467" t="s">
        <v>39</v>
      </c>
      <c r="Q173" s="468"/>
      <c r="R173" s="468"/>
      <c r="S173" s="468"/>
      <c r="T173" s="468"/>
      <c r="U173" s="468"/>
      <c r="V173" s="468"/>
      <c r="W173" s="469"/>
      <c r="X173" s="207"/>
      <c r="Y173" s="207"/>
      <c r="Z173" s="207"/>
      <c r="AA173" s="207"/>
      <c r="AB173" s="207"/>
      <c r="AC173" s="207"/>
      <c r="AD173" s="207"/>
      <c r="AE173" s="207"/>
      <c r="AF173" s="207"/>
      <c r="AG173" s="207"/>
      <c r="AH173" s="207"/>
      <c r="AI173" s="207"/>
      <c r="AJ173" s="207"/>
    </row>
    <row r="174" spans="2:45" ht="14.25" customHeight="1" x14ac:dyDescent="0.2">
      <c r="B174" s="209"/>
      <c r="C174" s="209"/>
      <c r="D174" s="209"/>
      <c r="P174" s="458"/>
      <c r="Q174" s="459"/>
      <c r="R174" s="459"/>
      <c r="S174" s="459"/>
      <c r="T174" s="459"/>
      <c r="U174" s="459"/>
      <c r="V174" s="459"/>
      <c r="W174" s="460"/>
      <c r="X174" s="145"/>
      <c r="Y174" s="145"/>
      <c r="Z174" s="145"/>
      <c r="AA174" s="145"/>
      <c r="AB174" s="145"/>
      <c r="AC174" s="145"/>
      <c r="AD174" s="145"/>
      <c r="AE174" s="145"/>
      <c r="AF174" s="145"/>
      <c r="AG174" s="145"/>
      <c r="AH174" s="145"/>
      <c r="AI174" s="145"/>
      <c r="AJ174" s="207"/>
    </row>
    <row r="175" spans="2:45" ht="26.25" customHeight="1" x14ac:dyDescent="0.2">
      <c r="B175" s="209"/>
      <c r="C175" s="209"/>
      <c r="D175" s="209"/>
      <c r="F175" s="127"/>
      <c r="P175" s="461"/>
      <c r="Q175" s="462"/>
      <c r="R175" s="462"/>
      <c r="S175" s="462"/>
      <c r="T175" s="462"/>
      <c r="U175" s="462"/>
      <c r="V175" s="462"/>
      <c r="W175" s="463"/>
      <c r="X175" s="208"/>
      <c r="Y175" s="208"/>
      <c r="Z175" s="208"/>
      <c r="AA175" s="208"/>
      <c r="AB175" s="208"/>
      <c r="AC175" s="208"/>
      <c r="AD175" s="208"/>
      <c r="AE175" s="208"/>
      <c r="AF175" s="208"/>
      <c r="AG175" s="208"/>
      <c r="AH175" s="9" t="b">
        <f>IF(P174=0,TRUE,FALSE)</f>
        <v>1</v>
      </c>
      <c r="AI175" s="208"/>
      <c r="AJ175" s="207"/>
    </row>
    <row r="176" spans="2:45" ht="42.75" customHeight="1" x14ac:dyDescent="0.2">
      <c r="F176" s="127"/>
      <c r="R176" s="208"/>
      <c r="X176" s="208"/>
      <c r="Y176" s="208"/>
      <c r="Z176" s="208"/>
      <c r="AA176" s="208"/>
      <c r="AB176" s="208"/>
      <c r="AC176" s="208"/>
      <c r="AD176" s="208"/>
      <c r="AE176" s="208"/>
      <c r="AF176" s="208"/>
      <c r="AG176" s="208"/>
      <c r="AH176" s="208"/>
      <c r="AI176" s="208"/>
      <c r="AJ176" s="207"/>
    </row>
    <row r="177" spans="20:24" ht="31.5" customHeight="1" x14ac:dyDescent="0.2">
      <c r="T177" s="457" t="str">
        <f>IF(LarmStatus,"Minst ett av de obligatoriska kraven är inte ifyllda eller besvarde med Nej","")</f>
        <v>Minst ett av de obligatoriska kraven är inte ifyllda eller besvarde med Nej</v>
      </c>
      <c r="U177" s="457"/>
      <c r="V177" s="457"/>
      <c r="W177" s="457"/>
      <c r="X177" s="127"/>
    </row>
    <row r="178" spans="20:24" ht="7.5" customHeight="1" x14ac:dyDescent="0.2"/>
    <row r="179" spans="20:24" ht="7.5" customHeight="1" x14ac:dyDescent="0.2"/>
    <row r="180" spans="20:24" ht="20.25" customHeight="1" x14ac:dyDescent="0.2"/>
    <row r="181" spans="20:24" ht="17.25" customHeight="1" x14ac:dyDescent="0.2"/>
    <row r="182" spans="20:24" ht="17.25" customHeight="1" x14ac:dyDescent="0.2"/>
    <row r="183" spans="20:24" ht="17.25" customHeight="1" x14ac:dyDescent="0.2"/>
    <row r="184" spans="20:24" ht="17.25" customHeight="1" x14ac:dyDescent="0.2"/>
    <row r="185" spans="20:24" ht="17.25" customHeight="1" x14ac:dyDescent="0.2"/>
    <row r="186" spans="20:24" ht="17.25" customHeight="1" x14ac:dyDescent="0.2"/>
    <row r="187" spans="20:24" ht="17.25" customHeight="1" x14ac:dyDescent="0.2"/>
  </sheetData>
  <sheetProtection algorithmName="SHA-512" hashValue="sM5MnUYqBBlbn7g+1ghlSyQLMk3yWK37sWL1STAbDom4Om5G+hYQZlBp8YyDmiVt/wfMd/qk0f92kfdmLd+c3Q==" saltValue="SEVcsQjXuefw3nzncq122g==" spinCount="100000" sheet="1" objects="1" scenarios="1" selectLockedCells="1"/>
  <dataConsolidate/>
  <mergeCells count="336">
    <mergeCell ref="P61:U61"/>
    <mergeCell ref="G66:K66"/>
    <mergeCell ref="V65:W65"/>
    <mergeCell ref="P65:U65"/>
    <mergeCell ref="C63:E63"/>
    <mergeCell ref="G62:K62"/>
    <mergeCell ref="X60:Y60"/>
    <mergeCell ref="X62:Y62"/>
    <mergeCell ref="G65:K65"/>
    <mergeCell ref="V61:W61"/>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D103:G103"/>
    <mergeCell ref="H94:N94"/>
    <mergeCell ref="H102:N102"/>
    <mergeCell ref="H103:N103"/>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63:I163"/>
    <mergeCell ref="B130:I130"/>
    <mergeCell ref="B161:I161"/>
    <mergeCell ref="B160:I160"/>
    <mergeCell ref="B141:I141"/>
    <mergeCell ref="B142:I144"/>
    <mergeCell ref="B146:F146"/>
    <mergeCell ref="B136:I136"/>
    <mergeCell ref="B137:I137"/>
    <mergeCell ref="B138:I138"/>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X66:Y66"/>
    <mergeCell ref="P60:U60"/>
    <mergeCell ref="P59:U59"/>
    <mergeCell ref="V59:W59"/>
    <mergeCell ref="P64:U64"/>
    <mergeCell ref="V64:W64"/>
    <mergeCell ref="P63:U63"/>
    <mergeCell ref="V63:W63"/>
    <mergeCell ref="P62:U62"/>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B90:C90"/>
    <mergeCell ref="B101:C101"/>
    <mergeCell ref="B91:C91"/>
    <mergeCell ref="H89:N89"/>
    <mergeCell ref="D92:G92"/>
    <mergeCell ref="B93:C93"/>
    <mergeCell ref="D93:G93"/>
    <mergeCell ref="D91:G91"/>
    <mergeCell ref="B92:C92"/>
    <mergeCell ref="D90:G90"/>
    <mergeCell ref="H90:N90"/>
    <mergeCell ref="B89:C89"/>
    <mergeCell ref="B95:C95"/>
    <mergeCell ref="D101:G101"/>
    <mergeCell ref="B96:C96"/>
    <mergeCell ref="D96:G96"/>
    <mergeCell ref="D97:G97"/>
    <mergeCell ref="B99:C99"/>
    <mergeCell ref="B98:C98"/>
    <mergeCell ref="D98:G98"/>
    <mergeCell ref="B100:C100"/>
    <mergeCell ref="D100:G100"/>
    <mergeCell ref="D94:G94"/>
    <mergeCell ref="D95:G95"/>
    <mergeCell ref="G56:K56"/>
    <mergeCell ref="G57:K57"/>
    <mergeCell ref="G58:K58"/>
    <mergeCell ref="G59:K59"/>
    <mergeCell ref="G60:K60"/>
    <mergeCell ref="G61:K61"/>
    <mergeCell ref="D89:G89"/>
    <mergeCell ref="C66:E66"/>
    <mergeCell ref="K85:K88"/>
    <mergeCell ref="E77:I77"/>
    <mergeCell ref="B84:J85"/>
    <mergeCell ref="B87:F87"/>
    <mergeCell ref="B71:F71"/>
    <mergeCell ref="G67:K67"/>
    <mergeCell ref="B83:J83"/>
    <mergeCell ref="B88:E88"/>
    <mergeCell ref="B74:J74"/>
    <mergeCell ref="B81:D81"/>
    <mergeCell ref="C65:E65"/>
    <mergeCell ref="C64:E64"/>
    <mergeCell ref="C62:E62"/>
    <mergeCell ref="C61:E61"/>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T177:W177"/>
    <mergeCell ref="P174:W175"/>
    <mergeCell ref="P171:W171"/>
    <mergeCell ref="P170:W170"/>
    <mergeCell ref="P173:W173"/>
    <mergeCell ref="P169:W169"/>
    <mergeCell ref="P121:S121"/>
    <mergeCell ref="P167:W168"/>
    <mergeCell ref="P127:S127"/>
    <mergeCell ref="P135:S135"/>
    <mergeCell ref="P160:W160"/>
    <mergeCell ref="P163:W163"/>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V56:W56"/>
    <mergeCell ref="X55:Y55"/>
    <mergeCell ref="P54:U54"/>
    <mergeCell ref="V53:W53"/>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H104:N104"/>
    <mergeCell ref="H95:N95"/>
    <mergeCell ref="B112:F112"/>
    <mergeCell ref="H106:N106"/>
    <mergeCell ref="D108:G108"/>
    <mergeCell ref="B108:C108"/>
    <mergeCell ref="B106:C106"/>
    <mergeCell ref="D106:G106"/>
    <mergeCell ref="B104:C104"/>
    <mergeCell ref="B103:C103"/>
    <mergeCell ref="B109:C109"/>
    <mergeCell ref="D109:G109"/>
    <mergeCell ref="B102:C102"/>
    <mergeCell ref="D102:G102"/>
  </mergeCells>
  <phoneticPr fontId="0" type="noConversion"/>
  <conditionalFormatting sqref="B48:B67">
    <cfRule type="expression" dxfId="108" priority="3">
      <formula>$C$69&gt;=0</formula>
    </cfRule>
  </conditionalFormatting>
  <conditionalFormatting sqref="B90:D109">
    <cfRule type="expression" dxfId="107" priority="2">
      <formula>$B90=""</formula>
    </cfRule>
  </conditionalFormatting>
  <conditionalFormatting sqref="P48:W67">
    <cfRule type="expression" dxfId="106" priority="348">
      <formula>$C48&lt;&gt;ValVarTja</formula>
    </cfRule>
  </conditionalFormatting>
  <conditionalFormatting sqref="S17:W17">
    <cfRule type="expression" dxfId="105" priority="466" stopIfTrue="1">
      <formula>$P$17="Nej"</formula>
    </cfRule>
  </conditionalFormatting>
  <conditionalFormatting sqref="T3 T177">
    <cfRule type="expression" dxfId="104" priority="19">
      <formula>T3&lt;&gt;""</formula>
    </cfRule>
  </conditionalFormatting>
  <conditionalFormatting sqref="T115 T121 T127">
    <cfRule type="expression" dxfId="103" priority="375" stopIfTrue="1">
      <formula>AG115</formula>
    </cfRule>
  </conditionalFormatting>
  <conditionalFormatting sqref="T115">
    <cfRule type="cellIs" dxfId="102" priority="374" stopIfTrue="1" operator="equal">
      <formula>"Nej"</formula>
    </cfRule>
  </conditionalFormatting>
  <conditionalFormatting sqref="T121">
    <cfRule type="cellIs" dxfId="101" priority="372" stopIfTrue="1" operator="equal">
      <formula>"Nej"</formula>
    </cfRule>
  </conditionalFormatting>
  <conditionalFormatting sqref="T127">
    <cfRule type="cellIs" dxfId="100" priority="369" stopIfTrue="1" operator="equal">
      <formula>"Nej"</formula>
    </cfRule>
  </conditionalFormatting>
  <conditionalFormatting sqref="T135">
    <cfRule type="cellIs" dxfId="99" priority="63" stopIfTrue="1" operator="equal">
      <formula>"Nej"</formula>
    </cfRule>
    <cfRule type="expression" dxfId="98"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OR(AH4:AH863)</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738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t="s">
        <v>13</v>
      </c>
      <c r="C9" s="528"/>
      <c r="D9" s="528"/>
      <c r="E9" s="528"/>
      <c r="F9" s="528"/>
      <c r="G9" s="528"/>
      <c r="H9" s="513" t="s">
        <v>13</v>
      </c>
      <c r="I9" s="514"/>
      <c r="J9" s="547" t="s">
        <v>613</v>
      </c>
      <c r="K9" s="548"/>
      <c r="L9" s="548"/>
      <c r="M9" s="548"/>
      <c r="N9" s="548"/>
      <c r="O9" s="549"/>
      <c r="P9" s="527" t="s">
        <v>13</v>
      </c>
      <c r="Q9" s="527"/>
      <c r="R9" s="527"/>
      <c r="S9" s="527"/>
      <c r="T9" s="527"/>
      <c r="U9" s="527"/>
      <c r="V9" s="515" t="s">
        <v>13</v>
      </c>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2.3.6</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K13" s="9" t="s">
        <v>13</v>
      </c>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t="s">
        <v>13</v>
      </c>
      <c r="C15" s="525"/>
      <c r="D15" s="525"/>
      <c r="E15" s="513"/>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customHeight="1" x14ac:dyDescent="0.2"/>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INDEX(Admin!$E$4:$J$37,,MATCH('1 Spec. - 2. Relativ viktning'!$B$43,Admin!$E$3:$J$3,0))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
        <v>698</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633</v>
      </c>
      <c r="C79" s="137"/>
      <c r="D79" s="137"/>
      <c r="P79" s="152"/>
      <c r="Q79" s="152"/>
      <c r="R79" s="152"/>
      <c r="S79" s="152"/>
      <c r="T79" s="152"/>
      <c r="U79" s="152"/>
      <c r="V79" s="152"/>
      <c r="W79" s="152"/>
      <c r="X79" s="157"/>
      <c r="Y79" s="160"/>
      <c r="Z79" s="152"/>
      <c r="AA79" s="152"/>
    </row>
    <row r="80" spans="1:28" ht="41.25" customHeight="1" x14ac:dyDescent="0.2">
      <c r="A80" s="158"/>
      <c r="B80" s="621" t="s">
        <v>634</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4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4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4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4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4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718</v>
      </c>
      <c r="C114" s="588"/>
      <c r="D114" s="639" t="s">
        <v>620</v>
      </c>
      <c r="E114" s="640"/>
      <c r="F114" s="641"/>
      <c r="G114" s="642"/>
      <c r="H114" s="639" t="s">
        <v>122</v>
      </c>
      <c r="I114" s="640"/>
      <c r="J114" s="641"/>
      <c r="K114" s="642"/>
      <c r="L114" s="217" t="s">
        <v>748</v>
      </c>
      <c r="M114" s="643" t="str">
        <f>IF(TillDelVal=1,"","Ange prisavdrag från totalpriset (kr)
")</f>
        <v/>
      </c>
      <c r="N114" s="644"/>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20"/>
      <c r="F115" s="416"/>
      <c r="G115" s="417"/>
      <c r="H115" s="626"/>
      <c r="I115" s="627"/>
      <c r="J115" s="627"/>
      <c r="K115" s="628"/>
      <c r="L115" s="11"/>
      <c r="M115" s="629"/>
      <c r="N115" s="630"/>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20"/>
      <c r="F116" s="416"/>
      <c r="G116" s="417"/>
      <c r="H116" s="626"/>
      <c r="I116" s="627"/>
      <c r="J116" s="627"/>
      <c r="K116" s="628"/>
      <c r="L116" s="11"/>
      <c r="M116" s="629"/>
      <c r="N116" s="630"/>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20"/>
      <c r="F117" s="416"/>
      <c r="G117" s="417"/>
      <c r="H117" s="626"/>
      <c r="I117" s="627"/>
      <c r="J117" s="627"/>
      <c r="K117" s="628"/>
      <c r="L117" s="11"/>
      <c r="M117" s="629"/>
      <c r="N117" s="630"/>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20"/>
      <c r="F118" s="416"/>
      <c r="G118" s="417"/>
      <c r="H118" s="626"/>
      <c r="I118" s="627"/>
      <c r="J118" s="627"/>
      <c r="K118" s="628"/>
      <c r="L118" s="11"/>
      <c r="M118" s="629"/>
      <c r="N118" s="630"/>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20"/>
      <c r="F119" s="416"/>
      <c r="G119" s="417"/>
      <c r="H119" s="626"/>
      <c r="I119" s="627"/>
      <c r="J119" s="627"/>
      <c r="K119" s="628"/>
      <c r="L119" s="11"/>
      <c r="M119" s="629"/>
      <c r="N119" s="630"/>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20"/>
      <c r="F120" s="416"/>
      <c r="G120" s="417"/>
      <c r="H120" s="626"/>
      <c r="I120" s="627"/>
      <c r="J120" s="627"/>
      <c r="K120" s="628"/>
      <c r="L120" s="11"/>
      <c r="M120" s="629"/>
      <c r="N120" s="630"/>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20"/>
      <c r="F121" s="416"/>
      <c r="G121" s="417"/>
      <c r="H121" s="626"/>
      <c r="I121" s="627"/>
      <c r="J121" s="627"/>
      <c r="K121" s="628"/>
      <c r="L121" s="11"/>
      <c r="M121" s="629"/>
      <c r="N121" s="630"/>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20"/>
      <c r="F122" s="416"/>
      <c r="G122" s="417"/>
      <c r="H122" s="626"/>
      <c r="I122" s="627"/>
      <c r="J122" s="627"/>
      <c r="K122" s="628"/>
      <c r="L122" s="11"/>
      <c r="M122" s="629"/>
      <c r="N122" s="630"/>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20"/>
      <c r="F123" s="416"/>
      <c r="G123" s="417"/>
      <c r="H123" s="626"/>
      <c r="I123" s="627"/>
      <c r="J123" s="627"/>
      <c r="K123" s="628"/>
      <c r="L123" s="11"/>
      <c r="M123" s="629"/>
      <c r="N123" s="630"/>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20"/>
      <c r="F124" s="416"/>
      <c r="G124" s="417"/>
      <c r="H124" s="626"/>
      <c r="I124" s="627"/>
      <c r="J124" s="627"/>
      <c r="K124" s="645"/>
      <c r="L124" s="11"/>
      <c r="M124" s="629"/>
      <c r="N124" s="630"/>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639" t="s">
        <v>719</v>
      </c>
      <c r="C125" s="588"/>
      <c r="D125" s="639" t="s">
        <v>624</v>
      </c>
      <c r="E125" s="640"/>
      <c r="F125" s="641"/>
      <c r="G125" s="642"/>
      <c r="H125" s="639" t="s">
        <v>625</v>
      </c>
      <c r="I125" s="640"/>
      <c r="J125" s="641"/>
      <c r="K125" s="642"/>
      <c r="L125" s="217" t="str">
        <f>IF(TillDelVal=1,"","Ange max poäng-värde
")</f>
        <v/>
      </c>
      <c r="M125" s="643" t="str">
        <f>IF(TillDelVal=1,"","Ange max prisavdrag från totalpriset (kr)
")</f>
        <v/>
      </c>
      <c r="N125" s="644"/>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20"/>
      <c r="F126" s="416"/>
      <c r="G126" s="417"/>
      <c r="H126" s="626"/>
      <c r="I126" s="627"/>
      <c r="J126" s="627"/>
      <c r="K126" s="645"/>
      <c r="L126" s="11"/>
      <c r="M126" s="629"/>
      <c r="N126" s="630"/>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20"/>
      <c r="F127" s="416"/>
      <c r="G127" s="417"/>
      <c r="H127" s="626"/>
      <c r="I127" s="627"/>
      <c r="J127" s="627"/>
      <c r="K127" s="645"/>
      <c r="L127" s="11"/>
      <c r="M127" s="629"/>
      <c r="N127" s="630"/>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20"/>
      <c r="F128" s="416"/>
      <c r="G128" s="417"/>
      <c r="H128" s="626"/>
      <c r="I128" s="627"/>
      <c r="J128" s="627"/>
      <c r="K128" s="645"/>
      <c r="L128" s="11"/>
      <c r="M128" s="629"/>
      <c r="N128" s="630"/>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
      <c r="A129" s="158"/>
      <c r="B129" s="422" t="str">
        <f>Välj_text</f>
        <v>Välj Roll/kompetens</v>
      </c>
      <c r="C129" s="623"/>
      <c r="D129" s="419"/>
      <c r="E129" s="420"/>
      <c r="F129" s="416"/>
      <c r="G129" s="417"/>
      <c r="H129" s="626"/>
      <c r="I129" s="627"/>
      <c r="J129" s="627"/>
      <c r="K129" s="645"/>
      <c r="L129" s="11"/>
      <c r="M129" s="629"/>
      <c r="N129" s="630"/>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
      <c r="A130" s="158"/>
      <c r="B130" s="422" t="str">
        <f>Välj_text</f>
        <v>Välj Roll/kompetens</v>
      </c>
      <c r="C130" s="623"/>
      <c r="D130" s="419"/>
      <c r="E130" s="420"/>
      <c r="F130" s="416"/>
      <c r="G130" s="417"/>
      <c r="H130" s="626"/>
      <c r="I130" s="627"/>
      <c r="J130" s="627"/>
      <c r="K130" s="645"/>
      <c r="L130" s="11"/>
      <c r="M130" s="629"/>
      <c r="N130" s="630"/>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
      <c r="A131" s="158"/>
      <c r="B131" s="422" t="str">
        <f>Välj_text</f>
        <v>Välj Roll/kompetens</v>
      </c>
      <c r="C131" s="623"/>
      <c r="D131" s="419"/>
      <c r="E131" s="420"/>
      <c r="F131" s="416"/>
      <c r="G131" s="417"/>
      <c r="H131" s="626"/>
      <c r="I131" s="627"/>
      <c r="J131" s="627"/>
      <c r="K131" s="645"/>
      <c r="L131" s="11"/>
      <c r="M131" s="629"/>
      <c r="N131" s="630"/>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
      <c r="A132" s="158"/>
      <c r="B132" s="422" t="str">
        <f>Välj_text</f>
        <v>Välj Roll/kompetens</v>
      </c>
      <c r="C132" s="623"/>
      <c r="D132" s="419"/>
      <c r="E132" s="420"/>
      <c r="F132" s="416"/>
      <c r="G132" s="417"/>
      <c r="H132" s="626"/>
      <c r="I132" s="627"/>
      <c r="J132" s="627"/>
      <c r="K132" s="645"/>
      <c r="L132" s="11"/>
      <c r="M132" s="629"/>
      <c r="N132" s="630"/>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
      <c r="A133" s="158"/>
      <c r="B133" s="422" t="str">
        <f>Välj_text</f>
        <v>Välj Roll/kompetens</v>
      </c>
      <c r="C133" s="623"/>
      <c r="D133" s="419"/>
      <c r="E133" s="420"/>
      <c r="F133" s="416"/>
      <c r="G133" s="417"/>
      <c r="H133" s="626"/>
      <c r="I133" s="627"/>
      <c r="J133" s="627"/>
      <c r="K133" s="645"/>
      <c r="L133" s="11"/>
      <c r="M133" s="629"/>
      <c r="N133" s="630"/>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
      <c r="A134" s="158"/>
      <c r="B134" s="422" t="str">
        <f>Välj_text</f>
        <v>Välj Roll/kompetens</v>
      </c>
      <c r="C134" s="623"/>
      <c r="D134" s="419"/>
      <c r="E134" s="420"/>
      <c r="F134" s="416"/>
      <c r="G134" s="417"/>
      <c r="H134" s="626"/>
      <c r="I134" s="627"/>
      <c r="J134" s="627"/>
      <c r="K134" s="645"/>
      <c r="L134" s="11"/>
      <c r="M134" s="629"/>
      <c r="N134" s="630"/>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
      <c r="A135" s="158"/>
      <c r="B135" s="422" t="str">
        <f>Välj_text</f>
        <v>Välj Roll/kompetens</v>
      </c>
      <c r="C135" s="623"/>
      <c r="D135" s="419"/>
      <c r="E135" s="420"/>
      <c r="F135" s="416"/>
      <c r="G135" s="417"/>
      <c r="H135" s="626"/>
      <c r="I135" s="627"/>
      <c r="J135" s="627"/>
      <c r="K135" s="645"/>
      <c r="L135" s="11"/>
      <c r="M135" s="629"/>
      <c r="N135" s="630"/>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54.75" customHeight="1" x14ac:dyDescent="0.2">
      <c r="A137" s="158">
        <v>1</v>
      </c>
      <c r="B137" s="127"/>
      <c r="D137" s="152"/>
      <c r="E137" s="152"/>
      <c r="F137" s="152"/>
      <c r="G137" s="152"/>
      <c r="H137" s="152"/>
      <c r="I137" s="152"/>
      <c r="J137" s="152"/>
      <c r="L137" s="221" t="str">
        <f>IF(UtvarderingsVal="Alt3","","Max poäng för uppfyllda bör-krav")</f>
        <v>Max poäng för uppfyllda bör-krav</v>
      </c>
      <c r="P137" s="152"/>
      <c r="Q137" s="152"/>
      <c r="R137" s="152"/>
      <c r="S137" s="152"/>
      <c r="T137" s="152"/>
      <c r="U137" s="152"/>
      <c r="V137" s="152"/>
      <c r="W137" s="157"/>
      <c r="X137" s="160"/>
      <c r="Y137" s="152"/>
      <c r="Z137" s="152"/>
      <c r="AA137" s="180"/>
      <c r="AB137" s="180"/>
      <c r="AH137" s="137"/>
    </row>
    <row r="138" spans="1:34" ht="27" customHeight="1" x14ac:dyDescent="0.2">
      <c r="A138" s="158">
        <v>1</v>
      </c>
      <c r="B138" s="656"/>
      <c r="C138" s="657"/>
      <c r="F138" s="152"/>
      <c r="G138" s="222"/>
      <c r="H138" s="152"/>
      <c r="I138" s="152"/>
      <c r="J138" s="152"/>
      <c r="K138" s="223"/>
      <c r="L138" s="224">
        <f>SUM(L115:L135)</f>
        <v>0</v>
      </c>
      <c r="P138" s="225" t="str">
        <f>IF(UtvarderingsVal="Alt3","","Total erhållen poängsumma:")</f>
        <v>Total erhållen poängsumma:</v>
      </c>
      <c r="Q138" s="226">
        <f>SUMIF(P115:P124,"Ja",L115:L124)+SUM(P126:P135)</f>
        <v>0</v>
      </c>
      <c r="R138" s="658"/>
      <c r="S138" s="657"/>
      <c r="T138" s="152"/>
      <c r="U138" s="152"/>
      <c r="V138" s="152"/>
      <c r="W138" s="157"/>
      <c r="X138" s="168"/>
      <c r="Y138" s="160"/>
      <c r="Z138" s="180"/>
      <c r="AA138" s="180"/>
      <c r="AB138" s="180"/>
      <c r="AH138" s="137"/>
    </row>
    <row r="139" spans="1:34" ht="14.25" x14ac:dyDescent="0.2">
      <c r="A139" s="158"/>
      <c r="B139" s="152"/>
      <c r="C139" s="152"/>
      <c r="D139" s="152"/>
      <c r="E139" s="152"/>
      <c r="F139" s="152"/>
      <c r="G139" s="152"/>
      <c r="H139" s="152"/>
      <c r="I139" s="152"/>
      <c r="J139" s="152"/>
      <c r="P139" s="152"/>
      <c r="Q139" s="152"/>
      <c r="R139" s="152"/>
      <c r="S139" s="152"/>
      <c r="T139" s="152"/>
      <c r="U139" s="152"/>
      <c r="V139" s="152"/>
      <c r="W139" s="152"/>
      <c r="X139" s="157"/>
      <c r="Y139" s="160"/>
      <c r="Z139" s="152"/>
      <c r="AA139" s="180"/>
      <c r="AB139" s="180"/>
      <c r="AH139" s="137"/>
    </row>
    <row r="140" spans="1:34" ht="21" customHeight="1" x14ac:dyDescent="0.2">
      <c r="C140" s="227"/>
      <c r="D140" s="227"/>
      <c r="E140" s="228"/>
      <c r="F140" s="228"/>
      <c r="G140" s="228"/>
      <c r="H140" s="228"/>
      <c r="I140" s="229"/>
      <c r="J140" s="187"/>
      <c r="P140" s="161"/>
      <c r="R140" s="187"/>
      <c r="S140" s="187"/>
      <c r="T140" s="127"/>
      <c r="U140" s="187"/>
      <c r="V140" s="128"/>
      <c r="W140" s="230"/>
      <c r="X140" s="152"/>
      <c r="Y140" s="152"/>
      <c r="Z140" s="152"/>
      <c r="AA140" s="180"/>
      <c r="AB140" s="180"/>
      <c r="AH140" s="137"/>
    </row>
    <row r="141" spans="1:34" ht="7.5" customHeight="1" x14ac:dyDescent="0.2">
      <c r="B141" s="227"/>
      <c r="C141" s="227"/>
      <c r="D141" s="227"/>
      <c r="E141" s="170"/>
      <c r="F141" s="170"/>
      <c r="G141" s="170"/>
      <c r="H141" s="170"/>
      <c r="J141" s="187"/>
      <c r="P141" s="161"/>
      <c r="R141" s="187"/>
      <c r="S141" s="187"/>
      <c r="T141" s="127"/>
      <c r="U141" s="187"/>
      <c r="V141" s="128"/>
      <c r="W141" s="230"/>
      <c r="X141" s="152"/>
      <c r="Y141" s="152"/>
      <c r="Z141" s="152"/>
      <c r="AA141" s="180"/>
      <c r="AB141" s="180"/>
      <c r="AH141" s="137"/>
    </row>
    <row r="142" spans="1:34" ht="23.25" customHeight="1" x14ac:dyDescent="0.2">
      <c r="A142" s="125" t="s">
        <v>147</v>
      </c>
      <c r="B142" s="231" t="s">
        <v>345</v>
      </c>
      <c r="C142" s="232"/>
      <c r="D142" s="233"/>
      <c r="E142" s="234"/>
      <c r="F142" s="235"/>
      <c r="G142" s="235"/>
      <c r="H142" s="235"/>
      <c r="I142" s="234"/>
      <c r="J142" s="236"/>
      <c r="K142" s="234"/>
      <c r="L142" s="237"/>
      <c r="M142" s="234"/>
      <c r="N142" s="238"/>
      <c r="P142" s="659" t="s">
        <v>116</v>
      </c>
      <c r="Q142" s="660"/>
      <c r="R142" s="663" t="s">
        <v>107</v>
      </c>
      <c r="S142" s="665" t="s">
        <v>614</v>
      </c>
      <c r="T142" s="666"/>
      <c r="U142" s="666"/>
      <c r="V142" s="666"/>
      <c r="W142" s="666"/>
      <c r="X142" s="660"/>
      <c r="Y142" s="168"/>
      <c r="Z142" s="152"/>
      <c r="AA142" s="152"/>
      <c r="AB142" s="152"/>
    </row>
    <row r="143" spans="1:34" ht="27" customHeight="1" x14ac:dyDescent="0.2">
      <c r="A143" s="125" t="s">
        <v>147</v>
      </c>
      <c r="B143" s="239" t="s">
        <v>120</v>
      </c>
      <c r="J143" s="187"/>
      <c r="N143" s="240"/>
      <c r="P143" s="661"/>
      <c r="Q143" s="662"/>
      <c r="R143" s="664"/>
      <c r="S143" s="661"/>
      <c r="T143" s="617"/>
      <c r="U143" s="617"/>
      <c r="V143" s="617"/>
      <c r="W143" s="617"/>
      <c r="X143" s="662"/>
      <c r="Y143" s="168"/>
      <c r="Z143" s="152"/>
      <c r="AA143" s="152"/>
      <c r="AB143" s="152"/>
    </row>
    <row r="144" spans="1:34" ht="66" customHeight="1" x14ac:dyDescent="0.25">
      <c r="A144" s="125" t="s">
        <v>147</v>
      </c>
      <c r="B144" s="241" t="s">
        <v>76</v>
      </c>
      <c r="J144" s="187"/>
      <c r="N144" s="240"/>
      <c r="P144" s="661"/>
      <c r="Q144" s="662"/>
      <c r="R144" s="664"/>
      <c r="S144" s="661"/>
      <c r="T144" s="617"/>
      <c r="U144" s="617"/>
      <c r="V144" s="617"/>
      <c r="W144" s="617"/>
      <c r="X144" s="662"/>
      <c r="Y144" s="168"/>
      <c r="Z144" s="152"/>
      <c r="AA144" s="152"/>
      <c r="AB144" s="152"/>
    </row>
    <row r="145" spans="1:34" ht="20.25" customHeight="1" x14ac:dyDescent="0.2">
      <c r="A145" s="125" t="s">
        <v>147</v>
      </c>
      <c r="B145" s="239" t="s">
        <v>119</v>
      </c>
      <c r="J145" s="242" t="s">
        <v>101</v>
      </c>
      <c r="N145" s="243"/>
      <c r="P145" s="244"/>
      <c r="Q145" s="667" t="s">
        <v>105</v>
      </c>
      <c r="R145" s="669" t="s">
        <v>102</v>
      </c>
      <c r="S145" s="671" t="s">
        <v>103</v>
      </c>
      <c r="T145" s="672"/>
      <c r="U145" s="671" t="s">
        <v>104</v>
      </c>
      <c r="V145" s="672"/>
      <c r="W145" s="675" t="s">
        <v>145</v>
      </c>
      <c r="X145" s="676"/>
      <c r="Y145" s="138"/>
      <c r="Z145" s="138"/>
      <c r="AD145" s="165"/>
      <c r="AE145" s="245"/>
    </row>
    <row r="146" spans="1:34" ht="21.75" customHeight="1" x14ac:dyDescent="0.2">
      <c r="A146" s="125" t="s">
        <v>147</v>
      </c>
      <c r="B146" s="246" t="s">
        <v>108</v>
      </c>
      <c r="C146" s="247"/>
      <c r="D146" s="248"/>
      <c r="E146" s="249"/>
      <c r="F146" s="250"/>
      <c r="G146" s="250"/>
      <c r="H146" s="251"/>
      <c r="I146" s="252" t="s">
        <v>144</v>
      </c>
      <c r="J146" s="12">
        <v>1</v>
      </c>
      <c r="L146" s="679"/>
      <c r="M146" s="679"/>
      <c r="N146" s="243"/>
      <c r="P146" s="253" t="s">
        <v>115</v>
      </c>
      <c r="Q146" s="668"/>
      <c r="R146" s="670"/>
      <c r="S146" s="673"/>
      <c r="T146" s="674"/>
      <c r="U146" s="673"/>
      <c r="V146" s="674"/>
      <c r="W146" s="677"/>
      <c r="X146" s="678"/>
      <c r="Y146" s="138"/>
      <c r="Z146" s="138"/>
      <c r="AD146" s="165"/>
      <c r="AE146" s="152"/>
    </row>
    <row r="147" spans="1:34" ht="21.75" customHeight="1" x14ac:dyDescent="0.2">
      <c r="A147" s="125" t="s">
        <v>147</v>
      </c>
      <c r="B147" s="246" t="s">
        <v>112</v>
      </c>
      <c r="C147" s="249"/>
      <c r="D147" s="254"/>
      <c r="E147" s="249"/>
      <c r="F147" s="250"/>
      <c r="G147" s="250"/>
      <c r="H147" s="251"/>
      <c r="I147" s="252" t="s">
        <v>159</v>
      </c>
      <c r="J147" s="12">
        <v>0</v>
      </c>
      <c r="L147" s="680"/>
      <c r="M147" s="680"/>
      <c r="N147" s="243"/>
      <c r="P147" s="255">
        <f>X69</f>
        <v>0</v>
      </c>
      <c r="Q147" s="373">
        <f>J146</f>
        <v>1</v>
      </c>
      <c r="R147" s="13"/>
      <c r="S147" s="681">
        <f>IFERROR(R147/P147*100,0)</f>
        <v>0</v>
      </c>
      <c r="T147" s="682"/>
      <c r="U147" s="683">
        <f>IFERROR(S147*Q147,"")</f>
        <v>0</v>
      </c>
      <c r="V147" s="684"/>
      <c r="W147" s="685" t="str">
        <f>IFERROR(SUM(U147+U149),"")</f>
        <v/>
      </c>
      <c r="X147" s="686"/>
      <c r="Y147" s="138"/>
      <c r="Z147" s="138"/>
      <c r="AD147" s="165"/>
      <c r="AE147" s="256"/>
    </row>
    <row r="148" spans="1:34" ht="29.25" customHeight="1" x14ac:dyDescent="0.2">
      <c r="A148" s="125" t="s">
        <v>147</v>
      </c>
      <c r="B148" s="691" t="s">
        <v>48</v>
      </c>
      <c r="C148" s="692"/>
      <c r="D148" s="693"/>
      <c r="E148" s="249"/>
      <c r="F148" s="257"/>
      <c r="G148" s="257"/>
      <c r="H148" s="258"/>
      <c r="I148" s="259" t="s">
        <v>49</v>
      </c>
      <c r="J148" s="260">
        <f>J147+J146</f>
        <v>1</v>
      </c>
      <c r="L148" s="261"/>
      <c r="M148" s="261"/>
      <c r="N148" s="262"/>
      <c r="P148" s="263" t="s">
        <v>109</v>
      </c>
      <c r="Q148" s="264"/>
      <c r="R148" s="265"/>
      <c r="S148" s="694"/>
      <c r="T148" s="695"/>
      <c r="U148" s="696"/>
      <c r="V148" s="697"/>
      <c r="W148" s="687"/>
      <c r="X148" s="688"/>
      <c r="Y148" s="138"/>
      <c r="Z148" s="138"/>
      <c r="AD148" s="165"/>
      <c r="AE148" s="152"/>
    </row>
    <row r="149" spans="1:34" ht="27.75" customHeight="1" x14ac:dyDescent="0.2">
      <c r="A149" s="125" t="s">
        <v>147</v>
      </c>
      <c r="B149" s="266"/>
      <c r="C149" s="267"/>
      <c r="D149" s="267"/>
      <c r="E149" s="267"/>
      <c r="F149" s="267"/>
      <c r="G149" s="267"/>
      <c r="H149" s="267"/>
      <c r="I149" s="267"/>
      <c r="J149" s="268"/>
      <c r="K149" s="269"/>
      <c r="L149" s="269"/>
      <c r="M149" s="269"/>
      <c r="N149" s="270"/>
      <c r="P149" s="271">
        <f>Q138</f>
        <v>0</v>
      </c>
      <c r="Q149" s="373">
        <f>J147</f>
        <v>0</v>
      </c>
      <c r="R149" s="272"/>
      <c r="S149" s="698"/>
      <c r="T149" s="699"/>
      <c r="U149" s="683" t="str">
        <f>IFERROR(((P149/L138)*100)*Q149,"")</f>
        <v/>
      </c>
      <c r="V149" s="684"/>
      <c r="W149" s="689"/>
      <c r="X149" s="690"/>
      <c r="Y149" s="138"/>
      <c r="Z149" s="138"/>
      <c r="AD149" s="165"/>
      <c r="AE149" s="256"/>
    </row>
    <row r="150" spans="1:34" ht="8.25" customHeight="1" x14ac:dyDescent="0.2">
      <c r="A150" s="125" t="s">
        <v>147</v>
      </c>
      <c r="J150" s="187"/>
      <c r="L150" s="146"/>
      <c r="M150" s="146"/>
      <c r="N150" s="146"/>
      <c r="P150" s="273"/>
      <c r="R150" s="273"/>
      <c r="S150" s="634"/>
      <c r="T150" s="634"/>
      <c r="U150" s="634"/>
      <c r="V150" s="634"/>
      <c r="W150" s="138"/>
      <c r="Y150" s="138"/>
      <c r="Z150" s="138"/>
      <c r="AD150" s="165"/>
      <c r="AE150" s="152"/>
    </row>
    <row r="151" spans="1:34" x14ac:dyDescent="0.2">
      <c r="B151" s="186"/>
      <c r="C151" s="186"/>
      <c r="D151" s="186"/>
      <c r="E151" s="186"/>
      <c r="F151" s="186"/>
      <c r="G151" s="186"/>
      <c r="H151" s="186"/>
      <c r="I151" s="186"/>
      <c r="J151" s="187"/>
      <c r="L151" s="188"/>
      <c r="M151" s="188"/>
      <c r="N151" s="188"/>
      <c r="P151" s="189"/>
      <c r="R151" s="165"/>
      <c r="U151" s="138"/>
      <c r="V151" s="138"/>
      <c r="W151" s="187"/>
      <c r="AD151" s="187"/>
    </row>
    <row r="152" spans="1:34" x14ac:dyDescent="0.2">
      <c r="B152" s="186"/>
      <c r="C152" s="186"/>
      <c r="D152" s="186"/>
      <c r="E152" s="186"/>
      <c r="F152" s="186"/>
      <c r="G152" s="186"/>
      <c r="H152" s="186"/>
      <c r="I152" s="186"/>
      <c r="J152" s="187"/>
      <c r="L152" s="188"/>
      <c r="M152" s="188"/>
      <c r="N152" s="188"/>
      <c r="P152" s="189"/>
      <c r="R152" s="165"/>
      <c r="U152" s="138"/>
      <c r="V152" s="138"/>
      <c r="W152" s="187"/>
      <c r="AD152" s="187"/>
    </row>
    <row r="153" spans="1:34" ht="18" x14ac:dyDescent="0.2">
      <c r="B153" s="418" t="s">
        <v>329</v>
      </c>
      <c r="C153" s="418"/>
      <c r="D153" s="418"/>
      <c r="E153" s="418"/>
      <c r="F153" s="418"/>
      <c r="H153" s="190"/>
      <c r="I153" s="190"/>
      <c r="J153" s="190"/>
      <c r="S153" s="152"/>
      <c r="T153" s="152"/>
      <c r="U153" s="152"/>
      <c r="W153" s="152"/>
    </row>
    <row r="154" spans="1:34" ht="26.25" customHeight="1" x14ac:dyDescent="0.2">
      <c r="B154" s="614" t="s">
        <v>328</v>
      </c>
      <c r="C154" s="615"/>
      <c r="D154" s="615"/>
      <c r="E154" s="615"/>
      <c r="F154" s="615"/>
      <c r="G154" s="615"/>
      <c r="H154" s="615"/>
      <c r="I154" s="615"/>
      <c r="J154" s="190"/>
      <c r="S154" s="152"/>
      <c r="T154" s="152"/>
      <c r="U154" s="152"/>
      <c r="W154" s="152"/>
    </row>
    <row r="155" spans="1:34" x14ac:dyDescent="0.2">
      <c r="B155" s="126" t="s">
        <v>110</v>
      </c>
      <c r="H155" s="190"/>
      <c r="I155" s="190"/>
      <c r="J155" s="190"/>
      <c r="K155" s="127"/>
      <c r="P155" s="126"/>
      <c r="U155" s="152"/>
      <c r="V155" s="152"/>
      <c r="W155" s="152"/>
    </row>
    <row r="156" spans="1:34" ht="19.5" customHeight="1" x14ac:dyDescent="0.2">
      <c r="B156" s="464" t="s">
        <v>350</v>
      </c>
      <c r="C156" s="465"/>
      <c r="D156" s="465"/>
      <c r="E156" s="465"/>
      <c r="F156" s="465"/>
      <c r="G156" s="465"/>
      <c r="H156" s="465"/>
      <c r="I156" s="466"/>
      <c r="J156" s="190"/>
      <c r="K156" s="127"/>
      <c r="P156" s="471"/>
      <c r="Q156" s="471"/>
      <c r="R156" s="471"/>
      <c r="S156" s="471"/>
      <c r="T156" s="192"/>
      <c r="U156" s="152"/>
    </row>
    <row r="157" spans="1:34" ht="19.5" customHeight="1" x14ac:dyDescent="0.2">
      <c r="B157" s="426"/>
      <c r="C157" s="427"/>
      <c r="D157" s="427"/>
      <c r="E157" s="427"/>
      <c r="F157" s="427"/>
      <c r="G157" s="427"/>
      <c r="H157" s="427"/>
      <c r="I157" s="428"/>
      <c r="J157" s="190"/>
      <c r="K157" s="127"/>
      <c r="U157" s="152"/>
      <c r="AG157" s="152"/>
      <c r="AH157" s="152"/>
    </row>
    <row r="158" spans="1:34" ht="19.5" customHeight="1" x14ac:dyDescent="0.2">
      <c r="B158" s="426"/>
      <c r="C158" s="427"/>
      <c r="D158" s="427"/>
      <c r="E158" s="427"/>
      <c r="F158" s="427"/>
      <c r="G158" s="427"/>
      <c r="H158" s="427"/>
      <c r="I158" s="428"/>
      <c r="K158" s="127"/>
      <c r="U158" s="152"/>
      <c r="X158" s="448"/>
      <c r="Y158" s="448"/>
      <c r="Z158" s="448"/>
      <c r="AA158" s="448"/>
      <c r="AB158" s="448"/>
      <c r="AG158" s="152"/>
      <c r="AH158" s="152"/>
    </row>
    <row r="159" spans="1:34" ht="19.5" customHeight="1" x14ac:dyDescent="0.2">
      <c r="B159" s="430"/>
      <c r="C159" s="430"/>
      <c r="D159" s="430"/>
      <c r="E159" s="430"/>
      <c r="F159" s="430"/>
      <c r="G159" s="430"/>
      <c r="H159" s="430"/>
      <c r="I159" s="430"/>
      <c r="K159" s="127"/>
      <c r="U159" s="152"/>
      <c r="X159" s="448"/>
      <c r="Y159" s="448"/>
      <c r="Z159" s="448"/>
      <c r="AA159" s="448"/>
      <c r="AB159" s="448"/>
      <c r="AG159" s="152"/>
      <c r="AH159" s="152"/>
    </row>
    <row r="160" spans="1:34" ht="12.75" customHeight="1" x14ac:dyDescent="0.2">
      <c r="J160" s="187"/>
      <c r="P160" s="187"/>
      <c r="Q160" s="187"/>
      <c r="R160" s="187"/>
      <c r="S160" s="187"/>
      <c r="T160" s="187"/>
      <c r="U160" s="152"/>
      <c r="X160" s="448"/>
      <c r="Y160" s="448"/>
      <c r="Z160" s="448"/>
      <c r="AA160" s="448"/>
      <c r="AB160" s="448"/>
      <c r="AG160" s="152"/>
      <c r="AH160" s="152"/>
    </row>
    <row r="161" spans="2:34" ht="19.5" customHeight="1" x14ac:dyDescent="0.2">
      <c r="B161" s="126" t="s">
        <v>335</v>
      </c>
      <c r="P161" s="126"/>
      <c r="U161" s="152"/>
      <c r="X161" s="448"/>
      <c r="Y161" s="448"/>
      <c r="Z161" s="448"/>
      <c r="AA161" s="448"/>
      <c r="AB161" s="448"/>
      <c r="AG161" s="152"/>
      <c r="AH161" s="152"/>
    </row>
    <row r="162" spans="2:34" ht="19.5" customHeight="1" x14ac:dyDescent="0.2">
      <c r="B162" s="429" t="s">
        <v>158</v>
      </c>
      <c r="C162" s="429"/>
      <c r="D162" s="429"/>
      <c r="E162" s="429"/>
      <c r="F162" s="429"/>
      <c r="G162" s="429"/>
      <c r="H162" s="429"/>
      <c r="I162" s="429"/>
      <c r="P162" s="471"/>
      <c r="Q162" s="471"/>
      <c r="R162" s="471"/>
      <c r="S162" s="471"/>
      <c r="T162" s="192"/>
      <c r="U162" s="152"/>
      <c r="X162" s="448"/>
      <c r="Y162" s="448"/>
      <c r="Z162" s="448"/>
      <c r="AA162" s="448"/>
      <c r="AB162" s="448"/>
    </row>
    <row r="163" spans="2:34" ht="19.5" customHeight="1" x14ac:dyDescent="0.2">
      <c r="B163" s="430"/>
      <c r="C163" s="430"/>
      <c r="D163" s="430"/>
      <c r="E163" s="430"/>
      <c r="F163" s="430"/>
      <c r="G163" s="430"/>
      <c r="H163" s="430"/>
      <c r="I163" s="430"/>
      <c r="U163" s="152"/>
      <c r="X163" s="448"/>
      <c r="Y163" s="448"/>
      <c r="Z163" s="448"/>
      <c r="AA163" s="448"/>
      <c r="AB163" s="448"/>
      <c r="AG163" s="152"/>
      <c r="AH163" s="152"/>
    </row>
    <row r="164" spans="2:34" ht="19.5" customHeight="1" x14ac:dyDescent="0.2">
      <c r="B164" s="430"/>
      <c r="C164" s="430"/>
      <c r="D164" s="430"/>
      <c r="E164" s="430"/>
      <c r="F164" s="430"/>
      <c r="G164" s="430"/>
      <c r="H164" s="430"/>
      <c r="I164" s="430"/>
      <c r="U164" s="152"/>
      <c r="X164" s="448"/>
      <c r="Y164" s="448"/>
      <c r="Z164" s="448"/>
      <c r="AA164" s="448"/>
      <c r="AB164" s="448"/>
      <c r="AG164" s="152"/>
      <c r="AH164" s="152"/>
    </row>
    <row r="165" spans="2:34" ht="19.5" customHeight="1" x14ac:dyDescent="0.2">
      <c r="B165" s="430"/>
      <c r="C165" s="430"/>
      <c r="D165" s="430"/>
      <c r="E165" s="430"/>
      <c r="F165" s="430"/>
      <c r="G165" s="430"/>
      <c r="H165" s="430"/>
      <c r="I165" s="430"/>
      <c r="U165" s="152"/>
      <c r="X165" s="448"/>
      <c r="Y165" s="448"/>
      <c r="Z165" s="448"/>
      <c r="AA165" s="448"/>
      <c r="AB165" s="448"/>
      <c r="AG165" s="152"/>
      <c r="AH165" s="152"/>
    </row>
    <row r="166" spans="2:34" ht="19.5" customHeight="1" x14ac:dyDescent="0.2">
      <c r="U166" s="152"/>
      <c r="X166" s="448"/>
      <c r="Y166" s="448"/>
      <c r="Z166" s="448"/>
      <c r="AA166" s="448"/>
      <c r="AB166" s="448"/>
      <c r="AG166" s="152"/>
      <c r="AH166" s="152"/>
    </row>
    <row r="167" spans="2:34" ht="19.5" customHeight="1" x14ac:dyDescent="0.2">
      <c r="B167" s="126" t="s">
        <v>336</v>
      </c>
      <c r="P167" s="126"/>
      <c r="U167" s="152"/>
      <c r="X167" s="448"/>
      <c r="Y167" s="448"/>
      <c r="Z167" s="448"/>
      <c r="AA167" s="448"/>
      <c r="AB167" s="448"/>
      <c r="AG167" s="152"/>
      <c r="AH167" s="152"/>
    </row>
    <row r="168" spans="2:34" ht="19.5" customHeight="1" x14ac:dyDescent="0.2">
      <c r="B168" s="429" t="s">
        <v>337</v>
      </c>
      <c r="C168" s="429"/>
      <c r="D168" s="429"/>
      <c r="E168" s="429"/>
      <c r="F168" s="429"/>
      <c r="G168" s="429"/>
      <c r="H168" s="429"/>
      <c r="I168" s="429"/>
      <c r="P168" s="478"/>
      <c r="Q168" s="478"/>
      <c r="R168" s="478"/>
      <c r="S168" s="478"/>
      <c r="T168" s="192"/>
      <c r="U168" s="152"/>
      <c r="X168" s="448"/>
      <c r="Y168" s="448"/>
      <c r="Z168" s="448"/>
      <c r="AA168" s="448"/>
      <c r="AB168" s="448"/>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9.5" customHeight="1" x14ac:dyDescent="0.2">
      <c r="B171" s="430"/>
      <c r="C171" s="430"/>
      <c r="D171" s="430"/>
      <c r="E171" s="430"/>
      <c r="F171" s="430"/>
      <c r="G171" s="430"/>
      <c r="H171" s="430"/>
      <c r="I171" s="430"/>
      <c r="U171" s="152"/>
      <c r="X171" s="448"/>
      <c r="Y171" s="448"/>
      <c r="Z171" s="448"/>
      <c r="AA171" s="448"/>
      <c r="AB171" s="448"/>
      <c r="AG171" s="152"/>
      <c r="AH171" s="152"/>
    </row>
    <row r="172" spans="2:34" ht="19.5" customHeight="1" x14ac:dyDescent="0.2">
      <c r="B172" s="430"/>
      <c r="C172" s="430"/>
      <c r="D172" s="430"/>
      <c r="E172" s="430"/>
      <c r="F172" s="430"/>
      <c r="G172" s="430"/>
      <c r="H172" s="430"/>
      <c r="I172" s="430"/>
      <c r="U172" s="152"/>
      <c r="X172" s="448"/>
      <c r="Y172" s="448"/>
      <c r="Z172" s="448"/>
      <c r="AA172" s="448"/>
      <c r="AB172" s="448"/>
      <c r="AG172" s="152"/>
      <c r="AH172" s="152"/>
    </row>
    <row r="173" spans="2:34" ht="19.5" customHeight="1" x14ac:dyDescent="0.2">
      <c r="B173" s="430"/>
      <c r="C173" s="430"/>
      <c r="D173" s="430"/>
      <c r="E173" s="430"/>
      <c r="F173" s="430"/>
      <c r="G173" s="430"/>
      <c r="H173" s="430"/>
      <c r="I173" s="430"/>
      <c r="U173" s="152"/>
      <c r="X173" s="448"/>
      <c r="Y173" s="448"/>
      <c r="Z173" s="448"/>
      <c r="AA173" s="448"/>
      <c r="AB173" s="448"/>
      <c r="AG173" s="152"/>
      <c r="AH173" s="152"/>
    </row>
    <row r="174" spans="2:34" ht="17.25" customHeight="1" x14ac:dyDescent="0.2">
      <c r="B174" s="193"/>
      <c r="C174" s="193"/>
      <c r="D174" s="193"/>
      <c r="E174" s="193"/>
      <c r="F174" s="193"/>
      <c r="H174" s="194"/>
      <c r="I174" s="194"/>
      <c r="J174" s="194"/>
      <c r="P174" s="195"/>
      <c r="S174" s="152"/>
      <c r="T174" s="152"/>
      <c r="U174" s="152"/>
      <c r="X174" s="448"/>
      <c r="Y174" s="448"/>
      <c r="Z174" s="448"/>
      <c r="AA174" s="448"/>
      <c r="AB174" s="448"/>
      <c r="AG174" s="152"/>
      <c r="AH174" s="152"/>
    </row>
    <row r="175" spans="2:34" ht="19.5" customHeight="1" x14ac:dyDescent="0.2">
      <c r="B175" s="126" t="s">
        <v>152</v>
      </c>
      <c r="P175" s="126"/>
      <c r="U175" s="152"/>
      <c r="X175" s="448"/>
      <c r="Y175" s="448"/>
      <c r="Z175" s="448"/>
      <c r="AA175" s="448"/>
      <c r="AB175" s="448"/>
      <c r="AG175" s="152"/>
      <c r="AH175" s="152"/>
    </row>
    <row r="176" spans="2:34" ht="19.5" customHeight="1" x14ac:dyDescent="0.2">
      <c r="B176" s="429" t="s">
        <v>174</v>
      </c>
      <c r="C176" s="429"/>
      <c r="D176" s="429"/>
      <c r="E176" s="429"/>
      <c r="F176" s="429"/>
      <c r="G176" s="429"/>
      <c r="H176" s="429"/>
      <c r="I176" s="429"/>
      <c r="K176" s="127"/>
      <c r="P176" s="471"/>
      <c r="Q176" s="471"/>
      <c r="R176" s="471"/>
      <c r="S176" s="471"/>
      <c r="T176" s="192"/>
      <c r="U176" s="152"/>
      <c r="X176" s="448"/>
      <c r="Y176" s="448"/>
      <c r="Z176" s="448"/>
      <c r="AA176" s="448"/>
      <c r="AB176" s="448"/>
    </row>
    <row r="177" spans="2:47" ht="19.5" customHeight="1" x14ac:dyDescent="0.2">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
      <c r="B178" s="430"/>
      <c r="C178" s="430"/>
      <c r="D178" s="430"/>
      <c r="E178" s="430"/>
      <c r="F178" s="430"/>
      <c r="G178" s="430"/>
      <c r="H178" s="430"/>
      <c r="I178" s="430"/>
      <c r="K178" s="127"/>
      <c r="U178" s="152"/>
      <c r="X178" s="448"/>
      <c r="Y178" s="448"/>
      <c r="Z178" s="448"/>
      <c r="AA178" s="448"/>
      <c r="AB178" s="448"/>
      <c r="AG178" s="152"/>
      <c r="AH178" s="152"/>
    </row>
    <row r="179" spans="2:47" ht="19.5" customHeight="1" x14ac:dyDescent="0.2">
      <c r="B179" s="430"/>
      <c r="C179" s="430"/>
      <c r="D179" s="430"/>
      <c r="E179" s="430"/>
      <c r="F179" s="430"/>
      <c r="G179" s="430"/>
      <c r="H179" s="430"/>
      <c r="I179" s="430"/>
      <c r="K179" s="127"/>
      <c r="U179" s="152"/>
      <c r="X179" s="448"/>
      <c r="Y179" s="448"/>
      <c r="Z179" s="448"/>
      <c r="AA179" s="448"/>
      <c r="AB179" s="448"/>
      <c r="AG179" s="152"/>
      <c r="AH179" s="152"/>
    </row>
    <row r="180" spans="2:47" ht="19.5" customHeight="1" x14ac:dyDescent="0.2">
      <c r="J180" s="187"/>
      <c r="P180" s="187"/>
      <c r="Q180" s="187"/>
      <c r="R180" s="187"/>
      <c r="S180" s="187"/>
      <c r="T180" s="187"/>
      <c r="U180" s="152"/>
      <c r="X180" s="448"/>
      <c r="Y180" s="448"/>
      <c r="Z180" s="448"/>
      <c r="AA180" s="448"/>
      <c r="AB180" s="448"/>
      <c r="AG180" s="152"/>
      <c r="AH180" s="152"/>
    </row>
    <row r="181" spans="2:47" ht="17.25" customHeight="1" x14ac:dyDescent="0.2">
      <c r="B181" s="126" t="s">
        <v>334</v>
      </c>
      <c r="C181" s="193"/>
      <c r="D181" s="193"/>
      <c r="E181" s="193"/>
      <c r="F181" s="193"/>
      <c r="H181" s="194"/>
      <c r="I181" s="194"/>
      <c r="J181" s="194"/>
      <c r="P181" s="195"/>
      <c r="S181" s="152"/>
      <c r="T181" s="152"/>
      <c r="U181" s="152"/>
      <c r="X181" s="448"/>
      <c r="Y181" s="448"/>
      <c r="Z181" s="448"/>
      <c r="AA181" s="448"/>
      <c r="AB181" s="448"/>
      <c r="AG181" s="152"/>
      <c r="AH181" s="152"/>
    </row>
    <row r="182" spans="2:47" s="1" customFormat="1" ht="43.9" customHeight="1" x14ac:dyDescent="0.2">
      <c r="B182" s="429" t="s">
        <v>606</v>
      </c>
      <c r="C182" s="429"/>
      <c r="D182" s="429"/>
      <c r="E182" s="429"/>
      <c r="F182" s="429"/>
      <c r="G182" s="429"/>
      <c r="H182" s="429"/>
      <c r="I182" s="429"/>
      <c r="X182" s="448"/>
      <c r="Y182" s="448"/>
      <c r="Z182" s="448"/>
      <c r="AA182" s="448"/>
      <c r="AB182" s="448"/>
      <c r="AT182" s="156"/>
      <c r="AU182" s="156"/>
    </row>
    <row r="183" spans="2:47" s="1" customFormat="1" ht="41.25" customHeight="1" x14ac:dyDescent="0.2">
      <c r="B183" s="603"/>
      <c r="C183" s="604"/>
      <c r="D183" s="604"/>
      <c r="E183" s="605"/>
      <c r="F183" s="605"/>
      <c r="G183" s="605"/>
      <c r="H183" s="605"/>
      <c r="I183" s="606"/>
      <c r="X183" s="448"/>
      <c r="Y183" s="448"/>
      <c r="Z183" s="448"/>
      <c r="AA183" s="448"/>
      <c r="AB183" s="448"/>
      <c r="AT183" s="156"/>
      <c r="AU183" s="156"/>
    </row>
    <row r="184" spans="2:47" s="1" customFormat="1" ht="41.25" customHeight="1" x14ac:dyDescent="0.2">
      <c r="B184" s="607"/>
      <c r="C184" s="608"/>
      <c r="D184" s="608"/>
      <c r="E184" s="609"/>
      <c r="F184" s="609"/>
      <c r="G184" s="609"/>
      <c r="H184" s="609"/>
      <c r="I184" s="610"/>
      <c r="X184" s="448"/>
      <c r="Y184" s="448"/>
      <c r="Z184" s="448"/>
      <c r="AA184" s="448"/>
      <c r="AB184" s="448"/>
      <c r="AT184" s="156"/>
      <c r="AU184" s="156"/>
    </row>
    <row r="185" spans="2:47" s="1" customFormat="1" ht="25.5" customHeight="1" x14ac:dyDescent="0.25">
      <c r="B185" s="611"/>
      <c r="C185" s="612"/>
      <c r="D185" s="612"/>
      <c r="E185" s="612"/>
      <c r="F185" s="612"/>
      <c r="G185" s="612"/>
      <c r="H185" s="612"/>
      <c r="I185" s="613"/>
      <c r="J185" s="197"/>
      <c r="K185" s="197"/>
      <c r="L185" s="197"/>
      <c r="M185" s="197"/>
      <c r="X185" s="448"/>
      <c r="Y185" s="448"/>
      <c r="Z185" s="448"/>
      <c r="AA185" s="448"/>
      <c r="AB185" s="448"/>
      <c r="AT185" s="156"/>
      <c r="AU185" s="156"/>
    </row>
    <row r="186" spans="2:47" ht="17.25" customHeight="1" x14ac:dyDescent="0.2">
      <c r="B186" s="193"/>
      <c r="C186" s="193"/>
      <c r="D186" s="193"/>
      <c r="E186" s="193"/>
      <c r="F186" s="193"/>
      <c r="H186" s="194"/>
      <c r="I186" s="194"/>
      <c r="J186" s="194"/>
      <c r="P186" s="195"/>
      <c r="S186" s="152"/>
      <c r="T186" s="152"/>
      <c r="U186" s="152"/>
      <c r="X186" s="448"/>
      <c r="Y186" s="448"/>
      <c r="Z186" s="448"/>
      <c r="AA186" s="448"/>
      <c r="AB186" s="448"/>
      <c r="AG186" s="152"/>
      <c r="AH186" s="152"/>
    </row>
    <row r="187" spans="2:47" ht="20.25" customHeight="1" x14ac:dyDescent="0.2">
      <c r="B187" s="418" t="s">
        <v>35</v>
      </c>
      <c r="C187" s="418"/>
      <c r="D187" s="418"/>
      <c r="E187" s="418"/>
      <c r="F187" s="418"/>
      <c r="P187" s="195"/>
      <c r="S187" s="152"/>
      <c r="T187" s="152"/>
      <c r="U187" s="152"/>
      <c r="X187" s="448"/>
      <c r="Y187" s="448"/>
      <c r="Z187" s="448"/>
      <c r="AA187" s="448"/>
      <c r="AB187" s="448"/>
      <c r="AG187" s="152"/>
      <c r="AH187" s="152"/>
    </row>
    <row r="188" spans="2:47" ht="33" customHeight="1" x14ac:dyDescent="0.2">
      <c r="B188" s="464" t="s">
        <v>36</v>
      </c>
      <c r="C188" s="438"/>
      <c r="D188" s="438"/>
      <c r="E188" s="438"/>
      <c r="F188" s="438"/>
      <c r="G188" s="438"/>
      <c r="H188" s="438"/>
      <c r="I188" s="438"/>
      <c r="J188" s="198"/>
      <c r="K188" s="186"/>
      <c r="L188" s="186"/>
      <c r="M188" s="186"/>
      <c r="N188" s="186"/>
      <c r="O188" s="152"/>
      <c r="P188" s="152"/>
      <c r="Q188" s="152"/>
      <c r="R188" s="152"/>
      <c r="S188" s="152"/>
      <c r="T188" s="152"/>
      <c r="U188" s="152"/>
      <c r="X188" s="448"/>
      <c r="Y188" s="448"/>
      <c r="Z188" s="448"/>
      <c r="AA188" s="448"/>
      <c r="AB188" s="448"/>
      <c r="AG188" s="152"/>
      <c r="AH188" s="152"/>
    </row>
    <row r="189" spans="2:47" ht="17.25" customHeight="1" x14ac:dyDescent="0.2">
      <c r="B189" s="597"/>
      <c r="C189" s="598"/>
      <c r="D189" s="598"/>
      <c r="E189" s="598"/>
      <c r="F189" s="598"/>
      <c r="G189" s="598"/>
      <c r="H189" s="598"/>
      <c r="I189" s="598"/>
      <c r="J189" s="200"/>
      <c r="K189" s="201"/>
      <c r="L189" s="201"/>
      <c r="M189" s="201"/>
      <c r="N189" s="201"/>
      <c r="O189" s="152"/>
      <c r="P189" s="152"/>
      <c r="Q189" s="152"/>
      <c r="R189" s="152"/>
      <c r="S189" s="152"/>
      <c r="T189" s="152"/>
      <c r="U189" s="152"/>
      <c r="X189" s="448"/>
      <c r="Y189" s="448"/>
      <c r="Z189" s="448"/>
      <c r="AA189" s="448"/>
      <c r="AB189" s="448"/>
      <c r="AG189" s="152"/>
      <c r="AH189" s="152"/>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0"/>
      <c r="K192" s="201"/>
      <c r="L192" s="201"/>
      <c r="M192" s="201"/>
      <c r="N192" s="201"/>
      <c r="X192" s="448"/>
      <c r="Y192" s="448"/>
      <c r="Z192" s="448"/>
      <c r="AA192" s="448"/>
      <c r="AB192" s="448"/>
    </row>
    <row r="193" spans="2:28" ht="12.75" customHeight="1" x14ac:dyDescent="0.2">
      <c r="B193" s="599"/>
      <c r="C193" s="600"/>
      <c r="D193" s="600"/>
      <c r="E193" s="600"/>
      <c r="F193" s="600"/>
      <c r="G193" s="600"/>
      <c r="H193" s="600"/>
      <c r="I193" s="600"/>
      <c r="J193" s="200"/>
      <c r="K193" s="201"/>
      <c r="L193" s="201"/>
      <c r="M193" s="201"/>
      <c r="N193" s="201"/>
      <c r="X193" s="448"/>
      <c r="Y193" s="448"/>
      <c r="Z193" s="448"/>
      <c r="AA193" s="448"/>
      <c r="AB193" s="448"/>
    </row>
    <row r="194" spans="2:28" ht="12.75" customHeight="1" x14ac:dyDescent="0.2">
      <c r="B194" s="599"/>
      <c r="C194" s="600"/>
      <c r="D194" s="600"/>
      <c r="E194" s="600"/>
      <c r="F194" s="600"/>
      <c r="G194" s="600"/>
      <c r="H194" s="600"/>
      <c r="I194" s="600"/>
      <c r="J194" s="200"/>
      <c r="K194" s="201"/>
      <c r="L194" s="201"/>
      <c r="M194" s="201"/>
      <c r="N194" s="201"/>
      <c r="X194" s="448"/>
      <c r="Y194" s="448"/>
      <c r="Z194" s="448"/>
      <c r="AA194" s="448"/>
      <c r="AB194" s="448"/>
    </row>
    <row r="195" spans="2:28" ht="12.75" customHeight="1" x14ac:dyDescent="0.2">
      <c r="B195" s="599"/>
      <c r="C195" s="600"/>
      <c r="D195" s="600"/>
      <c r="E195" s="600"/>
      <c r="F195" s="600"/>
      <c r="G195" s="600"/>
      <c r="H195" s="600"/>
      <c r="I195" s="600"/>
      <c r="J195" s="202"/>
      <c r="K195" s="168"/>
      <c r="L195" s="168"/>
      <c r="M195" s="168"/>
      <c r="N195" s="168"/>
      <c r="X195" s="448"/>
      <c r="Y195" s="448"/>
      <c r="Z195" s="448"/>
      <c r="AA195" s="448"/>
      <c r="AB195" s="448"/>
    </row>
    <row r="196" spans="2:28" ht="12.75" customHeight="1" x14ac:dyDescent="0.2">
      <c r="B196" s="599"/>
      <c r="C196" s="600"/>
      <c r="D196" s="600"/>
      <c r="E196" s="600"/>
      <c r="F196" s="600"/>
      <c r="G196" s="600"/>
      <c r="H196" s="600"/>
      <c r="I196" s="600"/>
      <c r="J196" s="202"/>
      <c r="K196" s="168"/>
      <c r="L196" s="168"/>
      <c r="M196" s="168"/>
      <c r="N196" s="168"/>
      <c r="X196" s="448"/>
      <c r="Y196" s="448"/>
      <c r="Z196" s="448"/>
      <c r="AA196" s="448"/>
      <c r="AB196" s="448"/>
    </row>
    <row r="197" spans="2:28" ht="12.75" customHeight="1" x14ac:dyDescent="0.2">
      <c r="B197" s="599"/>
      <c r="C197" s="600"/>
      <c r="D197" s="600"/>
      <c r="E197" s="600"/>
      <c r="F197" s="600"/>
      <c r="G197" s="600"/>
      <c r="H197" s="600"/>
      <c r="I197" s="600"/>
      <c r="J197" s="202"/>
      <c r="K197" s="168"/>
      <c r="L197" s="168"/>
      <c r="M197" s="168"/>
      <c r="N197" s="168"/>
      <c r="X197" s="448"/>
      <c r="Y197" s="448"/>
      <c r="Z197" s="448"/>
      <c r="AA197" s="448"/>
      <c r="AB197" s="448"/>
    </row>
    <row r="198" spans="2:28" ht="15" customHeight="1" x14ac:dyDescent="0.2">
      <c r="B198" s="601"/>
      <c r="C198" s="602"/>
      <c r="D198" s="602"/>
      <c r="E198" s="602"/>
      <c r="F198" s="602"/>
      <c r="G198" s="602"/>
      <c r="H198" s="602"/>
      <c r="I198" s="602"/>
      <c r="J198" s="202"/>
      <c r="K198" s="168"/>
      <c r="L198" s="168"/>
      <c r="M198" s="168"/>
      <c r="N198" s="168"/>
      <c r="X198" s="448"/>
      <c r="Y198" s="448"/>
      <c r="Z198" s="448"/>
      <c r="AA198" s="448"/>
      <c r="AB198" s="448"/>
    </row>
    <row r="199" spans="2:28" x14ac:dyDescent="0.2">
      <c r="P199" s="127"/>
      <c r="X199" s="448"/>
      <c r="Y199" s="448"/>
      <c r="Z199" s="448"/>
      <c r="AA199" s="448"/>
      <c r="AB199" s="448"/>
    </row>
    <row r="200" spans="2:28" ht="15" customHeight="1" x14ac:dyDescent="0.2">
      <c r="B200" s="126" t="s">
        <v>647</v>
      </c>
      <c r="M200" s="126"/>
      <c r="P200" s="126" t="s">
        <v>124</v>
      </c>
      <c r="X200" s="448"/>
      <c r="Y200" s="448"/>
      <c r="Z200" s="448"/>
      <c r="AA200" s="448"/>
      <c r="AB200" s="448"/>
    </row>
    <row r="201" spans="2:28" ht="19.5" customHeight="1" x14ac:dyDescent="0.2">
      <c r="B201" s="429" t="s">
        <v>126</v>
      </c>
      <c r="C201" s="429"/>
      <c r="D201" s="429"/>
      <c r="E201" s="429"/>
      <c r="F201" s="429"/>
      <c r="G201" s="429"/>
      <c r="H201" s="429"/>
      <c r="I201" s="429"/>
      <c r="P201" s="464" t="s">
        <v>125</v>
      </c>
      <c r="Q201" s="465"/>
      <c r="R201" s="465"/>
      <c r="S201" s="465"/>
      <c r="T201" s="465"/>
      <c r="U201" s="465"/>
      <c r="V201" s="465"/>
      <c r="W201" s="479"/>
      <c r="X201" s="448"/>
      <c r="Y201" s="448"/>
      <c r="Z201" s="448"/>
      <c r="AA201" s="448"/>
      <c r="AB201" s="448"/>
    </row>
    <row r="202" spans="2:28" ht="19.5" customHeight="1" x14ac:dyDescent="0.2">
      <c r="B202" s="430"/>
      <c r="C202" s="430"/>
      <c r="D202" s="430"/>
      <c r="E202" s="430"/>
      <c r="F202" s="430"/>
      <c r="G202" s="430"/>
      <c r="H202" s="430"/>
      <c r="I202" s="430"/>
      <c r="O202" s="128"/>
      <c r="P202" s="449"/>
      <c r="Q202" s="450"/>
      <c r="R202" s="450"/>
      <c r="S202" s="450"/>
      <c r="T202" s="450"/>
      <c r="U202" s="450"/>
      <c r="V202" s="450"/>
      <c r="W202" s="451"/>
      <c r="X202" s="448"/>
      <c r="Y202" s="448"/>
      <c r="Z202" s="448"/>
      <c r="AA202" s="448"/>
      <c r="AB202" s="448"/>
    </row>
    <row r="203" spans="2:28" ht="19.5" customHeight="1" x14ac:dyDescent="0.2">
      <c r="B203" s="430"/>
      <c r="C203" s="430"/>
      <c r="D203" s="430"/>
      <c r="E203" s="430"/>
      <c r="F203" s="430"/>
      <c r="G203" s="430"/>
      <c r="H203" s="430"/>
      <c r="I203" s="430"/>
      <c r="P203" s="449"/>
      <c r="Q203" s="450"/>
      <c r="R203" s="450"/>
      <c r="S203" s="450"/>
      <c r="T203" s="450"/>
      <c r="U203" s="450"/>
      <c r="V203" s="450"/>
      <c r="W203" s="451"/>
      <c r="X203" s="448"/>
      <c r="Y203" s="448"/>
      <c r="Z203" s="448"/>
      <c r="AA203" s="448"/>
      <c r="AB203" s="448"/>
    </row>
    <row r="204" spans="2:28" ht="19.5" customHeight="1" x14ac:dyDescent="0.2">
      <c r="B204" s="426"/>
      <c r="C204" s="427"/>
      <c r="D204" s="427"/>
      <c r="E204" s="427"/>
      <c r="F204" s="427"/>
      <c r="G204" s="427"/>
      <c r="H204" s="427"/>
      <c r="I204" s="428"/>
      <c r="P204" s="449"/>
      <c r="Q204" s="450"/>
      <c r="R204" s="450"/>
      <c r="S204" s="450"/>
      <c r="T204" s="450"/>
      <c r="U204" s="450"/>
      <c r="V204" s="450"/>
      <c r="W204" s="451"/>
      <c r="X204" s="448"/>
      <c r="Y204" s="448"/>
      <c r="Z204" s="448"/>
      <c r="AA204" s="448"/>
      <c r="AB204" s="448"/>
    </row>
    <row r="205" spans="2:28" ht="19.5" customHeight="1" x14ac:dyDescent="0.2">
      <c r="B205" s="126"/>
      <c r="P205" s="203"/>
      <c r="Q205" s="203"/>
      <c r="R205" s="203"/>
      <c r="S205" s="203"/>
      <c r="T205" s="203"/>
      <c r="U205" s="203"/>
      <c r="X205" s="448"/>
      <c r="Y205" s="448"/>
      <c r="Z205" s="448"/>
      <c r="AA205" s="448"/>
      <c r="AB205" s="448"/>
    </row>
    <row r="206" spans="2:28" x14ac:dyDescent="0.2">
      <c r="P206" s="127"/>
      <c r="X206" s="448"/>
      <c r="Y206" s="448"/>
      <c r="Z206" s="448"/>
      <c r="AA206" s="448"/>
      <c r="AB206" s="448"/>
    </row>
    <row r="207" spans="2:28" ht="19.5" customHeight="1" x14ac:dyDescent="0.2">
      <c r="B207" s="126"/>
      <c r="H207" s="126"/>
      <c r="R207" s="164"/>
      <c r="U207" s="204"/>
      <c r="X207" s="448"/>
      <c r="Y207" s="448"/>
      <c r="Z207" s="448"/>
      <c r="AA207" s="448"/>
      <c r="AB207" s="448"/>
    </row>
    <row r="208" spans="2:28" ht="19.5" customHeight="1" x14ac:dyDescent="0.2">
      <c r="B208" s="126"/>
      <c r="H208" s="126"/>
      <c r="P208" s="472" t="s">
        <v>607</v>
      </c>
      <c r="Q208" s="473"/>
      <c r="R208" s="473"/>
      <c r="S208" s="473"/>
      <c r="T208" s="473"/>
      <c r="U208" s="473"/>
      <c r="V208" s="473"/>
      <c r="W208" s="474"/>
      <c r="X208" s="205"/>
      <c r="Y208" s="205"/>
      <c r="Z208" s="205"/>
      <c r="AA208" s="205"/>
      <c r="AB208" s="205"/>
    </row>
    <row r="209" spans="2:45" ht="21" customHeight="1" x14ac:dyDescent="0.2">
      <c r="M209" s="127"/>
      <c r="P209" s="475"/>
      <c r="Q209" s="476"/>
      <c r="R209" s="476"/>
      <c r="S209" s="476"/>
      <c r="T209" s="476"/>
      <c r="U209" s="476"/>
      <c r="V209" s="476"/>
      <c r="W209" s="477"/>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51" customHeight="1" x14ac:dyDescent="0.2">
      <c r="B210" s="594" t="s">
        <v>722</v>
      </c>
      <c r="C210" s="595"/>
      <c r="D210" s="595"/>
      <c r="E210" s="595"/>
      <c r="F210" s="595"/>
      <c r="G210" s="595"/>
      <c r="H210" s="595"/>
      <c r="I210" s="596"/>
      <c r="P210" s="470" t="str">
        <f>"Leverantören intygar att avropssvaret är giltigt minst den tid som avropande organisation angett ovan. "&amp;CHAR(10)&amp;"("&amp;TEXT(D34,"ÅÅÅÅ-MM-DD")&amp;")"</f>
        <v>Leverantören intygar att avropssvaret är giltigt minst den tid som avropande organisation angett ovan. 
(1900-01-00)</v>
      </c>
      <c r="Q210" s="470"/>
      <c r="R210" s="470"/>
      <c r="S210" s="470"/>
      <c r="T210" s="470"/>
      <c r="U210" s="470"/>
      <c r="V210" s="470"/>
      <c r="W210" s="470"/>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row>
    <row r="211" spans="2:45" ht="21" customHeight="1" x14ac:dyDescent="0.2">
      <c r="B211" s="206"/>
      <c r="P211" s="464" t="s">
        <v>38</v>
      </c>
      <c r="Q211" s="465"/>
      <c r="R211" s="465"/>
      <c r="S211" s="465"/>
      <c r="T211" s="465"/>
      <c r="U211" s="465"/>
      <c r="V211" s="465"/>
      <c r="W211" s="466"/>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row>
    <row r="212" spans="2:45" ht="21.75" customHeight="1" x14ac:dyDescent="0.2">
      <c r="B212" s="138"/>
      <c r="C212" s="138"/>
      <c r="D212" s="138"/>
      <c r="E212" s="138"/>
      <c r="F212" s="138"/>
      <c r="G212" s="138"/>
      <c r="H212" s="138"/>
      <c r="I212" s="138"/>
      <c r="J212" s="138"/>
      <c r="K212" s="138"/>
      <c r="L212" s="138"/>
      <c r="M212" s="138"/>
      <c r="P212" s="449"/>
      <c r="Q212" s="450"/>
      <c r="R212" s="450"/>
      <c r="S212" s="450"/>
      <c r="T212" s="450"/>
      <c r="U212" s="450"/>
      <c r="V212" s="450"/>
      <c r="W212" s="451"/>
      <c r="X212" s="145"/>
      <c r="Y212" s="145"/>
      <c r="Z212" s="145"/>
      <c r="AA212" s="145"/>
      <c r="AB212" s="145"/>
      <c r="AC212" s="145"/>
      <c r="AD212" s="145"/>
      <c r="AE212" s="145"/>
      <c r="AF212" s="145"/>
      <c r="AG212" s="145"/>
      <c r="AH212" s="9" t="b">
        <f>IF(P212=0,TRUE,FALSE)</f>
        <v>1</v>
      </c>
      <c r="AI212" s="145"/>
      <c r="AJ212" s="207"/>
    </row>
    <row r="213" spans="2:45" ht="7.5" customHeight="1" x14ac:dyDescent="0.2">
      <c r="B213" s="138"/>
      <c r="C213" s="138"/>
      <c r="D213" s="138"/>
      <c r="E213" s="138"/>
      <c r="F213" s="138"/>
      <c r="G213" s="138"/>
      <c r="H213" s="138"/>
      <c r="I213" s="138"/>
      <c r="J213" s="138"/>
      <c r="K213" s="138"/>
      <c r="L213" s="138"/>
      <c r="M213" s="138"/>
      <c r="P213" s="207"/>
      <c r="Q213" s="207"/>
      <c r="R213" s="207"/>
      <c r="S213" s="207"/>
      <c r="T213" s="207"/>
      <c r="X213" s="208"/>
      <c r="Y213" s="208"/>
      <c r="Z213" s="208"/>
      <c r="AA213" s="208"/>
      <c r="AB213" s="208"/>
      <c r="AC213" s="208"/>
      <c r="AD213" s="208"/>
      <c r="AE213" s="208"/>
      <c r="AF213" s="208"/>
      <c r="AG213" s="208"/>
      <c r="AH213" s="208"/>
      <c r="AI213" s="208"/>
      <c r="AJ213" s="207"/>
    </row>
    <row r="214" spans="2:45" ht="18" customHeight="1" x14ac:dyDescent="0.2">
      <c r="B214" s="138"/>
      <c r="C214" s="138"/>
      <c r="D214" s="138"/>
      <c r="E214" s="138"/>
      <c r="F214" s="138"/>
      <c r="G214" s="138"/>
      <c r="H214" s="138"/>
      <c r="I214" s="138"/>
      <c r="J214" s="138"/>
      <c r="K214" s="138"/>
      <c r="L214" s="138"/>
      <c r="M214" s="138"/>
      <c r="P214" s="467" t="s">
        <v>39</v>
      </c>
      <c r="Q214" s="468"/>
      <c r="R214" s="468"/>
      <c r="S214" s="468"/>
      <c r="T214" s="468"/>
      <c r="U214" s="468"/>
      <c r="V214" s="468"/>
      <c r="W214" s="469"/>
      <c r="X214" s="207"/>
      <c r="Y214" s="207"/>
      <c r="Z214" s="207"/>
      <c r="AA214" s="207"/>
      <c r="AB214" s="207"/>
      <c r="AC214" s="207"/>
      <c r="AD214" s="207"/>
      <c r="AE214" s="207"/>
      <c r="AF214" s="207"/>
      <c r="AG214" s="207"/>
      <c r="AH214" s="207"/>
      <c r="AI214" s="207"/>
      <c r="AJ214" s="207"/>
    </row>
    <row r="215" spans="2:45" ht="14.25" customHeight="1" x14ac:dyDescent="0.2">
      <c r="B215" s="209"/>
      <c r="C215" s="209"/>
      <c r="D215" s="209"/>
      <c r="P215" s="458"/>
      <c r="Q215" s="459"/>
      <c r="R215" s="459"/>
      <c r="S215" s="459"/>
      <c r="T215" s="459"/>
      <c r="U215" s="459"/>
      <c r="V215" s="459"/>
      <c r="W215" s="460"/>
      <c r="X215" s="145"/>
      <c r="Y215" s="145"/>
      <c r="Z215" s="145"/>
      <c r="AA215" s="145"/>
      <c r="AB215" s="145"/>
      <c r="AC215" s="145"/>
      <c r="AD215" s="145"/>
      <c r="AE215" s="145"/>
      <c r="AF215" s="145"/>
      <c r="AG215" s="145"/>
      <c r="AH215" s="145"/>
      <c r="AI215" s="145"/>
      <c r="AJ215" s="207"/>
    </row>
    <row r="216" spans="2:45" ht="26.25" customHeight="1" x14ac:dyDescent="0.2">
      <c r="B216" s="209"/>
      <c r="C216" s="209"/>
      <c r="D216" s="209"/>
      <c r="F216" s="127"/>
      <c r="P216" s="461"/>
      <c r="Q216" s="462"/>
      <c r="R216" s="462"/>
      <c r="S216" s="462"/>
      <c r="T216" s="462"/>
      <c r="U216" s="462"/>
      <c r="V216" s="462"/>
      <c r="W216" s="463"/>
      <c r="X216" s="208"/>
      <c r="Y216" s="208"/>
      <c r="Z216" s="208"/>
      <c r="AA216" s="208"/>
      <c r="AB216" s="208"/>
      <c r="AC216" s="208"/>
      <c r="AD216" s="208"/>
      <c r="AE216" s="208"/>
      <c r="AF216" s="208"/>
      <c r="AG216" s="208"/>
      <c r="AH216" s="9" t="b">
        <f>IF(P215=0,TRUE,FALSE)</f>
        <v>1</v>
      </c>
      <c r="AI216" s="208"/>
      <c r="AJ216" s="207"/>
    </row>
    <row r="217" spans="2:45" ht="42.75" customHeight="1" x14ac:dyDescent="0.2">
      <c r="F217" s="127"/>
      <c r="R217" s="208"/>
      <c r="X217" s="208"/>
      <c r="Y217" s="208"/>
      <c r="Z217" s="208"/>
      <c r="AA217" s="208"/>
      <c r="AB217" s="208"/>
      <c r="AC217" s="208"/>
      <c r="AD217" s="208"/>
      <c r="AE217" s="208"/>
      <c r="AF217" s="208"/>
      <c r="AG217" s="208"/>
      <c r="AH217" s="208"/>
      <c r="AI217" s="208"/>
      <c r="AJ217" s="207"/>
    </row>
    <row r="218" spans="2:45" ht="31.5" customHeight="1" x14ac:dyDescent="0.2">
      <c r="T218" s="457" t="str">
        <f>IF(LarmStatus,"Minst ett av de obligatoriska kraven är inte ifyllda eller besvarde med Nej","")</f>
        <v>Minst ett av de obligatoriska kraven är inte ifyllda eller besvarde med Nej</v>
      </c>
      <c r="U218" s="457"/>
      <c r="V218" s="457"/>
      <c r="W218" s="457"/>
      <c r="X218" s="127"/>
    </row>
    <row r="219" spans="2:45" ht="7.5" customHeight="1" x14ac:dyDescent="0.2"/>
    <row r="220" spans="2:45" ht="7.5" customHeight="1" x14ac:dyDescent="0.2"/>
    <row r="221" spans="2:45" ht="20.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row r="228" ht="17.25" customHeight="1" x14ac:dyDescent="0.2"/>
  </sheetData>
  <sheetProtection algorithmName="SHA-512" hashValue="WuSy+tj7D2zbaXkndawg7tU/ctblJTT7JXlOiVFILX7ck9OHdwGk0iiXhCe9pLwQ2EtwEqAtph3ld7Iz5SLzhg==" saltValue="fxbX92taD8oVxkiEC1Bprw==" spinCount="100000" sheet="1" objects="1" scenarios="1" selectLockedCells="1"/>
  <dataConsolidate/>
  <mergeCells count="484">
    <mergeCell ref="P212:W212"/>
    <mergeCell ref="P214:W214"/>
    <mergeCell ref="P215:W216"/>
    <mergeCell ref="T218:W218"/>
    <mergeCell ref="B204:I204"/>
    <mergeCell ref="P204:W204"/>
    <mergeCell ref="P208:W209"/>
    <mergeCell ref="B210:I210"/>
    <mergeCell ref="P210:W210"/>
    <mergeCell ref="P211:W211"/>
    <mergeCell ref="B202:I202"/>
    <mergeCell ref="P202:W202"/>
    <mergeCell ref="B203:I203"/>
    <mergeCell ref="P203:W203"/>
    <mergeCell ref="B179:I179"/>
    <mergeCell ref="B182:I182"/>
    <mergeCell ref="B183:I185"/>
    <mergeCell ref="B187:F187"/>
    <mergeCell ref="B188:I188"/>
    <mergeCell ref="B189:I198"/>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P142:Q144"/>
    <mergeCell ref="R142:R144"/>
    <mergeCell ref="S142:X144"/>
    <mergeCell ref="Q145:Q146"/>
    <mergeCell ref="R145:R146"/>
    <mergeCell ref="S145:T146"/>
    <mergeCell ref="U145:V146"/>
    <mergeCell ref="W145:X146"/>
    <mergeCell ref="L146:M146"/>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B43:K43"/>
    <mergeCell ref="B45:F45"/>
    <mergeCell ref="P45:Q45"/>
    <mergeCell ref="B46:F46"/>
    <mergeCell ref="P46:T46"/>
    <mergeCell ref="C47:E47"/>
    <mergeCell ref="P47:U47"/>
    <mergeCell ref="B37:C37"/>
    <mergeCell ref="D37:E37"/>
    <mergeCell ref="G37:H37"/>
    <mergeCell ref="B42:K42"/>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96" priority="17">
      <formula>$C$69&gt;=0</formula>
    </cfRule>
  </conditionalFormatting>
  <conditionalFormatting sqref="B90:D109">
    <cfRule type="expression" dxfId="95" priority="42">
      <formula>$B90=""</formula>
    </cfRule>
  </conditionalFormatting>
  <conditionalFormatting sqref="D116:J123">
    <cfRule type="expression" dxfId="93" priority="45">
      <formula>$B116=""</formula>
    </cfRule>
  </conditionalFormatting>
  <conditionalFormatting sqref="J148">
    <cfRule type="cellIs" dxfId="92" priority="64" stopIfTrue="1" operator="greaterThan">
      <formula>1</formula>
    </cfRule>
    <cfRule type="cellIs" dxfId="91" priority="65" stopIfTrue="1" operator="lessThan">
      <formula>1</formula>
    </cfRule>
  </conditionalFormatting>
  <conditionalFormatting sqref="L114:L135">
    <cfRule type="expression" dxfId="90" priority="37">
      <formula>UtvarderingsVal="Alt3"</formula>
    </cfRule>
    <cfRule type="expression" dxfId="89" priority="54">
      <formula>$L$114=""</formula>
    </cfRule>
    <cfRule type="expression" dxfId="88" priority="55" stopIfTrue="1">
      <formula>OR(UtvarderingsVal="UtFalskt",UtvarderingsVal="Ut2")</formula>
    </cfRule>
  </conditionalFormatting>
  <conditionalFormatting sqref="L137:L138 P138">
    <cfRule type="expression" dxfId="86" priority="57">
      <formula>#REF!="Ut2"</formula>
    </cfRule>
  </conditionalFormatting>
  <conditionalFormatting sqref="L138">
    <cfRule type="expression" dxfId="85" priority="40">
      <formula>UtvarderingsVal="Alt3"</formula>
    </cfRule>
  </conditionalFormatting>
  <conditionalFormatting sqref="L114:N135">
    <cfRule type="expression" dxfId="84" priority="35">
      <formula>UtvarderingsVal="Alt4"</formula>
    </cfRule>
    <cfRule type="expression" dxfId="83" priority="38">
      <formula>$K114="Ska-Krav"</formula>
    </cfRule>
  </conditionalFormatting>
  <conditionalFormatting sqref="L115:N124 L126:N135 B115:J115 B115:C124 D124:H124 B126:H135">
    <cfRule type="expression" dxfId="82" priority="56">
      <formula>$B115=""</formula>
    </cfRule>
  </conditionalFormatting>
  <conditionalFormatting sqref="M114:N135">
    <cfRule type="expression" dxfId="81" priority="36">
      <formula>UtvarderingsVal="Alt2"</formula>
    </cfRule>
    <cfRule type="expression" dxfId="80" priority="53">
      <formula>OR(UtvarderingsVal="UtFalskt",UtvarderingsVal="Ut1")</formula>
    </cfRule>
  </conditionalFormatting>
  <conditionalFormatting sqref="M115:N135">
    <cfRule type="expression" dxfId="79" priority="41">
      <formula>$M$114=""</formula>
    </cfRule>
  </conditionalFormatting>
  <conditionalFormatting sqref="P126:P135">
    <cfRule type="expression" dxfId="78" priority="23">
      <formula>$B$140="Alt. 3. Mervärdesmodell - prisavdrag för uppfyllda bör-krav"</formula>
    </cfRule>
  </conditionalFormatting>
  <conditionalFormatting sqref="P126:Q135">
    <cfRule type="expression" dxfId="77" priority="33" stopIfTrue="1">
      <formula>IF(AND(J126="Ska-krav",P126="Nej"),TRUE,FALSE)</formula>
    </cfRule>
  </conditionalFormatting>
  <conditionalFormatting sqref="P48:W67">
    <cfRule type="expression" dxfId="76" priority="59">
      <formula>$C48&lt;&gt;ValVarTja</formula>
    </cfRule>
  </conditionalFormatting>
  <conditionalFormatting sqref="P115:X124">
    <cfRule type="expression" dxfId="75" priority="67" stopIfTrue="1">
      <formula>IF(AND(K115="Ska-krav",P115="Nej"),TRUE,FALSE)</formula>
    </cfRule>
  </conditionalFormatting>
  <conditionalFormatting sqref="Q138">
    <cfRule type="expression" dxfId="74" priority="21">
      <formula>UtvarderingsVal="Alt3"</formula>
    </cfRule>
    <cfRule type="expression" dxfId="73" priority="22">
      <formula>$C$140="Ut2"</formula>
    </cfRule>
  </conditionalFormatting>
  <conditionalFormatting sqref="S17:W17">
    <cfRule type="expression" dxfId="72" priority="66" stopIfTrue="1">
      <formula>$P$17="Nej"</formula>
    </cfRule>
  </conditionalFormatting>
  <conditionalFormatting sqref="T3">
    <cfRule type="expression" dxfId="71" priority="3">
      <formula>T3&lt;&gt;""</formula>
    </cfRule>
  </conditionalFormatting>
  <conditionalFormatting sqref="T126:T135">
    <cfRule type="expression" dxfId="70" priority="24" stopIfTrue="1">
      <formula>IF(AND(N126="Ska-krav",T126="Nej"),TRUE,FALSE)</formula>
    </cfRule>
  </conditionalFormatting>
  <conditionalFormatting sqref="T156 T162 T168">
    <cfRule type="expression" dxfId="69" priority="63" stopIfTrue="1">
      <formula>AG156</formula>
    </cfRule>
  </conditionalFormatting>
  <conditionalFormatting sqref="T156">
    <cfRule type="cellIs" dxfId="68" priority="62" stopIfTrue="1" operator="equal">
      <formula>"Nej"</formula>
    </cfRule>
  </conditionalFormatting>
  <conditionalFormatting sqref="T162">
    <cfRule type="cellIs" dxfId="67" priority="61" stopIfTrue="1" operator="equal">
      <formula>"Nej"</formula>
    </cfRule>
  </conditionalFormatting>
  <conditionalFormatting sqref="T168">
    <cfRule type="cellIs" dxfId="66" priority="60" stopIfTrue="1" operator="equal">
      <formula>"Nej"</formula>
    </cfRule>
  </conditionalFormatting>
  <conditionalFormatting sqref="T176">
    <cfRule type="cellIs" dxfId="65" priority="43" stopIfTrue="1" operator="equal">
      <formula>"Nej"</formula>
    </cfRule>
    <cfRule type="expression" dxfId="64" priority="44" stopIfTrue="1">
      <formula>AG176</formula>
    </cfRule>
  </conditionalFormatting>
  <conditionalFormatting sqref="T218">
    <cfRule type="expression" dxfId="63" priority="18">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 id="{A7C30921-953D-4984-A2DB-EECED639F95A}">
            <xm:f>Information!$D$13&lt;&gt;"Ja"</xm:f>
            <x14:dxf>
              <font>
                <color theme="0"/>
              </font>
              <fill>
                <patternFill patternType="none">
                  <bgColor auto="1"/>
                </patternFill>
              </fill>
              <border>
                <left/>
                <right/>
                <top/>
                <bottom/>
                <vertical/>
                <horizontal/>
              </border>
            </x14:dxf>
          </x14:cfRule>
          <xm:sqref>A1:XFD2 A3:S3 X3:AG3 AI3:XFD3 A4:XFD67 A68:B68 D68:XFD68 A69:XFD1048576</xm:sqref>
        </x14:conditionalFormatting>
        <x14:conditionalFormatting xmlns:xm="http://schemas.microsoft.com/office/excel/2006/main">
          <x14:cfRule type="expression" priority="1" id="{91691028-B67B-4B77-8709-E40B94773F18}">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0" id="{CE192057-712B-48C9-9AAF-02D078FD94E8}">
            <xm:f>ISNUMBER(SEARCH("Ut2",Admin!$E$82))=TRUE</xm:f>
            <x14:dxf>
              <font>
                <color theme="0"/>
              </font>
              <fill>
                <patternFill>
                  <bgColor theme="0"/>
                </patternFill>
              </fill>
            </x14:dxf>
          </x14:cfRule>
          <xm:sqref>L137</xm:sqref>
        </x14:conditionalFormatting>
        <x14:conditionalFormatting xmlns:xm="http://schemas.microsoft.com/office/excel/2006/main">
          <x14:cfRule type="expression" priority="2"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Admin!$G$70:$G$77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OR(AH4:AH860)</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738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2.3.6</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t="s">
        <v>13</v>
      </c>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L12" s="9" t="s">
        <v>13</v>
      </c>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c r="C15" s="525"/>
      <c r="D15" s="525"/>
      <c r="E15" s="513" t="s">
        <v>13</v>
      </c>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hidden="1" customHeight="1" x14ac:dyDescent="0.2">
      <c r="B38" s="125"/>
      <c r="C38" s="125"/>
      <c r="D38" s="125"/>
      <c r="E38" s="125"/>
      <c r="F38" s="125"/>
      <c r="G38" s="125"/>
      <c r="H38" s="125"/>
      <c r="I38" s="125"/>
      <c r="J38" s="125"/>
      <c r="K38" s="125"/>
    </row>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INDEX(Admin!$E$4:$J$37,,MATCH('1 Spec. - 3. Mervärdesmodell'!$B$43,Admin!$E$3:$J$3,0))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700"/>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635</v>
      </c>
      <c r="C79" s="137"/>
      <c r="D79" s="137"/>
      <c r="P79" s="152"/>
      <c r="Q79" s="152"/>
      <c r="R79" s="152"/>
      <c r="S79" s="152"/>
      <c r="T79" s="152"/>
      <c r="U79" s="152"/>
      <c r="V79" s="152"/>
      <c r="W79" s="152"/>
      <c r="X79" s="157"/>
      <c r="Y79" s="160"/>
      <c r="Z79" s="152"/>
      <c r="AA79" s="152"/>
    </row>
    <row r="80" spans="1:28" ht="41.25" customHeight="1" x14ac:dyDescent="0.2">
      <c r="A80" s="158"/>
      <c r="B80" s="621" t="s">
        <v>636</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6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6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6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619</v>
      </c>
      <c r="C114" s="588"/>
      <c r="D114" s="639" t="s">
        <v>620</v>
      </c>
      <c r="E114" s="640"/>
      <c r="F114" s="641"/>
      <c r="G114" s="642"/>
      <c r="H114" s="639" t="s">
        <v>122</v>
      </c>
      <c r="I114" s="640"/>
      <c r="J114" s="641"/>
      <c r="K114" s="642"/>
      <c r="L114" s="276"/>
      <c r="M114" s="639" t="s">
        <v>749</v>
      </c>
      <c r="N114" s="703"/>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20"/>
      <c r="F115" s="416"/>
      <c r="G115" s="417"/>
      <c r="H115" s="626"/>
      <c r="I115" s="627"/>
      <c r="J115" s="627"/>
      <c r="K115" s="628"/>
      <c r="L115" s="277"/>
      <c r="M115" s="701"/>
      <c r="N115" s="702"/>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20"/>
      <c r="F116" s="416"/>
      <c r="G116" s="417"/>
      <c r="H116" s="626"/>
      <c r="I116" s="627"/>
      <c r="J116" s="627"/>
      <c r="K116" s="628"/>
      <c r="L116" s="277"/>
      <c r="M116" s="701"/>
      <c r="N116" s="702"/>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20"/>
      <c r="F117" s="416"/>
      <c r="G117" s="417"/>
      <c r="H117" s="626"/>
      <c r="I117" s="627"/>
      <c r="J117" s="627"/>
      <c r="K117" s="628"/>
      <c r="L117" s="277"/>
      <c r="M117" s="701"/>
      <c r="N117" s="702"/>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20"/>
      <c r="F118" s="416"/>
      <c r="G118" s="417"/>
      <c r="H118" s="626"/>
      <c r="I118" s="627"/>
      <c r="J118" s="627"/>
      <c r="K118" s="628"/>
      <c r="L118" s="277"/>
      <c r="M118" s="701"/>
      <c r="N118" s="702"/>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20"/>
      <c r="F119" s="416"/>
      <c r="G119" s="417"/>
      <c r="H119" s="626"/>
      <c r="I119" s="627"/>
      <c r="J119" s="627"/>
      <c r="K119" s="628"/>
      <c r="L119" s="277"/>
      <c r="M119" s="701"/>
      <c r="N119" s="702"/>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20"/>
      <c r="F120" s="416"/>
      <c r="G120" s="417"/>
      <c r="H120" s="626"/>
      <c r="I120" s="627"/>
      <c r="J120" s="627"/>
      <c r="K120" s="628"/>
      <c r="L120" s="277"/>
      <c r="M120" s="701"/>
      <c r="N120" s="702"/>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20"/>
      <c r="F121" s="416"/>
      <c r="G121" s="417"/>
      <c r="H121" s="626"/>
      <c r="I121" s="627"/>
      <c r="J121" s="627"/>
      <c r="K121" s="628"/>
      <c r="L121" s="277"/>
      <c r="M121" s="701"/>
      <c r="N121" s="702"/>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20"/>
      <c r="F122" s="416"/>
      <c r="G122" s="417"/>
      <c r="H122" s="626"/>
      <c r="I122" s="627"/>
      <c r="J122" s="627"/>
      <c r="K122" s="628"/>
      <c r="L122" s="277"/>
      <c r="M122" s="701"/>
      <c r="N122" s="702"/>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20"/>
      <c r="F123" s="416"/>
      <c r="G123" s="417"/>
      <c r="H123" s="626"/>
      <c r="I123" s="627"/>
      <c r="J123" s="627"/>
      <c r="K123" s="628"/>
      <c r="L123" s="277"/>
      <c r="M123" s="701"/>
      <c r="N123" s="702"/>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20"/>
      <c r="F124" s="416"/>
      <c r="G124" s="417"/>
      <c r="H124" s="626"/>
      <c r="I124" s="627"/>
      <c r="J124" s="627"/>
      <c r="K124" s="645"/>
      <c r="L124" s="277"/>
      <c r="M124" s="701"/>
      <c r="N124" s="702"/>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587" t="s">
        <v>623</v>
      </c>
      <c r="C125" s="588"/>
      <c r="D125" s="639" t="s">
        <v>624</v>
      </c>
      <c r="E125" s="640"/>
      <c r="F125" s="641"/>
      <c r="G125" s="642"/>
      <c r="H125" s="639" t="s">
        <v>625</v>
      </c>
      <c r="I125" s="640"/>
      <c r="J125" s="641"/>
      <c r="K125" s="642"/>
      <c r="L125" s="276"/>
      <c r="M125" s="639" t="str">
        <f>IF(TillDelVal=1,"","Ange max prisavdrag från totalpriset (kr)
")</f>
        <v/>
      </c>
      <c r="N125" s="703"/>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20"/>
      <c r="F126" s="416"/>
      <c r="G126" s="417"/>
      <c r="H126" s="626"/>
      <c r="I126" s="627"/>
      <c r="J126" s="627"/>
      <c r="K126" s="645"/>
      <c r="L126" s="277"/>
      <c r="M126" s="701"/>
      <c r="N126" s="702"/>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20"/>
      <c r="F127" s="416"/>
      <c r="G127" s="417"/>
      <c r="H127" s="626"/>
      <c r="I127" s="627"/>
      <c r="J127" s="627"/>
      <c r="K127" s="645"/>
      <c r="L127" s="277"/>
      <c r="M127" s="701"/>
      <c r="N127" s="702"/>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20"/>
      <c r="F128" s="416"/>
      <c r="G128" s="417"/>
      <c r="H128" s="626"/>
      <c r="I128" s="627"/>
      <c r="J128" s="627"/>
      <c r="K128" s="645"/>
      <c r="L128" s="277"/>
      <c r="M128" s="701"/>
      <c r="N128" s="702"/>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47" ht="32.25" customHeight="1" x14ac:dyDescent="0.2">
      <c r="A129" s="158"/>
      <c r="B129" s="422" t="str">
        <f>Välj_text</f>
        <v>Välj Roll/kompetens</v>
      </c>
      <c r="C129" s="623"/>
      <c r="D129" s="419"/>
      <c r="E129" s="420"/>
      <c r="F129" s="416"/>
      <c r="G129" s="417"/>
      <c r="H129" s="626"/>
      <c r="I129" s="627"/>
      <c r="J129" s="627"/>
      <c r="K129" s="645"/>
      <c r="L129" s="277"/>
      <c r="M129" s="701"/>
      <c r="N129" s="702"/>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47" ht="32.25" customHeight="1" x14ac:dyDescent="0.2">
      <c r="A130" s="158"/>
      <c r="B130" s="422" t="str">
        <f>Välj_text</f>
        <v>Välj Roll/kompetens</v>
      </c>
      <c r="C130" s="623"/>
      <c r="D130" s="419"/>
      <c r="E130" s="420"/>
      <c r="F130" s="416"/>
      <c r="G130" s="417"/>
      <c r="H130" s="626"/>
      <c r="I130" s="627"/>
      <c r="J130" s="627"/>
      <c r="K130" s="645"/>
      <c r="L130" s="277"/>
      <c r="M130" s="701"/>
      <c r="N130" s="702"/>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47" ht="32.25" customHeight="1" x14ac:dyDescent="0.2">
      <c r="A131" s="158"/>
      <c r="B131" s="422" t="str">
        <f>Välj_text</f>
        <v>Välj Roll/kompetens</v>
      </c>
      <c r="C131" s="623"/>
      <c r="D131" s="419"/>
      <c r="E131" s="420"/>
      <c r="F131" s="416"/>
      <c r="G131" s="417"/>
      <c r="H131" s="626"/>
      <c r="I131" s="627"/>
      <c r="J131" s="627"/>
      <c r="K131" s="645"/>
      <c r="L131" s="277"/>
      <c r="M131" s="701"/>
      <c r="N131" s="702"/>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47" ht="32.25" customHeight="1" x14ac:dyDescent="0.2">
      <c r="A132" s="158"/>
      <c r="B132" s="422" t="str">
        <f>Välj_text</f>
        <v>Välj Roll/kompetens</v>
      </c>
      <c r="C132" s="623"/>
      <c r="D132" s="419"/>
      <c r="E132" s="420"/>
      <c r="F132" s="416"/>
      <c r="G132" s="417"/>
      <c r="H132" s="626"/>
      <c r="I132" s="627"/>
      <c r="J132" s="627"/>
      <c r="K132" s="645"/>
      <c r="L132" s="277"/>
      <c r="M132" s="701"/>
      <c r="N132" s="702"/>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47" ht="32.25" customHeight="1" x14ac:dyDescent="0.2">
      <c r="A133" s="158"/>
      <c r="B133" s="422" t="str">
        <f>Välj_text</f>
        <v>Välj Roll/kompetens</v>
      </c>
      <c r="C133" s="623"/>
      <c r="D133" s="419"/>
      <c r="E133" s="420"/>
      <c r="F133" s="416"/>
      <c r="G133" s="417"/>
      <c r="H133" s="626"/>
      <c r="I133" s="627"/>
      <c r="J133" s="627"/>
      <c r="K133" s="645"/>
      <c r="L133" s="277"/>
      <c r="M133" s="701"/>
      <c r="N133" s="702"/>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47" ht="32.25" customHeight="1" x14ac:dyDescent="0.2">
      <c r="A134" s="158"/>
      <c r="B134" s="422" t="str">
        <f>Välj_text</f>
        <v>Välj Roll/kompetens</v>
      </c>
      <c r="C134" s="623"/>
      <c r="D134" s="419"/>
      <c r="E134" s="420"/>
      <c r="F134" s="416"/>
      <c r="G134" s="417"/>
      <c r="H134" s="626"/>
      <c r="I134" s="627"/>
      <c r="J134" s="627"/>
      <c r="K134" s="645"/>
      <c r="L134" s="277"/>
      <c r="M134" s="701"/>
      <c r="N134" s="702"/>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47" ht="32.25" customHeight="1" x14ac:dyDescent="0.2">
      <c r="A135" s="158"/>
      <c r="B135" s="422" t="str">
        <f>Välj_text</f>
        <v>Välj Roll/kompetens</v>
      </c>
      <c r="C135" s="623"/>
      <c r="D135" s="419"/>
      <c r="E135" s="420"/>
      <c r="F135" s="416"/>
      <c r="G135" s="417"/>
      <c r="H135" s="626"/>
      <c r="I135" s="627"/>
      <c r="J135" s="627"/>
      <c r="K135" s="645"/>
      <c r="L135" s="277"/>
      <c r="M135" s="701"/>
      <c r="N135" s="702"/>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47" ht="6.75" customHeight="1" x14ac:dyDescent="0.2">
      <c r="A136" s="125">
        <v>1</v>
      </c>
      <c r="AA136" s="180"/>
      <c r="AB136" s="180"/>
      <c r="AH136" s="137"/>
    </row>
    <row r="137" spans="1:47" ht="54.75" customHeight="1" x14ac:dyDescent="0.2">
      <c r="A137" s="158">
        <v>1</v>
      </c>
      <c r="B137" s="127"/>
      <c r="D137" s="152"/>
      <c r="E137" s="152"/>
      <c r="F137" s="152"/>
      <c r="G137" s="152"/>
      <c r="H137" s="152"/>
      <c r="I137" s="152"/>
      <c r="J137" s="152"/>
      <c r="M137" s="704" t="str">
        <f>IF(UtvarderingsVal="Alt2","","Max prisavdrag för uppfyllda bör-krav")</f>
        <v>Max prisavdrag för uppfyllda bör-krav</v>
      </c>
      <c r="N137" s="705"/>
      <c r="P137" s="152"/>
      <c r="Q137" s="152"/>
      <c r="R137" s="152"/>
      <c r="S137" s="152"/>
      <c r="T137" s="152"/>
      <c r="U137" s="152"/>
      <c r="V137" s="152"/>
      <c r="W137" s="157"/>
      <c r="X137" s="160"/>
      <c r="Y137" s="152"/>
      <c r="Z137" s="152"/>
      <c r="AA137" s="180"/>
      <c r="AB137" s="180"/>
      <c r="AH137" s="137"/>
    </row>
    <row r="138" spans="1:47" ht="27" customHeight="1" x14ac:dyDescent="0.2">
      <c r="A138" s="158">
        <v>1</v>
      </c>
      <c r="B138" s="656"/>
      <c r="C138" s="657"/>
      <c r="F138" s="152"/>
      <c r="G138" s="222"/>
      <c r="H138" s="152"/>
      <c r="I138" s="152"/>
      <c r="J138" s="152"/>
      <c r="K138" s="223"/>
      <c r="L138" s="223"/>
      <c r="M138" s="706">
        <f>IF(UtvarderingsVal="Alt2","",SUM(M115:M135))</f>
        <v>0</v>
      </c>
      <c r="N138" s="707"/>
      <c r="P138" s="152"/>
      <c r="Q138" s="152"/>
      <c r="R138" s="656"/>
      <c r="S138" s="657"/>
      <c r="T138" s="512" t="str">
        <f>IF(UtvarderingsVal="Alt2","","Totalt erhållet prisavdrag:")</f>
        <v>Totalt erhållet prisavdrag:</v>
      </c>
      <c r="U138" s="708"/>
      <c r="V138" s="709">
        <f>IFERROR(SUMIF(P115:P124,"Ja",M115:N124)+SUM(P126:P135),"")</f>
        <v>0</v>
      </c>
      <c r="W138" s="710"/>
      <c r="X138" s="168"/>
      <c r="Y138" s="160"/>
      <c r="Z138" s="180"/>
      <c r="AA138" s="180"/>
      <c r="AB138" s="180"/>
      <c r="AH138" s="137"/>
    </row>
    <row r="139" spans="1:47" ht="14.25" x14ac:dyDescent="0.2">
      <c r="A139" s="158"/>
      <c r="B139" s="152"/>
      <c r="C139" s="152"/>
      <c r="D139" s="152"/>
      <c r="E139" s="152"/>
      <c r="F139" s="152"/>
      <c r="G139" s="152"/>
      <c r="H139" s="152"/>
      <c r="I139" s="152"/>
      <c r="J139" s="152"/>
      <c r="M139" s="711"/>
      <c r="N139" s="711"/>
      <c r="P139" s="152"/>
      <c r="Q139" s="152"/>
      <c r="R139" s="152"/>
      <c r="S139" s="152"/>
      <c r="T139" s="152"/>
      <c r="U139" s="152"/>
      <c r="V139" s="152"/>
      <c r="W139" s="152"/>
      <c r="X139" s="157"/>
      <c r="Y139" s="160"/>
      <c r="Z139" s="152"/>
      <c r="AA139" s="180"/>
      <c r="AB139" s="180"/>
      <c r="AH139" s="137"/>
    </row>
    <row r="140" spans="1:47" ht="7.5" customHeight="1" x14ac:dyDescent="0.2">
      <c r="B140" s="227"/>
      <c r="C140" s="227"/>
      <c r="D140" s="227"/>
      <c r="E140" s="170"/>
      <c r="F140" s="170"/>
      <c r="G140" s="170"/>
      <c r="H140" s="170"/>
      <c r="J140" s="187"/>
      <c r="P140" s="161"/>
      <c r="R140" s="187"/>
      <c r="S140" s="187"/>
      <c r="T140" s="127"/>
      <c r="U140" s="187"/>
      <c r="V140" s="128"/>
      <c r="W140" s="230"/>
      <c r="X140" s="152"/>
      <c r="Y140" s="152"/>
      <c r="Z140" s="152"/>
      <c r="AA140" s="180"/>
      <c r="AB140" s="180"/>
      <c r="AH140" s="137"/>
    </row>
    <row r="141" spans="1:47" ht="8.25" customHeight="1" x14ac:dyDescent="0.2">
      <c r="A141" s="125" t="s">
        <v>147</v>
      </c>
      <c r="J141" s="187"/>
      <c r="L141" s="146"/>
      <c r="M141" s="146"/>
      <c r="N141" s="146"/>
      <c r="P141" s="273"/>
      <c r="R141" s="273"/>
      <c r="S141" s="165"/>
      <c r="T141" s="165"/>
      <c r="U141" s="165"/>
      <c r="V141" s="165"/>
      <c r="W141" s="138"/>
      <c r="Y141" s="138"/>
      <c r="Z141" s="138"/>
      <c r="AD141" s="165"/>
      <c r="AE141" s="152"/>
    </row>
    <row r="142" spans="1:47" ht="7.5" customHeight="1" x14ac:dyDescent="0.25">
      <c r="B142" s="278"/>
      <c r="C142" s="278"/>
      <c r="D142" s="278"/>
      <c r="E142" s="278"/>
      <c r="F142" s="278"/>
      <c r="G142" s="278"/>
      <c r="H142" s="278"/>
      <c r="I142" s="278"/>
      <c r="S142" s="152"/>
      <c r="T142" s="152"/>
      <c r="U142" s="152"/>
      <c r="V142" s="279"/>
      <c r="W142" s="279"/>
      <c r="X142" s="279"/>
      <c r="Y142" s="279"/>
      <c r="Z142" s="230"/>
    </row>
    <row r="143" spans="1:47" ht="29.25" customHeight="1" x14ac:dyDescent="0.2">
      <c r="A143" s="125" t="s">
        <v>148</v>
      </c>
      <c r="B143" s="280" t="s">
        <v>346</v>
      </c>
      <c r="C143" s="234"/>
      <c r="D143" s="234"/>
      <c r="E143" s="234"/>
      <c r="F143" s="234"/>
      <c r="G143" s="234"/>
      <c r="H143" s="234"/>
      <c r="I143" s="234"/>
      <c r="J143" s="234"/>
      <c r="K143" s="237"/>
      <c r="L143" s="234"/>
      <c r="M143" s="234"/>
      <c r="N143" s="238"/>
      <c r="P143" s="538" t="s">
        <v>118</v>
      </c>
      <c r="Q143" s="660"/>
      <c r="R143" s="538" t="s">
        <v>117</v>
      </c>
      <c r="S143" s="660"/>
    </row>
    <row r="144" spans="1:47" customFormat="1" ht="21.75" customHeight="1" x14ac:dyDescent="0.2">
      <c r="A144" s="125" t="s">
        <v>148</v>
      </c>
      <c r="B144" s="712" t="s">
        <v>160</v>
      </c>
      <c r="C144" s="542"/>
      <c r="D144" s="542"/>
      <c r="E144" s="542"/>
      <c r="F144" s="542"/>
      <c r="G144" s="542"/>
      <c r="H144" s="542"/>
      <c r="I144" s="542"/>
      <c r="J144" s="542"/>
      <c r="K144" s="542"/>
      <c r="L144" s="542"/>
      <c r="M144" s="542"/>
      <c r="N144" s="713"/>
      <c r="P144" s="281">
        <f>V138</f>
        <v>0</v>
      </c>
      <c r="Q144" s="282"/>
      <c r="R144" s="281">
        <f>X69-P144</f>
        <v>0</v>
      </c>
      <c r="S144" s="282"/>
      <c r="AT144" s="210"/>
      <c r="AU144" s="210"/>
    </row>
    <row r="145" spans="1:34" x14ac:dyDescent="0.2">
      <c r="A145" s="125" t="s">
        <v>148</v>
      </c>
      <c r="B145" s="714"/>
      <c r="C145" s="542"/>
      <c r="D145" s="542"/>
      <c r="E145" s="542"/>
      <c r="F145" s="542"/>
      <c r="G145" s="542"/>
      <c r="H145" s="542"/>
      <c r="I145" s="542"/>
      <c r="J145" s="542"/>
      <c r="K145" s="542"/>
      <c r="L145" s="542"/>
      <c r="M145" s="542"/>
      <c r="N145" s="713"/>
      <c r="P145" s="283"/>
      <c r="Q145" s="284"/>
      <c r="R145" s="718" t="s">
        <v>151</v>
      </c>
      <c r="S145" s="662"/>
      <c r="T145" s="152"/>
      <c r="U145" s="152"/>
      <c r="X145" s="152"/>
      <c r="Y145" s="152"/>
      <c r="Z145" s="152"/>
      <c r="AA145" s="152"/>
      <c r="AB145" s="152"/>
      <c r="AC145" s="152"/>
      <c r="AD145" s="152"/>
      <c r="AE145" s="152"/>
      <c r="AF145" s="152"/>
      <c r="AG145" s="152"/>
    </row>
    <row r="146" spans="1:34" x14ac:dyDescent="0.2">
      <c r="A146" s="125" t="s">
        <v>148</v>
      </c>
      <c r="B146" s="715"/>
      <c r="C146" s="716"/>
      <c r="D146" s="716"/>
      <c r="E146" s="716"/>
      <c r="F146" s="716"/>
      <c r="G146" s="716"/>
      <c r="H146" s="716"/>
      <c r="I146" s="716"/>
      <c r="J146" s="716"/>
      <c r="K146" s="716"/>
      <c r="L146" s="716"/>
      <c r="M146" s="716"/>
      <c r="N146" s="717"/>
      <c r="P146" s="285"/>
      <c r="Q146" s="286"/>
      <c r="R146" s="719"/>
      <c r="S146" s="720"/>
      <c r="T146" s="152"/>
      <c r="U146" s="152"/>
      <c r="V146" s="287"/>
      <c r="Z146" s="656"/>
      <c r="AA146" s="656"/>
      <c r="AB146" s="656"/>
      <c r="AC146" s="152"/>
      <c r="AE146" s="152"/>
      <c r="AF146" s="152"/>
      <c r="AG146" s="152"/>
    </row>
    <row r="147" spans="1:34" ht="9" customHeight="1" x14ac:dyDescent="0.2">
      <c r="A147" s="125" t="s">
        <v>148</v>
      </c>
      <c r="J147" s="187"/>
      <c r="L147" s="146"/>
      <c r="M147" s="146"/>
      <c r="N147" s="146"/>
      <c r="P147" s="273"/>
      <c r="R147" s="273"/>
      <c r="S147" s="165"/>
      <c r="T147" s="165"/>
      <c r="U147" s="165"/>
      <c r="V147" s="165"/>
      <c r="W147" s="138"/>
      <c r="Y147" s="138"/>
      <c r="Z147" s="138"/>
      <c r="AD147" s="165"/>
      <c r="AE147" s="152"/>
    </row>
    <row r="148" spans="1:34" x14ac:dyDescent="0.2">
      <c r="B148" s="186"/>
      <c r="C148" s="186"/>
      <c r="D148" s="186"/>
      <c r="E148" s="186"/>
      <c r="F148" s="186"/>
      <c r="G148" s="186"/>
      <c r="H148" s="186"/>
      <c r="I148" s="186"/>
      <c r="J148" s="187"/>
      <c r="L148" s="188"/>
      <c r="M148" s="188"/>
      <c r="N148" s="188"/>
      <c r="P148" s="189"/>
      <c r="R148" s="165"/>
      <c r="U148" s="138"/>
      <c r="V148" s="138"/>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ht="18" x14ac:dyDescent="0.2">
      <c r="B150" s="418" t="s">
        <v>329</v>
      </c>
      <c r="C150" s="418"/>
      <c r="D150" s="418"/>
      <c r="E150" s="418"/>
      <c r="F150" s="418"/>
      <c r="H150" s="190"/>
      <c r="I150" s="190"/>
      <c r="J150" s="190"/>
      <c r="S150" s="152"/>
      <c r="T150" s="152"/>
      <c r="U150" s="152"/>
      <c r="W150" s="152"/>
    </row>
    <row r="151" spans="1:34" ht="26.25" customHeight="1" x14ac:dyDescent="0.2">
      <c r="B151" s="614" t="s">
        <v>328</v>
      </c>
      <c r="C151" s="615"/>
      <c r="D151" s="615"/>
      <c r="E151" s="615"/>
      <c r="F151" s="615"/>
      <c r="G151" s="615"/>
      <c r="H151" s="615"/>
      <c r="I151" s="615"/>
      <c r="J151" s="190"/>
      <c r="S151" s="152"/>
      <c r="T151" s="152"/>
      <c r="U151" s="152"/>
      <c r="W151" s="152"/>
    </row>
    <row r="152" spans="1:34" x14ac:dyDescent="0.2">
      <c r="B152" s="126" t="s">
        <v>110</v>
      </c>
      <c r="H152" s="190"/>
      <c r="I152" s="190"/>
      <c r="J152" s="190"/>
      <c r="K152" s="127"/>
      <c r="P152" s="126"/>
      <c r="U152" s="152"/>
      <c r="V152" s="152"/>
      <c r="W152" s="152"/>
    </row>
    <row r="153" spans="1:34" ht="19.5" customHeight="1" x14ac:dyDescent="0.2">
      <c r="B153" s="464" t="s">
        <v>350</v>
      </c>
      <c r="C153" s="465"/>
      <c r="D153" s="465"/>
      <c r="E153" s="465"/>
      <c r="F153" s="465"/>
      <c r="G153" s="465"/>
      <c r="H153" s="465"/>
      <c r="I153" s="466"/>
      <c r="J153" s="190"/>
      <c r="K153" s="127"/>
      <c r="P153" s="471"/>
      <c r="Q153" s="471"/>
      <c r="R153" s="471"/>
      <c r="S153" s="471"/>
      <c r="T153" s="192"/>
      <c r="U153" s="152"/>
    </row>
    <row r="154" spans="1:34" ht="19.5" customHeight="1" x14ac:dyDescent="0.2">
      <c r="B154" s="426"/>
      <c r="C154" s="427"/>
      <c r="D154" s="427"/>
      <c r="E154" s="427"/>
      <c r="F154" s="427"/>
      <c r="G154" s="427"/>
      <c r="H154" s="427"/>
      <c r="I154" s="428"/>
      <c r="J154" s="190"/>
      <c r="K154" s="127"/>
      <c r="U154" s="152"/>
      <c r="AG154" s="152"/>
      <c r="AH154" s="152"/>
    </row>
    <row r="155" spans="1:34" ht="19.5" customHeight="1" x14ac:dyDescent="0.2">
      <c r="B155" s="426"/>
      <c r="C155" s="427"/>
      <c r="D155" s="427"/>
      <c r="E155" s="427"/>
      <c r="F155" s="427"/>
      <c r="G155" s="427"/>
      <c r="H155" s="427"/>
      <c r="I155" s="428"/>
      <c r="K155" s="127"/>
      <c r="U155" s="152"/>
      <c r="X155" s="448"/>
      <c r="Y155" s="448"/>
      <c r="Z155" s="448"/>
      <c r="AA155" s="448"/>
      <c r="AB155" s="448"/>
      <c r="AG155" s="152"/>
      <c r="AH155" s="152"/>
    </row>
    <row r="156" spans="1:34" ht="19.5" customHeight="1" x14ac:dyDescent="0.2">
      <c r="B156" s="430"/>
      <c r="C156" s="430"/>
      <c r="D156" s="430"/>
      <c r="E156" s="430"/>
      <c r="F156" s="430"/>
      <c r="G156" s="430"/>
      <c r="H156" s="430"/>
      <c r="I156" s="430"/>
      <c r="K156" s="127"/>
      <c r="U156" s="152"/>
      <c r="X156" s="448"/>
      <c r="Y156" s="448"/>
      <c r="Z156" s="448"/>
      <c r="AA156" s="448"/>
      <c r="AB156" s="448"/>
      <c r="AG156" s="152"/>
      <c r="AH156" s="152"/>
    </row>
    <row r="157" spans="1:34" ht="12.75" customHeight="1" x14ac:dyDescent="0.2">
      <c r="J157" s="187"/>
      <c r="P157" s="187"/>
      <c r="Q157" s="187"/>
      <c r="R157" s="187"/>
      <c r="S157" s="187"/>
      <c r="T157" s="187"/>
      <c r="U157" s="152"/>
      <c r="X157" s="448"/>
      <c r="Y157" s="448"/>
      <c r="Z157" s="448"/>
      <c r="AA157" s="448"/>
      <c r="AB157" s="448"/>
      <c r="AG157" s="152"/>
      <c r="AH157" s="152"/>
    </row>
    <row r="158" spans="1:34" ht="19.5" customHeight="1" x14ac:dyDescent="0.2">
      <c r="B158" s="126" t="s">
        <v>335</v>
      </c>
      <c r="P158" s="126"/>
      <c r="U158" s="152"/>
      <c r="X158" s="448"/>
      <c r="Y158" s="448"/>
      <c r="Z158" s="448"/>
      <c r="AA158" s="448"/>
      <c r="AB158" s="448"/>
      <c r="AG158" s="152"/>
      <c r="AH158" s="152"/>
    </row>
    <row r="159" spans="1:34" ht="19.5" customHeight="1" x14ac:dyDescent="0.2">
      <c r="B159" s="429" t="s">
        <v>158</v>
      </c>
      <c r="C159" s="429"/>
      <c r="D159" s="429"/>
      <c r="E159" s="429"/>
      <c r="F159" s="429"/>
      <c r="G159" s="429"/>
      <c r="H159" s="429"/>
      <c r="I159" s="429"/>
      <c r="P159" s="471"/>
      <c r="Q159" s="471"/>
      <c r="R159" s="471"/>
      <c r="S159" s="471"/>
      <c r="T159" s="192"/>
      <c r="U159" s="152"/>
      <c r="X159" s="448"/>
      <c r="Y159" s="448"/>
      <c r="Z159" s="448"/>
      <c r="AA159" s="448"/>
      <c r="AB159" s="448"/>
    </row>
    <row r="160" spans="1:34" ht="19.5" customHeight="1" x14ac:dyDescent="0.2">
      <c r="B160" s="430"/>
      <c r="C160" s="430"/>
      <c r="D160" s="430"/>
      <c r="E160" s="430"/>
      <c r="F160" s="430"/>
      <c r="G160" s="430"/>
      <c r="H160" s="430"/>
      <c r="I160" s="430"/>
      <c r="U160" s="152"/>
      <c r="X160" s="448"/>
      <c r="Y160" s="448"/>
      <c r="Z160" s="448"/>
      <c r="AA160" s="448"/>
      <c r="AB160" s="448"/>
      <c r="AG160" s="152"/>
      <c r="AH160" s="152"/>
    </row>
    <row r="161" spans="2:34" ht="19.5" customHeight="1" x14ac:dyDescent="0.2">
      <c r="B161" s="430"/>
      <c r="C161" s="430"/>
      <c r="D161" s="430"/>
      <c r="E161" s="430"/>
      <c r="F161" s="430"/>
      <c r="G161" s="430"/>
      <c r="H161" s="430"/>
      <c r="I161" s="430"/>
      <c r="U161" s="152"/>
      <c r="X161" s="448"/>
      <c r="Y161" s="448"/>
      <c r="Z161" s="448"/>
      <c r="AA161" s="448"/>
      <c r="AB161" s="448"/>
      <c r="AG161" s="152"/>
      <c r="AH161" s="152"/>
    </row>
    <row r="162" spans="2:34" ht="19.5" customHeight="1" x14ac:dyDescent="0.2">
      <c r="B162" s="430"/>
      <c r="C162" s="430"/>
      <c r="D162" s="430"/>
      <c r="E162" s="430"/>
      <c r="F162" s="430"/>
      <c r="G162" s="430"/>
      <c r="H162" s="430"/>
      <c r="I162" s="430"/>
      <c r="U162" s="152"/>
      <c r="X162" s="448"/>
      <c r="Y162" s="448"/>
      <c r="Z162" s="448"/>
      <c r="AA162" s="448"/>
      <c r="AB162" s="448"/>
      <c r="AG162" s="152"/>
      <c r="AH162" s="152"/>
    </row>
    <row r="163" spans="2:34" ht="19.5" customHeight="1" x14ac:dyDescent="0.2">
      <c r="U163" s="152"/>
      <c r="X163" s="448"/>
      <c r="Y163" s="448"/>
      <c r="Z163" s="448"/>
      <c r="AA163" s="448"/>
      <c r="AB163" s="448"/>
      <c r="AG163" s="152"/>
      <c r="AH163" s="152"/>
    </row>
    <row r="164" spans="2:34" ht="19.5" customHeight="1" x14ac:dyDescent="0.2">
      <c r="B164" s="126" t="s">
        <v>336</v>
      </c>
      <c r="P164" s="126"/>
      <c r="U164" s="152"/>
      <c r="X164" s="448"/>
      <c r="Y164" s="448"/>
      <c r="Z164" s="448"/>
      <c r="AA164" s="448"/>
      <c r="AB164" s="448"/>
      <c r="AG164" s="152"/>
      <c r="AH164" s="152"/>
    </row>
    <row r="165" spans="2:34" ht="19.5" customHeight="1" x14ac:dyDescent="0.2">
      <c r="B165" s="429" t="s">
        <v>337</v>
      </c>
      <c r="C165" s="429"/>
      <c r="D165" s="429"/>
      <c r="E165" s="429"/>
      <c r="F165" s="429"/>
      <c r="G165" s="429"/>
      <c r="H165" s="429"/>
      <c r="I165" s="429"/>
      <c r="P165" s="478"/>
      <c r="Q165" s="478"/>
      <c r="R165" s="478"/>
      <c r="S165" s="478"/>
      <c r="T165" s="192"/>
      <c r="U165" s="152"/>
      <c r="X165" s="448"/>
      <c r="Y165" s="448"/>
      <c r="Z165" s="448"/>
      <c r="AA165" s="448"/>
      <c r="AB165" s="448"/>
    </row>
    <row r="166" spans="2:34" ht="19.5" customHeight="1" x14ac:dyDescent="0.2">
      <c r="B166" s="430"/>
      <c r="C166" s="430"/>
      <c r="D166" s="430"/>
      <c r="E166" s="430"/>
      <c r="F166" s="430"/>
      <c r="G166" s="430"/>
      <c r="H166" s="430"/>
      <c r="I166" s="430"/>
      <c r="U166" s="152"/>
      <c r="X166" s="448"/>
      <c r="Y166" s="448"/>
      <c r="Z166" s="448"/>
      <c r="AA166" s="448"/>
      <c r="AB166" s="448"/>
      <c r="AG166" s="152"/>
      <c r="AH166" s="152"/>
    </row>
    <row r="167" spans="2:34" ht="19.5" customHeight="1" x14ac:dyDescent="0.2">
      <c r="B167" s="430"/>
      <c r="C167" s="430"/>
      <c r="D167" s="430"/>
      <c r="E167" s="430"/>
      <c r="F167" s="430"/>
      <c r="G167" s="430"/>
      <c r="H167" s="430"/>
      <c r="I167" s="430"/>
      <c r="U167" s="152"/>
      <c r="X167" s="448"/>
      <c r="Y167" s="448"/>
      <c r="Z167" s="448"/>
      <c r="AA167" s="448"/>
      <c r="AB167" s="448"/>
      <c r="AG167" s="152"/>
      <c r="AH167" s="152"/>
    </row>
    <row r="168" spans="2:34" ht="19.5" customHeight="1" x14ac:dyDescent="0.2">
      <c r="B168" s="430"/>
      <c r="C168" s="430"/>
      <c r="D168" s="430"/>
      <c r="E168" s="430"/>
      <c r="F168" s="430"/>
      <c r="G168" s="430"/>
      <c r="H168" s="430"/>
      <c r="I168" s="430"/>
      <c r="U168" s="152"/>
      <c r="X168" s="448"/>
      <c r="Y168" s="448"/>
      <c r="Z168" s="448"/>
      <c r="AA168" s="448"/>
      <c r="AB168" s="448"/>
      <c r="AG168" s="152"/>
      <c r="AH168" s="152"/>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7.25" customHeight="1" x14ac:dyDescent="0.2">
      <c r="B171" s="193"/>
      <c r="C171" s="193"/>
      <c r="D171" s="193"/>
      <c r="E171" s="193"/>
      <c r="F171" s="193"/>
      <c r="H171" s="194"/>
      <c r="I171" s="194"/>
      <c r="J171" s="194"/>
      <c r="P171" s="195"/>
      <c r="S171" s="152"/>
      <c r="T171" s="152"/>
      <c r="U171" s="152"/>
      <c r="X171" s="448"/>
      <c r="Y171" s="448"/>
      <c r="Z171" s="448"/>
      <c r="AA171" s="448"/>
      <c r="AB171" s="448"/>
      <c r="AG171" s="152"/>
      <c r="AH171" s="152"/>
    </row>
    <row r="172" spans="2:34" ht="19.5" customHeight="1" x14ac:dyDescent="0.2">
      <c r="B172" s="126" t="s">
        <v>152</v>
      </c>
      <c r="P172" s="126"/>
      <c r="U172" s="152"/>
      <c r="X172" s="448"/>
      <c r="Y172" s="448"/>
      <c r="Z172" s="448"/>
      <c r="AA172" s="448"/>
      <c r="AB172" s="448"/>
      <c r="AG172" s="152"/>
      <c r="AH172" s="152"/>
    </row>
    <row r="173" spans="2:34" ht="19.5" customHeight="1" x14ac:dyDescent="0.2">
      <c r="B173" s="429" t="s">
        <v>174</v>
      </c>
      <c r="C173" s="429"/>
      <c r="D173" s="429"/>
      <c r="E173" s="429"/>
      <c r="F173" s="429"/>
      <c r="G173" s="429"/>
      <c r="H173" s="429"/>
      <c r="I173" s="429"/>
      <c r="K173" s="127"/>
      <c r="P173" s="471"/>
      <c r="Q173" s="471"/>
      <c r="R173" s="471"/>
      <c r="S173" s="471"/>
      <c r="T173" s="192"/>
      <c r="U173" s="152"/>
      <c r="X173" s="448"/>
      <c r="Y173" s="448"/>
      <c r="Z173" s="448"/>
      <c r="AA173" s="448"/>
      <c r="AB173" s="448"/>
    </row>
    <row r="174" spans="2:34" ht="19.5" customHeight="1" x14ac:dyDescent="0.2">
      <c r="B174" s="430"/>
      <c r="C174" s="430"/>
      <c r="D174" s="430"/>
      <c r="E174" s="430"/>
      <c r="F174" s="430"/>
      <c r="G174" s="430"/>
      <c r="H174" s="430"/>
      <c r="I174" s="430"/>
      <c r="K174" s="127"/>
      <c r="U174" s="152"/>
      <c r="X174" s="448"/>
      <c r="Y174" s="448"/>
      <c r="Z174" s="448"/>
      <c r="AA174" s="448"/>
      <c r="AB174" s="448"/>
      <c r="AG174" s="152"/>
      <c r="AH174" s="152"/>
    </row>
    <row r="175" spans="2:34" ht="19.5" customHeight="1" x14ac:dyDescent="0.2">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
      <c r="J177" s="187"/>
      <c r="P177" s="187"/>
      <c r="Q177" s="187"/>
      <c r="R177" s="187"/>
      <c r="S177" s="187"/>
      <c r="T177" s="187"/>
      <c r="U177" s="152"/>
      <c r="X177" s="448"/>
      <c r="Y177" s="448"/>
      <c r="Z177" s="448"/>
      <c r="AA177" s="448"/>
      <c r="AB177" s="448"/>
      <c r="AG177" s="152"/>
      <c r="AH177" s="152"/>
    </row>
    <row r="178" spans="2:47" ht="17.25" customHeight="1" x14ac:dyDescent="0.2">
      <c r="B178" s="126" t="s">
        <v>334</v>
      </c>
      <c r="C178" s="193"/>
      <c r="D178" s="193"/>
      <c r="E178" s="193"/>
      <c r="F178" s="193"/>
      <c r="H178" s="194"/>
      <c r="I178" s="194"/>
      <c r="J178" s="194"/>
      <c r="P178" s="195"/>
      <c r="S178" s="152"/>
      <c r="T178" s="152"/>
      <c r="U178" s="152"/>
      <c r="X178" s="448"/>
      <c r="Y178" s="448"/>
      <c r="Z178" s="448"/>
      <c r="AA178" s="448"/>
      <c r="AB178" s="448"/>
      <c r="AG178" s="152"/>
      <c r="AH178" s="152"/>
    </row>
    <row r="179" spans="2:47" s="1" customFormat="1" ht="43.9" customHeight="1" x14ac:dyDescent="0.2">
      <c r="B179" s="429" t="s">
        <v>606</v>
      </c>
      <c r="C179" s="429"/>
      <c r="D179" s="429"/>
      <c r="E179" s="429"/>
      <c r="F179" s="429"/>
      <c r="G179" s="429"/>
      <c r="H179" s="429"/>
      <c r="I179" s="429"/>
      <c r="X179" s="448"/>
      <c r="Y179" s="448"/>
      <c r="Z179" s="448"/>
      <c r="AA179" s="448"/>
      <c r="AB179" s="448"/>
      <c r="AT179" s="210"/>
      <c r="AU179" s="210"/>
    </row>
    <row r="180" spans="2:47" s="1" customFormat="1" ht="41.25" customHeight="1" x14ac:dyDescent="0.2">
      <c r="B180" s="603"/>
      <c r="C180" s="604"/>
      <c r="D180" s="604"/>
      <c r="E180" s="605"/>
      <c r="F180" s="605"/>
      <c r="G180" s="605"/>
      <c r="H180" s="605"/>
      <c r="I180" s="606"/>
      <c r="X180" s="448"/>
      <c r="Y180" s="448"/>
      <c r="Z180" s="448"/>
      <c r="AA180" s="448"/>
      <c r="AB180" s="448"/>
      <c r="AT180" s="210"/>
      <c r="AU180" s="210"/>
    </row>
    <row r="181" spans="2:47" s="1" customFormat="1" ht="41.25" customHeight="1" x14ac:dyDescent="0.2">
      <c r="B181" s="607"/>
      <c r="C181" s="608"/>
      <c r="D181" s="608"/>
      <c r="E181" s="609"/>
      <c r="F181" s="609"/>
      <c r="G181" s="609"/>
      <c r="H181" s="609"/>
      <c r="I181" s="610"/>
      <c r="X181" s="448"/>
      <c r="Y181" s="448"/>
      <c r="Z181" s="448"/>
      <c r="AA181" s="448"/>
      <c r="AB181" s="448"/>
      <c r="AT181" s="210"/>
      <c r="AU181" s="210"/>
    </row>
    <row r="182" spans="2:47" s="1" customFormat="1" ht="25.5" customHeight="1" x14ac:dyDescent="0.25">
      <c r="B182" s="611"/>
      <c r="C182" s="612"/>
      <c r="D182" s="612"/>
      <c r="E182" s="612"/>
      <c r="F182" s="612"/>
      <c r="G182" s="612"/>
      <c r="H182" s="612"/>
      <c r="I182" s="613"/>
      <c r="J182" s="197"/>
      <c r="K182" s="197"/>
      <c r="L182" s="197"/>
      <c r="M182" s="197"/>
      <c r="X182" s="448"/>
      <c r="Y182" s="448"/>
      <c r="Z182" s="448"/>
      <c r="AA182" s="448"/>
      <c r="AB182" s="448"/>
      <c r="AT182" s="156"/>
      <c r="AU182" s="156"/>
    </row>
    <row r="183" spans="2:47" ht="17.25" customHeight="1" x14ac:dyDescent="0.2">
      <c r="B183" s="193"/>
      <c r="C183" s="193"/>
      <c r="D183" s="193"/>
      <c r="E183" s="193"/>
      <c r="F183" s="193"/>
      <c r="H183" s="194"/>
      <c r="I183" s="194"/>
      <c r="J183" s="194"/>
      <c r="P183" s="195"/>
      <c r="S183" s="152"/>
      <c r="T183" s="152"/>
      <c r="U183" s="152"/>
      <c r="X183" s="448"/>
      <c r="Y183" s="448"/>
      <c r="Z183" s="448"/>
      <c r="AA183" s="448"/>
      <c r="AB183" s="448"/>
      <c r="AG183" s="152"/>
      <c r="AH183" s="152"/>
      <c r="AT183" s="156"/>
      <c r="AU183" s="156"/>
    </row>
    <row r="184" spans="2:47" ht="20.25" customHeight="1" x14ac:dyDescent="0.2">
      <c r="B184" s="418" t="s">
        <v>35</v>
      </c>
      <c r="C184" s="418"/>
      <c r="D184" s="418"/>
      <c r="E184" s="418"/>
      <c r="F184" s="418"/>
      <c r="P184" s="195"/>
      <c r="S184" s="152"/>
      <c r="T184" s="152"/>
      <c r="U184" s="152"/>
      <c r="X184" s="448"/>
      <c r="Y184" s="448"/>
      <c r="Z184" s="448"/>
      <c r="AA184" s="448"/>
      <c r="AB184" s="448"/>
      <c r="AG184" s="152"/>
      <c r="AH184" s="152"/>
      <c r="AT184" s="156"/>
      <c r="AU184" s="156"/>
    </row>
    <row r="185" spans="2:47" ht="33" customHeight="1" x14ac:dyDescent="0.2">
      <c r="B185" s="464" t="s">
        <v>36</v>
      </c>
      <c r="C185" s="438"/>
      <c r="D185" s="438"/>
      <c r="E185" s="438"/>
      <c r="F185" s="438"/>
      <c r="G185" s="438"/>
      <c r="H185" s="438"/>
      <c r="I185" s="438"/>
      <c r="J185" s="198"/>
      <c r="K185" s="186"/>
      <c r="L185" s="186"/>
      <c r="M185" s="186"/>
      <c r="N185" s="186"/>
      <c r="O185" s="152"/>
      <c r="P185" s="152"/>
      <c r="Q185" s="152"/>
      <c r="R185" s="152"/>
      <c r="S185" s="152"/>
      <c r="T185" s="152"/>
      <c r="U185" s="152"/>
      <c r="X185" s="448"/>
      <c r="Y185" s="448"/>
      <c r="Z185" s="448"/>
      <c r="AA185" s="448"/>
      <c r="AB185" s="448"/>
      <c r="AG185" s="152"/>
      <c r="AH185" s="152"/>
      <c r="AT185" s="156"/>
      <c r="AU185" s="156"/>
    </row>
    <row r="186" spans="2:47" ht="17.25" customHeight="1" x14ac:dyDescent="0.2">
      <c r="B186" s="597"/>
      <c r="C186" s="598"/>
      <c r="D186" s="598"/>
      <c r="E186" s="598"/>
      <c r="F186" s="598"/>
      <c r="G186" s="598"/>
      <c r="H186" s="598"/>
      <c r="I186" s="598"/>
      <c r="J186" s="200"/>
      <c r="K186" s="201"/>
      <c r="L186" s="201"/>
      <c r="M186" s="201"/>
      <c r="N186" s="201"/>
      <c r="O186" s="152"/>
      <c r="P186" s="152"/>
      <c r="Q186" s="152"/>
      <c r="R186" s="152"/>
      <c r="S186" s="152"/>
      <c r="T186" s="152"/>
      <c r="U186" s="152"/>
      <c r="X186" s="448"/>
      <c r="Y186" s="448"/>
      <c r="Z186" s="448"/>
      <c r="AA186" s="448"/>
      <c r="AB186" s="448"/>
      <c r="AG186" s="152"/>
      <c r="AH186" s="152"/>
    </row>
    <row r="187" spans="2:47" ht="12.75" customHeight="1" x14ac:dyDescent="0.2">
      <c r="B187" s="599"/>
      <c r="C187" s="600"/>
      <c r="D187" s="600"/>
      <c r="E187" s="600"/>
      <c r="F187" s="600"/>
      <c r="G187" s="600"/>
      <c r="H187" s="600"/>
      <c r="I187" s="600"/>
      <c r="J187" s="200"/>
      <c r="K187" s="201"/>
      <c r="L187" s="201"/>
      <c r="M187" s="201"/>
      <c r="N187" s="201"/>
      <c r="X187" s="448"/>
      <c r="Y187" s="448"/>
      <c r="Z187" s="448"/>
      <c r="AA187" s="448"/>
      <c r="AB187" s="448"/>
    </row>
    <row r="188" spans="2:47" ht="12.75" customHeight="1" x14ac:dyDescent="0.2">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2"/>
      <c r="K192" s="168"/>
      <c r="L192" s="168"/>
      <c r="M192" s="168"/>
      <c r="N192" s="168"/>
      <c r="X192" s="448"/>
      <c r="Y192" s="448"/>
      <c r="Z192" s="448"/>
      <c r="AA192" s="448"/>
      <c r="AB192" s="448"/>
    </row>
    <row r="193" spans="2:45" ht="12.75" customHeight="1" x14ac:dyDescent="0.2">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
      <c r="B194" s="599"/>
      <c r="C194" s="600"/>
      <c r="D194" s="600"/>
      <c r="E194" s="600"/>
      <c r="F194" s="600"/>
      <c r="G194" s="600"/>
      <c r="H194" s="600"/>
      <c r="I194" s="600"/>
      <c r="J194" s="202"/>
      <c r="K194" s="168"/>
      <c r="L194" s="168"/>
      <c r="M194" s="168"/>
      <c r="N194" s="168"/>
      <c r="X194" s="448"/>
      <c r="Y194" s="448"/>
      <c r="Z194" s="448"/>
      <c r="AA194" s="448"/>
      <c r="AB194" s="448"/>
    </row>
    <row r="195" spans="2:45" ht="15" customHeight="1" x14ac:dyDescent="0.2">
      <c r="B195" s="601"/>
      <c r="C195" s="602"/>
      <c r="D195" s="602"/>
      <c r="E195" s="602"/>
      <c r="F195" s="602"/>
      <c r="G195" s="602"/>
      <c r="H195" s="602"/>
      <c r="I195" s="602"/>
      <c r="J195" s="202"/>
      <c r="K195" s="168"/>
      <c r="L195" s="168"/>
      <c r="M195" s="168"/>
      <c r="N195" s="168"/>
      <c r="X195" s="448"/>
      <c r="Y195" s="448"/>
      <c r="Z195" s="448"/>
      <c r="AA195" s="448"/>
      <c r="AB195" s="448"/>
    </row>
    <row r="196" spans="2:45" x14ac:dyDescent="0.2">
      <c r="P196" s="127"/>
      <c r="X196" s="448"/>
      <c r="Y196" s="448"/>
      <c r="Z196" s="448"/>
      <c r="AA196" s="448"/>
      <c r="AB196" s="448"/>
    </row>
    <row r="197" spans="2:45" ht="15" customHeight="1" x14ac:dyDescent="0.2">
      <c r="B197" s="126" t="s">
        <v>647</v>
      </c>
      <c r="M197" s="126"/>
      <c r="P197" s="126" t="s">
        <v>124</v>
      </c>
      <c r="X197" s="448"/>
      <c r="Y197" s="448"/>
      <c r="Z197" s="448"/>
      <c r="AA197" s="448"/>
      <c r="AB197" s="448"/>
    </row>
    <row r="198" spans="2:45" ht="19.5" customHeight="1" x14ac:dyDescent="0.2">
      <c r="B198" s="429" t="s">
        <v>126</v>
      </c>
      <c r="C198" s="429"/>
      <c r="D198" s="429"/>
      <c r="E198" s="429"/>
      <c r="F198" s="429"/>
      <c r="G198" s="429"/>
      <c r="H198" s="429"/>
      <c r="I198" s="429"/>
      <c r="P198" s="464" t="s">
        <v>125</v>
      </c>
      <c r="Q198" s="465"/>
      <c r="R198" s="465"/>
      <c r="S198" s="465"/>
      <c r="T198" s="465"/>
      <c r="U198" s="465"/>
      <c r="V198" s="465"/>
      <c r="W198" s="479"/>
      <c r="X198" s="448"/>
      <c r="Y198" s="448"/>
      <c r="Z198" s="448"/>
      <c r="AA198" s="448"/>
      <c r="AB198" s="448"/>
    </row>
    <row r="199" spans="2:45" ht="19.5" customHeight="1" x14ac:dyDescent="0.2">
      <c r="B199" s="430" t="s">
        <v>13</v>
      </c>
      <c r="C199" s="430"/>
      <c r="D199" s="430"/>
      <c r="E199" s="430"/>
      <c r="F199" s="430"/>
      <c r="G199" s="430"/>
      <c r="H199" s="430"/>
      <c r="I199" s="430"/>
      <c r="O199" s="128"/>
      <c r="P199" s="449" t="s">
        <v>13</v>
      </c>
      <c r="Q199" s="450"/>
      <c r="R199" s="450"/>
      <c r="S199" s="450"/>
      <c r="T199" s="450"/>
      <c r="U199" s="450"/>
      <c r="V199" s="450"/>
      <c r="W199" s="451"/>
      <c r="X199" s="448"/>
      <c r="Y199" s="448"/>
      <c r="Z199" s="448"/>
      <c r="AA199" s="448"/>
      <c r="AB199" s="448"/>
    </row>
    <row r="200" spans="2:45" ht="19.5" customHeight="1" x14ac:dyDescent="0.2">
      <c r="B200" s="430"/>
      <c r="C200" s="430"/>
      <c r="D200" s="430"/>
      <c r="E200" s="430"/>
      <c r="F200" s="430"/>
      <c r="G200" s="430"/>
      <c r="H200" s="430"/>
      <c r="I200" s="430"/>
      <c r="P200" s="449"/>
      <c r="Q200" s="450"/>
      <c r="R200" s="450"/>
      <c r="S200" s="450"/>
      <c r="T200" s="450"/>
      <c r="U200" s="450"/>
      <c r="V200" s="450"/>
      <c r="W200" s="451"/>
      <c r="X200" s="448"/>
      <c r="Y200" s="448"/>
      <c r="Z200" s="448"/>
      <c r="AA200" s="448"/>
      <c r="AB200" s="448"/>
    </row>
    <row r="201" spans="2:45" ht="19.5" customHeight="1" x14ac:dyDescent="0.2">
      <c r="B201" s="426"/>
      <c r="C201" s="427"/>
      <c r="D201" s="427"/>
      <c r="E201" s="427"/>
      <c r="F201" s="427"/>
      <c r="G201" s="427"/>
      <c r="H201" s="427"/>
      <c r="I201" s="428"/>
      <c r="P201" s="449"/>
      <c r="Q201" s="450"/>
      <c r="R201" s="450"/>
      <c r="S201" s="450"/>
      <c r="T201" s="450"/>
      <c r="U201" s="450"/>
      <c r="V201" s="450"/>
      <c r="W201" s="451"/>
      <c r="X201" s="448"/>
      <c r="Y201" s="448"/>
      <c r="Z201" s="448"/>
      <c r="AA201" s="448"/>
      <c r="AB201" s="448"/>
    </row>
    <row r="202" spans="2:45" ht="19.5" customHeight="1" x14ac:dyDescent="0.2">
      <c r="B202" s="126"/>
      <c r="P202" s="203"/>
      <c r="Q202" s="203"/>
      <c r="R202" s="203"/>
      <c r="S202" s="203"/>
      <c r="T202" s="203"/>
      <c r="U202" s="203"/>
      <c r="X202" s="448"/>
      <c r="Y202" s="448"/>
      <c r="Z202" s="448"/>
      <c r="AA202" s="448"/>
      <c r="AB202" s="448"/>
    </row>
    <row r="203" spans="2:45" x14ac:dyDescent="0.2">
      <c r="P203" s="127"/>
      <c r="X203" s="448"/>
      <c r="Y203" s="448"/>
      <c r="Z203" s="448"/>
      <c r="AA203" s="448"/>
      <c r="AB203" s="448"/>
    </row>
    <row r="204" spans="2:45" ht="19.5" customHeight="1" x14ac:dyDescent="0.2">
      <c r="B204" s="126"/>
      <c r="H204" s="126"/>
      <c r="R204" s="164"/>
      <c r="U204" s="204"/>
      <c r="X204" s="448"/>
      <c r="Y204" s="448"/>
      <c r="Z204" s="448"/>
      <c r="AA204" s="448"/>
      <c r="AB204" s="448"/>
    </row>
    <row r="205" spans="2:45" ht="19.5" customHeight="1" x14ac:dyDescent="0.2">
      <c r="B205" s="126"/>
      <c r="H205" s="126"/>
      <c r="P205" s="472" t="s">
        <v>607</v>
      </c>
      <c r="Q205" s="473"/>
      <c r="R205" s="473"/>
      <c r="S205" s="473"/>
      <c r="T205" s="473"/>
      <c r="U205" s="473"/>
      <c r="V205" s="473"/>
      <c r="W205" s="474"/>
      <c r="X205" s="205"/>
      <c r="Y205" s="205"/>
      <c r="Z205" s="205"/>
      <c r="AA205" s="205"/>
      <c r="AB205" s="205"/>
    </row>
    <row r="206" spans="2:45" ht="21" customHeight="1" x14ac:dyDescent="0.2">
      <c r="M206" s="127"/>
      <c r="P206" s="475"/>
      <c r="Q206" s="476"/>
      <c r="R206" s="476"/>
      <c r="S206" s="476"/>
      <c r="T206" s="476"/>
      <c r="U206" s="476"/>
      <c r="V206" s="476"/>
      <c r="W206" s="477"/>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row>
    <row r="207" spans="2:45" ht="51" customHeight="1" x14ac:dyDescent="0.2">
      <c r="B207" s="594" t="s">
        <v>722</v>
      </c>
      <c r="C207" s="595"/>
      <c r="D207" s="595"/>
      <c r="E207" s="595"/>
      <c r="F207" s="595"/>
      <c r="G207" s="595"/>
      <c r="H207" s="595"/>
      <c r="I207" s="596"/>
      <c r="P207" s="470" t="str">
        <f>"Leverantören intygar att avropssvaret är giltigt minst den tid som avropande organisation angett ovan. "&amp;CHAR(10)&amp;"("&amp;TEXT(D34,"ÅÅÅÅ-MM-DD")&amp;")"</f>
        <v>Leverantören intygar att avropssvaret är giltigt minst den tid som avropande organisation angett ovan. 
(1900-01-00)</v>
      </c>
      <c r="Q207" s="470"/>
      <c r="R207" s="470"/>
      <c r="S207" s="470"/>
      <c r="T207" s="470"/>
      <c r="U207" s="470"/>
      <c r="V207" s="470"/>
      <c r="W207" s="470"/>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21" customHeight="1" x14ac:dyDescent="0.2">
      <c r="B208" s="206"/>
      <c r="P208" s="464" t="s">
        <v>38</v>
      </c>
      <c r="Q208" s="465"/>
      <c r="R208" s="465"/>
      <c r="S208" s="465"/>
      <c r="T208" s="465"/>
      <c r="U208" s="465"/>
      <c r="V208" s="465"/>
      <c r="W208" s="466"/>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36" ht="21.75" customHeight="1" x14ac:dyDescent="0.2">
      <c r="B209" s="138"/>
      <c r="C209" s="138"/>
      <c r="D209" s="138"/>
      <c r="E209" s="138"/>
      <c r="F209" s="138"/>
      <c r="G209" s="138"/>
      <c r="H209" s="138"/>
      <c r="I209" s="138"/>
      <c r="J209" s="138"/>
      <c r="K209" s="138"/>
      <c r="L209" s="138"/>
      <c r="M209" s="138"/>
      <c r="P209" s="449"/>
      <c r="Q209" s="450"/>
      <c r="R209" s="450"/>
      <c r="S209" s="450"/>
      <c r="T209" s="450"/>
      <c r="U209" s="450"/>
      <c r="V209" s="450"/>
      <c r="W209" s="451"/>
      <c r="X209" s="145"/>
      <c r="Y209" s="145"/>
      <c r="Z209" s="145"/>
      <c r="AA209" s="145"/>
      <c r="AB209" s="145"/>
      <c r="AC209" s="145"/>
      <c r="AD209" s="145"/>
      <c r="AE209" s="145"/>
      <c r="AF209" s="145"/>
      <c r="AG209" s="145"/>
      <c r="AH209" s="9" t="b">
        <f>IF(P209=0,TRUE,FALSE)</f>
        <v>1</v>
      </c>
      <c r="AI209" s="145"/>
      <c r="AJ209" s="207"/>
    </row>
    <row r="210" spans="2:36" ht="7.5" customHeight="1" x14ac:dyDescent="0.2">
      <c r="B210" s="138"/>
      <c r="C210" s="138"/>
      <c r="D210" s="138"/>
      <c r="E210" s="138"/>
      <c r="F210" s="138"/>
      <c r="G210" s="138"/>
      <c r="H210" s="138"/>
      <c r="I210" s="138"/>
      <c r="J210" s="138"/>
      <c r="K210" s="138"/>
      <c r="L210" s="138"/>
      <c r="M210" s="138"/>
      <c r="P210" s="207"/>
      <c r="Q210" s="207"/>
      <c r="R210" s="207"/>
      <c r="S210" s="207"/>
      <c r="T210" s="207"/>
      <c r="X210" s="208"/>
      <c r="Y210" s="208"/>
      <c r="Z210" s="208"/>
      <c r="AA210" s="208"/>
      <c r="AB210" s="208"/>
      <c r="AC210" s="208"/>
      <c r="AD210" s="208"/>
      <c r="AE210" s="208"/>
      <c r="AF210" s="208"/>
      <c r="AG210" s="208"/>
      <c r="AH210" s="208"/>
      <c r="AI210" s="208"/>
      <c r="AJ210" s="207"/>
    </row>
    <row r="211" spans="2:36" ht="18" customHeight="1" x14ac:dyDescent="0.2">
      <c r="B211" s="138"/>
      <c r="C211" s="138"/>
      <c r="D211" s="138"/>
      <c r="E211" s="138"/>
      <c r="F211" s="138"/>
      <c r="G211" s="138"/>
      <c r="H211" s="138"/>
      <c r="I211" s="138"/>
      <c r="J211" s="138"/>
      <c r="K211" s="138"/>
      <c r="L211" s="138"/>
      <c r="M211" s="138"/>
      <c r="P211" s="467" t="s">
        <v>39</v>
      </c>
      <c r="Q211" s="468"/>
      <c r="R211" s="468"/>
      <c r="S211" s="468"/>
      <c r="T211" s="468"/>
      <c r="U211" s="468"/>
      <c r="V211" s="468"/>
      <c r="W211" s="469"/>
      <c r="X211" s="207"/>
      <c r="Y211" s="207"/>
      <c r="Z211" s="207"/>
      <c r="AA211" s="207"/>
      <c r="AB211" s="207"/>
      <c r="AC211" s="207"/>
      <c r="AD211" s="207"/>
      <c r="AE211" s="207"/>
      <c r="AF211" s="207"/>
      <c r="AG211" s="207"/>
      <c r="AH211" s="207"/>
      <c r="AI211" s="207"/>
      <c r="AJ211" s="207"/>
    </row>
    <row r="212" spans="2:36" ht="14.25" customHeight="1" x14ac:dyDescent="0.2">
      <c r="B212" s="209"/>
      <c r="C212" s="209"/>
      <c r="D212" s="209"/>
      <c r="P212" s="458"/>
      <c r="Q212" s="459"/>
      <c r="R212" s="459"/>
      <c r="S212" s="459"/>
      <c r="T212" s="459"/>
      <c r="U212" s="459"/>
      <c r="V212" s="459"/>
      <c r="W212" s="460"/>
      <c r="X212" s="145"/>
      <c r="Y212" s="145"/>
      <c r="Z212" s="145"/>
      <c r="AA212" s="145"/>
      <c r="AB212" s="145"/>
      <c r="AC212" s="145"/>
      <c r="AD212" s="145"/>
      <c r="AE212" s="145"/>
      <c r="AF212" s="145"/>
      <c r="AG212" s="145"/>
      <c r="AH212" s="145"/>
      <c r="AI212" s="145"/>
      <c r="AJ212" s="207"/>
    </row>
    <row r="213" spans="2:36" ht="26.25" customHeight="1" x14ac:dyDescent="0.2">
      <c r="B213" s="209"/>
      <c r="C213" s="209"/>
      <c r="D213" s="209"/>
      <c r="F213" s="127"/>
      <c r="P213" s="461"/>
      <c r="Q213" s="462"/>
      <c r="R213" s="462"/>
      <c r="S213" s="462"/>
      <c r="T213" s="462"/>
      <c r="U213" s="462"/>
      <c r="V213" s="462"/>
      <c r="W213" s="463"/>
      <c r="X213" s="208"/>
      <c r="Y213" s="208"/>
      <c r="Z213" s="208"/>
      <c r="AA213" s="208"/>
      <c r="AB213" s="208"/>
      <c r="AC213" s="208"/>
      <c r="AD213" s="208"/>
      <c r="AE213" s="208"/>
      <c r="AF213" s="208"/>
      <c r="AG213" s="208"/>
      <c r="AH213" s="9" t="b">
        <f>IF(P212=0,TRUE,FALSE)</f>
        <v>1</v>
      </c>
      <c r="AI213" s="208"/>
      <c r="AJ213" s="207"/>
    </row>
    <row r="214" spans="2:36" ht="42.75" customHeight="1" x14ac:dyDescent="0.2">
      <c r="F214" s="127"/>
      <c r="R214" s="208"/>
      <c r="X214" s="208"/>
      <c r="Y214" s="208"/>
      <c r="Z214" s="208"/>
      <c r="AA214" s="208"/>
      <c r="AB214" s="208"/>
      <c r="AC214" s="208"/>
      <c r="AD214" s="208"/>
      <c r="AE214" s="208"/>
      <c r="AF214" s="208"/>
      <c r="AG214" s="208"/>
      <c r="AH214" s="208"/>
      <c r="AI214" s="208"/>
      <c r="AJ214" s="207"/>
    </row>
    <row r="215" spans="2:36" ht="31.5" customHeight="1" x14ac:dyDescent="0.2">
      <c r="T215" s="457" t="str">
        <f>IF(LarmStatus,"Minst ett av de obligatoriska kraven är inte ifyllda eller besvarde med Nej","")</f>
        <v>Minst ett av de obligatoriska kraven är inte ifyllda eller besvarde med Nej</v>
      </c>
      <c r="U215" s="457"/>
      <c r="V215" s="457"/>
      <c r="W215" s="457"/>
      <c r="X215" s="127"/>
    </row>
    <row r="216" spans="2:36" ht="7.5" customHeight="1" x14ac:dyDescent="0.2"/>
    <row r="217" spans="2:36" ht="7.5" customHeight="1" x14ac:dyDescent="0.2"/>
    <row r="218" spans="2:36" ht="20.25" customHeight="1" x14ac:dyDescent="0.2"/>
    <row r="219" spans="2:36" ht="17.25" customHeight="1" x14ac:dyDescent="0.2"/>
    <row r="220" spans="2:36" ht="17.25" customHeight="1" x14ac:dyDescent="0.2"/>
    <row r="221" spans="2:36" ht="17.25" customHeight="1" x14ac:dyDescent="0.2"/>
    <row r="222" spans="2:36" ht="17.25" customHeight="1" x14ac:dyDescent="0.2"/>
    <row r="223" spans="2:36" ht="17.25" customHeight="1" x14ac:dyDescent="0.2"/>
    <row r="224" spans="2:36" ht="17.25" customHeight="1" x14ac:dyDescent="0.2"/>
    <row r="225" ht="17.25" customHeight="1" x14ac:dyDescent="0.2"/>
  </sheetData>
  <sheetProtection algorithmName="SHA-512" hashValue="OTCDRS36M6TZ95yPp9OREKr/koVxOCosprYHEk/WAdjXPVP0ZtNFRUbpF+ScfkB2T0rRWQ83kbTnRTHm+Z93tQ==" saltValue="IxSKAgkoqU01ko9mJ71Pgw==" spinCount="100000" sheet="1" objects="1" scenarios="1" selectLockedCells="1"/>
  <dataConsolidate/>
  <mergeCells count="474">
    <mergeCell ref="P211:W211"/>
    <mergeCell ref="P212:W213"/>
    <mergeCell ref="T215:W215"/>
    <mergeCell ref="B201:I201"/>
    <mergeCell ref="P201:W201"/>
    <mergeCell ref="P205:W206"/>
    <mergeCell ref="B207:I207"/>
    <mergeCell ref="P207:W207"/>
    <mergeCell ref="P208:W208"/>
    <mergeCell ref="B200:I200"/>
    <mergeCell ref="P200:W200"/>
    <mergeCell ref="B176:I176"/>
    <mergeCell ref="B179:I179"/>
    <mergeCell ref="B180:I182"/>
    <mergeCell ref="B184:F184"/>
    <mergeCell ref="B185:I185"/>
    <mergeCell ref="B186:I195"/>
    <mergeCell ref="P209:W209"/>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M139:N139"/>
    <mergeCell ref="P143:Q143"/>
    <mergeCell ref="R143:S143"/>
    <mergeCell ref="B144:N146"/>
    <mergeCell ref="R145:S146"/>
    <mergeCell ref="B150:F150"/>
    <mergeCell ref="B151:I151"/>
    <mergeCell ref="Z146:AB146"/>
    <mergeCell ref="B153:I153"/>
    <mergeCell ref="P153:S153"/>
    <mergeCell ref="M137:N137"/>
    <mergeCell ref="B138:C138"/>
    <mergeCell ref="M138:N138"/>
    <mergeCell ref="R138:S138"/>
    <mergeCell ref="T138:U138"/>
    <mergeCell ref="V138:W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60" priority="19">
      <formula>$C$69&gt;=0</formula>
    </cfRule>
  </conditionalFormatting>
  <conditionalFormatting sqref="B90:D109">
    <cfRule type="expression" dxfId="59" priority="49">
      <formula>$B90=""</formula>
    </cfRule>
  </conditionalFormatting>
  <conditionalFormatting sqref="D116:J123">
    <cfRule type="expression" dxfId="57" priority="52">
      <formula>$B116=""</formula>
    </cfRule>
  </conditionalFormatting>
  <conditionalFormatting sqref="L114:L135">
    <cfRule type="expression" dxfId="56" priority="44">
      <formula>UtvarderingsVal="Alt3"</formula>
    </cfRule>
    <cfRule type="expression" dxfId="55" priority="61">
      <formula>$L$114=""</formula>
    </cfRule>
    <cfRule type="expression" dxfId="54" priority="62" stopIfTrue="1">
      <formula>OR(UtvarderingsVal="UtFalskt",UtvarderingsVal="Ut2")</formula>
    </cfRule>
  </conditionalFormatting>
  <conditionalFormatting sqref="L114:N135">
    <cfRule type="expression" dxfId="53" priority="42">
      <formula>UtvarderingsVal="Alt4"</formula>
    </cfRule>
    <cfRule type="expression" dxfId="52" priority="45">
      <formula>$K114="Ska-Krav"</formula>
    </cfRule>
  </conditionalFormatting>
  <conditionalFormatting sqref="L115:N124 L126:N135 B115:J115 B116:C124 D124:H124 B126:H135">
    <cfRule type="expression" dxfId="51" priority="63">
      <formula>$B115=""</formula>
    </cfRule>
  </conditionalFormatting>
  <conditionalFormatting sqref="M114:N135">
    <cfRule type="expression" dxfId="50" priority="43">
      <formula>UtvarderingsVal="Alt2"</formula>
    </cfRule>
    <cfRule type="expression" dxfId="49" priority="60">
      <formula>OR(UtvarderingsVal="UtFalskt",UtvarderingsVal="Ut1")</formula>
    </cfRule>
  </conditionalFormatting>
  <conditionalFormatting sqref="M115:N135">
    <cfRule type="expression" dxfId="48" priority="48">
      <formula>$M$114=""</formula>
    </cfRule>
  </conditionalFormatting>
  <conditionalFormatting sqref="M137:N138 T138:V138">
    <cfRule type="expression" dxfId="46" priority="65">
      <formula>#REF!="Ut1"</formula>
    </cfRule>
  </conditionalFormatting>
  <conditionalFormatting sqref="M138:N138">
    <cfRule type="expression" dxfId="45" priority="46">
      <formula>UtvarderingsVal="Alt2"</formula>
    </cfRule>
  </conditionalFormatting>
  <conditionalFormatting sqref="P126:P135">
    <cfRule type="expression" dxfId="43" priority="473">
      <formula>#REF!="Alt. 3. Mervärdesmodell - prisavdrag för uppfyllda bör-krav"</formula>
    </cfRule>
  </conditionalFormatting>
  <conditionalFormatting sqref="P126:Q135">
    <cfRule type="expression" dxfId="42" priority="40" stopIfTrue="1">
      <formula>IF(AND(J126="Ska-krav",P126="Nej"),TRUE,FALSE)</formula>
    </cfRule>
  </conditionalFormatting>
  <conditionalFormatting sqref="P48:W67">
    <cfRule type="expression" dxfId="41" priority="66">
      <formula>$C48&lt;&gt;ValVarTja</formula>
    </cfRule>
  </conditionalFormatting>
  <conditionalFormatting sqref="P115:X124">
    <cfRule type="expression" dxfId="40" priority="74" stopIfTrue="1">
      <formula>IF(AND(K115="Ska-krav",P115="Nej"),TRUE,FALSE)</formula>
    </cfRule>
  </conditionalFormatting>
  <conditionalFormatting sqref="S17:W17">
    <cfRule type="expression" dxfId="39" priority="73" stopIfTrue="1">
      <formula>$P$17="Nej"</formula>
    </cfRule>
  </conditionalFormatting>
  <conditionalFormatting sqref="T3">
    <cfRule type="expression" dxfId="38" priority="3">
      <formula>T3&lt;&gt;""</formula>
    </cfRule>
  </conditionalFormatting>
  <conditionalFormatting sqref="T126:T135">
    <cfRule type="expression" dxfId="37" priority="31" stopIfTrue="1">
      <formula>IF(AND(N126="Ska-krav",T126="Nej"),TRUE,FALSE)</formula>
    </cfRule>
  </conditionalFormatting>
  <conditionalFormatting sqref="T153 T159 T165">
    <cfRule type="expression" dxfId="36" priority="70" stopIfTrue="1">
      <formula>AG153</formula>
    </cfRule>
  </conditionalFormatting>
  <conditionalFormatting sqref="T153">
    <cfRule type="cellIs" dxfId="35" priority="69" stopIfTrue="1" operator="equal">
      <formula>"Nej"</formula>
    </cfRule>
  </conditionalFormatting>
  <conditionalFormatting sqref="T159">
    <cfRule type="cellIs" dxfId="34" priority="68" stopIfTrue="1" operator="equal">
      <formula>"Nej"</formula>
    </cfRule>
  </conditionalFormatting>
  <conditionalFormatting sqref="T165">
    <cfRule type="cellIs" dxfId="33" priority="67" stopIfTrue="1" operator="equal">
      <formula>"Nej"</formula>
    </cfRule>
  </conditionalFormatting>
  <conditionalFormatting sqref="T173">
    <cfRule type="cellIs" dxfId="32" priority="50" stopIfTrue="1" operator="equal">
      <formula>"Nej"</formula>
    </cfRule>
    <cfRule type="expression" dxfId="31" priority="51" stopIfTrue="1">
      <formula>AG173</formula>
    </cfRule>
  </conditionalFormatting>
  <conditionalFormatting sqref="T215">
    <cfRule type="expression" dxfId="30" priority="25">
      <formula>T215&lt;&gt;""</formula>
    </cfRule>
  </conditionalFormatting>
  <conditionalFormatting sqref="V138:W138">
    <cfRule type="expression" dxfId="27" priority="26">
      <formula>UtvarderingsVal="Alt2"</formula>
    </cfRule>
  </conditionalFormatting>
  <dataValidations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12DFD9C-55AE-48FB-A200-3FA0C84D0321}">
            <xm:f>Information!$D$14&lt;&gt;"Ja"</xm:f>
            <x14:dxf>
              <font>
                <color theme="0"/>
              </font>
              <fill>
                <patternFill patternType="none">
                  <bgColor auto="1"/>
                </patternFill>
              </fill>
              <border>
                <left/>
                <right/>
                <top/>
                <bottom/>
                <vertical/>
                <horizontal/>
              </border>
            </x14:dxf>
          </x14:cfRule>
          <xm:sqref>A1:XFD2 A3:S3 AG3 AI3:XFD3 A4:XFD67 A68:B68 D68:XFD68 A69:XFD1048576</xm:sqref>
        </x14:conditionalFormatting>
        <x14:conditionalFormatting xmlns:xm="http://schemas.microsoft.com/office/excel/2006/main">
          <x14:cfRule type="expression" priority="1" id="{11C6328F-9C54-4F22-B305-3D9583580294}">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6" id="{B2CF90F0-A4F3-4B2C-A559-32D3D0451EC3}">
            <xm:f>ISNUMBER(SEARCH("1",Admin!$E$82))=TRUE</xm:f>
            <x14:dxf>
              <font>
                <color theme="0"/>
              </font>
            </x14:dxf>
          </x14:cfRule>
          <xm:sqref>M137:N137</xm:sqref>
        </x14:conditionalFormatting>
        <x14:conditionalFormatting xmlns:xm="http://schemas.microsoft.com/office/excel/2006/main">
          <x14:cfRule type="expression" priority="75" id="{214A3884-5FBD-4357-A970-FF488FF52B58}">
            <xm:f>ISNUMBER(SEARCH("1",Admin!$E$82))=TRUE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8" id="{5F321F36-0E4C-489A-8CC9-3ACABD677893}">
            <xm:f>ISNUMBER(SEARCH("1",Admin!$E$82))=TRUE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2"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BE07DDB-6671-4E7C-8120-31F10E52FF95}">
          <x14:formula1>
            <xm:f>Admin!$G$70:$G$77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9.285156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OR(AH:AH)</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738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XX (Uppdateras när du valt utvärderingsmodell och kompetensområde)</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2.3.6</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c r="C15" s="525"/>
      <c r="D15" s="525"/>
      <c r="E15" s="513" t="s">
        <v>13</v>
      </c>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L16" s="9" t="s">
        <v>13</v>
      </c>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hidden="1" customHeight="1" x14ac:dyDescent="0.2">
      <c r="B38" s="125"/>
      <c r="C38" s="125"/>
      <c r="D38" s="125"/>
      <c r="E38" s="125"/>
      <c r="F38" s="125"/>
      <c r="G38" s="125"/>
      <c r="H38" s="125"/>
      <c r="I38" s="125"/>
      <c r="J38" s="125"/>
      <c r="K38" s="125"/>
      <c r="L38" s="125"/>
    </row>
    <row r="39" spans="2:47" ht="26.25" hidden="1" customHeight="1" x14ac:dyDescent="0.2">
      <c r="B39" s="125"/>
      <c r="C39" s="125"/>
      <c r="D39" s="125"/>
      <c r="E39" s="125"/>
      <c r="F39" s="125"/>
      <c r="G39" s="125"/>
      <c r="H39" s="125"/>
      <c r="I39" s="125"/>
      <c r="J39" s="125"/>
      <c r="K39" s="125"/>
      <c r="L39" s="125"/>
      <c r="M39" s="212"/>
      <c r="N39" s="212"/>
    </row>
    <row r="40" spans="2:47" ht="26.25" hidden="1" customHeight="1" x14ac:dyDescent="0.2">
      <c r="B40" s="125"/>
      <c r="C40" s="125"/>
      <c r="D40" s="125"/>
      <c r="E40" s="125"/>
      <c r="F40" s="125"/>
      <c r="G40" s="125"/>
      <c r="H40" s="125"/>
      <c r="I40" s="125"/>
      <c r="J40" s="125"/>
      <c r="K40" s="125"/>
      <c r="L40" s="125"/>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INDEX(Admin!$E$4:$J$37,,MATCH('1 Spec. - 4. Annan modell'!$B$43,Admin!$E$3:$J$3,0))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709</v>
      </c>
      <c r="G47" s="570" t="s">
        <v>693</v>
      </c>
      <c r="H47" s="570"/>
      <c r="I47" s="570"/>
      <c r="J47" s="570"/>
      <c r="K47" s="571"/>
      <c r="L47" s="154" t="s">
        <v>699</v>
      </c>
      <c r="M47" s="154" t="s">
        <v>700</v>
      </c>
      <c r="N47" s="17" t="s">
        <v>701</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700"/>
      <c r="H48" s="446"/>
      <c r="I48" s="446"/>
      <c r="J48" s="446"/>
      <c r="K48" s="447"/>
      <c r="L48" s="14"/>
      <c r="M48" s="15" t="str">
        <f t="shared" ref="M48:M67" si="0">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si="0"/>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637</v>
      </c>
      <c r="C79" s="137"/>
      <c r="D79" s="137"/>
      <c r="P79" s="152"/>
      <c r="Q79" s="152"/>
      <c r="R79" s="152"/>
      <c r="S79" s="152"/>
      <c r="T79" s="152"/>
      <c r="U79" s="152"/>
      <c r="V79" s="152"/>
      <c r="W79" s="152"/>
      <c r="X79" s="157"/>
      <c r="Y79" s="160"/>
      <c r="Z79" s="152"/>
      <c r="AA79" s="152"/>
    </row>
    <row r="80" spans="1:28" ht="41.25" customHeight="1" x14ac:dyDescent="0.2">
      <c r="A80" s="158"/>
      <c r="B80" s="621" t="s">
        <v>723</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6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6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6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619</v>
      </c>
      <c r="C114" s="588"/>
      <c r="D114" s="639" t="s">
        <v>620</v>
      </c>
      <c r="E114" s="640"/>
      <c r="F114" s="641"/>
      <c r="G114" s="642"/>
      <c r="H114" s="639" t="s">
        <v>122</v>
      </c>
      <c r="I114" s="640"/>
      <c r="J114" s="641"/>
      <c r="K114" s="642"/>
      <c r="L114" s="288" t="s">
        <v>724</v>
      </c>
      <c r="M114" s="721" t="s">
        <v>724</v>
      </c>
      <c r="N114" s="722"/>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16"/>
      <c r="F115" s="416"/>
      <c r="G115" s="417"/>
      <c r="H115" s="626"/>
      <c r="I115" s="627"/>
      <c r="J115" s="627"/>
      <c r="K115" s="628"/>
      <c r="L115" s="11"/>
      <c r="M115" s="701"/>
      <c r="N115" s="702"/>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16"/>
      <c r="F116" s="416"/>
      <c r="G116" s="417"/>
      <c r="H116" s="626"/>
      <c r="I116" s="627"/>
      <c r="J116" s="627"/>
      <c r="K116" s="628"/>
      <c r="L116" s="11"/>
      <c r="M116" s="701"/>
      <c r="N116" s="702"/>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16"/>
      <c r="F117" s="416"/>
      <c r="G117" s="417"/>
      <c r="H117" s="626"/>
      <c r="I117" s="627"/>
      <c r="J117" s="627"/>
      <c r="K117" s="628"/>
      <c r="L117" s="11"/>
      <c r="M117" s="701"/>
      <c r="N117" s="702"/>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16"/>
      <c r="F118" s="416"/>
      <c r="G118" s="417"/>
      <c r="H118" s="626"/>
      <c r="I118" s="627"/>
      <c r="J118" s="627"/>
      <c r="K118" s="628"/>
      <c r="L118" s="11"/>
      <c r="M118" s="701"/>
      <c r="N118" s="702"/>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16"/>
      <c r="F119" s="416"/>
      <c r="G119" s="417"/>
      <c r="H119" s="626"/>
      <c r="I119" s="627"/>
      <c r="J119" s="627"/>
      <c r="K119" s="628"/>
      <c r="L119" s="11"/>
      <c r="M119" s="701"/>
      <c r="N119" s="702"/>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16"/>
      <c r="F120" s="416"/>
      <c r="G120" s="417"/>
      <c r="H120" s="626"/>
      <c r="I120" s="627"/>
      <c r="J120" s="627"/>
      <c r="K120" s="628"/>
      <c r="L120" s="11"/>
      <c r="M120" s="701"/>
      <c r="N120" s="702"/>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16"/>
      <c r="F121" s="416"/>
      <c r="G121" s="417"/>
      <c r="H121" s="626"/>
      <c r="I121" s="627"/>
      <c r="J121" s="627"/>
      <c r="K121" s="628"/>
      <c r="L121" s="11"/>
      <c r="M121" s="701"/>
      <c r="N121" s="702"/>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16"/>
      <c r="F122" s="416"/>
      <c r="G122" s="417"/>
      <c r="H122" s="626"/>
      <c r="I122" s="627"/>
      <c r="J122" s="627"/>
      <c r="K122" s="628"/>
      <c r="L122" s="11"/>
      <c r="M122" s="701"/>
      <c r="N122" s="702"/>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16"/>
      <c r="F123" s="416"/>
      <c r="G123" s="417"/>
      <c r="H123" s="626"/>
      <c r="I123" s="627"/>
      <c r="J123" s="627"/>
      <c r="K123" s="628"/>
      <c r="L123" s="11"/>
      <c r="M123" s="701"/>
      <c r="N123" s="702"/>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16"/>
      <c r="F124" s="416"/>
      <c r="G124" s="417"/>
      <c r="H124" s="626"/>
      <c r="I124" s="627"/>
      <c r="J124" s="627"/>
      <c r="K124" s="645"/>
      <c r="L124" s="11"/>
      <c r="M124" s="701"/>
      <c r="N124" s="702"/>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587" t="s">
        <v>623</v>
      </c>
      <c r="C125" s="723"/>
      <c r="D125" s="639" t="s">
        <v>624</v>
      </c>
      <c r="E125" s="640"/>
      <c r="F125" s="641"/>
      <c r="G125" s="642"/>
      <c r="H125" s="639" t="s">
        <v>625</v>
      </c>
      <c r="I125" s="640"/>
      <c r="J125" s="641"/>
      <c r="K125" s="642"/>
      <c r="L125" s="288" t="s">
        <v>724</v>
      </c>
      <c r="M125" s="721" t="s">
        <v>724</v>
      </c>
      <c r="N125" s="722"/>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16"/>
      <c r="F126" s="416"/>
      <c r="G126" s="417"/>
      <c r="H126" s="626"/>
      <c r="I126" s="627"/>
      <c r="J126" s="627"/>
      <c r="K126" s="645"/>
      <c r="L126" s="11"/>
      <c r="M126" s="701"/>
      <c r="N126" s="702"/>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16"/>
      <c r="F127" s="416"/>
      <c r="G127" s="417"/>
      <c r="H127" s="626"/>
      <c r="I127" s="627"/>
      <c r="J127" s="627"/>
      <c r="K127" s="645"/>
      <c r="L127" s="11"/>
      <c r="M127" s="701"/>
      <c r="N127" s="702"/>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16"/>
      <c r="F128" s="416"/>
      <c r="G128" s="417"/>
      <c r="H128" s="626"/>
      <c r="I128" s="627"/>
      <c r="J128" s="627"/>
      <c r="K128" s="645"/>
      <c r="L128" s="11"/>
      <c r="M128" s="701"/>
      <c r="N128" s="702"/>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
      <c r="A129" s="158"/>
      <c r="B129" s="422" t="str">
        <f>Välj_text</f>
        <v>Välj Roll/kompetens</v>
      </c>
      <c r="C129" s="623"/>
      <c r="D129" s="419"/>
      <c r="E129" s="416"/>
      <c r="F129" s="416"/>
      <c r="G129" s="417"/>
      <c r="H129" s="626"/>
      <c r="I129" s="627"/>
      <c r="J129" s="627"/>
      <c r="K129" s="645"/>
      <c r="L129" s="11"/>
      <c r="M129" s="701"/>
      <c r="N129" s="702"/>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
      <c r="A130" s="158"/>
      <c r="B130" s="422" t="str">
        <f>Välj_text</f>
        <v>Välj Roll/kompetens</v>
      </c>
      <c r="C130" s="623"/>
      <c r="D130" s="419"/>
      <c r="E130" s="416"/>
      <c r="F130" s="416"/>
      <c r="G130" s="417"/>
      <c r="H130" s="626"/>
      <c r="I130" s="627"/>
      <c r="J130" s="627"/>
      <c r="K130" s="645"/>
      <c r="L130" s="11"/>
      <c r="M130" s="701"/>
      <c r="N130" s="702"/>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
      <c r="A131" s="158"/>
      <c r="B131" s="422" t="str">
        <f>Välj_text</f>
        <v>Välj Roll/kompetens</v>
      </c>
      <c r="C131" s="623"/>
      <c r="D131" s="419"/>
      <c r="E131" s="416"/>
      <c r="F131" s="416"/>
      <c r="G131" s="417"/>
      <c r="H131" s="626"/>
      <c r="I131" s="627"/>
      <c r="J131" s="627"/>
      <c r="K131" s="645"/>
      <c r="L131" s="11"/>
      <c r="M131" s="701"/>
      <c r="N131" s="702"/>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
      <c r="A132" s="158"/>
      <c r="B132" s="422" t="str">
        <f>Välj_text</f>
        <v>Välj Roll/kompetens</v>
      </c>
      <c r="C132" s="623"/>
      <c r="D132" s="419"/>
      <c r="E132" s="416"/>
      <c r="F132" s="416"/>
      <c r="G132" s="417"/>
      <c r="H132" s="626"/>
      <c r="I132" s="627"/>
      <c r="J132" s="627"/>
      <c r="K132" s="645"/>
      <c r="L132" s="11"/>
      <c r="M132" s="701"/>
      <c r="N132" s="702"/>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
      <c r="A133" s="158"/>
      <c r="B133" s="422" t="str">
        <f>Välj_text</f>
        <v>Välj Roll/kompetens</v>
      </c>
      <c r="C133" s="623"/>
      <c r="D133" s="419"/>
      <c r="E133" s="416"/>
      <c r="F133" s="416"/>
      <c r="G133" s="417"/>
      <c r="H133" s="626"/>
      <c r="I133" s="627"/>
      <c r="J133" s="627"/>
      <c r="K133" s="645"/>
      <c r="L133" s="11"/>
      <c r="M133" s="701"/>
      <c r="N133" s="702"/>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
      <c r="A134" s="158"/>
      <c r="B134" s="422" t="str">
        <f>Välj_text</f>
        <v>Välj Roll/kompetens</v>
      </c>
      <c r="C134" s="623"/>
      <c r="D134" s="419"/>
      <c r="E134" s="416"/>
      <c r="F134" s="416"/>
      <c r="G134" s="417"/>
      <c r="H134" s="626"/>
      <c r="I134" s="627"/>
      <c r="J134" s="627"/>
      <c r="K134" s="645"/>
      <c r="L134" s="11"/>
      <c r="M134" s="701"/>
      <c r="N134" s="702"/>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
      <c r="A135" s="158"/>
      <c r="B135" s="422" t="str">
        <f>Välj_text</f>
        <v>Välj Roll/kompetens</v>
      </c>
      <c r="C135" s="623"/>
      <c r="D135" s="419"/>
      <c r="E135" s="416"/>
      <c r="F135" s="416"/>
      <c r="G135" s="417"/>
      <c r="H135" s="626"/>
      <c r="I135" s="627"/>
      <c r="J135" s="627"/>
      <c r="K135" s="645"/>
      <c r="L135" s="11"/>
      <c r="M135" s="701"/>
      <c r="N135" s="702"/>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14.25" x14ac:dyDescent="0.2">
      <c r="A137" s="158"/>
      <c r="B137" s="152"/>
      <c r="C137" s="152"/>
      <c r="D137" s="152"/>
      <c r="E137" s="152"/>
      <c r="F137" s="152"/>
      <c r="G137" s="152"/>
      <c r="H137" s="152"/>
      <c r="I137" s="152"/>
      <c r="J137" s="152"/>
      <c r="M137" s="711"/>
      <c r="N137" s="711"/>
      <c r="P137" s="152"/>
      <c r="Q137" s="152"/>
      <c r="R137" s="152"/>
      <c r="S137" s="152"/>
      <c r="T137" s="152"/>
      <c r="U137" s="152"/>
      <c r="V137" s="152"/>
      <c r="W137" s="152"/>
      <c r="X137" s="157"/>
      <c r="Y137" s="160"/>
      <c r="Z137" s="152"/>
      <c r="AA137" s="180"/>
      <c r="AB137" s="180"/>
      <c r="AH137" s="137"/>
    </row>
    <row r="138" spans="1:34" ht="9" customHeight="1" x14ac:dyDescent="0.2">
      <c r="J138" s="187"/>
      <c r="L138" s="146"/>
      <c r="M138" s="146"/>
      <c r="N138" s="146"/>
      <c r="P138" s="273"/>
      <c r="R138" s="273"/>
      <c r="S138" s="165"/>
      <c r="T138" s="165"/>
      <c r="U138" s="165"/>
      <c r="V138" s="165"/>
      <c r="W138" s="138"/>
      <c r="Y138" s="138"/>
      <c r="Z138" s="138"/>
      <c r="AD138" s="165"/>
      <c r="AE138" s="152"/>
    </row>
    <row r="139" spans="1:34" ht="23.25" customHeight="1" collapsed="1" x14ac:dyDescent="0.2">
      <c r="A139" s="125" t="s">
        <v>149</v>
      </c>
      <c r="B139" s="280" t="s">
        <v>347</v>
      </c>
      <c r="C139" s="234"/>
      <c r="D139" s="234"/>
      <c r="E139" s="234"/>
      <c r="F139" s="237"/>
      <c r="G139" s="234"/>
      <c r="H139" s="234"/>
      <c r="I139" s="234"/>
      <c r="J139" s="236"/>
      <c r="K139" s="234"/>
      <c r="L139" s="289"/>
      <c r="M139" s="289"/>
      <c r="N139" s="290"/>
      <c r="P139" s="273"/>
      <c r="R139" s="273"/>
      <c r="S139" s="165"/>
      <c r="T139" s="165"/>
      <c r="U139" s="165"/>
      <c r="V139" s="165"/>
      <c r="W139" s="138"/>
      <c r="Y139" s="138"/>
      <c r="Z139" s="138"/>
      <c r="AD139" s="165"/>
      <c r="AE139" s="152"/>
    </row>
    <row r="140" spans="1:34" ht="9.75" customHeight="1" x14ac:dyDescent="0.2">
      <c r="A140" s="125" t="s">
        <v>149</v>
      </c>
      <c r="B140" s="291"/>
      <c r="J140" s="187"/>
      <c r="L140" s="146"/>
      <c r="M140" s="146"/>
      <c r="N140" s="292"/>
      <c r="P140" s="273"/>
      <c r="R140" s="273"/>
      <c r="S140" s="165"/>
      <c r="T140" s="165"/>
      <c r="U140" s="165"/>
      <c r="V140" s="165"/>
      <c r="W140" s="138"/>
      <c r="Y140" s="138"/>
      <c r="Z140" s="138"/>
      <c r="AD140" s="165"/>
      <c r="AE140" s="152"/>
    </row>
    <row r="141" spans="1:34" ht="20.25" customHeight="1" x14ac:dyDescent="0.2">
      <c r="A141" s="125" t="s">
        <v>149</v>
      </c>
      <c r="B141" s="715" t="s">
        <v>121</v>
      </c>
      <c r="C141" s="716"/>
      <c r="D141" s="716"/>
      <c r="E141" s="716"/>
      <c r="F141" s="716"/>
      <c r="G141" s="716"/>
      <c r="H141" s="716"/>
      <c r="I141" s="716"/>
      <c r="J141" s="716"/>
      <c r="K141" s="716"/>
      <c r="L141" s="716"/>
      <c r="M141" s="716"/>
      <c r="N141" s="717"/>
      <c r="P141" s="293"/>
      <c r="Q141" s="294"/>
      <c r="R141" s="295"/>
      <c r="S141" s="725"/>
      <c r="T141" s="725"/>
      <c r="U141" s="725"/>
      <c r="V141" s="725"/>
      <c r="W141" s="138"/>
      <c r="AD141" s="165"/>
      <c r="AE141" s="256"/>
    </row>
    <row r="142" spans="1:34" ht="19.5" customHeight="1" x14ac:dyDescent="0.2">
      <c r="A142" s="125" t="s">
        <v>149</v>
      </c>
      <c r="B142" s="726"/>
      <c r="C142" s="609"/>
      <c r="D142" s="609"/>
      <c r="E142" s="609"/>
      <c r="F142" s="609"/>
      <c r="G142" s="609"/>
      <c r="H142" s="609"/>
      <c r="I142" s="609"/>
      <c r="J142" s="609"/>
      <c r="K142" s="609"/>
      <c r="L142" s="609"/>
      <c r="M142" s="609"/>
      <c r="N142" s="727"/>
      <c r="P142" s="273"/>
      <c r="U142" s="542"/>
      <c r="V142" s="542"/>
      <c r="W142" s="138"/>
      <c r="AD142" s="165"/>
    </row>
    <row r="143" spans="1:34" ht="18" customHeight="1" x14ac:dyDescent="0.2">
      <c r="A143" s="125" t="s">
        <v>149</v>
      </c>
      <c r="B143" s="728"/>
      <c r="C143" s="609"/>
      <c r="D143" s="609"/>
      <c r="E143" s="609"/>
      <c r="F143" s="609"/>
      <c r="G143" s="609"/>
      <c r="H143" s="609"/>
      <c r="I143" s="609"/>
      <c r="J143" s="609"/>
      <c r="K143" s="609"/>
      <c r="L143" s="609"/>
      <c r="M143" s="609"/>
      <c r="N143" s="727"/>
      <c r="P143" s="293"/>
      <c r="Q143" s="294"/>
      <c r="R143" s="295"/>
      <c r="S143" s="725"/>
      <c r="T143" s="725"/>
      <c r="U143" s="725"/>
      <c r="V143" s="725"/>
      <c r="W143" s="165"/>
      <c r="AD143" s="165"/>
      <c r="AE143" s="170"/>
    </row>
    <row r="144" spans="1:34" ht="19.5" customHeight="1" x14ac:dyDescent="0.2">
      <c r="A144" s="125" t="s">
        <v>149</v>
      </c>
      <c r="B144" s="728"/>
      <c r="C144" s="609"/>
      <c r="D144" s="609"/>
      <c r="E144" s="609"/>
      <c r="F144" s="609"/>
      <c r="G144" s="609"/>
      <c r="H144" s="609"/>
      <c r="I144" s="609"/>
      <c r="J144" s="609"/>
      <c r="K144" s="609"/>
      <c r="L144" s="609"/>
      <c r="M144" s="609"/>
      <c r="N144" s="727"/>
      <c r="P144" s="273"/>
      <c r="R144" s="273"/>
      <c r="S144" s="634"/>
      <c r="T144" s="634"/>
      <c r="U144" s="634"/>
      <c r="V144" s="634"/>
      <c r="W144" s="170"/>
      <c r="AD144" s="170"/>
      <c r="AE144" s="170"/>
    </row>
    <row r="145" spans="1:34" ht="12.75" customHeight="1" x14ac:dyDescent="0.2">
      <c r="A145" s="125" t="s">
        <v>149</v>
      </c>
      <c r="B145" s="728"/>
      <c r="C145" s="609"/>
      <c r="D145" s="609"/>
      <c r="E145" s="609"/>
      <c r="F145" s="609"/>
      <c r="G145" s="609"/>
      <c r="H145" s="609"/>
      <c r="I145" s="609"/>
      <c r="J145" s="609"/>
      <c r="K145" s="609"/>
      <c r="L145" s="609"/>
      <c r="M145" s="609"/>
      <c r="N145" s="727"/>
      <c r="P145" s="293"/>
      <c r="Q145" s="294"/>
      <c r="R145" s="724"/>
      <c r="S145" s="724"/>
      <c r="T145" s="724"/>
    </row>
    <row r="146" spans="1:34" ht="15.75" customHeight="1" x14ac:dyDescent="0.2">
      <c r="A146" s="125" t="s">
        <v>149</v>
      </c>
      <c r="B146" s="728"/>
      <c r="C146" s="609"/>
      <c r="D146" s="609"/>
      <c r="E146" s="609"/>
      <c r="F146" s="609"/>
      <c r="G146" s="609"/>
      <c r="H146" s="609"/>
      <c r="I146" s="609"/>
      <c r="J146" s="609"/>
      <c r="K146" s="609"/>
      <c r="L146" s="609"/>
      <c r="M146" s="609"/>
      <c r="N146" s="727"/>
      <c r="P146" s="273"/>
      <c r="R146" s="724"/>
      <c r="S146" s="724"/>
      <c r="T146" s="724"/>
    </row>
    <row r="147" spans="1:34" ht="18" customHeight="1" x14ac:dyDescent="0.2">
      <c r="A147" s="125" t="s">
        <v>149</v>
      </c>
      <c r="B147" s="728"/>
      <c r="C147" s="609"/>
      <c r="D147" s="609"/>
      <c r="E147" s="609"/>
      <c r="F147" s="609"/>
      <c r="G147" s="609"/>
      <c r="H147" s="609"/>
      <c r="I147" s="609"/>
      <c r="J147" s="609"/>
      <c r="K147" s="609"/>
      <c r="L147" s="609"/>
      <c r="M147" s="609"/>
      <c r="N147" s="727"/>
      <c r="P147" s="293"/>
      <c r="Q147" s="294"/>
      <c r="R147" s="295"/>
      <c r="S147" s="725"/>
      <c r="T147" s="725"/>
      <c r="U147" s="725"/>
      <c r="V147" s="725"/>
    </row>
    <row r="148" spans="1:34" x14ac:dyDescent="0.2">
      <c r="A148" s="125" t="s">
        <v>149</v>
      </c>
      <c r="B148" s="729"/>
      <c r="C148" s="730"/>
      <c r="D148" s="730"/>
      <c r="E148" s="730"/>
      <c r="F148" s="730"/>
      <c r="G148" s="730"/>
      <c r="H148" s="730"/>
      <c r="I148" s="730"/>
      <c r="J148" s="730"/>
      <c r="K148" s="730"/>
      <c r="L148" s="730"/>
      <c r="M148" s="730"/>
      <c r="N148" s="731"/>
      <c r="P148" s="189"/>
      <c r="R148" s="165"/>
      <c r="U148" s="542"/>
      <c r="V148" s="542"/>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x14ac:dyDescent="0.2">
      <c r="B150" s="186"/>
      <c r="C150" s="186"/>
      <c r="D150" s="186"/>
      <c r="E150" s="186"/>
      <c r="F150" s="186"/>
      <c r="G150" s="186"/>
      <c r="H150" s="186"/>
      <c r="I150" s="186"/>
      <c r="J150" s="187"/>
      <c r="L150" s="188"/>
      <c r="M150" s="188"/>
      <c r="N150" s="188"/>
      <c r="P150" s="189"/>
      <c r="R150" s="165"/>
      <c r="U150" s="138"/>
      <c r="V150" s="138"/>
      <c r="W150" s="187"/>
      <c r="AD150" s="187"/>
    </row>
    <row r="151" spans="1:34" ht="18" x14ac:dyDescent="0.2">
      <c r="B151" s="418" t="s">
        <v>329</v>
      </c>
      <c r="C151" s="418"/>
      <c r="D151" s="418"/>
      <c r="E151" s="418"/>
      <c r="F151" s="418"/>
      <c r="H151" s="190"/>
      <c r="I151" s="190"/>
      <c r="J151" s="190"/>
      <c r="S151" s="152"/>
      <c r="T151" s="152"/>
      <c r="U151" s="152"/>
      <c r="W151" s="152"/>
    </row>
    <row r="152" spans="1:34" ht="26.25" customHeight="1" x14ac:dyDescent="0.2">
      <c r="B152" s="614" t="s">
        <v>328</v>
      </c>
      <c r="C152" s="615"/>
      <c r="D152" s="615"/>
      <c r="E152" s="615"/>
      <c r="F152" s="615"/>
      <c r="G152" s="615"/>
      <c r="H152" s="615"/>
      <c r="I152" s="615"/>
      <c r="J152" s="190"/>
      <c r="S152" s="152"/>
      <c r="T152" s="152"/>
      <c r="U152" s="152"/>
      <c r="W152" s="152"/>
    </row>
    <row r="153" spans="1:34" x14ac:dyDescent="0.2">
      <c r="B153" s="126" t="s">
        <v>110</v>
      </c>
      <c r="H153" s="190"/>
      <c r="I153" s="190"/>
      <c r="J153" s="190"/>
      <c r="K153" s="127"/>
      <c r="P153" s="126"/>
      <c r="U153" s="152"/>
      <c r="V153" s="152"/>
      <c r="W153" s="152"/>
    </row>
    <row r="154" spans="1:34" ht="19.5" customHeight="1" x14ac:dyDescent="0.2">
      <c r="B154" s="464" t="s">
        <v>350</v>
      </c>
      <c r="C154" s="465"/>
      <c r="D154" s="465"/>
      <c r="E154" s="465"/>
      <c r="F154" s="465"/>
      <c r="G154" s="465"/>
      <c r="H154" s="465"/>
      <c r="I154" s="466"/>
      <c r="J154" s="190"/>
      <c r="K154" s="127"/>
      <c r="P154" s="471"/>
      <c r="Q154" s="471"/>
      <c r="R154" s="471"/>
      <c r="S154" s="471"/>
      <c r="T154" s="192"/>
      <c r="U154" s="152"/>
    </row>
    <row r="155" spans="1:34" ht="19.5" customHeight="1" x14ac:dyDescent="0.2">
      <c r="B155" s="426"/>
      <c r="C155" s="427"/>
      <c r="D155" s="427"/>
      <c r="E155" s="427"/>
      <c r="F155" s="427"/>
      <c r="G155" s="427"/>
      <c r="H155" s="427"/>
      <c r="I155" s="428"/>
      <c r="J155" s="190"/>
      <c r="K155" s="127"/>
      <c r="U155" s="152"/>
      <c r="AG155" s="152"/>
      <c r="AH155" s="152"/>
    </row>
    <row r="156" spans="1:34" ht="19.5" customHeight="1" x14ac:dyDescent="0.2">
      <c r="B156" s="426"/>
      <c r="C156" s="427"/>
      <c r="D156" s="427"/>
      <c r="E156" s="427"/>
      <c r="F156" s="427"/>
      <c r="G156" s="427"/>
      <c r="H156" s="427"/>
      <c r="I156" s="428"/>
      <c r="K156" s="127"/>
      <c r="U156" s="152"/>
      <c r="X156" s="448"/>
      <c r="Y156" s="448"/>
      <c r="Z156" s="448"/>
      <c r="AA156" s="448"/>
      <c r="AB156" s="448"/>
      <c r="AG156" s="152"/>
      <c r="AH156" s="152"/>
    </row>
    <row r="157" spans="1:34" ht="19.5" customHeight="1" x14ac:dyDescent="0.2">
      <c r="B157" s="430"/>
      <c r="C157" s="430"/>
      <c r="D157" s="430"/>
      <c r="E157" s="430"/>
      <c r="F157" s="430"/>
      <c r="G157" s="430"/>
      <c r="H157" s="430"/>
      <c r="I157" s="430"/>
      <c r="K157" s="127"/>
      <c r="U157" s="152"/>
      <c r="X157" s="448"/>
      <c r="Y157" s="448"/>
      <c r="Z157" s="448"/>
      <c r="AA157" s="448"/>
      <c r="AB157" s="448"/>
      <c r="AG157" s="152"/>
      <c r="AH157" s="152"/>
    </row>
    <row r="158" spans="1:34" ht="12.75" customHeight="1" x14ac:dyDescent="0.2">
      <c r="J158" s="187"/>
      <c r="P158" s="187"/>
      <c r="Q158" s="187"/>
      <c r="R158" s="187"/>
      <c r="S158" s="187"/>
      <c r="T158" s="187"/>
      <c r="U158" s="152"/>
      <c r="X158" s="448"/>
      <c r="Y158" s="448"/>
      <c r="Z158" s="448"/>
      <c r="AA158" s="448"/>
      <c r="AB158" s="448"/>
      <c r="AG158" s="152"/>
      <c r="AH158" s="152"/>
    </row>
    <row r="159" spans="1:34" ht="19.5" customHeight="1" x14ac:dyDescent="0.2">
      <c r="B159" s="126" t="s">
        <v>335</v>
      </c>
      <c r="P159" s="126"/>
      <c r="U159" s="152"/>
      <c r="X159" s="448"/>
      <c r="Y159" s="448"/>
      <c r="Z159" s="448"/>
      <c r="AA159" s="448"/>
      <c r="AB159" s="448"/>
      <c r="AG159" s="152"/>
      <c r="AH159" s="152"/>
    </row>
    <row r="160" spans="1:34" ht="19.5" customHeight="1" x14ac:dyDescent="0.2">
      <c r="B160" s="429" t="s">
        <v>158</v>
      </c>
      <c r="C160" s="429"/>
      <c r="D160" s="429"/>
      <c r="E160" s="429"/>
      <c r="F160" s="429"/>
      <c r="G160" s="429"/>
      <c r="H160" s="429"/>
      <c r="I160" s="429"/>
      <c r="P160" s="471"/>
      <c r="Q160" s="471"/>
      <c r="R160" s="471"/>
      <c r="S160" s="471"/>
      <c r="T160" s="192"/>
      <c r="U160" s="152"/>
      <c r="X160" s="448"/>
      <c r="Y160" s="448"/>
      <c r="Z160" s="448"/>
      <c r="AA160" s="448"/>
      <c r="AB160" s="448"/>
    </row>
    <row r="161" spans="2:34" ht="19.5" customHeight="1" x14ac:dyDescent="0.2">
      <c r="B161" s="430"/>
      <c r="C161" s="430"/>
      <c r="D161" s="430"/>
      <c r="E161" s="430"/>
      <c r="F161" s="430"/>
      <c r="G161" s="430"/>
      <c r="H161" s="430"/>
      <c r="I161" s="430"/>
      <c r="U161" s="152"/>
      <c r="X161" s="448"/>
      <c r="Y161" s="448"/>
      <c r="Z161" s="448"/>
      <c r="AA161" s="448"/>
      <c r="AB161" s="448"/>
      <c r="AG161" s="152"/>
      <c r="AH161" s="152"/>
    </row>
    <row r="162" spans="2:34" ht="19.5" customHeight="1" x14ac:dyDescent="0.2">
      <c r="B162" s="430"/>
      <c r="C162" s="430"/>
      <c r="D162" s="430"/>
      <c r="E162" s="430"/>
      <c r="F162" s="430"/>
      <c r="G162" s="430"/>
      <c r="H162" s="430"/>
      <c r="I162" s="430"/>
      <c r="U162" s="152"/>
      <c r="X162" s="448"/>
      <c r="Y162" s="448"/>
      <c r="Z162" s="448"/>
      <c r="AA162" s="448"/>
      <c r="AB162" s="448"/>
      <c r="AG162" s="152"/>
      <c r="AH162" s="152"/>
    </row>
    <row r="163" spans="2:34" ht="19.5" customHeight="1" x14ac:dyDescent="0.2">
      <c r="B163" s="430"/>
      <c r="C163" s="430"/>
      <c r="D163" s="430"/>
      <c r="E163" s="430"/>
      <c r="F163" s="430"/>
      <c r="G163" s="430"/>
      <c r="H163" s="430"/>
      <c r="I163" s="430"/>
      <c r="U163" s="152"/>
      <c r="X163" s="448"/>
      <c r="Y163" s="448"/>
      <c r="Z163" s="448"/>
      <c r="AA163" s="448"/>
      <c r="AB163" s="448"/>
      <c r="AG163" s="152"/>
      <c r="AH163" s="152"/>
    </row>
    <row r="164" spans="2:34" ht="19.5" customHeight="1" x14ac:dyDescent="0.2">
      <c r="U164" s="152"/>
      <c r="X164" s="448"/>
      <c r="Y164" s="448"/>
      <c r="Z164" s="448"/>
      <c r="AA164" s="448"/>
      <c r="AB164" s="448"/>
      <c r="AG164" s="152"/>
      <c r="AH164" s="152"/>
    </row>
    <row r="165" spans="2:34" ht="19.5" customHeight="1" x14ac:dyDescent="0.2">
      <c r="B165" s="126" t="s">
        <v>336</v>
      </c>
      <c r="P165" s="126"/>
      <c r="U165" s="152"/>
      <c r="X165" s="448"/>
      <c r="Y165" s="448"/>
      <c r="Z165" s="448"/>
      <c r="AA165" s="448"/>
      <c r="AB165" s="448"/>
      <c r="AG165" s="152"/>
      <c r="AH165" s="152"/>
    </row>
    <row r="166" spans="2:34" ht="19.5" customHeight="1" x14ac:dyDescent="0.2">
      <c r="B166" s="429" t="s">
        <v>337</v>
      </c>
      <c r="C166" s="429"/>
      <c r="D166" s="429"/>
      <c r="E166" s="429"/>
      <c r="F166" s="429"/>
      <c r="G166" s="429"/>
      <c r="H166" s="429"/>
      <c r="I166" s="429"/>
      <c r="P166" s="478"/>
      <c r="Q166" s="478"/>
      <c r="R166" s="478"/>
      <c r="S166" s="478"/>
      <c r="T166" s="192"/>
      <c r="U166" s="152"/>
      <c r="X166" s="448"/>
      <c r="Y166" s="448"/>
      <c r="Z166" s="448"/>
      <c r="AA166" s="448"/>
      <c r="AB166" s="448"/>
    </row>
    <row r="167" spans="2:34" ht="19.5" customHeight="1" x14ac:dyDescent="0.2">
      <c r="B167" s="430"/>
      <c r="C167" s="430"/>
      <c r="D167" s="430"/>
      <c r="E167" s="430"/>
      <c r="F167" s="430"/>
      <c r="G167" s="430"/>
      <c r="H167" s="430"/>
      <c r="I167" s="430"/>
      <c r="U167" s="152"/>
      <c r="X167" s="448"/>
      <c r="Y167" s="448"/>
      <c r="Z167" s="448"/>
      <c r="AA167" s="448"/>
      <c r="AB167" s="448"/>
      <c r="AG167" s="152"/>
      <c r="AH167" s="152"/>
    </row>
    <row r="168" spans="2:34" ht="19.5" customHeight="1" x14ac:dyDescent="0.2">
      <c r="B168" s="430"/>
      <c r="C168" s="430"/>
      <c r="D168" s="430"/>
      <c r="E168" s="430"/>
      <c r="F168" s="430"/>
      <c r="G168" s="430"/>
      <c r="H168" s="430"/>
      <c r="I168" s="430"/>
      <c r="U168" s="152"/>
      <c r="X168" s="448"/>
      <c r="Y168" s="448"/>
      <c r="Z168" s="448"/>
      <c r="AA168" s="448"/>
      <c r="AB168" s="448"/>
      <c r="AG168" s="152"/>
      <c r="AH168" s="152"/>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9.5" customHeight="1" x14ac:dyDescent="0.2">
      <c r="B171" s="430"/>
      <c r="C171" s="430"/>
      <c r="D171" s="430"/>
      <c r="E171" s="430"/>
      <c r="F171" s="430"/>
      <c r="G171" s="430"/>
      <c r="H171" s="430"/>
      <c r="I171" s="430"/>
      <c r="U171" s="152"/>
      <c r="X171" s="448"/>
      <c r="Y171" s="448"/>
      <c r="Z171" s="448"/>
      <c r="AA171" s="448"/>
      <c r="AB171" s="448"/>
      <c r="AG171" s="152"/>
      <c r="AH171" s="152"/>
    </row>
    <row r="172" spans="2:34" ht="17.25" customHeight="1" x14ac:dyDescent="0.2">
      <c r="B172" s="193"/>
      <c r="C172" s="193"/>
      <c r="D172" s="193"/>
      <c r="E172" s="193"/>
      <c r="F172" s="193"/>
      <c r="H172" s="194"/>
      <c r="I172" s="194"/>
      <c r="J172" s="194"/>
      <c r="P172" s="195"/>
      <c r="S172" s="152"/>
      <c r="T172" s="152"/>
      <c r="U172" s="152"/>
      <c r="X172" s="448"/>
      <c r="Y172" s="448"/>
      <c r="Z172" s="448"/>
      <c r="AA172" s="448"/>
      <c r="AB172" s="448"/>
      <c r="AG172" s="152"/>
      <c r="AH172" s="152"/>
    </row>
    <row r="173" spans="2:34" ht="19.5" customHeight="1" x14ac:dyDescent="0.2">
      <c r="B173" s="126" t="s">
        <v>152</v>
      </c>
      <c r="P173" s="126"/>
      <c r="U173" s="152"/>
      <c r="X173" s="448"/>
      <c r="Y173" s="448"/>
      <c r="Z173" s="448"/>
      <c r="AA173" s="448"/>
      <c r="AB173" s="448"/>
      <c r="AG173" s="152"/>
      <c r="AH173" s="152"/>
    </row>
    <row r="174" spans="2:34" ht="19.5" customHeight="1" x14ac:dyDescent="0.2">
      <c r="B174" s="429" t="s">
        <v>174</v>
      </c>
      <c r="C174" s="429"/>
      <c r="D174" s="429"/>
      <c r="E174" s="429"/>
      <c r="F174" s="429"/>
      <c r="G174" s="429"/>
      <c r="H174" s="429"/>
      <c r="I174" s="429"/>
      <c r="K174" s="127"/>
      <c r="P174" s="471"/>
      <c r="Q174" s="471"/>
      <c r="R174" s="471"/>
      <c r="S174" s="471"/>
      <c r="T174" s="192"/>
      <c r="U174" s="152"/>
      <c r="X174" s="448"/>
      <c r="Y174" s="448"/>
      <c r="Z174" s="448"/>
      <c r="AA174" s="448"/>
      <c r="AB174" s="448"/>
    </row>
    <row r="175" spans="2:34" ht="19.5" customHeight="1" x14ac:dyDescent="0.2">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
      <c r="J178" s="187"/>
      <c r="P178" s="187"/>
      <c r="Q178" s="187"/>
      <c r="R178" s="187"/>
      <c r="S178" s="187"/>
      <c r="T178" s="187"/>
      <c r="U178" s="152"/>
      <c r="X178" s="448"/>
      <c r="Y178" s="448"/>
      <c r="Z178" s="448"/>
      <c r="AA178" s="448"/>
      <c r="AB178" s="448"/>
      <c r="AG178" s="152"/>
      <c r="AH178" s="152"/>
    </row>
    <row r="179" spans="2:47" ht="17.25" customHeight="1" x14ac:dyDescent="0.2">
      <c r="B179" s="126" t="s">
        <v>334</v>
      </c>
      <c r="C179" s="193"/>
      <c r="D179" s="193"/>
      <c r="E179" s="193"/>
      <c r="F179" s="193"/>
      <c r="H179" s="194"/>
      <c r="I179" s="194"/>
      <c r="J179" s="194"/>
      <c r="P179" s="195"/>
      <c r="S179" s="152"/>
      <c r="T179" s="152"/>
      <c r="U179" s="152"/>
      <c r="X179" s="448"/>
      <c r="Y179" s="448"/>
      <c r="Z179" s="448"/>
      <c r="AA179" s="448"/>
      <c r="AB179" s="448"/>
      <c r="AG179" s="152"/>
      <c r="AH179" s="152"/>
    </row>
    <row r="180" spans="2:47" s="1" customFormat="1" ht="43.9" customHeight="1" x14ac:dyDescent="0.2">
      <c r="B180" s="429" t="s">
        <v>606</v>
      </c>
      <c r="C180" s="429"/>
      <c r="D180" s="429"/>
      <c r="E180" s="429"/>
      <c r="F180" s="429"/>
      <c r="G180" s="429"/>
      <c r="H180" s="429"/>
      <c r="I180" s="429"/>
      <c r="X180" s="448"/>
      <c r="Y180" s="448"/>
      <c r="Z180" s="448"/>
      <c r="AA180" s="448"/>
      <c r="AB180" s="448"/>
      <c r="AT180" s="210"/>
      <c r="AU180" s="210"/>
    </row>
    <row r="181" spans="2:47" s="1" customFormat="1" ht="41.25" customHeight="1" x14ac:dyDescent="0.2">
      <c r="B181" s="603"/>
      <c r="C181" s="604"/>
      <c r="D181" s="604"/>
      <c r="E181" s="605"/>
      <c r="F181" s="605"/>
      <c r="G181" s="605"/>
      <c r="H181" s="605"/>
      <c r="I181" s="606"/>
      <c r="X181" s="448"/>
      <c r="Y181" s="448"/>
      <c r="Z181" s="448"/>
      <c r="AA181" s="448"/>
      <c r="AB181" s="448"/>
      <c r="AT181" s="210"/>
      <c r="AU181" s="210"/>
    </row>
    <row r="182" spans="2:47" s="1" customFormat="1" ht="41.25" customHeight="1" x14ac:dyDescent="0.2">
      <c r="B182" s="607"/>
      <c r="C182" s="608"/>
      <c r="D182" s="608"/>
      <c r="E182" s="609"/>
      <c r="F182" s="609"/>
      <c r="G182" s="609"/>
      <c r="H182" s="609"/>
      <c r="I182" s="610"/>
      <c r="X182" s="448"/>
      <c r="Y182" s="448"/>
      <c r="Z182" s="448"/>
      <c r="AA182" s="448"/>
      <c r="AB182" s="448"/>
      <c r="AT182" s="156"/>
      <c r="AU182" s="156"/>
    </row>
    <row r="183" spans="2:47" s="1" customFormat="1" ht="25.5" customHeight="1" x14ac:dyDescent="0.25">
      <c r="B183" s="611"/>
      <c r="C183" s="612"/>
      <c r="D183" s="612"/>
      <c r="E183" s="612"/>
      <c r="F183" s="612"/>
      <c r="G183" s="612"/>
      <c r="H183" s="612"/>
      <c r="I183" s="613"/>
      <c r="J183" s="197"/>
      <c r="K183" s="197"/>
      <c r="L183" s="197"/>
      <c r="M183" s="197"/>
      <c r="X183" s="448"/>
      <c r="Y183" s="448"/>
      <c r="Z183" s="448"/>
      <c r="AA183" s="448"/>
      <c r="AB183" s="448"/>
      <c r="AT183" s="156"/>
      <c r="AU183" s="156"/>
    </row>
    <row r="184" spans="2:47" ht="17.25" customHeight="1" x14ac:dyDescent="0.2">
      <c r="B184" s="193"/>
      <c r="C184" s="193"/>
      <c r="D184" s="193"/>
      <c r="E184" s="193"/>
      <c r="F184" s="193"/>
      <c r="H184" s="194"/>
      <c r="I184" s="194"/>
      <c r="J184" s="194"/>
      <c r="P184" s="195"/>
      <c r="S184" s="152"/>
      <c r="T184" s="152"/>
      <c r="U184" s="152"/>
      <c r="X184" s="448"/>
      <c r="Y184" s="448"/>
      <c r="Z184" s="448"/>
      <c r="AA184" s="448"/>
      <c r="AB184" s="448"/>
      <c r="AG184" s="152"/>
      <c r="AH184" s="152"/>
      <c r="AT184" s="156"/>
      <c r="AU184" s="156"/>
    </row>
    <row r="185" spans="2:47" ht="20.25" customHeight="1" x14ac:dyDescent="0.2">
      <c r="B185" s="418" t="s">
        <v>35</v>
      </c>
      <c r="C185" s="418"/>
      <c r="D185" s="418"/>
      <c r="E185" s="418"/>
      <c r="F185" s="418"/>
      <c r="P185" s="195"/>
      <c r="S185" s="152"/>
      <c r="T185" s="152"/>
      <c r="U185" s="152"/>
      <c r="X185" s="448"/>
      <c r="Y185" s="448"/>
      <c r="Z185" s="448"/>
      <c r="AA185" s="448"/>
      <c r="AB185" s="448"/>
      <c r="AG185" s="152"/>
      <c r="AH185" s="152"/>
      <c r="AT185" s="156"/>
      <c r="AU185" s="156"/>
    </row>
    <row r="186" spans="2:47" ht="33" customHeight="1" x14ac:dyDescent="0.2">
      <c r="B186" s="464" t="s">
        <v>36</v>
      </c>
      <c r="C186" s="438"/>
      <c r="D186" s="438"/>
      <c r="E186" s="438"/>
      <c r="F186" s="438"/>
      <c r="G186" s="438"/>
      <c r="H186" s="438"/>
      <c r="I186" s="438"/>
      <c r="J186" s="198"/>
      <c r="K186" s="186"/>
      <c r="L186" s="186"/>
      <c r="M186" s="186"/>
      <c r="N186" s="186"/>
      <c r="O186" s="152"/>
      <c r="P186" s="152"/>
      <c r="Q186" s="152"/>
      <c r="R186" s="152"/>
      <c r="S186" s="152"/>
      <c r="T186" s="152"/>
      <c r="U186" s="152"/>
      <c r="X186" s="448"/>
      <c r="Y186" s="448"/>
      <c r="Z186" s="448"/>
      <c r="AA186" s="448"/>
      <c r="AB186" s="448"/>
      <c r="AG186" s="152"/>
      <c r="AH186" s="152"/>
    </row>
    <row r="187" spans="2:47" ht="17.25" customHeight="1" x14ac:dyDescent="0.2">
      <c r="B187" s="597"/>
      <c r="C187" s="598"/>
      <c r="D187" s="598"/>
      <c r="E187" s="598"/>
      <c r="F187" s="598"/>
      <c r="G187" s="598"/>
      <c r="H187" s="598"/>
      <c r="I187" s="598"/>
      <c r="J187" s="200"/>
      <c r="K187" s="201"/>
      <c r="L187" s="201"/>
      <c r="M187" s="201"/>
      <c r="N187" s="201"/>
      <c r="O187" s="152"/>
      <c r="P187" s="152"/>
      <c r="Q187" s="152"/>
      <c r="R187" s="152"/>
      <c r="S187" s="152"/>
      <c r="T187" s="152"/>
      <c r="U187" s="152"/>
      <c r="X187" s="448"/>
      <c r="Y187" s="448"/>
      <c r="Z187" s="448"/>
      <c r="AA187" s="448"/>
      <c r="AB187" s="448"/>
      <c r="AG187" s="152"/>
      <c r="AH187" s="152"/>
    </row>
    <row r="188" spans="2:47" ht="12.75" customHeight="1" x14ac:dyDescent="0.2">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0"/>
      <c r="K192" s="201"/>
      <c r="L192" s="201"/>
      <c r="M192" s="201"/>
      <c r="N192" s="201"/>
      <c r="X192" s="448"/>
      <c r="Y192" s="448"/>
      <c r="Z192" s="448"/>
      <c r="AA192" s="448"/>
      <c r="AB192" s="448"/>
    </row>
    <row r="193" spans="2:45" ht="12.75" customHeight="1" x14ac:dyDescent="0.2">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
      <c r="B194" s="599"/>
      <c r="C194" s="600"/>
      <c r="D194" s="600"/>
      <c r="E194" s="600"/>
      <c r="F194" s="600"/>
      <c r="G194" s="600"/>
      <c r="H194" s="600"/>
      <c r="I194" s="600"/>
      <c r="J194" s="202"/>
      <c r="K194" s="168"/>
      <c r="L194" s="168"/>
      <c r="M194" s="168"/>
      <c r="N194" s="168"/>
      <c r="X194" s="448"/>
      <c r="Y194" s="448"/>
      <c r="Z194" s="448"/>
      <c r="AA194" s="448"/>
      <c r="AB194" s="448"/>
    </row>
    <row r="195" spans="2:45" ht="12.75" customHeight="1" x14ac:dyDescent="0.2">
      <c r="B195" s="599"/>
      <c r="C195" s="600"/>
      <c r="D195" s="600"/>
      <c r="E195" s="600"/>
      <c r="F195" s="600"/>
      <c r="G195" s="600"/>
      <c r="H195" s="600"/>
      <c r="I195" s="600"/>
      <c r="J195" s="202"/>
      <c r="K195" s="168"/>
      <c r="L195" s="168"/>
      <c r="M195" s="168"/>
      <c r="N195" s="168"/>
      <c r="X195" s="448"/>
      <c r="Y195" s="448"/>
      <c r="Z195" s="448"/>
      <c r="AA195" s="448"/>
      <c r="AB195" s="448"/>
    </row>
    <row r="196" spans="2:45" ht="15" customHeight="1" x14ac:dyDescent="0.2">
      <c r="B196" s="601"/>
      <c r="C196" s="602"/>
      <c r="D196" s="602"/>
      <c r="E196" s="602"/>
      <c r="F196" s="602"/>
      <c r="G196" s="602"/>
      <c r="H196" s="602"/>
      <c r="I196" s="602"/>
      <c r="J196" s="202"/>
      <c r="K196" s="168"/>
      <c r="L196" s="168"/>
      <c r="M196" s="168"/>
      <c r="N196" s="168"/>
      <c r="X196" s="448"/>
      <c r="Y196" s="448"/>
      <c r="Z196" s="448"/>
      <c r="AA196" s="448"/>
      <c r="AB196" s="448"/>
    </row>
    <row r="197" spans="2:45" x14ac:dyDescent="0.2">
      <c r="P197" s="127"/>
      <c r="X197" s="448"/>
      <c r="Y197" s="448"/>
      <c r="Z197" s="448"/>
      <c r="AA197" s="448"/>
      <c r="AB197" s="448"/>
    </row>
    <row r="198" spans="2:45" ht="15" customHeight="1" x14ac:dyDescent="0.2">
      <c r="B198" s="126" t="s">
        <v>647</v>
      </c>
      <c r="M198" s="126"/>
      <c r="P198" s="126" t="s">
        <v>124</v>
      </c>
      <c r="X198" s="448"/>
      <c r="Y198" s="448"/>
      <c r="Z198" s="448"/>
      <c r="AA198" s="448"/>
      <c r="AB198" s="448"/>
    </row>
    <row r="199" spans="2:45" ht="19.5" customHeight="1" x14ac:dyDescent="0.2">
      <c r="B199" s="429" t="s">
        <v>126</v>
      </c>
      <c r="C199" s="429"/>
      <c r="D199" s="429"/>
      <c r="E199" s="429"/>
      <c r="F199" s="429"/>
      <c r="G199" s="429"/>
      <c r="H199" s="429"/>
      <c r="I199" s="429"/>
      <c r="P199" s="464" t="s">
        <v>125</v>
      </c>
      <c r="Q199" s="465"/>
      <c r="R199" s="465"/>
      <c r="S199" s="465"/>
      <c r="T199" s="465"/>
      <c r="U199" s="465"/>
      <c r="V199" s="465"/>
      <c r="W199" s="479"/>
      <c r="X199" s="448"/>
      <c r="Y199" s="448"/>
      <c r="Z199" s="448"/>
      <c r="AA199" s="448"/>
      <c r="AB199" s="448"/>
    </row>
    <row r="200" spans="2:45" ht="19.5" customHeight="1" x14ac:dyDescent="0.2">
      <c r="B200" s="430"/>
      <c r="C200" s="430"/>
      <c r="D200" s="430"/>
      <c r="E200" s="430"/>
      <c r="F200" s="430"/>
      <c r="G200" s="430"/>
      <c r="H200" s="430"/>
      <c r="I200" s="430"/>
      <c r="O200" s="128"/>
      <c r="P200" s="449"/>
      <c r="Q200" s="450"/>
      <c r="R200" s="450"/>
      <c r="S200" s="450"/>
      <c r="T200" s="450"/>
      <c r="U200" s="450"/>
      <c r="V200" s="450"/>
      <c r="W200" s="451"/>
      <c r="X200" s="448"/>
      <c r="Y200" s="448"/>
      <c r="Z200" s="448"/>
      <c r="AA200" s="448"/>
      <c r="AB200" s="448"/>
    </row>
    <row r="201" spans="2:45" ht="19.5" customHeight="1" x14ac:dyDescent="0.2">
      <c r="B201" s="430"/>
      <c r="C201" s="430"/>
      <c r="D201" s="430"/>
      <c r="E201" s="430"/>
      <c r="F201" s="430"/>
      <c r="G201" s="430"/>
      <c r="H201" s="430"/>
      <c r="I201" s="430"/>
      <c r="P201" s="449"/>
      <c r="Q201" s="450"/>
      <c r="R201" s="450"/>
      <c r="S201" s="450"/>
      <c r="T201" s="450"/>
      <c r="U201" s="450"/>
      <c r="V201" s="450"/>
      <c r="W201" s="451"/>
      <c r="X201" s="448"/>
      <c r="Y201" s="448"/>
      <c r="Z201" s="448"/>
      <c r="AA201" s="448"/>
      <c r="AB201" s="448"/>
    </row>
    <row r="202" spans="2:45" ht="19.5" customHeight="1" x14ac:dyDescent="0.2">
      <c r="B202" s="426"/>
      <c r="C202" s="427"/>
      <c r="D202" s="427"/>
      <c r="E202" s="427"/>
      <c r="F202" s="427"/>
      <c r="G202" s="427"/>
      <c r="H202" s="427"/>
      <c r="I202" s="428"/>
      <c r="P202" s="449"/>
      <c r="Q202" s="450"/>
      <c r="R202" s="450"/>
      <c r="S202" s="450"/>
      <c r="T202" s="450"/>
      <c r="U202" s="450"/>
      <c r="V202" s="450"/>
      <c r="W202" s="451"/>
      <c r="X202" s="448"/>
      <c r="Y202" s="448"/>
      <c r="Z202" s="448"/>
      <c r="AA202" s="448"/>
      <c r="AB202" s="448"/>
    </row>
    <row r="203" spans="2:45" ht="19.5" customHeight="1" x14ac:dyDescent="0.2">
      <c r="B203" s="126"/>
      <c r="P203" s="203"/>
      <c r="Q203" s="203"/>
      <c r="R203" s="203"/>
      <c r="S203" s="203"/>
      <c r="T203" s="203"/>
      <c r="U203" s="203"/>
      <c r="X203" s="448"/>
      <c r="Y203" s="448"/>
      <c r="Z203" s="448"/>
      <c r="AA203" s="448"/>
      <c r="AB203" s="448"/>
    </row>
    <row r="204" spans="2:45" x14ac:dyDescent="0.2">
      <c r="P204" s="127"/>
      <c r="X204" s="448"/>
      <c r="Y204" s="448"/>
      <c r="Z204" s="448"/>
      <c r="AA204" s="448"/>
      <c r="AB204" s="448"/>
    </row>
    <row r="205" spans="2:45" ht="19.5" customHeight="1" x14ac:dyDescent="0.2">
      <c r="B205" s="126"/>
      <c r="H205" s="126"/>
      <c r="R205" s="164"/>
      <c r="U205" s="204"/>
      <c r="X205" s="448"/>
      <c r="Y205" s="448"/>
      <c r="Z205" s="448"/>
      <c r="AA205" s="448"/>
      <c r="AB205" s="448"/>
    </row>
    <row r="206" spans="2:45" ht="19.5" customHeight="1" x14ac:dyDescent="0.2">
      <c r="B206" s="126"/>
      <c r="H206" s="126"/>
      <c r="P206" s="472" t="s">
        <v>607</v>
      </c>
      <c r="Q206" s="473"/>
      <c r="R206" s="473"/>
      <c r="S206" s="473"/>
      <c r="T206" s="473"/>
      <c r="U206" s="473"/>
      <c r="V206" s="473"/>
      <c r="W206" s="474"/>
      <c r="X206" s="205"/>
      <c r="Y206" s="205"/>
      <c r="Z206" s="205"/>
      <c r="AA206" s="205"/>
      <c r="AB206" s="205"/>
    </row>
    <row r="207" spans="2:45" ht="21" customHeight="1" x14ac:dyDescent="0.2">
      <c r="M207" s="127"/>
      <c r="P207" s="475"/>
      <c r="Q207" s="476"/>
      <c r="R207" s="476"/>
      <c r="S207" s="476"/>
      <c r="T207" s="476"/>
      <c r="U207" s="476"/>
      <c r="V207" s="476"/>
      <c r="W207" s="477"/>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51" customHeight="1" x14ac:dyDescent="0.2">
      <c r="B208" s="594" t="s">
        <v>722</v>
      </c>
      <c r="C208" s="595"/>
      <c r="D208" s="595"/>
      <c r="E208" s="595"/>
      <c r="F208" s="595"/>
      <c r="G208" s="595"/>
      <c r="H208" s="595"/>
      <c r="I208" s="596"/>
      <c r="P208" s="470" t="str">
        <f>"Leverantören intygar att avropssvaret är giltigt minst den tid som avropande organisation angett ovan. "&amp;CHAR(10)&amp;"("&amp;TEXT(D34,"ÅÅÅÅ-MM-DD")&amp;")"</f>
        <v>Leverantören intygar att avropssvaret är giltigt minst den tid som avropande organisation angett ovan. 
(1900-01-00)</v>
      </c>
      <c r="Q208" s="470"/>
      <c r="R208" s="470"/>
      <c r="S208" s="470"/>
      <c r="T208" s="470"/>
      <c r="U208" s="470"/>
      <c r="V208" s="470"/>
      <c r="W208" s="470"/>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45" ht="21" customHeight="1" x14ac:dyDescent="0.2">
      <c r="B209" s="206"/>
      <c r="P209" s="464" t="s">
        <v>38</v>
      </c>
      <c r="Q209" s="465"/>
      <c r="R209" s="465"/>
      <c r="S209" s="465"/>
      <c r="T209" s="465"/>
      <c r="U209" s="465"/>
      <c r="V209" s="465"/>
      <c r="W209" s="466"/>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21.75" customHeight="1" x14ac:dyDescent="0.2">
      <c r="B210" s="138"/>
      <c r="C210" s="138"/>
      <c r="D210" s="138"/>
      <c r="E210" s="138"/>
      <c r="F210" s="138"/>
      <c r="G210" s="138"/>
      <c r="H210" s="138"/>
      <c r="I210" s="138"/>
      <c r="J210" s="138"/>
      <c r="K210" s="138"/>
      <c r="L210" s="138"/>
      <c r="M210" s="138"/>
      <c r="P210" s="449"/>
      <c r="Q210" s="450"/>
      <c r="R210" s="450"/>
      <c r="S210" s="450"/>
      <c r="T210" s="450"/>
      <c r="U210" s="450"/>
      <c r="V210" s="450"/>
      <c r="W210" s="451"/>
      <c r="X210" s="145"/>
      <c r="Y210" s="145"/>
      <c r="Z210" s="145"/>
      <c r="AA210" s="145"/>
      <c r="AB210" s="145"/>
      <c r="AC210" s="145"/>
      <c r="AD210" s="145"/>
      <c r="AE210" s="145"/>
      <c r="AF210" s="145"/>
      <c r="AG210" s="145"/>
      <c r="AH210" s="9" t="b">
        <f>IF(P210=0,TRUE,FALSE)</f>
        <v>1</v>
      </c>
      <c r="AI210" s="145"/>
      <c r="AJ210" s="207"/>
    </row>
    <row r="211" spans="2:45" ht="7.5" customHeight="1" x14ac:dyDescent="0.2">
      <c r="B211" s="138"/>
      <c r="C211" s="138"/>
      <c r="D211" s="138"/>
      <c r="E211" s="138"/>
      <c r="F211" s="138"/>
      <c r="G211" s="138"/>
      <c r="H211" s="138"/>
      <c r="I211" s="138"/>
      <c r="J211" s="138"/>
      <c r="K211" s="138"/>
      <c r="L211" s="138"/>
      <c r="M211" s="138"/>
      <c r="P211" s="207"/>
      <c r="Q211" s="207"/>
      <c r="R211" s="207"/>
      <c r="S211" s="207"/>
      <c r="T211" s="207"/>
      <c r="X211" s="208"/>
      <c r="Y211" s="208"/>
      <c r="Z211" s="208"/>
      <c r="AA211" s="208"/>
      <c r="AB211" s="208"/>
      <c r="AC211" s="208"/>
      <c r="AD211" s="208"/>
      <c r="AE211" s="208"/>
      <c r="AF211" s="208"/>
      <c r="AG211" s="208"/>
      <c r="AH211" s="208"/>
      <c r="AI211" s="208"/>
      <c r="AJ211" s="207"/>
    </row>
    <row r="212" spans="2:45" ht="18" customHeight="1" x14ac:dyDescent="0.2">
      <c r="B212" s="138"/>
      <c r="C212" s="138"/>
      <c r="D212" s="138"/>
      <c r="E212" s="138"/>
      <c r="F212" s="138"/>
      <c r="G212" s="138"/>
      <c r="H212" s="138"/>
      <c r="I212" s="138"/>
      <c r="J212" s="138"/>
      <c r="K212" s="138"/>
      <c r="L212" s="138"/>
      <c r="M212" s="138"/>
      <c r="P212" s="467" t="s">
        <v>39</v>
      </c>
      <c r="Q212" s="468"/>
      <c r="R212" s="468"/>
      <c r="S212" s="468"/>
      <c r="T212" s="468"/>
      <c r="U212" s="468"/>
      <c r="V212" s="468"/>
      <c r="W212" s="469"/>
      <c r="X212" s="207"/>
      <c r="Y212" s="207"/>
      <c r="Z212" s="207"/>
      <c r="AA212" s="207"/>
      <c r="AB212" s="207"/>
      <c r="AC212" s="207"/>
      <c r="AD212" s="207"/>
      <c r="AE212" s="207"/>
      <c r="AF212" s="207"/>
      <c r="AG212" s="207"/>
      <c r="AH212" s="207"/>
      <c r="AI212" s="207"/>
      <c r="AJ212" s="207"/>
    </row>
    <row r="213" spans="2:45" ht="14.25" customHeight="1" x14ac:dyDescent="0.2">
      <c r="B213" s="209"/>
      <c r="C213" s="209"/>
      <c r="D213" s="209"/>
      <c r="P213" s="458"/>
      <c r="Q213" s="459"/>
      <c r="R213" s="459"/>
      <c r="S213" s="459"/>
      <c r="T213" s="459"/>
      <c r="U213" s="459"/>
      <c r="V213" s="459"/>
      <c r="W213" s="460"/>
      <c r="X213" s="145"/>
      <c r="Y213" s="145"/>
      <c r="Z213" s="145"/>
      <c r="AA213" s="145"/>
      <c r="AB213" s="145"/>
      <c r="AC213" s="145"/>
      <c r="AD213" s="145"/>
      <c r="AE213" s="145"/>
      <c r="AF213" s="145"/>
      <c r="AG213" s="145"/>
      <c r="AH213" s="145"/>
      <c r="AI213" s="145"/>
      <c r="AJ213" s="207"/>
    </row>
    <row r="214" spans="2:45" ht="26.25" customHeight="1" x14ac:dyDescent="0.2">
      <c r="B214" s="209"/>
      <c r="C214" s="209"/>
      <c r="D214" s="209"/>
      <c r="F214" s="127"/>
      <c r="P214" s="461"/>
      <c r="Q214" s="462"/>
      <c r="R214" s="462"/>
      <c r="S214" s="462"/>
      <c r="T214" s="462"/>
      <c r="U214" s="462"/>
      <c r="V214" s="462"/>
      <c r="W214" s="463"/>
      <c r="X214" s="208"/>
      <c r="Y214" s="208"/>
      <c r="Z214" s="208"/>
      <c r="AA214" s="208"/>
      <c r="AB214" s="208"/>
      <c r="AC214" s="208"/>
      <c r="AD214" s="208"/>
      <c r="AE214" s="208"/>
      <c r="AF214" s="208"/>
      <c r="AG214" s="208"/>
      <c r="AH214" s="9" t="b">
        <f>IF(P213=0,TRUE,FALSE)</f>
        <v>1</v>
      </c>
      <c r="AI214" s="208"/>
      <c r="AJ214" s="207"/>
    </row>
    <row r="215" spans="2:45" ht="42.75" customHeight="1" x14ac:dyDescent="0.2">
      <c r="F215" s="127"/>
      <c r="R215" s="208"/>
      <c r="X215" s="208"/>
      <c r="Y215" s="208"/>
      <c r="Z215" s="208"/>
      <c r="AA215" s="208"/>
      <c r="AB215" s="208"/>
      <c r="AC215" s="208"/>
      <c r="AD215" s="208"/>
      <c r="AE215" s="208"/>
      <c r="AF215" s="208"/>
      <c r="AG215" s="208"/>
      <c r="AH215" s="208"/>
      <c r="AI215" s="208"/>
      <c r="AJ215" s="207"/>
    </row>
    <row r="216" spans="2:45" ht="31.5" customHeight="1" x14ac:dyDescent="0.2">
      <c r="T216" s="457" t="str">
        <f>IF(LarmStatus,"Minst ett av de obligatoriska kraven är inte ifyllda eller besvarde med Nej","")</f>
        <v>Minst ett av de obligatoriska kraven är inte ifyllda eller besvarde med Nej</v>
      </c>
      <c r="U216" s="457"/>
      <c r="V216" s="457"/>
      <c r="W216" s="457"/>
      <c r="X216" s="127"/>
    </row>
    <row r="217" spans="2:45" ht="7.5" customHeight="1" x14ac:dyDescent="0.2"/>
    <row r="218" spans="2:45" ht="7.5" customHeight="1" x14ac:dyDescent="0.2"/>
    <row r="219" spans="2:45" ht="20.25" customHeight="1" x14ac:dyDescent="0.2"/>
    <row r="220" spans="2:45" ht="17.25" customHeight="1" x14ac:dyDescent="0.2"/>
    <row r="221" spans="2:45" ht="17.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sheetData>
  <sheetProtection algorithmName="SHA-512" hashValue="pDqMGWIHOUEjH6094ROz9aC+hqJKIygOlesnLAyYClhUbPtyjzYoUoinVLAPqh/WnSAc6aaKolSney6+2r3Ehw==" saltValue="n20hvZ9l6geh4w3wtbJoOA==" spinCount="100000" sheet="1" objects="1" scenarios="1" selectLockedCells="1"/>
  <dataConsolidate/>
  <mergeCells count="476">
    <mergeCell ref="P210:W210"/>
    <mergeCell ref="P212:W212"/>
    <mergeCell ref="P213:W214"/>
    <mergeCell ref="T216:W216"/>
    <mergeCell ref="B202:I202"/>
    <mergeCell ref="P202:W202"/>
    <mergeCell ref="P206:W207"/>
    <mergeCell ref="B208:I208"/>
    <mergeCell ref="P208:W208"/>
    <mergeCell ref="P209:W209"/>
    <mergeCell ref="B200:I200"/>
    <mergeCell ref="P200:W200"/>
    <mergeCell ref="B201:I201"/>
    <mergeCell ref="P201:W201"/>
    <mergeCell ref="B177:I177"/>
    <mergeCell ref="B180:I180"/>
    <mergeCell ref="B181:I183"/>
    <mergeCell ref="B185:F185"/>
    <mergeCell ref="B186:I186"/>
    <mergeCell ref="B187:I196"/>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35:C135"/>
    <mergeCell ref="D135:G135"/>
    <mergeCell ref="H135:K135"/>
    <mergeCell ref="M135:N135"/>
    <mergeCell ref="Q135:S135"/>
    <mergeCell ref="T135:X135"/>
    <mergeCell ref="M137:N137"/>
    <mergeCell ref="R145:T146"/>
    <mergeCell ref="S147:T147"/>
    <mergeCell ref="U147:V147"/>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24" priority="28">
      <formula>$C$69&gt;=0</formula>
    </cfRule>
  </conditionalFormatting>
  <conditionalFormatting sqref="B90:D109">
    <cfRule type="expression" dxfId="23" priority="25">
      <formula>$B90=""</formula>
    </cfRule>
  </conditionalFormatting>
  <conditionalFormatting sqref="B115:D124">
    <cfRule type="expression" dxfId="22" priority="19">
      <formula>$B115=""</formula>
    </cfRule>
  </conditionalFormatting>
  <conditionalFormatting sqref="B126:D135">
    <cfRule type="expression" dxfId="21" priority="17">
      <formula>$B126=""</formula>
    </cfRule>
  </conditionalFormatting>
  <conditionalFormatting sqref="H117:J123">
    <cfRule type="expression" dxfId="19" priority="63">
      <formula>$B117=""</formula>
    </cfRule>
  </conditionalFormatting>
  <conditionalFormatting sqref="L115:N124">
    <cfRule type="expression" dxfId="18" priority="8">
      <formula>L$114=""</formula>
    </cfRule>
  </conditionalFormatting>
  <conditionalFormatting sqref="L126:N135">
    <cfRule type="expression" dxfId="17" priority="7">
      <formula>L$125=""</formula>
    </cfRule>
  </conditionalFormatting>
  <conditionalFormatting sqref="P126:Q135">
    <cfRule type="expression" dxfId="16" priority="51" stopIfTrue="1">
      <formula>IF(AND(J126="Ska-krav",P126="Nej"),TRUE,FALSE)</formula>
    </cfRule>
  </conditionalFormatting>
  <conditionalFormatting sqref="P48:W67">
    <cfRule type="expression" dxfId="15" priority="77">
      <formula>$C48&lt;&gt;ValVarTja</formula>
    </cfRule>
  </conditionalFormatting>
  <conditionalFormatting sqref="P115:X124">
    <cfRule type="expression" dxfId="14" priority="85" stopIfTrue="1">
      <formula>IF(AND(K115="Ska-krav",P115="Nej"),TRUE,FALSE)</formula>
    </cfRule>
  </conditionalFormatting>
  <conditionalFormatting sqref="S17:W17">
    <cfRule type="expression" dxfId="13" priority="84" stopIfTrue="1">
      <formula>$P$17="Nej"</formula>
    </cfRule>
  </conditionalFormatting>
  <conditionalFormatting sqref="T3">
    <cfRule type="expression" dxfId="12" priority="3">
      <formula>T3&lt;&gt;""</formula>
    </cfRule>
  </conditionalFormatting>
  <conditionalFormatting sqref="T126:T135">
    <cfRule type="expression" dxfId="11" priority="42" stopIfTrue="1">
      <formula>IF(AND(N126="Ska-krav",T126="Nej"),TRUE,FALSE)</formula>
    </cfRule>
  </conditionalFormatting>
  <conditionalFormatting sqref="T154 T160 T166">
    <cfRule type="expression" dxfId="10" priority="81" stopIfTrue="1">
      <formula>AG154</formula>
    </cfRule>
  </conditionalFormatting>
  <conditionalFormatting sqref="T154">
    <cfRule type="cellIs" dxfId="9" priority="80" stopIfTrue="1" operator="equal">
      <formula>"Nej"</formula>
    </cfRule>
  </conditionalFormatting>
  <conditionalFormatting sqref="T160">
    <cfRule type="cellIs" dxfId="8" priority="79" stopIfTrue="1" operator="equal">
      <formula>"Nej"</formula>
    </cfRule>
  </conditionalFormatting>
  <conditionalFormatting sqref="T166">
    <cfRule type="cellIs" dxfId="7" priority="78" stopIfTrue="1" operator="equal">
      <formula>"Nej"</formula>
    </cfRule>
  </conditionalFormatting>
  <conditionalFormatting sqref="T174">
    <cfRule type="cellIs" dxfId="6" priority="61" stopIfTrue="1" operator="equal">
      <formula>"Nej"</formula>
    </cfRule>
    <cfRule type="expression" dxfId="5" priority="62" stopIfTrue="1">
      <formula>AG174</formula>
    </cfRule>
  </conditionalFormatting>
  <conditionalFormatting sqref="T216">
    <cfRule type="expression" dxfId="4" priority="36">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 id="{BCA2A8C9-ADF8-4D25-841A-9069A6B13579}">
            <xm:f>Information!$D$15&lt;&gt;"Ja"</xm:f>
            <x14:dxf>
              <font>
                <color theme="0"/>
              </font>
              <fill>
                <patternFill patternType="none">
                  <bgColor auto="1"/>
                </patternFill>
              </fill>
              <border>
                <left/>
                <right/>
                <top/>
                <bottom/>
                <vertical/>
                <horizontal/>
              </border>
            </x14:dxf>
          </x14:cfRule>
          <xm:sqref>A1:XFD2 A3:S3 AJ3:XFD3 A4:XFD67 A68:B68 D68:XFD68 A69:XFD1048576</xm:sqref>
        </x14:conditionalFormatting>
        <x14:conditionalFormatting xmlns:xm="http://schemas.microsoft.com/office/excel/2006/main">
          <x14:cfRule type="expression" priority="1" id="{ED0A486F-20D6-4FC5-AE7E-A8F3170D390D}">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2"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5"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Admin!$G$70:$G$77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2"/>
  <sheetViews>
    <sheetView showGridLines="0" showRuler="0" topLeftCell="A12" zoomScaleNormal="100" zoomScalePageLayoutView="90" workbookViewId="0">
      <selection activeCell="B31" sqref="B31"/>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129" t="str">
        <f ca="1">"Avrop nr: "&amp;IFERROR(AvropNr,"")</f>
        <v xml:space="preserve">Avrop nr: </v>
      </c>
      <c r="F1" s="296"/>
    </row>
    <row r="2" spans="2:13" ht="17.25" customHeight="1" x14ac:dyDescent="0.2"/>
    <row r="3" spans="2:13" ht="17.25" customHeight="1" x14ac:dyDescent="0.25">
      <c r="B3" s="297"/>
    </row>
    <row r="5" spans="2:13" ht="25.5" customHeight="1" x14ac:dyDescent="0.25">
      <c r="B5" s="298" t="s">
        <v>47</v>
      </c>
      <c r="C5" s="298"/>
      <c r="D5" s="298"/>
      <c r="J5" s="197"/>
      <c r="K5" s="197"/>
      <c r="L5" s="197"/>
      <c r="M5" s="197"/>
    </row>
    <row r="6" spans="2:13" ht="48.75" customHeight="1" x14ac:dyDescent="0.25">
      <c r="B6" s="732" t="str">
        <f ca="1">"Detta kontrakt reglerar avrop från ramavtalsområde "&amp;Ramavtalsområde&amp;", "&amp;Ramavtalsnummer</f>
        <v>Detta kontrakt reglerar avrop från ramavtalsområde IT-konsulttjänster Resurskonsulter, XX (Uppdateras när du valt utvärderingsmodell och kompetensområde)</v>
      </c>
      <c r="C6" s="733"/>
      <c r="D6" s="733"/>
      <c r="F6" s="296"/>
      <c r="J6" s="197"/>
      <c r="K6" s="197"/>
      <c r="L6" s="197"/>
      <c r="M6" s="197"/>
    </row>
    <row r="7" spans="2:13" ht="25.5" customHeight="1" x14ac:dyDescent="0.25">
      <c r="B7" s="299" t="s">
        <v>46</v>
      </c>
      <c r="C7" s="299"/>
      <c r="D7" s="299"/>
      <c r="J7" s="197"/>
      <c r="K7" s="197"/>
      <c r="L7" s="197"/>
      <c r="M7" s="197"/>
    </row>
    <row r="8" spans="2:13" ht="45.75" customHeight="1" x14ac:dyDescent="0.25">
      <c r="B8" s="634" t="s">
        <v>45</v>
      </c>
      <c r="C8" s="634"/>
      <c r="D8" s="634"/>
      <c r="G8" s="129"/>
      <c r="J8" s="197"/>
      <c r="K8" s="197"/>
      <c r="L8" s="197"/>
      <c r="M8" s="197"/>
    </row>
    <row r="9" spans="2:13" ht="18" x14ac:dyDescent="0.25">
      <c r="B9" s="634" t="str">
        <f ca="1">IF(Avtalstecknande_version=1,"1. Tecknat säkerhetsskyddsavtal,","1. Skriftliga ändringar och tillägg till säkerhetsskyddsavtal")</f>
        <v>1. Skriftliga ändringar och tillägg till säkerhetsskyddsavtal</v>
      </c>
      <c r="C9" s="634"/>
      <c r="D9" s="634"/>
      <c r="G9" s="129"/>
      <c r="J9" s="197"/>
      <c r="K9" s="197"/>
      <c r="L9" s="197"/>
      <c r="M9" s="197"/>
    </row>
    <row r="10" spans="2:13" ht="18" x14ac:dyDescent="0.25">
      <c r="B10" s="634" t="str">
        <f ca="1">IF(Avtalstecknande_version=1,"2. Tecknat personuppgiftsbiträdesavtal eller datadelningsavtal,","2. Säkerhetsskyddsavtal")</f>
        <v>2. Säkerhetsskyddsavtal</v>
      </c>
      <c r="C10" s="634"/>
      <c r="D10" s="634"/>
      <c r="J10" s="197"/>
      <c r="K10" s="197"/>
      <c r="L10" s="197"/>
      <c r="M10" s="197"/>
    </row>
    <row r="11" spans="2:13" ht="18" x14ac:dyDescent="0.25">
      <c r="B11" s="634" t="str">
        <f ca="1">IF(Avtalstecknande_version=1,"3. Skriftliga ändringar och tillägg till Kontraktet,","3. Skriftliga ändringar och tillägg till personupgiftsbiträdesavtal eller datadelningsavtal")</f>
        <v>3. Skriftliga ändringar och tillägg till personupgiftsbiträdesavtal eller datadelningsavtal</v>
      </c>
      <c r="C11" s="634"/>
      <c r="D11" s="634"/>
      <c r="J11" s="197"/>
      <c r="K11" s="197"/>
      <c r="L11" s="197"/>
      <c r="M11" s="197"/>
    </row>
    <row r="12" spans="2:13" ht="18" x14ac:dyDescent="0.25">
      <c r="B12" s="634" t="str">
        <f ca="1">IF(Avtalstecknande_version=1,"4. Kontraktet,","4. Personuppgiftsbiträdesavtal eller datadelningsavtal")</f>
        <v>4. Personuppgiftsbiträdesavtal eller datadelningsavtal</v>
      </c>
      <c r="C12" s="634"/>
      <c r="D12" s="634"/>
      <c r="J12" s="197"/>
      <c r="K12" s="197"/>
      <c r="L12" s="197"/>
      <c r="M12" s="197"/>
    </row>
    <row r="13" spans="2:13" ht="18" x14ac:dyDescent="0.25">
      <c r="B13" s="634" t="str">
        <f ca="1">IF(Avtalstecknande_version=1,"5. Bilagor till Kontraktet, inklusive Allmänna villkor,","5. Skriftliga ändringar och tillägg till Kontraktet med bilagor")</f>
        <v>5. Skriftliga ändringar och tillägg till Kontraktet med bilagor</v>
      </c>
      <c r="C13" s="634"/>
      <c r="D13" s="634"/>
      <c r="J13" s="197"/>
      <c r="K13" s="197"/>
      <c r="L13" s="197"/>
      <c r="M13" s="197"/>
    </row>
    <row r="14" spans="2:13" ht="18" x14ac:dyDescent="0.25">
      <c r="B14" s="634" t="str">
        <f ca="1">IF(Avtalstecknande_version=1,"6. Eventuella ändringar av Avropsförfrågan eller Beställning,","6. Kontraktet med bilagor")</f>
        <v>6. Kontraktet med bilagor</v>
      </c>
      <c r="C14" s="634"/>
      <c r="D14" s="634"/>
      <c r="J14" s="197"/>
      <c r="K14" s="197"/>
      <c r="L14" s="197"/>
      <c r="M14" s="197"/>
    </row>
    <row r="15" spans="2:13" ht="18" x14ac:dyDescent="0.25">
      <c r="B15" s="634" t="str">
        <f ca="1">IF(Avtalstecknande_version=1,"7. Avropsförfrågan eller Beställning med bilagor,","7. Skriftliga ändringar och tillägg till Avropsförfrågan med bilagor")</f>
        <v>7. Skriftliga ändringar och tillägg till Avropsförfrågan med bilagor</v>
      </c>
      <c r="C15" s="634"/>
      <c r="D15" s="634"/>
      <c r="G15" s="300"/>
      <c r="J15" s="197"/>
      <c r="K15" s="197"/>
      <c r="L15" s="197"/>
      <c r="M15" s="197"/>
    </row>
    <row r="16" spans="2:13" ht="18" x14ac:dyDescent="0.25">
      <c r="B16" s="634" t="str">
        <f ca="1">IF(Avtalstecknande_version=1,"8. Eventuella tillåtna ändringar av Avropssvar,","8. Avropsförfrågan med bilagor")</f>
        <v>8. Avropsförfrågan med bilagor</v>
      </c>
      <c r="C16" s="634"/>
      <c r="D16" s="634"/>
      <c r="G16" s="300"/>
      <c r="J16" s="197"/>
      <c r="K16" s="197"/>
      <c r="L16" s="197"/>
      <c r="M16" s="197"/>
    </row>
    <row r="17" spans="1:13" ht="28.5" customHeight="1" x14ac:dyDescent="0.25">
      <c r="B17" s="634" t="str">
        <f ca="1">IF(Avtalstecknande_version=1,"9. Avropssvar med bilagor","9. Skriftliga ändringar och tillägg till Ramavtalsleverantörens Avropssvar med bilagor inklusive av Avropsberättigad godkända rättelser, kompletteringar och förtydliganden")</f>
        <v>9. Skriftliga ändringar och tillägg till Ramavtalsleverantörens Avropssvar med bilagor inklusive av Avropsberättigad godkända rättelser, kompletteringar och förtydliganden</v>
      </c>
      <c r="C17" s="634"/>
      <c r="D17" s="634"/>
      <c r="G17" s="300"/>
      <c r="J17" s="197"/>
      <c r="K17" s="197"/>
      <c r="L17" s="197"/>
      <c r="M17" s="197"/>
    </row>
    <row r="18" spans="1:13" ht="18" x14ac:dyDescent="0.25">
      <c r="B18" s="634" t="str">
        <f ca="1">IF(Avtalstecknande_version=1,"","10. Ramavtalsleverantörens Avropssvar med bilagor")</f>
        <v>10. Ramavtalsleverantörens Avropssvar med bilagor</v>
      </c>
      <c r="C18" s="634"/>
      <c r="D18" s="634"/>
      <c r="G18" s="300"/>
      <c r="J18" s="197"/>
      <c r="K18" s="197"/>
      <c r="L18" s="197"/>
      <c r="M18" s="197"/>
    </row>
    <row r="19" spans="1:13" ht="18" customHeight="1" x14ac:dyDescent="0.25">
      <c r="B19" s="634"/>
      <c r="C19" s="634"/>
      <c r="D19" s="634"/>
      <c r="J19" s="197"/>
      <c r="K19" s="197"/>
      <c r="L19" s="197"/>
      <c r="M19" s="197"/>
    </row>
    <row r="20" spans="1:13" ht="41.25" customHeight="1" x14ac:dyDescent="0.25">
      <c r="B20" s="634" t="s">
        <v>44</v>
      </c>
      <c r="C20" s="634"/>
      <c r="D20" s="634"/>
      <c r="J20" s="197"/>
      <c r="K20" s="197"/>
      <c r="L20" s="197"/>
      <c r="M20" s="197"/>
    </row>
    <row r="21" spans="1:13" ht="10.5" customHeight="1" x14ac:dyDescent="0.3">
      <c r="B21" s="301"/>
      <c r="C21" s="302"/>
      <c r="D21" s="302"/>
      <c r="J21" s="197"/>
      <c r="K21" s="197"/>
      <c r="L21" s="197"/>
      <c r="M21" s="197"/>
    </row>
    <row r="22" spans="1:13" s="8" customFormat="1" ht="24" customHeight="1" x14ac:dyDescent="0.2">
      <c r="B22" s="299" t="s">
        <v>37</v>
      </c>
      <c r="C22" s="299"/>
      <c r="D22" s="299"/>
    </row>
    <row r="23" spans="1:13" ht="67.5" customHeight="1" x14ac:dyDescent="0.2">
      <c r="B23" s="634" t="s">
        <v>155</v>
      </c>
      <c r="C23" s="634"/>
      <c r="D23" s="634"/>
    </row>
    <row r="24" spans="1:13" ht="26.25" customHeight="1" x14ac:dyDescent="0.2">
      <c r="B24" s="165"/>
      <c r="C24" s="165"/>
      <c r="D24" s="165"/>
    </row>
    <row r="25" spans="1:13" s="304" customFormat="1" ht="18" customHeight="1" x14ac:dyDescent="0.2">
      <c r="A25" s="1"/>
      <c r="B25" s="303" t="s">
        <v>43</v>
      </c>
      <c r="C25"/>
      <c r="D25" s="303" t="s">
        <v>42</v>
      </c>
      <c r="E25" s="299"/>
    </row>
    <row r="26" spans="1:13" s="304" customFormat="1" ht="23.25" customHeight="1" x14ac:dyDescent="0.2">
      <c r="A26" s="1"/>
      <c r="B26" s="370" t="str">
        <f ca="1">IFERROR(AvrOrgNamn,"")</f>
        <v/>
      </c>
      <c r="C26"/>
      <c r="D26" s="369" t="str">
        <f ca="1">IFERROR(levNamn,"")</f>
        <v/>
      </c>
    </row>
    <row r="27" spans="1:13" s="304" customFormat="1" ht="12.75" customHeight="1" x14ac:dyDescent="0.2">
      <c r="A27" s="1"/>
      <c r="B27" s="371" t="s">
        <v>41</v>
      </c>
      <c r="C27"/>
      <c r="D27" s="371" t="s">
        <v>41</v>
      </c>
    </row>
    <row r="28" spans="1:13" s="304" customFormat="1" ht="18" customHeight="1" x14ac:dyDescent="0.2">
      <c r="A28" s="1"/>
      <c r="B28" s="374" t="str">
        <f ca="1">IFERROR(AvrOrgNr,"")</f>
        <v/>
      </c>
      <c r="C28"/>
      <c r="D28" s="374" t="str">
        <f ca="1">IFERROR(levOrg,"")</f>
        <v/>
      </c>
    </row>
    <row r="29" spans="1:13" s="304" customFormat="1" ht="44.25" customHeight="1" x14ac:dyDescent="0.2">
      <c r="A29" s="1"/>
      <c r="B29" s="305"/>
      <c r="C29"/>
      <c r="D29"/>
    </row>
    <row r="30" spans="1:13" s="304" customFormat="1" x14ac:dyDescent="0.2">
      <c r="B30" s="306" t="s">
        <v>38</v>
      </c>
      <c r="D30" s="306" t="s">
        <v>38</v>
      </c>
    </row>
    <row r="31" spans="1:13" s="304" customFormat="1" ht="28.5" customHeight="1" x14ac:dyDescent="0.2">
      <c r="B31" s="7"/>
      <c r="D31" s="6"/>
    </row>
    <row r="32" spans="1:13" ht="16.5" customHeight="1" x14ac:dyDescent="0.2">
      <c r="A32" s="304"/>
      <c r="B32" s="304"/>
      <c r="C32" s="304"/>
      <c r="D32" s="304"/>
    </row>
    <row r="33" spans="1:4" ht="25.5" x14ac:dyDescent="0.2">
      <c r="A33" s="304"/>
      <c r="B33" s="307" t="s">
        <v>53</v>
      </c>
      <c r="C33" s="304"/>
      <c r="D33" s="307" t="s">
        <v>54</v>
      </c>
    </row>
    <row r="34" spans="1:4" x14ac:dyDescent="0.2">
      <c r="A34" s="304"/>
      <c r="B34" s="5" t="s">
        <v>13</v>
      </c>
      <c r="C34" s="304"/>
      <c r="D34" s="4" t="s">
        <v>13</v>
      </c>
    </row>
    <row r="35" spans="1:4" x14ac:dyDescent="0.2">
      <c r="A35" s="304"/>
      <c r="B35" s="3"/>
      <c r="C35" s="304"/>
      <c r="D35" s="2"/>
    </row>
    <row r="36" spans="1:4" x14ac:dyDescent="0.2">
      <c r="A36" s="165"/>
      <c r="B36" s="165"/>
      <c r="C36" s="165"/>
      <c r="D36" s="304"/>
    </row>
    <row r="37" spans="1:4" ht="15.75" customHeight="1" x14ac:dyDescent="0.2">
      <c r="B37" s="303" t="s">
        <v>40</v>
      </c>
      <c r="C37" s="303"/>
      <c r="D37" s="303"/>
    </row>
    <row r="38" spans="1:4" x14ac:dyDescent="0.2">
      <c r="B38" s="734"/>
      <c r="C38" s="735"/>
      <c r="D38" s="736"/>
    </row>
    <row r="39" spans="1:4" x14ac:dyDescent="0.2">
      <c r="B39" s="734" t="s">
        <v>13</v>
      </c>
      <c r="C39" s="735"/>
      <c r="D39" s="736"/>
    </row>
    <row r="40" spans="1:4" x14ac:dyDescent="0.2">
      <c r="B40" s="734"/>
      <c r="C40" s="735"/>
      <c r="D40" s="736"/>
    </row>
    <row r="41" spans="1:4" x14ac:dyDescent="0.2">
      <c r="B41" s="734"/>
      <c r="C41" s="735"/>
      <c r="D41" s="736"/>
    </row>
    <row r="42" spans="1:4" x14ac:dyDescent="0.2">
      <c r="B42" s="734"/>
      <c r="C42" s="735"/>
      <c r="D42" s="736"/>
    </row>
  </sheetData>
  <sheetProtection algorithmName="SHA-512" hashValue="i/MMBsA8IygO+O+UeVmtZM1s5GqGaSE6AbQplcSO5iVxmFwbdto7mUxRVOoHTm1/AHY0zRVlHw+1lg6Hylbypg==" saltValue="1Dobuy1rJ7HfXA+OuGWbCw==" spinCount="100000" sheet="1" objects="1" scenarios="1" selectLockedCells="1"/>
  <mergeCells count="20">
    <mergeCell ref="B42:D42"/>
    <mergeCell ref="B23:D23"/>
    <mergeCell ref="B38:D38"/>
    <mergeCell ref="B18:D18"/>
    <mergeCell ref="B6:D6"/>
    <mergeCell ref="B39:D39"/>
    <mergeCell ref="B40:D40"/>
    <mergeCell ref="B41:D41"/>
    <mergeCell ref="B8:D8"/>
    <mergeCell ref="B10:D10"/>
    <mergeCell ref="B15:D15"/>
    <mergeCell ref="B19:D19"/>
    <mergeCell ref="B20:D20"/>
    <mergeCell ref="B9:D9"/>
    <mergeCell ref="B11:D11"/>
    <mergeCell ref="B12:D12"/>
    <mergeCell ref="B13:D13"/>
    <mergeCell ref="B14:D14"/>
    <mergeCell ref="B16:D16"/>
    <mergeCell ref="B17:D17"/>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P146"/>
  <sheetViews>
    <sheetView showGridLines="0" zoomScaleNormal="100" workbookViewId="0"/>
  </sheetViews>
  <sheetFormatPr defaultColWidth="9.140625" defaultRowHeight="12.75" x14ac:dyDescent="0.2"/>
  <cols>
    <col min="1" max="1" width="16.42578125" style="1" bestFit="1" customWidth="1"/>
    <col min="2" max="3" width="6.7109375" style="1" customWidth="1"/>
    <col min="4" max="4" width="23.7109375" style="1" bestFit="1" customWidth="1"/>
    <col min="5" max="9" width="24.42578125" style="1" bestFit="1" customWidth="1"/>
    <col min="10" max="15" width="24.5703125" style="1" customWidth="1"/>
    <col min="16" max="16" width="33.42578125" style="1" customWidth="1"/>
    <col min="17" max="24" width="24.5703125" style="1" customWidth="1"/>
    <col min="25" max="25" width="26.140625" style="1" customWidth="1"/>
    <col min="26" max="33" width="24.5703125" style="1" customWidth="1"/>
    <col min="34" max="34" width="40" style="1" bestFit="1" customWidth="1"/>
    <col min="35" max="35" width="17" style="1" bestFit="1" customWidth="1"/>
    <col min="36" max="36" width="13.85546875" style="1" bestFit="1" customWidth="1"/>
    <col min="37" max="37" width="13.42578125" style="1" bestFit="1" customWidth="1"/>
    <col min="38" max="38" width="19.85546875" style="1" bestFit="1" customWidth="1"/>
    <col min="39" max="39" width="12.140625" style="1" bestFit="1" customWidth="1"/>
    <col min="40" max="40" width="17.42578125" style="1" bestFit="1" customWidth="1"/>
    <col min="41" max="41" width="17.5703125" style="1" bestFit="1" customWidth="1"/>
    <col min="42" max="42" width="27.7109375" style="1" bestFit="1" customWidth="1"/>
    <col min="43" max="44" width="9.140625" style="1"/>
    <col min="45" max="45" width="18.7109375" style="1" bestFit="1" customWidth="1"/>
    <col min="46" max="16384" width="9.140625" style="1"/>
  </cols>
  <sheetData>
    <row r="1" spans="1:42" x14ac:dyDescent="0.2">
      <c r="K1" s="10" t="s">
        <v>142</v>
      </c>
    </row>
    <row r="2" spans="1:42" x14ac:dyDescent="0.2">
      <c r="E2" s="322" t="s">
        <v>176</v>
      </c>
      <c r="F2" s="322" t="s">
        <v>177</v>
      </c>
      <c r="G2" s="322" t="s">
        <v>178</v>
      </c>
      <c r="H2" s="322" t="s">
        <v>179</v>
      </c>
      <c r="I2" s="322" t="s">
        <v>180</v>
      </c>
      <c r="J2" s="322" t="s">
        <v>181</v>
      </c>
      <c r="K2" s="323">
        <f>USRDelområde</f>
        <v>0</v>
      </c>
    </row>
    <row r="3" spans="1:42" ht="13.5" thickBot="1" x14ac:dyDescent="0.25">
      <c r="D3" s="324" t="s">
        <v>135</v>
      </c>
      <c r="E3" s="322" t="str">
        <f>D5</f>
        <v>1. Verksamhetens IT-behov</v>
      </c>
      <c r="F3" s="322" t="str">
        <f>D6</f>
        <v>2. Ledning av IT-projekt</v>
      </c>
      <c r="G3" s="322" t="str">
        <f>D7</f>
        <v>3. IT-Säkerhet</v>
      </c>
      <c r="H3" s="322" t="str">
        <f>D8</f>
        <v>4. Arkitektur och Utveckling</v>
      </c>
      <c r="I3" s="322" t="str">
        <f>D9</f>
        <v>5. Helhet, IT-konsultlösningar</v>
      </c>
      <c r="J3" s="325" t="s">
        <v>182</v>
      </c>
      <c r="K3" s="326" t="str">
        <f>IFERROR(IF(INDEX(E3:J3,MATCH(K$2,E$2:J$2,0))=0,"",INDEX(E3:J3,MATCH(K$2,E$2:J$2,0))),"")</f>
        <v/>
      </c>
    </row>
    <row r="4" spans="1:42" x14ac:dyDescent="0.2">
      <c r="A4" s="327" t="s">
        <v>736</v>
      </c>
      <c r="D4" s="328" t="s">
        <v>656</v>
      </c>
      <c r="E4" s="329" t="str">
        <f>Välj_text</f>
        <v>Välj Roll/kompetens</v>
      </c>
      <c r="F4" s="329" t="str">
        <f>Välj_text</f>
        <v>Välj Roll/kompetens</v>
      </c>
      <c r="G4" s="329" t="str">
        <f>Välj_text</f>
        <v>Välj Roll/kompetens</v>
      </c>
      <c r="H4" s="329" t="str">
        <f>Välj_text</f>
        <v>Välj Roll/kompetens</v>
      </c>
      <c r="I4" s="329" t="str">
        <f>Välj_text</f>
        <v>Välj Roll/kompetens</v>
      </c>
      <c r="J4" s="330"/>
      <c r="K4" s="326" t="str">
        <f>IFERROR(IF(INDEX(E4:J4,MATCH(K$2,E$2:J$2,0))=0,"",INDEX(E4:J4,MATCH(K$2,E$2:J$2,0))),"")</f>
        <v/>
      </c>
    </row>
    <row r="5" spans="1:42" x14ac:dyDescent="0.2">
      <c r="A5" s="315" t="str">
        <f ca="1">IFERROR(INDEX($B$17:$B$22,MATCH($A$15,$A$17:$A$22,0)),"XX (Uppdateras när du valt utvärderingsmodell och kompetensområde)")</f>
        <v>XX (Uppdateras när du valt utvärderingsmodell och kompetensområde)</v>
      </c>
      <c r="D5" s="331" t="str">
        <f>A18</f>
        <v>1. Verksamhetens IT-behov</v>
      </c>
      <c r="E5" s="329" t="s">
        <v>661</v>
      </c>
      <c r="F5" s="332" t="s">
        <v>673</v>
      </c>
      <c r="G5" s="332" t="s">
        <v>674</v>
      </c>
      <c r="H5" s="332" t="s">
        <v>675</v>
      </c>
      <c r="I5" s="332" t="s">
        <v>661</v>
      </c>
      <c r="J5" s="330"/>
      <c r="K5" s="326" t="str">
        <f t="shared" ref="K5:K37" si="0">IFERROR(IF(INDEX(E5:J5,MATCH(K$2,E$2:J$2,0))=0,"",INDEX(E5:J5,MATCH(K$2,E$2:J$2,0))),"")</f>
        <v/>
      </c>
      <c r="AG5"/>
      <c r="AH5"/>
      <c r="AI5"/>
      <c r="AJ5"/>
      <c r="AK5"/>
      <c r="AL5"/>
      <c r="AM5"/>
      <c r="AN5"/>
      <c r="AO5"/>
      <c r="AP5"/>
    </row>
    <row r="6" spans="1:42" x14ac:dyDescent="0.2">
      <c r="D6" s="331" t="str">
        <f t="shared" ref="D6:D9" si="1">A19</f>
        <v>2. Ledning av IT-projekt</v>
      </c>
      <c r="E6" s="329" t="s">
        <v>662</v>
      </c>
      <c r="F6" s="332" t="s">
        <v>676</v>
      </c>
      <c r="G6" s="332" t="s">
        <v>677</v>
      </c>
      <c r="H6" s="332" t="s">
        <v>678</v>
      </c>
      <c r="I6" s="332" t="s">
        <v>662</v>
      </c>
      <c r="J6" s="330"/>
      <c r="K6" s="326" t="str">
        <f t="shared" si="0"/>
        <v/>
      </c>
    </row>
    <row r="7" spans="1:42" x14ac:dyDescent="0.2">
      <c r="A7" s="327" t="s">
        <v>348</v>
      </c>
      <c r="D7" s="331" t="str">
        <f t="shared" si="1"/>
        <v>3. IT-Säkerhet</v>
      </c>
      <c r="E7" s="329" t="s">
        <v>663</v>
      </c>
      <c r="F7" s="332" t="s">
        <v>679</v>
      </c>
      <c r="G7" s="332" t="s">
        <v>680</v>
      </c>
      <c r="H7" s="332" t="s">
        <v>681</v>
      </c>
      <c r="I7" s="332" t="s">
        <v>663</v>
      </c>
      <c r="J7" s="330"/>
      <c r="K7" s="326" t="str">
        <f t="shared" si="0"/>
        <v/>
      </c>
    </row>
    <row r="8" spans="1:42" x14ac:dyDescent="0.2">
      <c r="A8" s="315" t="s">
        <v>750</v>
      </c>
      <c r="D8" s="331" t="str">
        <f t="shared" si="1"/>
        <v>4. Arkitektur och Utveckling</v>
      </c>
      <c r="E8" s="329" t="s">
        <v>664</v>
      </c>
      <c r="F8" s="332" t="s">
        <v>682</v>
      </c>
      <c r="G8" s="332" t="s">
        <v>683</v>
      </c>
      <c r="H8" s="332" t="s">
        <v>684</v>
      </c>
      <c r="I8" s="332" t="s">
        <v>664</v>
      </c>
      <c r="J8" s="330"/>
      <c r="K8" s="326" t="str">
        <f t="shared" si="0"/>
        <v/>
      </c>
    </row>
    <row r="9" spans="1:42" ht="12.75" customHeight="1" x14ac:dyDescent="0.2">
      <c r="D9" s="331" t="str">
        <f t="shared" si="1"/>
        <v>5. Helhet, IT-konsultlösningar</v>
      </c>
      <c r="E9" s="329" t="s">
        <v>665</v>
      </c>
      <c r="F9" s="332" t="s">
        <v>683</v>
      </c>
      <c r="G9" s="332" t="s">
        <v>655</v>
      </c>
      <c r="H9" s="332" t="s">
        <v>685</v>
      </c>
      <c r="I9" s="332" t="s">
        <v>665</v>
      </c>
      <c r="J9" s="330"/>
      <c r="K9" s="326" t="str">
        <f t="shared" si="0"/>
        <v/>
      </c>
    </row>
    <row r="10" spans="1:42" ht="12.75" customHeight="1" x14ac:dyDescent="0.2">
      <c r="D10" s="331"/>
      <c r="E10" s="329" t="s">
        <v>666</v>
      </c>
      <c r="F10" s="332" t="s">
        <v>655</v>
      </c>
      <c r="G10" s="332"/>
      <c r="H10" s="332" t="s">
        <v>686</v>
      </c>
      <c r="I10" s="332" t="s">
        <v>666</v>
      </c>
      <c r="J10" s="330"/>
      <c r="K10" s="326" t="str">
        <f t="shared" si="0"/>
        <v/>
      </c>
    </row>
    <row r="11" spans="1:42" ht="12.75" customHeight="1" x14ac:dyDescent="0.2">
      <c r="D11" s="331"/>
      <c r="E11" s="329" t="s">
        <v>667</v>
      </c>
      <c r="F11" s="332"/>
      <c r="G11" s="332"/>
      <c r="H11" s="332" t="s">
        <v>687</v>
      </c>
      <c r="I11" s="332" t="s">
        <v>667</v>
      </c>
      <c r="J11" s="330"/>
      <c r="K11" s="326" t="str">
        <f t="shared" si="0"/>
        <v/>
      </c>
    </row>
    <row r="12" spans="1:42" x14ac:dyDescent="0.2">
      <c r="A12" s="377" t="s">
        <v>760</v>
      </c>
      <c r="E12" s="329" t="s">
        <v>668</v>
      </c>
      <c r="F12" s="332"/>
      <c r="G12" s="332"/>
      <c r="H12" s="332" t="s">
        <v>688</v>
      </c>
      <c r="I12" s="332" t="s">
        <v>668</v>
      </c>
      <c r="J12" s="330"/>
      <c r="K12" s="326" t="str">
        <f t="shared" ref="K12:K24" si="2">IFERROR(IF(INDEX(E12:J12,MATCH(K$2,E$2:J$2,0))=0,"",INDEX(E12:J12,MATCH(K$2,E$2:J$2,0))),"")</f>
        <v/>
      </c>
    </row>
    <row r="13" spans="1:42" x14ac:dyDescent="0.2">
      <c r="A13" s="331" t="e">
        <f>INDEX(TblValdModell,MATCH("Ja",Information!$D$12:$D$15,0))</f>
        <v>#N/A</v>
      </c>
      <c r="E13" s="329" t="s">
        <v>669</v>
      </c>
      <c r="F13" s="332"/>
      <c r="G13" s="332"/>
      <c r="H13" s="332" t="s">
        <v>689</v>
      </c>
      <c r="I13" s="332" t="s">
        <v>669</v>
      </c>
      <c r="J13" s="330"/>
      <c r="K13" s="326" t="str">
        <f t="shared" si="2"/>
        <v/>
      </c>
    </row>
    <row r="14" spans="1:42" x14ac:dyDescent="0.2">
      <c r="A14" s="377" t="s">
        <v>757</v>
      </c>
      <c r="B14" s="377" t="s">
        <v>772</v>
      </c>
      <c r="E14" s="329" t="s">
        <v>670</v>
      </c>
      <c r="F14" s="332"/>
      <c r="G14" s="332"/>
      <c r="H14" s="332" t="s">
        <v>690</v>
      </c>
      <c r="I14" s="332" t="s">
        <v>670</v>
      </c>
      <c r="J14" s="330"/>
      <c r="K14" s="326" t="str">
        <f t="shared" si="2"/>
        <v/>
      </c>
    </row>
    <row r="15" spans="1:42" x14ac:dyDescent="0.2">
      <c r="A15" s="378" t="e" cm="1">
        <f t="array" aca="1" ref="A15" ca="1">INDIRECT("'"&amp;A13&amp;"'!B43")</f>
        <v>#N/A</v>
      </c>
      <c r="B15" s="1" t="str">
        <f ca="1">IFERROR(INDEX($C$17:$C$22,MATCH($A$15,$A$17:$A$22,0)),"XX (Uppdateras när du valt utvärderingsmodell och kompetensområde)")</f>
        <v>XX (Uppdateras när du valt utvärderingsmodell och kompetensområde)</v>
      </c>
      <c r="E15" s="329" t="s">
        <v>671</v>
      </c>
      <c r="F15" s="332"/>
      <c r="G15" s="332"/>
      <c r="H15" s="332" t="s">
        <v>648</v>
      </c>
      <c r="I15" s="332" t="s">
        <v>671</v>
      </c>
      <c r="J15" s="330"/>
      <c r="K15" s="326" t="str">
        <f t="shared" si="2"/>
        <v/>
      </c>
    </row>
    <row r="16" spans="1:42" x14ac:dyDescent="0.2">
      <c r="A16" s="377" t="s">
        <v>757</v>
      </c>
      <c r="B16" s="377" t="s">
        <v>758</v>
      </c>
      <c r="C16" s="377" t="s">
        <v>772</v>
      </c>
      <c r="E16" s="329" t="s">
        <v>672</v>
      </c>
      <c r="F16" s="332"/>
      <c r="G16" s="332"/>
      <c r="H16" s="332" t="s">
        <v>691</v>
      </c>
      <c r="I16" s="332" t="s">
        <v>673</v>
      </c>
      <c r="J16" s="330"/>
      <c r="K16" s="326" t="str">
        <f t="shared" si="2"/>
        <v/>
      </c>
    </row>
    <row r="17" spans="1:11" x14ac:dyDescent="0.2">
      <c r="A17" s="331" t="s">
        <v>656</v>
      </c>
      <c r="B17" s="331" t="s">
        <v>763</v>
      </c>
      <c r="C17" s="737">
        <v>1</v>
      </c>
      <c r="E17" s="329" t="s">
        <v>655</v>
      </c>
      <c r="F17" s="332"/>
      <c r="G17" s="332"/>
      <c r="H17" s="332" t="s">
        <v>683</v>
      </c>
      <c r="I17" s="332" t="s">
        <v>676</v>
      </c>
      <c r="J17" s="330"/>
      <c r="K17" s="326" t="str">
        <f t="shared" si="2"/>
        <v/>
      </c>
    </row>
    <row r="18" spans="1:11" x14ac:dyDescent="0.2">
      <c r="A18" s="331" t="s">
        <v>657</v>
      </c>
      <c r="B18" s="331" t="s">
        <v>753</v>
      </c>
      <c r="C18" s="737">
        <v>2</v>
      </c>
      <c r="E18" s="329"/>
      <c r="F18" s="332"/>
      <c r="G18" s="332"/>
      <c r="H18" s="332" t="s">
        <v>655</v>
      </c>
      <c r="I18" s="332" t="s">
        <v>679</v>
      </c>
      <c r="J18" s="330"/>
      <c r="K18" s="326" t="str">
        <f t="shared" si="2"/>
        <v/>
      </c>
    </row>
    <row r="19" spans="1:11" x14ac:dyDescent="0.2">
      <c r="A19" s="331" t="s">
        <v>658</v>
      </c>
      <c r="B19" s="331" t="s">
        <v>759</v>
      </c>
      <c r="C19" s="737">
        <v>1</v>
      </c>
      <c r="E19" s="329"/>
      <c r="F19" s="332"/>
      <c r="G19" s="332"/>
      <c r="H19" s="332"/>
      <c r="I19" s="332" t="s">
        <v>682</v>
      </c>
      <c r="J19" s="330"/>
      <c r="K19" s="326" t="str">
        <f t="shared" si="2"/>
        <v/>
      </c>
    </row>
    <row r="20" spans="1:11" x14ac:dyDescent="0.2">
      <c r="A20" s="331" t="s">
        <v>768</v>
      </c>
      <c r="B20" s="331" t="s">
        <v>753</v>
      </c>
      <c r="C20" s="738">
        <v>2</v>
      </c>
      <c r="E20" s="329"/>
      <c r="F20" s="332"/>
      <c r="G20" s="332"/>
      <c r="H20" s="332"/>
      <c r="I20" s="332" t="s">
        <v>674</v>
      </c>
      <c r="J20" s="330"/>
      <c r="K20" s="326" t="str">
        <f t="shared" si="2"/>
        <v/>
      </c>
    </row>
    <row r="21" spans="1:11" x14ac:dyDescent="0.2">
      <c r="A21" s="331" t="s">
        <v>659</v>
      </c>
      <c r="B21" s="331" t="s">
        <v>759</v>
      </c>
      <c r="C21" s="738">
        <v>1</v>
      </c>
      <c r="E21" s="329"/>
      <c r="F21" s="332"/>
      <c r="G21" s="332"/>
      <c r="H21" s="332"/>
      <c r="I21" s="332" t="s">
        <v>677</v>
      </c>
      <c r="J21" s="330"/>
      <c r="K21" s="326" t="str">
        <f t="shared" si="2"/>
        <v/>
      </c>
    </row>
    <row r="22" spans="1:11" x14ac:dyDescent="0.2">
      <c r="A22" s="331" t="s">
        <v>660</v>
      </c>
      <c r="B22" s="331" t="s">
        <v>753</v>
      </c>
      <c r="C22" s="738">
        <v>2</v>
      </c>
      <c r="E22" s="329"/>
      <c r="F22" s="332"/>
      <c r="G22" s="332"/>
      <c r="H22" s="332"/>
      <c r="I22" s="332" t="s">
        <v>680</v>
      </c>
      <c r="J22" s="330"/>
      <c r="K22" s="326" t="str">
        <f t="shared" si="2"/>
        <v/>
      </c>
    </row>
    <row r="23" spans="1:11" x14ac:dyDescent="0.2">
      <c r="E23" s="329"/>
      <c r="F23" s="332"/>
      <c r="G23" s="332"/>
      <c r="H23" s="332"/>
      <c r="I23" s="332" t="s">
        <v>675</v>
      </c>
      <c r="J23" s="330"/>
      <c r="K23" s="326" t="str">
        <f t="shared" si="2"/>
        <v/>
      </c>
    </row>
    <row r="24" spans="1:11" x14ac:dyDescent="0.2">
      <c r="E24" s="329"/>
      <c r="F24" s="332"/>
      <c r="G24" s="332"/>
      <c r="H24" s="332"/>
      <c r="I24" s="332" t="s">
        <v>678</v>
      </c>
      <c r="J24" s="330"/>
      <c r="K24" s="326" t="str">
        <f t="shared" si="2"/>
        <v/>
      </c>
    </row>
    <row r="25" spans="1:11" x14ac:dyDescent="0.2">
      <c r="E25" s="329"/>
      <c r="F25" s="332"/>
      <c r="G25" s="332"/>
      <c r="H25" s="332"/>
      <c r="I25" s="332" t="s">
        <v>681</v>
      </c>
      <c r="J25" s="330"/>
      <c r="K25" s="326" t="str">
        <f t="shared" si="0"/>
        <v/>
      </c>
    </row>
    <row r="26" spans="1:11" x14ac:dyDescent="0.2">
      <c r="E26" s="329"/>
      <c r="F26" s="332"/>
      <c r="G26" s="332"/>
      <c r="H26" s="332"/>
      <c r="I26" s="332" t="s">
        <v>684</v>
      </c>
      <c r="J26" s="330"/>
      <c r="K26" s="326" t="str">
        <f t="shared" si="0"/>
        <v/>
      </c>
    </row>
    <row r="27" spans="1:11" x14ac:dyDescent="0.2">
      <c r="E27" s="329"/>
      <c r="F27" s="332"/>
      <c r="G27" s="332"/>
      <c r="H27" s="332"/>
      <c r="I27" s="332" t="s">
        <v>685</v>
      </c>
      <c r="J27" s="330"/>
      <c r="K27" s="326" t="str">
        <f t="shared" si="0"/>
        <v/>
      </c>
    </row>
    <row r="28" spans="1:11" x14ac:dyDescent="0.2">
      <c r="E28" s="329"/>
      <c r="F28" s="332"/>
      <c r="G28" s="332"/>
      <c r="H28" s="332"/>
      <c r="I28" s="332" t="s">
        <v>686</v>
      </c>
      <c r="J28" s="330"/>
      <c r="K28" s="326" t="str">
        <f t="shared" si="0"/>
        <v/>
      </c>
    </row>
    <row r="29" spans="1:11" x14ac:dyDescent="0.2">
      <c r="E29" s="329"/>
      <c r="F29" s="332"/>
      <c r="G29" s="332"/>
      <c r="H29" s="332"/>
      <c r="I29" s="332" t="s">
        <v>687</v>
      </c>
      <c r="J29" s="330"/>
      <c r="K29" s="326" t="str">
        <f t="shared" si="0"/>
        <v/>
      </c>
    </row>
    <row r="30" spans="1:11" x14ac:dyDescent="0.2">
      <c r="E30" s="329"/>
      <c r="F30" s="332"/>
      <c r="G30" s="332"/>
      <c r="H30" s="332"/>
      <c r="I30" s="332" t="s">
        <v>688</v>
      </c>
      <c r="J30" s="330"/>
      <c r="K30" s="326" t="str">
        <f t="shared" si="0"/>
        <v/>
      </c>
    </row>
    <row r="31" spans="1:11" x14ac:dyDescent="0.2">
      <c r="E31" s="329"/>
      <c r="F31" s="332"/>
      <c r="G31" s="332"/>
      <c r="H31" s="332"/>
      <c r="I31" s="332" t="s">
        <v>689</v>
      </c>
      <c r="J31" s="330"/>
      <c r="K31" s="326" t="str">
        <f t="shared" si="0"/>
        <v/>
      </c>
    </row>
    <row r="32" spans="1:11" x14ac:dyDescent="0.2">
      <c r="E32" s="329"/>
      <c r="F32" s="332"/>
      <c r="G32" s="332"/>
      <c r="H32" s="332"/>
      <c r="I32" s="332" t="s">
        <v>690</v>
      </c>
      <c r="J32" s="330"/>
      <c r="K32" s="326" t="str">
        <f t="shared" si="0"/>
        <v/>
      </c>
    </row>
    <row r="33" spans="5:11" x14ac:dyDescent="0.2">
      <c r="E33" s="329"/>
      <c r="F33" s="332"/>
      <c r="G33" s="332"/>
      <c r="H33" s="332"/>
      <c r="I33" s="332" t="s">
        <v>648</v>
      </c>
      <c r="J33" s="330"/>
      <c r="K33" s="326" t="str">
        <f t="shared" si="0"/>
        <v/>
      </c>
    </row>
    <row r="34" spans="5:11" x14ac:dyDescent="0.2">
      <c r="E34" s="329"/>
      <c r="F34" s="332"/>
      <c r="G34" s="332"/>
      <c r="H34" s="332"/>
      <c r="I34" s="332" t="s">
        <v>691</v>
      </c>
      <c r="J34" s="330"/>
      <c r="K34" s="326" t="str">
        <f t="shared" si="0"/>
        <v/>
      </c>
    </row>
    <row r="35" spans="5:11" x14ac:dyDescent="0.2">
      <c r="E35" s="329"/>
      <c r="F35" s="332"/>
      <c r="G35" s="332"/>
      <c r="H35" s="332"/>
      <c r="I35" s="332" t="s">
        <v>683</v>
      </c>
      <c r="J35" s="330"/>
      <c r="K35" s="326" t="str">
        <f t="shared" si="0"/>
        <v/>
      </c>
    </row>
    <row r="36" spans="5:11" x14ac:dyDescent="0.2">
      <c r="E36" s="329"/>
      <c r="F36" s="332"/>
      <c r="G36" s="332"/>
      <c r="H36" s="332"/>
      <c r="I36" s="332" t="s">
        <v>655</v>
      </c>
      <c r="J36" s="330"/>
      <c r="K36" s="326" t="str">
        <f t="shared" si="0"/>
        <v/>
      </c>
    </row>
    <row r="37" spans="5:11" x14ac:dyDescent="0.2">
      <c r="E37" s="329"/>
      <c r="F37" s="332"/>
      <c r="G37" s="332"/>
      <c r="H37" s="332"/>
      <c r="I37" s="332"/>
      <c r="J37" s="330"/>
      <c r="K37" s="326" t="str">
        <f t="shared" si="0"/>
        <v/>
      </c>
    </row>
    <row r="38" spans="5:11" x14ac:dyDescent="0.2">
      <c r="K38" s="333"/>
    </row>
    <row r="39" spans="5:11" x14ac:dyDescent="0.2">
      <c r="K39" s="333"/>
    </row>
    <row r="40" spans="5:11" ht="13.5" thickBot="1" x14ac:dyDescent="0.25">
      <c r="E40" s="334" t="s">
        <v>601</v>
      </c>
      <c r="K40" s="10" t="s">
        <v>141</v>
      </c>
    </row>
    <row r="41" spans="5:11" x14ac:dyDescent="0.2">
      <c r="E41" s="335" t="s">
        <v>351</v>
      </c>
      <c r="F41" s="336" t="str">
        <f>E41</f>
        <v>Välj Vara/Tjanst</v>
      </c>
      <c r="G41" s="336" t="str">
        <f>F41</f>
        <v>Välj Vara/Tjanst</v>
      </c>
      <c r="H41" s="336" t="str">
        <f>G41</f>
        <v>Välj Vara/Tjanst</v>
      </c>
      <c r="I41" s="336" t="str">
        <f>H41</f>
        <v>Välj Vara/Tjanst</v>
      </c>
      <c r="J41" s="336" t="str">
        <f>I41</f>
        <v>Välj Vara/Tjanst</v>
      </c>
      <c r="K41" s="337" t="e">
        <f>INDEX(E41:J41,MATCH(K$2,E$2:J$2,0))</f>
        <v>#N/A</v>
      </c>
    </row>
    <row r="42" spans="5:11" x14ac:dyDescent="0.2">
      <c r="E42" s="329" t="s">
        <v>183</v>
      </c>
      <c r="F42" s="329" t="s">
        <v>184</v>
      </c>
      <c r="G42" s="332" t="s">
        <v>185</v>
      </c>
      <c r="H42" s="332" t="s">
        <v>186</v>
      </c>
      <c r="I42" s="332" t="s">
        <v>187</v>
      </c>
      <c r="J42" s="330" t="s">
        <v>188</v>
      </c>
      <c r="K42" s="326" t="str">
        <f>IFERROR(IF(INDEX(E42:J42,MATCH(K$2,E$2:J$2,0))=0,"",INDEX(E42:J42,MATCH(K$2,E$2:J$2,0))),"")</f>
        <v/>
      </c>
    </row>
    <row r="43" spans="5:11" x14ac:dyDescent="0.2">
      <c r="E43" s="329" t="s">
        <v>189</v>
      </c>
      <c r="F43" s="329" t="s">
        <v>190</v>
      </c>
      <c r="G43" s="332" t="s">
        <v>191</v>
      </c>
      <c r="H43" s="332" t="s">
        <v>192</v>
      </c>
      <c r="I43" s="332" t="s">
        <v>193</v>
      </c>
      <c r="J43" s="330" t="s">
        <v>194</v>
      </c>
      <c r="K43" s="326" t="str">
        <f t="shared" ref="K43:K66" si="3">IFERROR(IF(INDEX(E43:J43,MATCH(K$2,E$2:J$2,0))=0,"",INDEX(E43:J43,MATCH(K$2,E$2:J$2,0))),"")</f>
        <v/>
      </c>
    </row>
    <row r="44" spans="5:11" x14ac:dyDescent="0.2">
      <c r="E44" s="329" t="s">
        <v>195</v>
      </c>
      <c r="F44" s="329" t="s">
        <v>196</v>
      </c>
      <c r="G44" s="332" t="s">
        <v>197</v>
      </c>
      <c r="H44" s="332" t="s">
        <v>198</v>
      </c>
      <c r="I44" s="332" t="s">
        <v>199</v>
      </c>
      <c r="J44" s="330" t="s">
        <v>200</v>
      </c>
      <c r="K44" s="326" t="str">
        <f t="shared" si="3"/>
        <v/>
      </c>
    </row>
    <row r="45" spans="5:11" x14ac:dyDescent="0.2">
      <c r="E45" s="329" t="s">
        <v>201</v>
      </c>
      <c r="F45" s="329" t="s">
        <v>202</v>
      </c>
      <c r="G45" s="332" t="s">
        <v>203</v>
      </c>
      <c r="H45" s="332" t="s">
        <v>204</v>
      </c>
      <c r="I45" s="332" t="s">
        <v>205</v>
      </c>
      <c r="J45" s="330" t="s">
        <v>206</v>
      </c>
      <c r="K45" s="326" t="str">
        <f t="shared" si="3"/>
        <v/>
      </c>
    </row>
    <row r="46" spans="5:11" x14ac:dyDescent="0.2">
      <c r="E46" s="329" t="s">
        <v>207</v>
      </c>
      <c r="F46" s="329" t="s">
        <v>208</v>
      </c>
      <c r="G46" s="332" t="s">
        <v>209</v>
      </c>
      <c r="H46" s="332" t="s">
        <v>210</v>
      </c>
      <c r="I46" s="332" t="s">
        <v>211</v>
      </c>
      <c r="J46" s="330" t="s">
        <v>212</v>
      </c>
      <c r="K46" s="326" t="str">
        <f t="shared" si="3"/>
        <v/>
      </c>
    </row>
    <row r="47" spans="5:11" x14ac:dyDescent="0.2">
      <c r="E47" s="329" t="s">
        <v>213</v>
      </c>
      <c r="F47" s="329" t="s">
        <v>214</v>
      </c>
      <c r="G47" s="332" t="s">
        <v>215</v>
      </c>
      <c r="H47" s="332" t="s">
        <v>216</v>
      </c>
      <c r="I47" s="332" t="s">
        <v>217</v>
      </c>
      <c r="J47" s="330" t="s">
        <v>218</v>
      </c>
      <c r="K47" s="326" t="str">
        <f t="shared" si="3"/>
        <v/>
      </c>
    </row>
    <row r="48" spans="5:11" x14ac:dyDescent="0.2">
      <c r="E48" s="329" t="s">
        <v>219</v>
      </c>
      <c r="F48" s="329" t="s">
        <v>220</v>
      </c>
      <c r="G48" s="332" t="s">
        <v>221</v>
      </c>
      <c r="H48" s="332" t="s">
        <v>222</v>
      </c>
      <c r="I48" s="332" t="s">
        <v>223</v>
      </c>
      <c r="J48" s="330" t="s">
        <v>224</v>
      </c>
      <c r="K48" s="326" t="str">
        <f t="shared" si="3"/>
        <v/>
      </c>
    </row>
    <row r="49" spans="5:20" x14ac:dyDescent="0.2">
      <c r="E49" s="329" t="s">
        <v>225</v>
      </c>
      <c r="F49" s="329" t="s">
        <v>226</v>
      </c>
      <c r="G49" s="332" t="s">
        <v>227</v>
      </c>
      <c r="H49" s="332" t="s">
        <v>228</v>
      </c>
      <c r="I49" s="332" t="s">
        <v>229</v>
      </c>
      <c r="J49" s="330" t="s">
        <v>230</v>
      </c>
      <c r="K49" s="326" t="str">
        <f t="shared" si="3"/>
        <v/>
      </c>
    </row>
    <row r="50" spans="5:20" x14ac:dyDescent="0.2">
      <c r="E50" s="329" t="s">
        <v>231</v>
      </c>
      <c r="F50" s="329" t="s">
        <v>232</v>
      </c>
      <c r="G50" s="332" t="s">
        <v>233</v>
      </c>
      <c r="H50" s="332" t="s">
        <v>234</v>
      </c>
      <c r="I50" s="332" t="s">
        <v>235</v>
      </c>
      <c r="J50" s="330" t="s">
        <v>236</v>
      </c>
      <c r="K50" s="326" t="str">
        <f t="shared" si="3"/>
        <v/>
      </c>
      <c r="M50" s="334"/>
      <c r="N50" s="334"/>
    </row>
    <row r="51" spans="5:20" x14ac:dyDescent="0.2">
      <c r="E51" s="329" t="s">
        <v>237</v>
      </c>
      <c r="F51" s="329" t="s">
        <v>238</v>
      </c>
      <c r="G51" s="332" t="s">
        <v>239</v>
      </c>
      <c r="H51" s="332" t="s">
        <v>240</v>
      </c>
      <c r="I51" s="332" t="s">
        <v>241</v>
      </c>
      <c r="J51" s="330" t="s">
        <v>242</v>
      </c>
      <c r="K51" s="326" t="str">
        <f t="shared" si="3"/>
        <v/>
      </c>
    </row>
    <row r="52" spans="5:20" x14ac:dyDescent="0.2">
      <c r="E52" s="329" t="s">
        <v>243</v>
      </c>
      <c r="F52" s="329" t="s">
        <v>244</v>
      </c>
      <c r="G52" s="332" t="s">
        <v>245</v>
      </c>
      <c r="H52" s="332" t="s">
        <v>246</v>
      </c>
      <c r="I52" s="332" t="s">
        <v>247</v>
      </c>
      <c r="J52" s="330" t="s">
        <v>248</v>
      </c>
      <c r="K52" s="326" t="str">
        <f t="shared" si="3"/>
        <v/>
      </c>
    </row>
    <row r="53" spans="5:20" x14ac:dyDescent="0.2">
      <c r="E53" s="329" t="s">
        <v>249</v>
      </c>
      <c r="F53" s="329" t="s">
        <v>250</v>
      </c>
      <c r="G53" s="332" t="s">
        <v>251</v>
      </c>
      <c r="H53" s="332" t="s">
        <v>252</v>
      </c>
      <c r="I53" s="332" t="s">
        <v>253</v>
      </c>
      <c r="J53" s="330" t="s">
        <v>254</v>
      </c>
      <c r="K53" s="326" t="str">
        <f t="shared" si="3"/>
        <v/>
      </c>
    </row>
    <row r="54" spans="5:20" x14ac:dyDescent="0.2">
      <c r="E54" s="329" t="s">
        <v>255</v>
      </c>
      <c r="F54" s="329" t="s">
        <v>256</v>
      </c>
      <c r="G54" s="332" t="s">
        <v>257</v>
      </c>
      <c r="H54" s="332" t="s">
        <v>258</v>
      </c>
      <c r="I54" s="332" t="s">
        <v>259</v>
      </c>
      <c r="J54" s="330" t="s">
        <v>260</v>
      </c>
      <c r="K54" s="326" t="str">
        <f t="shared" si="3"/>
        <v/>
      </c>
    </row>
    <row r="55" spans="5:20" x14ac:dyDescent="0.2">
      <c r="E55" s="329" t="s">
        <v>261</v>
      </c>
      <c r="F55" s="329" t="s">
        <v>262</v>
      </c>
      <c r="G55" s="332" t="s">
        <v>263</v>
      </c>
      <c r="H55" s="332" t="s">
        <v>264</v>
      </c>
      <c r="I55" s="332" t="s">
        <v>265</v>
      </c>
      <c r="J55" s="330" t="s">
        <v>266</v>
      </c>
      <c r="K55" s="326" t="str">
        <f t="shared" si="3"/>
        <v/>
      </c>
      <c r="N55" s="1" t="str" cm="1">
        <f t="array" aca="1" ref="N55" ca="1">IFERROR(INDIRECT(Admin!N57),"XXXXX")</f>
        <v>XXXXX</v>
      </c>
      <c r="O55" s="1" t="str" cm="1">
        <f t="array" aca="1" ref="O55" ca="1">IFERROR(INDIRECT(Admin!O57),"XXXXX")</f>
        <v>XXXXX</v>
      </c>
    </row>
    <row r="56" spans="5:20" x14ac:dyDescent="0.2">
      <c r="E56" s="329" t="s">
        <v>267</v>
      </c>
      <c r="F56" s="329" t="s">
        <v>268</v>
      </c>
      <c r="G56" s="332" t="s">
        <v>269</v>
      </c>
      <c r="H56" s="332" t="s">
        <v>270</v>
      </c>
      <c r="I56" s="332" t="s">
        <v>271</v>
      </c>
      <c r="J56" s="330" t="s">
        <v>272</v>
      </c>
      <c r="K56" s="326" t="str">
        <f t="shared" si="3"/>
        <v/>
      </c>
    </row>
    <row r="57" spans="5:20" x14ac:dyDescent="0.2">
      <c r="E57" s="329" t="s">
        <v>273</v>
      </c>
      <c r="F57" s="329" t="s">
        <v>274</v>
      </c>
      <c r="G57" s="332" t="s">
        <v>275</v>
      </c>
      <c r="H57" s="332" t="s">
        <v>276</v>
      </c>
      <c r="I57" s="332" t="s">
        <v>277</v>
      </c>
      <c r="J57" s="330" t="s">
        <v>278</v>
      </c>
      <c r="K57" s="326" t="str">
        <f t="shared" si="3"/>
        <v/>
      </c>
      <c r="N57" s="1" t="str">
        <f>"'"&amp;N59&amp;"'!"&amp;N58</f>
        <v>'0'!J5</v>
      </c>
      <c r="O57" s="1" t="str">
        <f>"'"&amp;O59&amp;"'!"&amp;O58</f>
        <v>'0'!J8</v>
      </c>
      <c r="P57" s="1" t="str">
        <f t="shared" ref="P57:T57" si="4">"'"&amp;P59&amp;"'!"&amp;P58</f>
        <v>'0'!B9</v>
      </c>
      <c r="Q57" s="1" t="str">
        <f t="shared" si="4"/>
        <v>'0'!H9</v>
      </c>
      <c r="R57" s="1" t="str">
        <f t="shared" si="4"/>
        <v>'0'!B15</v>
      </c>
      <c r="S57" s="1" t="str">
        <f t="shared" si="4"/>
        <v>'0'!P9</v>
      </c>
      <c r="T57" s="1" t="str">
        <f t="shared" si="4"/>
        <v>'0'!V9</v>
      </c>
    </row>
    <row r="58" spans="5:20" x14ac:dyDescent="0.2">
      <c r="E58" s="329" t="s">
        <v>279</v>
      </c>
      <c r="F58" s="329" t="s">
        <v>280</v>
      </c>
      <c r="G58" s="332" t="s">
        <v>281</v>
      </c>
      <c r="H58" s="332" t="s">
        <v>282</v>
      </c>
      <c r="I58" s="332" t="s">
        <v>283</v>
      </c>
      <c r="J58" s="330" t="s">
        <v>284</v>
      </c>
      <c r="K58" s="326" t="str">
        <f t="shared" si="3"/>
        <v/>
      </c>
      <c r="N58" s="338" t="s">
        <v>653</v>
      </c>
      <c r="O58" s="338" t="s">
        <v>654</v>
      </c>
      <c r="P58" s="338" t="s">
        <v>739</v>
      </c>
      <c r="Q58" s="338" t="s">
        <v>740</v>
      </c>
      <c r="R58" s="338" t="s">
        <v>741</v>
      </c>
      <c r="S58" s="338" t="s">
        <v>746</v>
      </c>
      <c r="T58" s="338" t="s">
        <v>747</v>
      </c>
    </row>
    <row r="59" spans="5:20" x14ac:dyDescent="0.2">
      <c r="E59" s="329" t="s">
        <v>285</v>
      </c>
      <c r="F59" s="329" t="s">
        <v>286</v>
      </c>
      <c r="G59" s="332" t="s">
        <v>287</v>
      </c>
      <c r="H59" s="332" t="s">
        <v>288</v>
      </c>
      <c r="I59" s="332" t="s">
        <v>289</v>
      </c>
      <c r="J59" s="330" t="s">
        <v>290</v>
      </c>
      <c r="K59" s="326" t="str">
        <f t="shared" si="3"/>
        <v/>
      </c>
      <c r="N59" s="308">
        <f>IFERROR(INDEX($M$63:$M$66,MATCH("Ja",$N$63:$N$66,0)),0)</f>
        <v>0</v>
      </c>
      <c r="O59" s="308">
        <f>N59</f>
        <v>0</v>
      </c>
      <c r="P59" s="308">
        <f t="shared" ref="P59:R59" si="5">O59</f>
        <v>0</v>
      </c>
      <c r="Q59" s="308">
        <f t="shared" si="5"/>
        <v>0</v>
      </c>
      <c r="R59" s="308">
        <f t="shared" si="5"/>
        <v>0</v>
      </c>
      <c r="S59" s="308">
        <f t="shared" ref="S59:T59" si="6">R59</f>
        <v>0</v>
      </c>
      <c r="T59" s="308">
        <f t="shared" si="6"/>
        <v>0</v>
      </c>
    </row>
    <row r="60" spans="5:20" x14ac:dyDescent="0.2">
      <c r="E60" s="329" t="s">
        <v>291</v>
      </c>
      <c r="F60" s="329" t="s">
        <v>292</v>
      </c>
      <c r="G60" s="332" t="s">
        <v>293</v>
      </c>
      <c r="H60" s="332" t="s">
        <v>294</v>
      </c>
      <c r="I60" s="332" t="s">
        <v>295</v>
      </c>
      <c r="J60" s="330" t="s">
        <v>296</v>
      </c>
      <c r="K60" s="326" t="str">
        <f t="shared" si="3"/>
        <v/>
      </c>
    </row>
    <row r="61" spans="5:20" x14ac:dyDescent="0.2">
      <c r="E61" s="329" t="s">
        <v>297</v>
      </c>
      <c r="F61" s="329" t="s">
        <v>298</v>
      </c>
      <c r="G61" s="332" t="s">
        <v>299</v>
      </c>
      <c r="H61" s="332" t="s">
        <v>300</v>
      </c>
      <c r="I61" s="332" t="s">
        <v>301</v>
      </c>
      <c r="J61" s="330" t="s">
        <v>302</v>
      </c>
      <c r="K61" s="326" t="str">
        <f t="shared" si="3"/>
        <v/>
      </c>
    </row>
    <row r="62" spans="5:20" ht="13.5" thickBot="1" x14ac:dyDescent="0.25">
      <c r="E62" s="329" t="s">
        <v>303</v>
      </c>
      <c r="F62" s="329" t="s">
        <v>304</v>
      </c>
      <c r="G62" s="332" t="s">
        <v>305</v>
      </c>
      <c r="H62" s="332" t="s">
        <v>306</v>
      </c>
      <c r="I62" s="332" t="s">
        <v>307</v>
      </c>
      <c r="J62" s="330" t="s">
        <v>308</v>
      </c>
      <c r="K62" s="326" t="str">
        <f t="shared" si="3"/>
        <v/>
      </c>
      <c r="M62" s="10"/>
      <c r="N62" s="339" t="s">
        <v>648</v>
      </c>
    </row>
    <row r="63" spans="5:20" ht="13.5" thickBot="1" x14ac:dyDescent="0.25">
      <c r="E63" s="329" t="s">
        <v>352</v>
      </c>
      <c r="F63" s="329" t="s">
        <v>353</v>
      </c>
      <c r="G63" s="332" t="s">
        <v>354</v>
      </c>
      <c r="H63" s="332" t="s">
        <v>355</v>
      </c>
      <c r="I63" s="332" t="s">
        <v>356</v>
      </c>
      <c r="J63" s="330" t="s">
        <v>357</v>
      </c>
      <c r="K63" s="326" t="str">
        <f t="shared" si="3"/>
        <v/>
      </c>
      <c r="M63" s="340" t="s">
        <v>649</v>
      </c>
      <c r="N63" s="341">
        <f>Information!D12</f>
        <v>0</v>
      </c>
      <c r="P63" s="339" t="s">
        <v>725</v>
      </c>
      <c r="Q63" s="339" t="s">
        <v>726</v>
      </c>
      <c r="R63" s="339" t="s">
        <v>727</v>
      </c>
      <c r="S63" s="339" t="s">
        <v>744</v>
      </c>
      <c r="T63" s="339" t="s">
        <v>745</v>
      </c>
    </row>
    <row r="64" spans="5:20" x14ac:dyDescent="0.2">
      <c r="E64" s="329" t="s">
        <v>358</v>
      </c>
      <c r="F64" s="329" t="s">
        <v>359</v>
      </c>
      <c r="G64" s="332" t="s">
        <v>360</v>
      </c>
      <c r="H64" s="332" t="s">
        <v>361</v>
      </c>
      <c r="I64" s="332" t="s">
        <v>362</v>
      </c>
      <c r="J64" s="330" t="s">
        <v>363</v>
      </c>
      <c r="K64" s="326" t="str">
        <f t="shared" si="3"/>
        <v/>
      </c>
      <c r="M64" s="340" t="s">
        <v>650</v>
      </c>
      <c r="N64" s="342">
        <f>Information!D13</f>
        <v>0</v>
      </c>
      <c r="P64" s="341" t="e" cm="1">
        <f t="array" aca="1" ref="P64" ca="1">INDIRECT(P57)</f>
        <v>#REF!</v>
      </c>
      <c r="Q64" s="341" t="e" cm="1">
        <f t="array" aca="1" ref="Q64" ca="1">INDIRECT(Q57)</f>
        <v>#REF!</v>
      </c>
      <c r="R64" s="341" t="e" cm="1">
        <f t="array" aca="1" ref="R64" ca="1">INDIRECT(R57)</f>
        <v>#REF!</v>
      </c>
      <c r="S64" s="341" t="e" cm="1">
        <f t="array" aca="1" ref="S64" ca="1">INDIRECT(S57)</f>
        <v>#REF!</v>
      </c>
      <c r="T64" s="341" t="e" cm="1">
        <f t="array" aca="1" ref="T64" ca="1">INDIRECT(T57)</f>
        <v>#REF!</v>
      </c>
    </row>
    <row r="65" spans="4:26" x14ac:dyDescent="0.2">
      <c r="E65" s="329" t="s">
        <v>364</v>
      </c>
      <c r="F65" s="329" t="s">
        <v>365</v>
      </c>
      <c r="G65" s="332" t="s">
        <v>366</v>
      </c>
      <c r="H65" s="332" t="s">
        <v>367</v>
      </c>
      <c r="I65" s="332" t="s">
        <v>368</v>
      </c>
      <c r="J65" s="330" t="s">
        <v>369</v>
      </c>
      <c r="K65" s="326" t="str">
        <f t="shared" si="3"/>
        <v/>
      </c>
      <c r="M65" s="340" t="s">
        <v>651</v>
      </c>
      <c r="N65" s="342">
        <f>Information!D14</f>
        <v>0</v>
      </c>
      <c r="P65" s="24"/>
      <c r="Q65" s="38"/>
      <c r="S65" s="343"/>
    </row>
    <row r="66" spans="4:26" ht="13.5" thickBot="1" x14ac:dyDescent="0.25">
      <c r="E66" s="329" t="s">
        <v>370</v>
      </c>
      <c r="F66" s="329" t="s">
        <v>371</v>
      </c>
      <c r="G66" s="332" t="s">
        <v>372</v>
      </c>
      <c r="H66" s="332" t="s">
        <v>373</v>
      </c>
      <c r="I66" s="332" t="s">
        <v>374</v>
      </c>
      <c r="J66" s="330" t="s">
        <v>375</v>
      </c>
      <c r="K66" s="326" t="str">
        <f t="shared" si="3"/>
        <v/>
      </c>
      <c r="M66" s="340" t="s">
        <v>652</v>
      </c>
      <c r="N66" s="344">
        <f>Information!D15</f>
        <v>0</v>
      </c>
      <c r="Q66" s="38"/>
      <c r="S66" s="343"/>
    </row>
    <row r="67" spans="4:26" x14ac:dyDescent="0.2">
      <c r="Q67" s="60"/>
      <c r="S67" s="343"/>
    </row>
    <row r="68" spans="4:26" ht="13.5" thickBot="1" x14ac:dyDescent="0.25">
      <c r="I68" s="10"/>
      <c r="J68" s="10"/>
      <c r="K68" s="10" t="s">
        <v>99</v>
      </c>
      <c r="L68" s="345"/>
      <c r="X68" s="10"/>
      <c r="Z68" s="10"/>
    </row>
    <row r="69" spans="4:26" ht="13.5" thickBot="1" x14ac:dyDescent="0.25">
      <c r="D69" s="10"/>
      <c r="E69" s="346" t="s">
        <v>138</v>
      </c>
      <c r="G69" s="347" t="s">
        <v>127</v>
      </c>
      <c r="I69" s="347" t="s">
        <v>137</v>
      </c>
      <c r="K69" s="348" t="s">
        <v>77</v>
      </c>
    </row>
    <row r="70" spans="4:26" x14ac:dyDescent="0.2">
      <c r="D70" s="334"/>
      <c r="E70" s="341"/>
      <c r="F70" s="334"/>
      <c r="G70" s="349" t="s">
        <v>113</v>
      </c>
      <c r="I70" s="350" t="s">
        <v>114</v>
      </c>
      <c r="K70" s="351" t="s">
        <v>78</v>
      </c>
      <c r="L70" s="334"/>
    </row>
    <row r="71" spans="4:26" ht="13.5" thickBot="1" x14ac:dyDescent="0.25">
      <c r="D71" s="334"/>
      <c r="E71" s="352"/>
      <c r="F71" s="334"/>
      <c r="G71" s="353" t="s">
        <v>128</v>
      </c>
      <c r="I71" s="354" t="s">
        <v>721</v>
      </c>
      <c r="K71" s="351" t="s">
        <v>79</v>
      </c>
      <c r="L71" s="334"/>
    </row>
    <row r="72" spans="4:26" ht="51.75" thickBot="1" x14ac:dyDescent="0.25">
      <c r="D72" s="334"/>
      <c r="E72" s="355" t="s">
        <v>330</v>
      </c>
      <c r="F72" s="334"/>
      <c r="G72" s="353" t="s">
        <v>129</v>
      </c>
      <c r="K72" s="351" t="s">
        <v>80</v>
      </c>
      <c r="L72" s="334"/>
    </row>
    <row r="73" spans="4:26" x14ac:dyDescent="0.2">
      <c r="D73" s="334"/>
      <c r="F73" s="334"/>
      <c r="G73" s="353" t="s">
        <v>130</v>
      </c>
      <c r="K73" s="351" t="s">
        <v>81</v>
      </c>
      <c r="L73" s="334"/>
      <c r="M73" s="334"/>
    </row>
    <row r="74" spans="4:26" ht="13.5" thickBot="1" x14ac:dyDescent="0.25">
      <c r="D74" s="334"/>
      <c r="E74" s="10" t="s">
        <v>139</v>
      </c>
      <c r="F74" s="334"/>
      <c r="G74" s="353" t="s">
        <v>131</v>
      </c>
      <c r="K74" s="351" t="s">
        <v>82</v>
      </c>
      <c r="L74" s="334"/>
      <c r="M74" s="334"/>
    </row>
    <row r="75" spans="4:26" x14ac:dyDescent="0.2">
      <c r="D75" s="334"/>
      <c r="E75" s="356" t="s">
        <v>136</v>
      </c>
      <c r="F75" s="334"/>
      <c r="G75" s="353" t="s">
        <v>132</v>
      </c>
      <c r="K75" s="351" t="s">
        <v>83</v>
      </c>
      <c r="L75" s="334"/>
      <c r="M75" s="334"/>
    </row>
    <row r="76" spans="4:26" x14ac:dyDescent="0.2">
      <c r="E76" s="357" t="s">
        <v>322</v>
      </c>
      <c r="G76" s="353" t="s">
        <v>133</v>
      </c>
      <c r="K76" s="351" t="s">
        <v>84</v>
      </c>
      <c r="L76" s="334"/>
      <c r="M76" s="334"/>
    </row>
    <row r="77" spans="4:26" ht="51.75" thickBot="1" x14ac:dyDescent="0.25">
      <c r="E77" s="358" t="s">
        <v>323</v>
      </c>
      <c r="G77" s="359" t="s">
        <v>134</v>
      </c>
      <c r="K77" s="351" t="s">
        <v>85</v>
      </c>
      <c r="L77" s="334"/>
      <c r="M77" s="334"/>
    </row>
    <row r="78" spans="4:26" ht="38.25" x14ac:dyDescent="0.2">
      <c r="E78" s="358" t="s">
        <v>324</v>
      </c>
      <c r="K78" s="351" t="s">
        <v>86</v>
      </c>
      <c r="L78" s="334"/>
      <c r="M78" s="334"/>
      <c r="P78" s="10"/>
    </row>
    <row r="79" spans="4:26" ht="26.25" thickBot="1" x14ac:dyDescent="0.25">
      <c r="E79" s="360" t="s">
        <v>325</v>
      </c>
      <c r="G79" s="8" t="s">
        <v>609</v>
      </c>
      <c r="I79" s="1" t="s">
        <v>695</v>
      </c>
      <c r="K79" s="351" t="s">
        <v>98</v>
      </c>
      <c r="L79" s="334"/>
      <c r="M79" s="334"/>
      <c r="P79" s="9"/>
    </row>
    <row r="80" spans="4:26" ht="13.5" thickBot="1" x14ac:dyDescent="0.25">
      <c r="G80" s="341" t="s">
        <v>608</v>
      </c>
      <c r="I80" s="361" t="s">
        <v>696</v>
      </c>
      <c r="K80" s="351" t="s">
        <v>87</v>
      </c>
      <c r="L80" s="334"/>
      <c r="M80" s="334"/>
      <c r="P80" s="9"/>
    </row>
    <row r="81" spans="4:18" ht="13.5" thickBot="1" x14ac:dyDescent="0.25">
      <c r="G81" s="362" t="s">
        <v>720</v>
      </c>
      <c r="K81" s="351" t="s">
        <v>88</v>
      </c>
      <c r="L81" s="334"/>
      <c r="M81" s="334"/>
      <c r="P81" s="9"/>
    </row>
    <row r="82" spans="4:18" ht="13.5" thickBot="1" x14ac:dyDescent="0.25">
      <c r="E82" s="169"/>
      <c r="I82" s="1" t="s">
        <v>697</v>
      </c>
      <c r="K82" s="351" t="s">
        <v>89</v>
      </c>
      <c r="L82" s="334"/>
      <c r="M82" s="334"/>
      <c r="P82" s="9"/>
    </row>
    <row r="83" spans="4:18" ht="13.5" thickBot="1" x14ac:dyDescent="0.25">
      <c r="I83" s="361" t="str">
        <f>"Välj "&amp;Vara_tjänst_text</f>
        <v>Välj Roll/kompetens</v>
      </c>
      <c r="K83" s="351" t="s">
        <v>90</v>
      </c>
      <c r="L83" s="334"/>
      <c r="M83" s="334"/>
    </row>
    <row r="84" spans="4:18" x14ac:dyDescent="0.2">
      <c r="K84" s="351" t="s">
        <v>91</v>
      </c>
      <c r="L84" s="334"/>
      <c r="M84" s="334"/>
    </row>
    <row r="85" spans="4:18" x14ac:dyDescent="0.2">
      <c r="K85" s="351" t="s">
        <v>92</v>
      </c>
      <c r="L85" s="334"/>
      <c r="M85" s="334"/>
    </row>
    <row r="86" spans="4:18" x14ac:dyDescent="0.2">
      <c r="K86" s="351" t="s">
        <v>93</v>
      </c>
      <c r="L86" s="334"/>
      <c r="M86" s="334"/>
    </row>
    <row r="87" spans="4:18" x14ac:dyDescent="0.2">
      <c r="K87" s="351" t="s">
        <v>94</v>
      </c>
      <c r="L87" s="334"/>
      <c r="M87" s="334"/>
    </row>
    <row r="88" spans="4:18" ht="12.75" customHeight="1" x14ac:dyDescent="0.2">
      <c r="E88" s="131"/>
      <c r="F88" s="131"/>
      <c r="H88" s="131"/>
      <c r="I88" s="131"/>
      <c r="J88" s="131"/>
      <c r="K88" s="351" t="s">
        <v>95</v>
      </c>
      <c r="L88" s="334"/>
      <c r="M88" s="334"/>
    </row>
    <row r="89" spans="4:18" ht="12.75" customHeight="1" x14ac:dyDescent="0.2">
      <c r="E89" s="131"/>
      <c r="F89" s="131"/>
      <c r="H89" s="131"/>
      <c r="I89" s="131"/>
      <c r="J89" s="131"/>
      <c r="K89" s="351" t="s">
        <v>96</v>
      </c>
      <c r="L89" s="334"/>
      <c r="M89" s="334"/>
    </row>
    <row r="90" spans="4:18" ht="13.5" thickBot="1" x14ac:dyDescent="0.25">
      <c r="K90" s="362" t="s">
        <v>97</v>
      </c>
      <c r="L90" s="334"/>
      <c r="M90" s="334"/>
    </row>
    <row r="92" spans="4:18" x14ac:dyDescent="0.2">
      <c r="D92" s="10" t="s">
        <v>140</v>
      </c>
    </row>
    <row r="93" spans="4:18" x14ac:dyDescent="0.2">
      <c r="D93" s="322" t="s">
        <v>19</v>
      </c>
      <c r="E93" s="322" t="s">
        <v>20</v>
      </c>
      <c r="F93" s="322" t="s">
        <v>22</v>
      </c>
      <c r="G93" s="322" t="s">
        <v>4</v>
      </c>
      <c r="H93" s="322" t="s">
        <v>5</v>
      </c>
      <c r="I93" s="322" t="s">
        <v>7</v>
      </c>
      <c r="J93" s="322" t="s">
        <v>27</v>
      </c>
      <c r="K93" s="322" t="s">
        <v>28</v>
      </c>
      <c r="L93" s="322" t="s">
        <v>25</v>
      </c>
      <c r="M93" s="322" t="s">
        <v>21</v>
      </c>
      <c r="N93" s="322" t="s">
        <v>2</v>
      </c>
      <c r="O93" s="322" t="s">
        <v>23</v>
      </c>
      <c r="P93" s="322" t="s">
        <v>24</v>
      </c>
      <c r="Q93" s="322" t="s">
        <v>8</v>
      </c>
      <c r="R93" s="322" t="s">
        <v>26</v>
      </c>
    </row>
    <row r="94" spans="4:18" x14ac:dyDescent="0.2">
      <c r="D94" s="331"/>
      <c r="E94" s="331"/>
      <c r="F94" s="331"/>
      <c r="G94" s="331"/>
      <c r="H94" s="331"/>
      <c r="I94" s="331"/>
      <c r="J94" s="331"/>
      <c r="K94" s="331"/>
      <c r="L94" s="331"/>
      <c r="M94" s="331"/>
      <c r="N94" s="331"/>
      <c r="O94" s="331"/>
      <c r="P94" s="331"/>
      <c r="Q94" s="331"/>
      <c r="R94" s="331"/>
    </row>
    <row r="95" spans="4:18" x14ac:dyDescent="0.2">
      <c r="D95" s="331" t="str">
        <f>"Välj "&amp;D93</f>
        <v>Välj Juridiskt Namn</v>
      </c>
      <c r="E95" s="331" t="str">
        <f t="shared" ref="E95:R95" si="7">E93</f>
        <v xml:space="preserve">Förvaltningens avtalsnummer </v>
      </c>
      <c r="F95" s="331" t="str">
        <f t="shared" si="7"/>
        <v>Organisations-nummer</v>
      </c>
      <c r="G95" s="331" t="str">
        <f t="shared" si="7"/>
        <v>Adress</v>
      </c>
      <c r="H95" s="331" t="str">
        <f t="shared" si="7"/>
        <v>Postnummer</v>
      </c>
      <c r="I95" s="331" t="str">
        <f t="shared" si="7"/>
        <v>Postadress</v>
      </c>
      <c r="J95" s="331" t="str">
        <f t="shared" si="7"/>
        <v>Telefon Växel</v>
      </c>
      <c r="K95" s="331" t="str">
        <f t="shared" si="7"/>
        <v>Telefon kundtjänst</v>
      </c>
      <c r="L95" s="331" t="str">
        <f t="shared" si="7"/>
        <v>Hemsida</v>
      </c>
      <c r="M95" s="331" t="str">
        <f t="shared" si="7"/>
        <v xml:space="preserve">Kontaktperson </v>
      </c>
      <c r="N95" s="331" t="str">
        <f t="shared" si="7"/>
        <v>Telefon</v>
      </c>
      <c r="O95" s="331" t="str">
        <f t="shared" si="7"/>
        <v>E-post kontaktperson</v>
      </c>
      <c r="P95" s="331" t="str">
        <f t="shared" si="7"/>
        <v>Befattning Kontaktperson</v>
      </c>
      <c r="Q95" s="331" t="str">
        <f t="shared" si="7"/>
        <v>Fax</v>
      </c>
      <c r="R95" s="331" t="str">
        <f t="shared" si="7"/>
        <v>E-post Gruppbrevlåda</v>
      </c>
    </row>
    <row r="96" spans="4:18" x14ac:dyDescent="0.2">
      <c r="D96" s="331" t="s">
        <v>57</v>
      </c>
      <c r="E96" s="331" t="s">
        <v>58</v>
      </c>
      <c r="F96" s="331" t="s">
        <v>59</v>
      </c>
      <c r="G96" s="331" t="s">
        <v>60</v>
      </c>
      <c r="H96" s="331" t="s">
        <v>61</v>
      </c>
      <c r="I96" s="331" t="s">
        <v>62</v>
      </c>
      <c r="J96" s="331" t="s">
        <v>63</v>
      </c>
      <c r="K96" s="331" t="s">
        <v>64</v>
      </c>
      <c r="L96" s="331" t="s">
        <v>65</v>
      </c>
      <c r="M96" s="331" t="s">
        <v>66</v>
      </c>
      <c r="N96" s="331" t="s">
        <v>67</v>
      </c>
      <c r="O96" s="331" t="s">
        <v>68</v>
      </c>
      <c r="P96" s="331" t="s">
        <v>69</v>
      </c>
      <c r="Q96" s="331" t="s">
        <v>70</v>
      </c>
      <c r="R96" s="331" t="s">
        <v>71</v>
      </c>
    </row>
    <row r="97" spans="4:30" x14ac:dyDescent="0.2">
      <c r="D97" s="331"/>
      <c r="E97" s="331"/>
      <c r="F97" s="331"/>
      <c r="G97" s="331"/>
      <c r="H97" s="331"/>
      <c r="I97" s="331"/>
      <c r="J97" s="331"/>
      <c r="K97" s="331"/>
      <c r="L97" s="331"/>
      <c r="M97" s="331"/>
      <c r="N97" s="331"/>
      <c r="O97" s="331"/>
      <c r="P97" s="331"/>
      <c r="Q97" s="331"/>
      <c r="R97" s="331"/>
    </row>
    <row r="98" spans="4:30" x14ac:dyDescent="0.2">
      <c r="D98" s="331"/>
      <c r="E98" s="331"/>
      <c r="F98" s="331"/>
      <c r="G98" s="331"/>
      <c r="H98" s="331"/>
      <c r="I98" s="331"/>
      <c r="J98" s="331"/>
      <c r="K98" s="331"/>
      <c r="L98" s="331"/>
      <c r="M98" s="331"/>
      <c r="N98" s="331"/>
      <c r="O98" s="331"/>
      <c r="P98" s="331"/>
      <c r="Q98" s="331"/>
      <c r="R98" s="331"/>
    </row>
    <row r="99" spans="4:30" x14ac:dyDescent="0.2">
      <c r="D99" s="331"/>
      <c r="E99" s="331"/>
      <c r="F99" s="331"/>
      <c r="G99" s="331"/>
      <c r="H99" s="331"/>
      <c r="I99" s="331"/>
      <c r="J99" s="331"/>
      <c r="K99" s="331"/>
      <c r="L99" s="331"/>
      <c r="M99" s="331"/>
      <c r="N99" s="331"/>
      <c r="O99" s="331"/>
      <c r="P99" s="331"/>
      <c r="Q99" s="331"/>
      <c r="R99" s="331"/>
    </row>
    <row r="100" spans="4:30" x14ac:dyDescent="0.2">
      <c r="D100" s="331"/>
      <c r="E100" s="331"/>
      <c r="F100" s="331"/>
      <c r="G100" s="331"/>
      <c r="H100" s="331"/>
      <c r="I100" s="331"/>
      <c r="J100" s="331"/>
      <c r="K100" s="331"/>
      <c r="L100" s="331"/>
      <c r="M100" s="331"/>
      <c r="N100" s="331"/>
      <c r="O100" s="331"/>
      <c r="P100" s="331"/>
      <c r="Q100" s="331"/>
      <c r="R100" s="331"/>
    </row>
    <row r="101" spans="4:30" x14ac:dyDescent="0.2">
      <c r="D101" s="331"/>
      <c r="E101" s="331"/>
      <c r="F101" s="331"/>
      <c r="G101" s="331"/>
      <c r="H101" s="331"/>
      <c r="I101" s="331"/>
      <c r="J101" s="331"/>
      <c r="K101" s="331"/>
      <c r="L101" s="331"/>
      <c r="M101" s="331"/>
      <c r="N101" s="331"/>
      <c r="O101" s="331"/>
      <c r="P101" s="331"/>
      <c r="Q101" s="331"/>
      <c r="R101" s="331"/>
    </row>
    <row r="102" spans="4:30" x14ac:dyDescent="0.2">
      <c r="D102" s="331"/>
      <c r="E102" s="331"/>
      <c r="F102" s="331"/>
      <c r="G102" s="331"/>
      <c r="H102" s="331"/>
      <c r="I102" s="331"/>
      <c r="J102" s="331"/>
      <c r="K102" s="331"/>
      <c r="L102" s="331"/>
      <c r="M102" s="331"/>
      <c r="N102" s="331"/>
      <c r="O102" s="331"/>
      <c r="P102" s="331"/>
      <c r="Q102" s="331"/>
      <c r="R102" s="331"/>
    </row>
    <row r="103" spans="4:30" x14ac:dyDescent="0.2">
      <c r="D103" s="331"/>
      <c r="E103" s="331"/>
      <c r="F103" s="331"/>
      <c r="G103" s="331"/>
      <c r="H103" s="331"/>
      <c r="I103" s="331"/>
      <c r="J103" s="331"/>
      <c r="K103" s="331"/>
      <c r="L103" s="331"/>
      <c r="M103" s="331"/>
      <c r="N103" s="331"/>
      <c r="O103" s="331"/>
      <c r="P103" s="331"/>
      <c r="Q103" s="331"/>
      <c r="R103" s="331"/>
    </row>
    <row r="104" spans="4:30" x14ac:dyDescent="0.2">
      <c r="D104" s="331"/>
      <c r="E104" s="331"/>
      <c r="F104" s="331"/>
      <c r="G104" s="331"/>
      <c r="H104" s="331"/>
      <c r="I104" s="331"/>
      <c r="J104" s="331"/>
      <c r="K104" s="331"/>
      <c r="L104" s="331"/>
      <c r="M104" s="331"/>
      <c r="N104" s="331"/>
      <c r="O104" s="331"/>
      <c r="P104" s="331"/>
      <c r="Q104" s="331"/>
      <c r="R104" s="331"/>
    </row>
    <row r="105" spans="4:30" x14ac:dyDescent="0.2">
      <c r="D105" s="331"/>
      <c r="E105" s="331"/>
      <c r="F105" s="331"/>
      <c r="G105" s="331"/>
      <c r="H105" s="331"/>
      <c r="I105" s="331"/>
      <c r="J105" s="331"/>
      <c r="K105" s="331"/>
      <c r="L105" s="331"/>
      <c r="M105" s="331"/>
      <c r="N105" s="331"/>
      <c r="O105" s="331"/>
      <c r="P105" s="331"/>
      <c r="Q105" s="331"/>
      <c r="R105" s="331"/>
    </row>
    <row r="106" spans="4:30" x14ac:dyDescent="0.2">
      <c r="D106" s="331"/>
      <c r="E106" s="331"/>
      <c r="F106" s="331"/>
      <c r="G106" s="331"/>
      <c r="H106" s="331"/>
      <c r="I106" s="331"/>
      <c r="J106" s="331"/>
      <c r="K106" s="331"/>
      <c r="L106" s="331"/>
      <c r="M106" s="331"/>
      <c r="N106" s="331"/>
      <c r="O106" s="331"/>
      <c r="P106" s="331"/>
      <c r="Q106" s="331"/>
      <c r="R106" s="331"/>
    </row>
    <row r="107" spans="4:30" x14ac:dyDescent="0.2">
      <c r="D107" s="331"/>
      <c r="E107" s="331"/>
      <c r="F107" s="331"/>
      <c r="G107" s="331"/>
      <c r="H107" s="331"/>
      <c r="I107" s="331"/>
      <c r="J107" s="331"/>
      <c r="K107" s="331"/>
      <c r="L107" s="331"/>
      <c r="M107" s="331"/>
      <c r="N107" s="331"/>
      <c r="O107" s="331"/>
      <c r="P107" s="331"/>
      <c r="Q107" s="331"/>
      <c r="R107" s="331"/>
    </row>
    <row r="108" spans="4:30" x14ac:dyDescent="0.2">
      <c r="D108" s="331"/>
      <c r="E108" s="331"/>
      <c r="F108" s="331"/>
      <c r="G108" s="331"/>
      <c r="H108" s="331"/>
      <c r="I108" s="331"/>
      <c r="J108" s="331"/>
      <c r="K108" s="331"/>
      <c r="L108" s="331"/>
      <c r="M108" s="331"/>
      <c r="N108" s="331"/>
      <c r="O108" s="331"/>
      <c r="P108" s="331"/>
      <c r="Q108" s="331"/>
      <c r="R108" s="331"/>
    </row>
    <row r="109" spans="4:30" x14ac:dyDescent="0.2">
      <c r="D109" s="331"/>
      <c r="E109" s="331"/>
      <c r="F109" s="331"/>
      <c r="G109" s="331"/>
      <c r="H109" s="331"/>
      <c r="I109" s="331"/>
      <c r="J109" s="331"/>
      <c r="K109" s="331"/>
      <c r="L109" s="331"/>
      <c r="M109" s="331"/>
      <c r="N109" s="331"/>
      <c r="O109" s="331"/>
      <c r="P109" s="331"/>
      <c r="Q109" s="331"/>
      <c r="R109" s="331"/>
    </row>
    <row r="110" spans="4:30" x14ac:dyDescent="0.2">
      <c r="D110" s="331"/>
      <c r="E110" s="331"/>
      <c r="F110" s="331"/>
      <c r="G110" s="331"/>
      <c r="H110" s="331"/>
      <c r="I110" s="331"/>
      <c r="J110" s="331"/>
      <c r="K110" s="331"/>
      <c r="L110" s="331"/>
      <c r="M110" s="331"/>
      <c r="N110" s="331"/>
      <c r="O110" s="331"/>
      <c r="P110" s="331"/>
      <c r="Q110" s="331"/>
      <c r="R110" s="331"/>
    </row>
    <row r="112" spans="4:30" x14ac:dyDescent="0.2">
      <c r="F112" s="10" t="s">
        <v>161</v>
      </c>
      <c r="G112" s="1">
        <v>30</v>
      </c>
      <c r="H112" s="1">
        <f>G112+1</f>
        <v>31</v>
      </c>
      <c r="I112" s="1">
        <f t="shared" ref="I112:AD112" si="8">H112+1</f>
        <v>32</v>
      </c>
      <c r="J112" s="1">
        <f t="shared" si="8"/>
        <v>33</v>
      </c>
      <c r="K112" s="1">
        <f t="shared" si="8"/>
        <v>34</v>
      </c>
      <c r="L112" s="1">
        <f t="shared" si="8"/>
        <v>35</v>
      </c>
      <c r="M112" s="1">
        <f t="shared" si="8"/>
        <v>36</v>
      </c>
      <c r="N112" s="1">
        <f t="shared" si="8"/>
        <v>37</v>
      </c>
      <c r="O112" s="1">
        <f t="shared" si="8"/>
        <v>38</v>
      </c>
      <c r="P112" s="1">
        <f t="shared" si="8"/>
        <v>39</v>
      </c>
      <c r="Q112" s="1">
        <f t="shared" si="8"/>
        <v>40</v>
      </c>
      <c r="R112" s="1">
        <f t="shared" si="8"/>
        <v>41</v>
      </c>
      <c r="S112" s="1">
        <f t="shared" si="8"/>
        <v>42</v>
      </c>
      <c r="T112" s="1">
        <f t="shared" si="8"/>
        <v>43</v>
      </c>
      <c r="U112" s="1">
        <f t="shared" si="8"/>
        <v>44</v>
      </c>
      <c r="V112" s="1">
        <f t="shared" si="8"/>
        <v>45</v>
      </c>
      <c r="W112" s="1">
        <f t="shared" si="8"/>
        <v>46</v>
      </c>
      <c r="X112" s="1">
        <f t="shared" si="8"/>
        <v>47</v>
      </c>
      <c r="Y112" s="1">
        <f t="shared" si="8"/>
        <v>48</v>
      </c>
      <c r="Z112" s="1">
        <f t="shared" si="8"/>
        <v>49</v>
      </c>
      <c r="AA112" s="1">
        <f t="shared" si="8"/>
        <v>50</v>
      </c>
      <c r="AB112" s="1">
        <f t="shared" si="8"/>
        <v>51</v>
      </c>
      <c r="AC112" s="1">
        <f t="shared" si="8"/>
        <v>52</v>
      </c>
      <c r="AD112" s="1">
        <f t="shared" si="8"/>
        <v>53</v>
      </c>
    </row>
    <row r="113" spans="4:31" x14ac:dyDescent="0.2">
      <c r="D113" s="10"/>
      <c r="F113" s="331" t="str">
        <f>K42</f>
        <v/>
      </c>
      <c r="G113" s="331">
        <f ca="1">INDIRECT("J"&amp;G112)</f>
        <v>0</v>
      </c>
      <c r="H113" s="331">
        <f t="shared" ref="H113:T113" ca="1" si="9">INDIRECT("J"&amp;H112)</f>
        <v>0</v>
      </c>
      <c r="I113" s="331">
        <f t="shared" ca="1" si="9"/>
        <v>0</v>
      </c>
      <c r="J113" s="331">
        <f t="shared" ca="1" si="9"/>
        <v>0</v>
      </c>
      <c r="K113" s="331">
        <f t="shared" ca="1" si="9"/>
        <v>0</v>
      </c>
      <c r="L113" s="331">
        <f t="shared" ca="1" si="9"/>
        <v>0</v>
      </c>
      <c r="M113" s="331">
        <f t="shared" ca="1" si="9"/>
        <v>0</v>
      </c>
      <c r="N113" s="331">
        <f t="shared" ca="1" si="9"/>
        <v>0</v>
      </c>
      <c r="O113" s="331">
        <f t="shared" ca="1" si="9"/>
        <v>0</v>
      </c>
      <c r="P113" s="331">
        <f t="shared" ca="1" si="9"/>
        <v>0</v>
      </c>
      <c r="Q113" s="331">
        <f t="shared" ca="1" si="9"/>
        <v>0</v>
      </c>
      <c r="R113" s="331" t="str">
        <f t="shared" ca="1" si="9"/>
        <v>Välj Vara/Tjanst</v>
      </c>
      <c r="S113" s="331" t="str">
        <f t="shared" ca="1" si="9"/>
        <v>Delområde 6/Vara/Tjanst 1</v>
      </c>
      <c r="T113" s="331" t="str">
        <f t="shared" ca="1" si="9"/>
        <v>Delområde 6/Vara/Tjanst 2</v>
      </c>
      <c r="U113" s="331" t="str">
        <f t="shared" ref="U113:AD113" ca="1" si="10">INDIRECT("J"&amp;U112)</f>
        <v>Delområde 6/Vara/Tjanst 3</v>
      </c>
      <c r="V113" s="331" t="str">
        <f t="shared" ca="1" si="10"/>
        <v>Delområde 6/Vara/Tjanst 4</v>
      </c>
      <c r="W113" s="331" t="str">
        <f t="shared" ca="1" si="10"/>
        <v>Delområde 6/Vara/Tjanst 5</v>
      </c>
      <c r="X113" s="331" t="str">
        <f t="shared" ca="1" si="10"/>
        <v>Delområde 6/Vara/Tjanst 6</v>
      </c>
      <c r="Y113" s="331" t="str">
        <f t="shared" ca="1" si="10"/>
        <v>Delområde 6/Vara/Tjanst 7</v>
      </c>
      <c r="Z113" s="331" t="str">
        <f t="shared" ca="1" si="10"/>
        <v>Delområde 6/Vara/Tjanst 8</v>
      </c>
      <c r="AA113" s="331" t="str">
        <f t="shared" ca="1" si="10"/>
        <v>Delområde 6/Vara/Tjanst 9</v>
      </c>
      <c r="AB113" s="331" t="str">
        <f t="shared" ca="1" si="10"/>
        <v>Delområde 6/Vara/Tjanst 10</v>
      </c>
      <c r="AC113" s="331" t="str">
        <f t="shared" ca="1" si="10"/>
        <v>Delområde 6/Vara/Tjanst 11</v>
      </c>
      <c r="AD113" s="331" t="str">
        <f t="shared" ca="1" si="10"/>
        <v>Delområde 6/Vara/Tjanst 12</v>
      </c>
      <c r="AE113" s="363"/>
    </row>
    <row r="114" spans="4:31" x14ac:dyDescent="0.2">
      <c r="D114" s="331"/>
      <c r="F114" s="331" t="s">
        <v>376</v>
      </c>
      <c r="G114" s="331" t="s">
        <v>377</v>
      </c>
      <c r="H114" s="331" t="s">
        <v>378</v>
      </c>
      <c r="I114" s="331" t="s">
        <v>379</v>
      </c>
      <c r="J114" s="331" t="s">
        <v>380</v>
      </c>
      <c r="K114" s="331" t="s">
        <v>381</v>
      </c>
      <c r="L114" s="331" t="s">
        <v>382</v>
      </c>
      <c r="M114" s="331" t="s">
        <v>383</v>
      </c>
      <c r="N114" s="331" t="s">
        <v>384</v>
      </c>
      <c r="O114" s="331" t="s">
        <v>385</v>
      </c>
      <c r="P114" s="331" t="s">
        <v>386</v>
      </c>
      <c r="Q114" s="331" t="s">
        <v>387</v>
      </c>
      <c r="R114" s="331" t="s">
        <v>388</v>
      </c>
      <c r="S114" s="331" t="s">
        <v>389</v>
      </c>
      <c r="T114" s="331" t="s">
        <v>390</v>
      </c>
      <c r="U114" s="331" t="s">
        <v>391</v>
      </c>
      <c r="V114" s="331" t="s">
        <v>392</v>
      </c>
      <c r="W114" s="331" t="s">
        <v>393</v>
      </c>
      <c r="X114" s="331" t="s">
        <v>394</v>
      </c>
      <c r="Y114" s="331" t="s">
        <v>395</v>
      </c>
      <c r="Z114" s="331" t="s">
        <v>396</v>
      </c>
      <c r="AA114" s="331" t="s">
        <v>397</v>
      </c>
      <c r="AB114" s="331" t="s">
        <v>398</v>
      </c>
      <c r="AC114" s="331" t="s">
        <v>399</v>
      </c>
      <c r="AD114" s="331" t="s">
        <v>400</v>
      </c>
    </row>
    <row r="115" spans="4:31" x14ac:dyDescent="0.2">
      <c r="D115" s="331"/>
      <c r="F115" s="331" t="s">
        <v>401</v>
      </c>
      <c r="G115" s="331" t="s">
        <v>402</v>
      </c>
      <c r="H115" s="331" t="s">
        <v>403</v>
      </c>
      <c r="I115" s="331" t="s">
        <v>404</v>
      </c>
      <c r="J115" s="331" t="s">
        <v>405</v>
      </c>
      <c r="K115" s="331" t="s">
        <v>406</v>
      </c>
      <c r="L115" s="331" t="s">
        <v>407</v>
      </c>
      <c r="M115" s="331" t="s">
        <v>408</v>
      </c>
      <c r="N115" s="331" t="s">
        <v>409</v>
      </c>
      <c r="O115" s="331" t="s">
        <v>410</v>
      </c>
      <c r="P115" s="331" t="s">
        <v>411</v>
      </c>
      <c r="Q115" s="331" t="s">
        <v>412</v>
      </c>
      <c r="R115" s="331" t="s">
        <v>413</v>
      </c>
      <c r="S115" s="331" t="s">
        <v>414</v>
      </c>
      <c r="T115" s="331" t="s">
        <v>415</v>
      </c>
      <c r="U115" s="331" t="s">
        <v>416</v>
      </c>
      <c r="V115" s="331" t="s">
        <v>417</v>
      </c>
      <c r="W115" s="331" t="s">
        <v>418</v>
      </c>
      <c r="X115" s="331" t="s">
        <v>419</v>
      </c>
      <c r="Y115" s="331" t="s">
        <v>420</v>
      </c>
      <c r="Z115" s="331" t="s">
        <v>421</v>
      </c>
      <c r="AA115" s="331" t="s">
        <v>422</v>
      </c>
      <c r="AB115" s="331" t="s">
        <v>423</v>
      </c>
      <c r="AC115" s="331" t="s">
        <v>424</v>
      </c>
      <c r="AD115" s="331" t="s">
        <v>425</v>
      </c>
    </row>
    <row r="116" spans="4:31" x14ac:dyDescent="0.2">
      <c r="D116" s="331"/>
      <c r="F116" s="331" t="s">
        <v>426</v>
      </c>
      <c r="G116" s="331" t="s">
        <v>427</v>
      </c>
      <c r="H116" s="331" t="s">
        <v>428</v>
      </c>
      <c r="I116" s="331" t="s">
        <v>429</v>
      </c>
      <c r="J116" s="331" t="s">
        <v>430</v>
      </c>
      <c r="K116" s="331" t="s">
        <v>431</v>
      </c>
      <c r="L116" s="331" t="s">
        <v>432</v>
      </c>
      <c r="M116" s="331" t="s">
        <v>433</v>
      </c>
      <c r="N116" s="331" t="s">
        <v>434</v>
      </c>
      <c r="O116" s="331" t="s">
        <v>435</v>
      </c>
      <c r="P116" s="331" t="s">
        <v>436</v>
      </c>
      <c r="Q116" s="331" t="s">
        <v>437</v>
      </c>
      <c r="R116" s="331" t="s">
        <v>438</v>
      </c>
      <c r="S116" s="331" t="s">
        <v>439</v>
      </c>
      <c r="T116" s="331" t="s">
        <v>440</v>
      </c>
      <c r="U116" s="331" t="s">
        <v>441</v>
      </c>
      <c r="V116" s="331" t="s">
        <v>442</v>
      </c>
      <c r="W116" s="331" t="s">
        <v>443</v>
      </c>
      <c r="X116" s="331" t="s">
        <v>444</v>
      </c>
      <c r="Y116" s="331" t="s">
        <v>445</v>
      </c>
      <c r="Z116" s="331" t="s">
        <v>446</v>
      </c>
      <c r="AA116" s="331" t="s">
        <v>447</v>
      </c>
      <c r="AB116" s="331" t="s">
        <v>448</v>
      </c>
      <c r="AC116" s="331" t="s">
        <v>449</v>
      </c>
      <c r="AD116" s="331" t="s">
        <v>450</v>
      </c>
    </row>
    <row r="117" spans="4:31" x14ac:dyDescent="0.2">
      <c r="D117" s="331"/>
      <c r="F117" s="331" t="s">
        <v>451</v>
      </c>
      <c r="G117" s="331" t="s">
        <v>452</v>
      </c>
      <c r="H117" s="331" t="s">
        <v>453</v>
      </c>
      <c r="I117" s="331" t="s">
        <v>454</v>
      </c>
      <c r="J117" s="331" t="s">
        <v>455</v>
      </c>
      <c r="K117" s="331" t="s">
        <v>456</v>
      </c>
      <c r="L117" s="331" t="s">
        <v>457</v>
      </c>
      <c r="M117" s="331" t="s">
        <v>458</v>
      </c>
      <c r="N117" s="331" t="s">
        <v>459</v>
      </c>
      <c r="O117" s="331" t="s">
        <v>460</v>
      </c>
      <c r="P117" s="331" t="s">
        <v>461</v>
      </c>
      <c r="Q117" s="331" t="s">
        <v>462</v>
      </c>
      <c r="R117" s="331" t="s">
        <v>463</v>
      </c>
      <c r="S117" s="331" t="s">
        <v>464</v>
      </c>
      <c r="T117" s="331" t="s">
        <v>465</v>
      </c>
      <c r="U117" s="331" t="s">
        <v>466</v>
      </c>
      <c r="V117" s="331" t="s">
        <v>467</v>
      </c>
      <c r="W117" s="331" t="s">
        <v>468</v>
      </c>
      <c r="X117" s="331" t="s">
        <v>469</v>
      </c>
      <c r="Y117" s="331" t="s">
        <v>470</v>
      </c>
      <c r="Z117" s="331" t="s">
        <v>471</v>
      </c>
      <c r="AA117" s="331" t="s">
        <v>472</v>
      </c>
      <c r="AB117" s="331" t="s">
        <v>473</v>
      </c>
      <c r="AC117" s="331" t="s">
        <v>474</v>
      </c>
      <c r="AD117" s="331" t="s">
        <v>475</v>
      </c>
    </row>
    <row r="118" spans="4:31" x14ac:dyDescent="0.2">
      <c r="D118" s="331"/>
      <c r="F118" s="331" t="s">
        <v>476</v>
      </c>
      <c r="G118" s="331" t="s">
        <v>477</v>
      </c>
      <c r="H118" s="331" t="s">
        <v>478</v>
      </c>
      <c r="I118" s="331" t="s">
        <v>479</v>
      </c>
      <c r="J118" s="331" t="s">
        <v>480</v>
      </c>
      <c r="K118" s="331" t="s">
        <v>481</v>
      </c>
      <c r="L118" s="331" t="s">
        <v>482</v>
      </c>
      <c r="M118" s="331" t="s">
        <v>483</v>
      </c>
      <c r="N118" s="331" t="s">
        <v>484</v>
      </c>
      <c r="O118" s="331" t="s">
        <v>485</v>
      </c>
      <c r="P118" s="331" t="s">
        <v>486</v>
      </c>
      <c r="Q118" s="331" t="s">
        <v>487</v>
      </c>
      <c r="R118" s="331" t="s">
        <v>488</v>
      </c>
      <c r="S118" s="331" t="s">
        <v>489</v>
      </c>
      <c r="T118" s="331" t="s">
        <v>490</v>
      </c>
      <c r="U118" s="331" t="s">
        <v>491</v>
      </c>
      <c r="V118" s="331" t="s">
        <v>492</v>
      </c>
      <c r="W118" s="331" t="s">
        <v>493</v>
      </c>
      <c r="X118" s="331" t="s">
        <v>494</v>
      </c>
      <c r="Y118" s="331" t="s">
        <v>495</v>
      </c>
      <c r="Z118" s="331" t="s">
        <v>496</v>
      </c>
      <c r="AA118" s="331" t="s">
        <v>497</v>
      </c>
      <c r="AB118" s="331" t="s">
        <v>498</v>
      </c>
      <c r="AC118" s="331" t="s">
        <v>499</v>
      </c>
      <c r="AD118" s="331" t="s">
        <v>500</v>
      </c>
    </row>
    <row r="119" spans="4:31" x14ac:dyDescent="0.2">
      <c r="D119" s="331"/>
      <c r="F119" s="331" t="s">
        <v>501</v>
      </c>
      <c r="G119" s="331" t="s">
        <v>502</v>
      </c>
      <c r="H119" s="331" t="s">
        <v>503</v>
      </c>
      <c r="I119" s="331" t="s">
        <v>504</v>
      </c>
      <c r="J119" s="331" t="s">
        <v>505</v>
      </c>
      <c r="K119" s="331" t="s">
        <v>506</v>
      </c>
      <c r="L119" s="331" t="s">
        <v>507</v>
      </c>
      <c r="M119" s="331" t="s">
        <v>508</v>
      </c>
      <c r="N119" s="331" t="s">
        <v>509</v>
      </c>
      <c r="O119" s="331" t="s">
        <v>510</v>
      </c>
      <c r="P119" s="331" t="s">
        <v>511</v>
      </c>
      <c r="Q119" s="331" t="s">
        <v>512</v>
      </c>
      <c r="R119" s="331" t="s">
        <v>513</v>
      </c>
      <c r="S119" s="331" t="s">
        <v>514</v>
      </c>
      <c r="T119" s="331" t="s">
        <v>515</v>
      </c>
      <c r="U119" s="331" t="s">
        <v>516</v>
      </c>
      <c r="V119" s="331" t="s">
        <v>517</v>
      </c>
      <c r="W119" s="331" t="s">
        <v>518</v>
      </c>
      <c r="X119" s="331" t="s">
        <v>519</v>
      </c>
      <c r="Y119" s="331" t="s">
        <v>520</v>
      </c>
      <c r="Z119" s="331" t="s">
        <v>521</v>
      </c>
      <c r="AA119" s="331" t="s">
        <v>522</v>
      </c>
      <c r="AB119" s="331" t="s">
        <v>523</v>
      </c>
      <c r="AC119" s="331" t="s">
        <v>524</v>
      </c>
      <c r="AD119" s="331" t="s">
        <v>525</v>
      </c>
    </row>
    <row r="120" spans="4:31" x14ac:dyDescent="0.2">
      <c r="D120" s="331"/>
      <c r="F120" s="331" t="s">
        <v>526</v>
      </c>
      <c r="G120" s="331" t="s">
        <v>527</v>
      </c>
      <c r="H120" s="331" t="s">
        <v>528</v>
      </c>
      <c r="I120" s="331" t="s">
        <v>529</v>
      </c>
      <c r="J120" s="331" t="s">
        <v>530</v>
      </c>
      <c r="K120" s="331" t="s">
        <v>531</v>
      </c>
      <c r="L120" s="331" t="s">
        <v>532</v>
      </c>
      <c r="M120" s="331" t="s">
        <v>533</v>
      </c>
      <c r="N120" s="331" t="s">
        <v>534</v>
      </c>
      <c r="O120" s="331" t="s">
        <v>535</v>
      </c>
      <c r="P120" s="331" t="s">
        <v>536</v>
      </c>
      <c r="Q120" s="331" t="s">
        <v>537</v>
      </c>
      <c r="R120" s="331" t="s">
        <v>538</v>
      </c>
      <c r="S120" s="331" t="s">
        <v>539</v>
      </c>
      <c r="T120" s="331" t="s">
        <v>540</v>
      </c>
      <c r="U120" s="331" t="s">
        <v>541</v>
      </c>
      <c r="V120" s="331" t="s">
        <v>542</v>
      </c>
      <c r="W120" s="331" t="s">
        <v>543</v>
      </c>
      <c r="X120" s="331" t="s">
        <v>544</v>
      </c>
      <c r="Y120" s="331" t="s">
        <v>545</v>
      </c>
      <c r="Z120" s="331" t="s">
        <v>546</v>
      </c>
      <c r="AA120" s="331" t="s">
        <v>547</v>
      </c>
      <c r="AB120" s="331" t="s">
        <v>548</v>
      </c>
      <c r="AC120" s="331" t="s">
        <v>549</v>
      </c>
      <c r="AD120" s="331" t="s">
        <v>550</v>
      </c>
    </row>
    <row r="121" spans="4:31" x14ac:dyDescent="0.2">
      <c r="D121" s="331"/>
      <c r="F121" s="331" t="s">
        <v>551</v>
      </c>
      <c r="G121" s="331" t="s">
        <v>552</v>
      </c>
      <c r="H121" s="331" t="s">
        <v>553</v>
      </c>
      <c r="I121" s="331" t="s">
        <v>554</v>
      </c>
      <c r="J121" s="331" t="s">
        <v>555</v>
      </c>
      <c r="K121" s="331" t="s">
        <v>556</v>
      </c>
      <c r="L121" s="331" t="s">
        <v>557</v>
      </c>
      <c r="M121" s="331" t="s">
        <v>558</v>
      </c>
      <c r="N121" s="331" t="s">
        <v>559</v>
      </c>
      <c r="O121" s="331" t="s">
        <v>560</v>
      </c>
      <c r="P121" s="331" t="s">
        <v>561</v>
      </c>
      <c r="Q121" s="331" t="s">
        <v>562</v>
      </c>
      <c r="R121" s="331" t="s">
        <v>563</v>
      </c>
      <c r="S121" s="331" t="s">
        <v>564</v>
      </c>
      <c r="T121" s="331" t="s">
        <v>565</v>
      </c>
      <c r="U121" s="331" t="s">
        <v>566</v>
      </c>
      <c r="V121" s="331" t="s">
        <v>567</v>
      </c>
      <c r="W121" s="331" t="s">
        <v>568</v>
      </c>
      <c r="X121" s="331" t="s">
        <v>569</v>
      </c>
      <c r="Y121" s="331" t="s">
        <v>570</v>
      </c>
      <c r="Z121" s="331" t="s">
        <v>571</v>
      </c>
      <c r="AA121" s="331" t="s">
        <v>572</v>
      </c>
      <c r="AB121" s="331" t="s">
        <v>573</v>
      </c>
      <c r="AC121" s="331" t="s">
        <v>574</v>
      </c>
      <c r="AD121" s="331" t="s">
        <v>575</v>
      </c>
    </row>
    <row r="122" spans="4:31" x14ac:dyDescent="0.2">
      <c r="D122" s="331"/>
      <c r="F122" s="331" t="s">
        <v>576</v>
      </c>
      <c r="G122" s="331" t="s">
        <v>577</v>
      </c>
      <c r="H122" s="331" t="s">
        <v>578</v>
      </c>
      <c r="I122" s="331" t="s">
        <v>579</v>
      </c>
      <c r="J122" s="331" t="s">
        <v>580</v>
      </c>
      <c r="K122" s="331" t="s">
        <v>581</v>
      </c>
      <c r="L122" s="331" t="s">
        <v>582</v>
      </c>
      <c r="M122" s="331" t="s">
        <v>583</v>
      </c>
      <c r="N122" s="331" t="s">
        <v>584</v>
      </c>
      <c r="O122" s="331" t="s">
        <v>585</v>
      </c>
      <c r="P122" s="331" t="s">
        <v>586</v>
      </c>
      <c r="Q122" s="331" t="s">
        <v>587</v>
      </c>
      <c r="R122" s="331" t="s">
        <v>588</v>
      </c>
      <c r="S122" s="331" t="s">
        <v>589</v>
      </c>
      <c r="T122" s="331" t="s">
        <v>590</v>
      </c>
      <c r="U122" s="331" t="s">
        <v>591</v>
      </c>
      <c r="V122" s="331" t="s">
        <v>592</v>
      </c>
      <c r="W122" s="331" t="s">
        <v>593</v>
      </c>
      <c r="X122" s="331" t="s">
        <v>594</v>
      </c>
      <c r="Y122" s="331" t="s">
        <v>595</v>
      </c>
      <c r="Z122" s="331" t="s">
        <v>596</v>
      </c>
      <c r="AA122" s="331" t="s">
        <v>597</v>
      </c>
      <c r="AB122" s="331" t="s">
        <v>598</v>
      </c>
      <c r="AC122" s="331" t="s">
        <v>599</v>
      </c>
      <c r="AD122" s="331" t="s">
        <v>600</v>
      </c>
    </row>
    <row r="123" spans="4:31" ht="13.5" thickBot="1" x14ac:dyDescent="0.25">
      <c r="D123" s="331"/>
      <c r="AA123" s="364"/>
      <c r="AB123" s="364"/>
    </row>
    <row r="124" spans="4:31" x14ac:dyDescent="0.2">
      <c r="D124" s="331"/>
      <c r="F124" s="337" t="str">
        <f t="shared" ref="F124:Y124" ca="1" si="11">IFERROR(RIGHT(INDIRECT("C"&amp;F125),LEN(INDIRECT("C"&amp;F125))-6),"")</f>
        <v/>
      </c>
      <c r="G124" s="337" t="str">
        <f t="shared" ca="1" si="11"/>
        <v/>
      </c>
      <c r="H124" s="337" t="str">
        <f t="shared" ca="1" si="11"/>
        <v/>
      </c>
      <c r="I124" s="337" t="str">
        <f t="shared" ca="1" si="11"/>
        <v/>
      </c>
      <c r="J124" s="337" t="str">
        <f t="shared" ca="1" si="11"/>
        <v/>
      </c>
      <c r="K124" s="337" t="str">
        <f t="shared" ca="1" si="11"/>
        <v/>
      </c>
      <c r="L124" s="337" t="str">
        <f t="shared" ca="1" si="11"/>
        <v/>
      </c>
      <c r="M124" s="337" t="str">
        <f t="shared" ca="1" si="11"/>
        <v/>
      </c>
      <c r="N124" s="337" t="str">
        <f t="shared" ca="1" si="11"/>
        <v/>
      </c>
      <c r="O124" s="337" t="str">
        <f t="shared" ca="1" si="11"/>
        <v/>
      </c>
      <c r="P124" s="337" t="str">
        <f t="shared" ca="1" si="11"/>
        <v/>
      </c>
      <c r="Q124" s="337" t="str">
        <f t="shared" ca="1" si="11"/>
        <v/>
      </c>
      <c r="R124" s="337" t="str">
        <f t="shared" ca="1" si="11"/>
        <v/>
      </c>
      <c r="S124" s="337" t="str">
        <f t="shared" ca="1" si="11"/>
        <v/>
      </c>
      <c r="T124" s="337" t="str">
        <f t="shared" ca="1" si="11"/>
        <v/>
      </c>
      <c r="U124" s="337" t="str">
        <f t="shared" ca="1" si="11"/>
        <v/>
      </c>
      <c r="V124" s="337" t="str">
        <f t="shared" ca="1" si="11"/>
        <v/>
      </c>
      <c r="W124" s="337" t="str">
        <f t="shared" ca="1" si="11"/>
        <v/>
      </c>
      <c r="X124" s="337" t="str">
        <f t="shared" ca="1" si="11"/>
        <v/>
      </c>
      <c r="Y124" s="337" t="str">
        <f t="shared" ca="1" si="11"/>
        <v/>
      </c>
      <c r="Z124" s="365"/>
    </row>
    <row r="125" spans="4:31" x14ac:dyDescent="0.2">
      <c r="D125" s="331"/>
      <c r="F125" s="331">
        <v>102</v>
      </c>
      <c r="G125" s="331">
        <f>F125+1</f>
        <v>103</v>
      </c>
      <c r="H125" s="331">
        <f t="shared" ref="H125:Z125" si="12">G125+1</f>
        <v>104</v>
      </c>
      <c r="I125" s="331">
        <f t="shared" si="12"/>
        <v>105</v>
      </c>
      <c r="J125" s="331">
        <f t="shared" si="12"/>
        <v>106</v>
      </c>
      <c r="K125" s="331">
        <f t="shared" si="12"/>
        <v>107</v>
      </c>
      <c r="L125" s="331">
        <f t="shared" si="12"/>
        <v>108</v>
      </c>
      <c r="M125" s="331">
        <f t="shared" si="12"/>
        <v>109</v>
      </c>
      <c r="N125" s="331">
        <f t="shared" si="12"/>
        <v>110</v>
      </c>
      <c r="O125" s="331">
        <f t="shared" si="12"/>
        <v>111</v>
      </c>
      <c r="P125" s="331">
        <f t="shared" si="12"/>
        <v>112</v>
      </c>
      <c r="Q125" s="331">
        <f t="shared" si="12"/>
        <v>113</v>
      </c>
      <c r="R125" s="331">
        <f t="shared" si="12"/>
        <v>114</v>
      </c>
      <c r="S125" s="331">
        <f t="shared" si="12"/>
        <v>115</v>
      </c>
      <c r="T125" s="331">
        <f t="shared" si="12"/>
        <v>116</v>
      </c>
      <c r="U125" s="331">
        <f t="shared" si="12"/>
        <v>117</v>
      </c>
      <c r="V125" s="331">
        <f t="shared" si="12"/>
        <v>118</v>
      </c>
      <c r="W125" s="331">
        <f t="shared" si="12"/>
        <v>119</v>
      </c>
      <c r="X125" s="331">
        <f t="shared" si="12"/>
        <v>120</v>
      </c>
      <c r="Y125" s="331">
        <f t="shared" si="12"/>
        <v>121</v>
      </c>
      <c r="Z125" s="331">
        <f t="shared" si="12"/>
        <v>122</v>
      </c>
    </row>
    <row r="126" spans="4:31" ht="13.5" thickBot="1" x14ac:dyDescent="0.25">
      <c r="D126" s="331"/>
      <c r="F126" s="1" t="s">
        <v>162</v>
      </c>
      <c r="G126" s="1" t="s">
        <v>163</v>
      </c>
      <c r="H126" s="1" t="s">
        <v>164</v>
      </c>
      <c r="I126" s="1" t="s">
        <v>165</v>
      </c>
      <c r="J126" s="1" t="s">
        <v>166</v>
      </c>
      <c r="K126" s="1" t="s">
        <v>167</v>
      </c>
      <c r="L126" s="1" t="s">
        <v>168</v>
      </c>
      <c r="M126" s="1" t="s">
        <v>169</v>
      </c>
      <c r="N126" s="1" t="s">
        <v>170</v>
      </c>
      <c r="O126" s="1" t="s">
        <v>309</v>
      </c>
      <c r="P126" s="1" t="s">
        <v>310</v>
      </c>
      <c r="Q126" s="1" t="s">
        <v>311</v>
      </c>
      <c r="R126" s="1" t="s">
        <v>312</v>
      </c>
      <c r="S126" s="1" t="s">
        <v>313</v>
      </c>
      <c r="T126" s="1" t="s">
        <v>314</v>
      </c>
      <c r="U126" s="1" t="s">
        <v>315</v>
      </c>
      <c r="V126" s="1" t="s">
        <v>316</v>
      </c>
      <c r="W126" s="1" t="s">
        <v>317</v>
      </c>
      <c r="X126" s="1" t="s">
        <v>318</v>
      </c>
      <c r="Y126" s="1" t="s">
        <v>319</v>
      </c>
    </row>
    <row r="127" spans="4:31" x14ac:dyDescent="0.2">
      <c r="D127" s="331"/>
      <c r="F127" s="366" t="str">
        <f ca="1">IFERROR(INDEX($F114:$AD114,MATCH(F$124,$F$113:$AD$113,0)),"")</f>
        <v>Delområde 1/Vara/Tjanst 1/Krav1</v>
      </c>
      <c r="G127" s="366" t="str">
        <f t="shared" ref="G127:Y135" ca="1" si="13">IFERROR(INDEX($F114:$AD114,MATCH(G$124,$F$113:$AD$113,0)),"")</f>
        <v>Delområde 1/Vara/Tjanst 1/Krav1</v>
      </c>
      <c r="H127" s="366" t="str">
        <f t="shared" ca="1" si="13"/>
        <v>Delområde 1/Vara/Tjanst 1/Krav1</v>
      </c>
      <c r="I127" s="366" t="str">
        <f t="shared" ca="1" si="13"/>
        <v>Delområde 1/Vara/Tjanst 1/Krav1</v>
      </c>
      <c r="J127" s="366" t="str">
        <f t="shared" ca="1" si="13"/>
        <v>Delområde 1/Vara/Tjanst 1/Krav1</v>
      </c>
      <c r="K127" s="366" t="str">
        <f t="shared" ca="1" si="13"/>
        <v>Delområde 1/Vara/Tjanst 1/Krav1</v>
      </c>
      <c r="L127" s="366" t="str">
        <f t="shared" ca="1" si="13"/>
        <v>Delområde 1/Vara/Tjanst 1/Krav1</v>
      </c>
      <c r="M127" s="366" t="str">
        <f t="shared" ca="1" si="13"/>
        <v>Delområde 1/Vara/Tjanst 1/Krav1</v>
      </c>
      <c r="N127" s="366" t="str">
        <f t="shared" ca="1" si="13"/>
        <v>Delområde 1/Vara/Tjanst 1/Krav1</v>
      </c>
      <c r="O127" s="366" t="str">
        <f t="shared" ca="1" si="13"/>
        <v>Delområde 1/Vara/Tjanst 1/Krav1</v>
      </c>
      <c r="P127" s="366" t="str">
        <f t="shared" ca="1" si="13"/>
        <v>Delområde 1/Vara/Tjanst 1/Krav1</v>
      </c>
      <c r="Q127" s="366" t="str">
        <f t="shared" ca="1" si="13"/>
        <v>Delområde 1/Vara/Tjanst 1/Krav1</v>
      </c>
      <c r="R127" s="366" t="str">
        <f t="shared" ca="1" si="13"/>
        <v>Delområde 1/Vara/Tjanst 1/Krav1</v>
      </c>
      <c r="S127" s="366" t="str">
        <f t="shared" ca="1" si="13"/>
        <v>Delområde 1/Vara/Tjanst 1/Krav1</v>
      </c>
      <c r="T127" s="366" t="str">
        <f t="shared" ca="1" si="13"/>
        <v>Delområde 1/Vara/Tjanst 1/Krav1</v>
      </c>
      <c r="U127" s="366" t="str">
        <f t="shared" ca="1" si="13"/>
        <v>Delområde 1/Vara/Tjanst 1/Krav1</v>
      </c>
      <c r="V127" s="366" t="str">
        <f t="shared" ca="1" si="13"/>
        <v>Delområde 1/Vara/Tjanst 1/Krav1</v>
      </c>
      <c r="W127" s="366" t="str">
        <f t="shared" ca="1" si="13"/>
        <v>Delområde 1/Vara/Tjanst 1/Krav1</v>
      </c>
      <c r="X127" s="366" t="str">
        <f t="shared" ca="1" si="13"/>
        <v>Delområde 1/Vara/Tjanst 1/Krav1</v>
      </c>
      <c r="Y127" s="366" t="str">
        <f t="shared" ca="1" si="13"/>
        <v>Delområde 1/Vara/Tjanst 1/Krav1</v>
      </c>
      <c r="Z127" s="337" t="str">
        <f t="shared" ref="Z127" ca="1" si="14">IFERROR(RIGHT(INDIRECT("C"&amp;Z125),LEN(INDIRECT("C"&amp;Z125))-6),"")</f>
        <v/>
      </c>
    </row>
    <row r="128" spans="4:31" x14ac:dyDescent="0.2">
      <c r="D128" s="331"/>
      <c r="F128" s="366" t="str">
        <f t="shared" ref="F128:U135" ca="1" si="15">IFERROR(INDEX($F115:$AD115,MATCH(F$124,$F$113:$AD$113,0)),"")</f>
        <v>Delområde 1/Vara/Tjanst 1/Krav2</v>
      </c>
      <c r="G128" s="366" t="str">
        <f t="shared" ca="1" si="15"/>
        <v>Delområde 1/Vara/Tjanst 1/Krav2</v>
      </c>
      <c r="H128" s="366" t="str">
        <f t="shared" ca="1" si="15"/>
        <v>Delområde 1/Vara/Tjanst 1/Krav2</v>
      </c>
      <c r="I128" s="366" t="str">
        <f t="shared" ca="1" si="15"/>
        <v>Delområde 1/Vara/Tjanst 1/Krav2</v>
      </c>
      <c r="J128" s="366" t="str">
        <f t="shared" ca="1" si="15"/>
        <v>Delområde 1/Vara/Tjanst 1/Krav2</v>
      </c>
      <c r="K128" s="366" t="str">
        <f t="shared" ca="1" si="15"/>
        <v>Delområde 1/Vara/Tjanst 1/Krav2</v>
      </c>
      <c r="L128" s="366" t="str">
        <f t="shared" ca="1" si="15"/>
        <v>Delområde 1/Vara/Tjanst 1/Krav2</v>
      </c>
      <c r="M128" s="366" t="str">
        <f t="shared" ca="1" si="15"/>
        <v>Delområde 1/Vara/Tjanst 1/Krav2</v>
      </c>
      <c r="N128" s="366" t="str">
        <f t="shared" ca="1" si="15"/>
        <v>Delområde 1/Vara/Tjanst 1/Krav2</v>
      </c>
      <c r="O128" s="366" t="str">
        <f t="shared" ca="1" si="15"/>
        <v>Delområde 1/Vara/Tjanst 1/Krav2</v>
      </c>
      <c r="P128" s="366" t="str">
        <f t="shared" ca="1" si="15"/>
        <v>Delområde 1/Vara/Tjanst 1/Krav2</v>
      </c>
      <c r="Q128" s="366" t="str">
        <f t="shared" ca="1" si="15"/>
        <v>Delområde 1/Vara/Tjanst 1/Krav2</v>
      </c>
      <c r="R128" s="366" t="str">
        <f t="shared" ca="1" si="15"/>
        <v>Delområde 1/Vara/Tjanst 1/Krav2</v>
      </c>
      <c r="S128" s="366" t="str">
        <f t="shared" ca="1" si="15"/>
        <v>Delområde 1/Vara/Tjanst 1/Krav2</v>
      </c>
      <c r="T128" s="366" t="str">
        <f t="shared" ca="1" si="15"/>
        <v>Delområde 1/Vara/Tjanst 1/Krav2</v>
      </c>
      <c r="U128" s="366" t="str">
        <f t="shared" ca="1" si="15"/>
        <v>Delområde 1/Vara/Tjanst 1/Krav2</v>
      </c>
      <c r="V128" s="366" t="str">
        <f t="shared" ca="1" si="13"/>
        <v>Delområde 1/Vara/Tjanst 1/Krav2</v>
      </c>
      <c r="W128" s="366" t="str">
        <f t="shared" ca="1" si="13"/>
        <v>Delområde 1/Vara/Tjanst 1/Krav2</v>
      </c>
      <c r="X128" s="366" t="str">
        <f t="shared" ca="1" si="13"/>
        <v>Delområde 1/Vara/Tjanst 1/Krav2</v>
      </c>
      <c r="Y128" s="366" t="str">
        <f t="shared" ca="1" si="13"/>
        <v>Delområde 1/Vara/Tjanst 1/Krav2</v>
      </c>
    </row>
    <row r="129" spans="4:25" x14ac:dyDescent="0.2">
      <c r="D129" s="331"/>
      <c r="F129" s="366" t="str">
        <f t="shared" ca="1" si="15"/>
        <v>Delområde 1/Vara/Tjanst 1/Krav3</v>
      </c>
      <c r="G129" s="366" t="str">
        <f t="shared" ca="1" si="13"/>
        <v>Delområde 1/Vara/Tjanst 1/Krav3</v>
      </c>
      <c r="H129" s="366" t="str">
        <f t="shared" ca="1" si="13"/>
        <v>Delområde 1/Vara/Tjanst 1/Krav3</v>
      </c>
      <c r="I129" s="366" t="str">
        <f t="shared" ca="1" si="13"/>
        <v>Delområde 1/Vara/Tjanst 1/Krav3</v>
      </c>
      <c r="J129" s="366" t="str">
        <f t="shared" ca="1" si="13"/>
        <v>Delområde 1/Vara/Tjanst 1/Krav3</v>
      </c>
      <c r="K129" s="366" t="str">
        <f t="shared" ca="1" si="13"/>
        <v>Delområde 1/Vara/Tjanst 1/Krav3</v>
      </c>
      <c r="L129" s="366" t="str">
        <f t="shared" ca="1" si="13"/>
        <v>Delområde 1/Vara/Tjanst 1/Krav3</v>
      </c>
      <c r="M129" s="366" t="str">
        <f t="shared" ca="1" si="13"/>
        <v>Delområde 1/Vara/Tjanst 1/Krav3</v>
      </c>
      <c r="N129" s="366" t="str">
        <f t="shared" ca="1" si="13"/>
        <v>Delområde 1/Vara/Tjanst 1/Krav3</v>
      </c>
      <c r="O129" s="366" t="str">
        <f t="shared" ca="1" si="13"/>
        <v>Delområde 1/Vara/Tjanst 1/Krav3</v>
      </c>
      <c r="P129" s="366" t="str">
        <f t="shared" ca="1" si="13"/>
        <v>Delområde 1/Vara/Tjanst 1/Krav3</v>
      </c>
      <c r="Q129" s="366" t="str">
        <f t="shared" ca="1" si="13"/>
        <v>Delområde 1/Vara/Tjanst 1/Krav3</v>
      </c>
      <c r="R129" s="366" t="str">
        <f t="shared" ca="1" si="13"/>
        <v>Delområde 1/Vara/Tjanst 1/Krav3</v>
      </c>
      <c r="S129" s="366" t="str">
        <f t="shared" ca="1" si="13"/>
        <v>Delområde 1/Vara/Tjanst 1/Krav3</v>
      </c>
      <c r="T129" s="366" t="str">
        <f t="shared" ca="1" si="13"/>
        <v>Delområde 1/Vara/Tjanst 1/Krav3</v>
      </c>
      <c r="U129" s="366" t="str">
        <f t="shared" ca="1" si="13"/>
        <v>Delområde 1/Vara/Tjanst 1/Krav3</v>
      </c>
      <c r="V129" s="366" t="str">
        <f t="shared" ca="1" si="13"/>
        <v>Delområde 1/Vara/Tjanst 1/Krav3</v>
      </c>
      <c r="W129" s="366" t="str">
        <f t="shared" ca="1" si="13"/>
        <v>Delområde 1/Vara/Tjanst 1/Krav3</v>
      </c>
      <c r="X129" s="366" t="str">
        <f t="shared" ca="1" si="13"/>
        <v>Delområde 1/Vara/Tjanst 1/Krav3</v>
      </c>
      <c r="Y129" s="366" t="str">
        <f t="shared" ca="1" si="13"/>
        <v>Delområde 1/Vara/Tjanst 1/Krav3</v>
      </c>
    </row>
    <row r="130" spans="4:25" x14ac:dyDescent="0.2">
      <c r="D130" s="331"/>
      <c r="F130" s="366" t="str">
        <f t="shared" ca="1" si="15"/>
        <v>Delområde 1/Vara/Tjanst 1/Krav4</v>
      </c>
      <c r="G130" s="366" t="str">
        <f t="shared" ca="1" si="13"/>
        <v>Delområde 1/Vara/Tjanst 1/Krav4</v>
      </c>
      <c r="H130" s="366" t="str">
        <f t="shared" ca="1" si="13"/>
        <v>Delområde 1/Vara/Tjanst 1/Krav4</v>
      </c>
      <c r="I130" s="366" t="str">
        <f t="shared" ca="1" si="13"/>
        <v>Delområde 1/Vara/Tjanst 1/Krav4</v>
      </c>
      <c r="J130" s="366" t="str">
        <f t="shared" ca="1" si="13"/>
        <v>Delområde 1/Vara/Tjanst 1/Krav4</v>
      </c>
      <c r="K130" s="366" t="str">
        <f t="shared" ca="1" si="13"/>
        <v>Delområde 1/Vara/Tjanst 1/Krav4</v>
      </c>
      <c r="L130" s="366" t="str">
        <f t="shared" ca="1" si="13"/>
        <v>Delområde 1/Vara/Tjanst 1/Krav4</v>
      </c>
      <c r="M130" s="366" t="str">
        <f t="shared" ca="1" si="13"/>
        <v>Delområde 1/Vara/Tjanst 1/Krav4</v>
      </c>
      <c r="N130" s="366" t="str">
        <f t="shared" ca="1" si="13"/>
        <v>Delområde 1/Vara/Tjanst 1/Krav4</v>
      </c>
      <c r="O130" s="366" t="str">
        <f t="shared" ca="1" si="13"/>
        <v>Delområde 1/Vara/Tjanst 1/Krav4</v>
      </c>
      <c r="P130" s="366" t="str">
        <f t="shared" ca="1" si="13"/>
        <v>Delområde 1/Vara/Tjanst 1/Krav4</v>
      </c>
      <c r="Q130" s="366" t="str">
        <f t="shared" ca="1" si="13"/>
        <v>Delområde 1/Vara/Tjanst 1/Krav4</v>
      </c>
      <c r="R130" s="366" t="str">
        <f t="shared" ca="1" si="13"/>
        <v>Delområde 1/Vara/Tjanst 1/Krav4</v>
      </c>
      <c r="S130" s="366" t="str">
        <f t="shared" ca="1" si="13"/>
        <v>Delområde 1/Vara/Tjanst 1/Krav4</v>
      </c>
      <c r="T130" s="366" t="str">
        <f t="shared" ca="1" si="13"/>
        <v>Delområde 1/Vara/Tjanst 1/Krav4</v>
      </c>
      <c r="U130" s="366" t="str">
        <f t="shared" ca="1" si="13"/>
        <v>Delområde 1/Vara/Tjanst 1/Krav4</v>
      </c>
      <c r="V130" s="366" t="str">
        <f t="shared" ca="1" si="13"/>
        <v>Delområde 1/Vara/Tjanst 1/Krav4</v>
      </c>
      <c r="W130" s="366" t="str">
        <f t="shared" ca="1" si="13"/>
        <v>Delområde 1/Vara/Tjanst 1/Krav4</v>
      </c>
      <c r="X130" s="366" t="str">
        <f t="shared" ca="1" si="13"/>
        <v>Delområde 1/Vara/Tjanst 1/Krav4</v>
      </c>
      <c r="Y130" s="366" t="str">
        <f t="shared" ca="1" si="13"/>
        <v>Delområde 1/Vara/Tjanst 1/Krav4</v>
      </c>
    </row>
    <row r="131" spans="4:25" x14ac:dyDescent="0.2">
      <c r="D131" s="331"/>
      <c r="F131" s="366" t="str">
        <f t="shared" ca="1" si="15"/>
        <v>Delområde 1/Vara/Tjanst 1/Krav5</v>
      </c>
      <c r="G131" s="366" t="str">
        <f t="shared" ca="1" si="13"/>
        <v>Delområde 1/Vara/Tjanst 1/Krav5</v>
      </c>
      <c r="H131" s="366" t="str">
        <f t="shared" ca="1" si="13"/>
        <v>Delområde 1/Vara/Tjanst 1/Krav5</v>
      </c>
      <c r="I131" s="366" t="str">
        <f t="shared" ca="1" si="13"/>
        <v>Delområde 1/Vara/Tjanst 1/Krav5</v>
      </c>
      <c r="J131" s="366" t="str">
        <f t="shared" ca="1" si="13"/>
        <v>Delområde 1/Vara/Tjanst 1/Krav5</v>
      </c>
      <c r="K131" s="366" t="str">
        <f t="shared" ca="1" si="13"/>
        <v>Delområde 1/Vara/Tjanst 1/Krav5</v>
      </c>
      <c r="L131" s="366" t="str">
        <f t="shared" ca="1" si="13"/>
        <v>Delområde 1/Vara/Tjanst 1/Krav5</v>
      </c>
      <c r="M131" s="366" t="str">
        <f t="shared" ca="1" si="13"/>
        <v>Delområde 1/Vara/Tjanst 1/Krav5</v>
      </c>
      <c r="N131" s="366" t="str">
        <f t="shared" ca="1" si="13"/>
        <v>Delområde 1/Vara/Tjanst 1/Krav5</v>
      </c>
      <c r="O131" s="366" t="str">
        <f t="shared" ca="1" si="13"/>
        <v>Delområde 1/Vara/Tjanst 1/Krav5</v>
      </c>
      <c r="P131" s="366" t="str">
        <f t="shared" ca="1" si="13"/>
        <v>Delområde 1/Vara/Tjanst 1/Krav5</v>
      </c>
      <c r="Q131" s="366" t="str">
        <f t="shared" ca="1" si="13"/>
        <v>Delområde 1/Vara/Tjanst 1/Krav5</v>
      </c>
      <c r="R131" s="366" t="str">
        <f t="shared" ca="1" si="13"/>
        <v>Delområde 1/Vara/Tjanst 1/Krav5</v>
      </c>
      <c r="S131" s="366" t="str">
        <f t="shared" ca="1" si="13"/>
        <v>Delområde 1/Vara/Tjanst 1/Krav5</v>
      </c>
      <c r="T131" s="366" t="str">
        <f t="shared" ca="1" si="13"/>
        <v>Delområde 1/Vara/Tjanst 1/Krav5</v>
      </c>
      <c r="U131" s="366" t="str">
        <f t="shared" ca="1" si="13"/>
        <v>Delområde 1/Vara/Tjanst 1/Krav5</v>
      </c>
      <c r="V131" s="366" t="str">
        <f t="shared" ca="1" si="13"/>
        <v>Delområde 1/Vara/Tjanst 1/Krav5</v>
      </c>
      <c r="W131" s="366" t="str">
        <f t="shared" ca="1" si="13"/>
        <v>Delområde 1/Vara/Tjanst 1/Krav5</v>
      </c>
      <c r="X131" s="366" t="str">
        <f t="shared" ca="1" si="13"/>
        <v>Delområde 1/Vara/Tjanst 1/Krav5</v>
      </c>
      <c r="Y131" s="366" t="str">
        <f t="shared" ca="1" si="13"/>
        <v>Delområde 1/Vara/Tjanst 1/Krav5</v>
      </c>
    </row>
    <row r="132" spans="4:25" x14ac:dyDescent="0.2">
      <c r="D132" s="331"/>
      <c r="F132" s="366" t="str">
        <f t="shared" ca="1" si="15"/>
        <v>Delområde 1/Vara/Tjanst 1/Krav6</v>
      </c>
      <c r="G132" s="366" t="str">
        <f t="shared" ca="1" si="13"/>
        <v>Delområde 1/Vara/Tjanst 1/Krav6</v>
      </c>
      <c r="H132" s="366" t="str">
        <f t="shared" ca="1" si="13"/>
        <v>Delområde 1/Vara/Tjanst 1/Krav6</v>
      </c>
      <c r="I132" s="366" t="str">
        <f t="shared" ca="1" si="13"/>
        <v>Delområde 1/Vara/Tjanst 1/Krav6</v>
      </c>
      <c r="J132" s="366" t="str">
        <f t="shared" ca="1" si="13"/>
        <v>Delområde 1/Vara/Tjanst 1/Krav6</v>
      </c>
      <c r="K132" s="366" t="str">
        <f t="shared" ca="1" si="13"/>
        <v>Delområde 1/Vara/Tjanst 1/Krav6</v>
      </c>
      <c r="L132" s="366" t="str">
        <f t="shared" ca="1" si="13"/>
        <v>Delområde 1/Vara/Tjanst 1/Krav6</v>
      </c>
      <c r="M132" s="366" t="str">
        <f t="shared" ca="1" si="13"/>
        <v>Delområde 1/Vara/Tjanst 1/Krav6</v>
      </c>
      <c r="N132" s="366" t="str">
        <f t="shared" ca="1" si="13"/>
        <v>Delområde 1/Vara/Tjanst 1/Krav6</v>
      </c>
      <c r="O132" s="366" t="str">
        <f t="shared" ca="1" si="13"/>
        <v>Delområde 1/Vara/Tjanst 1/Krav6</v>
      </c>
      <c r="P132" s="366" t="str">
        <f t="shared" ca="1" si="13"/>
        <v>Delområde 1/Vara/Tjanst 1/Krav6</v>
      </c>
      <c r="Q132" s="366" t="str">
        <f t="shared" ca="1" si="13"/>
        <v>Delområde 1/Vara/Tjanst 1/Krav6</v>
      </c>
      <c r="R132" s="366" t="str">
        <f t="shared" ca="1" si="13"/>
        <v>Delområde 1/Vara/Tjanst 1/Krav6</v>
      </c>
      <c r="S132" s="366" t="str">
        <f t="shared" ca="1" si="13"/>
        <v>Delområde 1/Vara/Tjanst 1/Krav6</v>
      </c>
      <c r="T132" s="366" t="str">
        <f t="shared" ca="1" si="13"/>
        <v>Delområde 1/Vara/Tjanst 1/Krav6</v>
      </c>
      <c r="U132" s="366" t="str">
        <f t="shared" ca="1" si="13"/>
        <v>Delområde 1/Vara/Tjanst 1/Krav6</v>
      </c>
      <c r="V132" s="366" t="str">
        <f t="shared" ca="1" si="13"/>
        <v>Delområde 1/Vara/Tjanst 1/Krav6</v>
      </c>
      <c r="W132" s="366" t="str">
        <f t="shared" ca="1" si="13"/>
        <v>Delområde 1/Vara/Tjanst 1/Krav6</v>
      </c>
      <c r="X132" s="366" t="str">
        <f t="shared" ca="1" si="13"/>
        <v>Delområde 1/Vara/Tjanst 1/Krav6</v>
      </c>
      <c r="Y132" s="366" t="str">
        <f t="shared" ca="1" si="13"/>
        <v>Delområde 1/Vara/Tjanst 1/Krav6</v>
      </c>
    </row>
    <row r="133" spans="4:25" x14ac:dyDescent="0.2">
      <c r="D133" s="331"/>
      <c r="F133" s="366" t="str">
        <f t="shared" ca="1" si="15"/>
        <v>Delområde 1/Vara/Tjanst 1/Krav7</v>
      </c>
      <c r="G133" s="366" t="str">
        <f t="shared" ca="1" si="13"/>
        <v>Delområde 1/Vara/Tjanst 1/Krav7</v>
      </c>
      <c r="H133" s="366" t="str">
        <f t="shared" ca="1" si="13"/>
        <v>Delområde 1/Vara/Tjanst 1/Krav7</v>
      </c>
      <c r="I133" s="366" t="str">
        <f t="shared" ca="1" si="13"/>
        <v>Delområde 1/Vara/Tjanst 1/Krav7</v>
      </c>
      <c r="J133" s="366" t="str">
        <f t="shared" ca="1" si="13"/>
        <v>Delområde 1/Vara/Tjanst 1/Krav7</v>
      </c>
      <c r="K133" s="366" t="str">
        <f t="shared" ca="1" si="13"/>
        <v>Delområde 1/Vara/Tjanst 1/Krav7</v>
      </c>
      <c r="L133" s="366" t="str">
        <f t="shared" ca="1" si="13"/>
        <v>Delområde 1/Vara/Tjanst 1/Krav7</v>
      </c>
      <c r="M133" s="366" t="str">
        <f t="shared" ca="1" si="13"/>
        <v>Delområde 1/Vara/Tjanst 1/Krav7</v>
      </c>
      <c r="N133" s="366" t="str">
        <f t="shared" ca="1" si="13"/>
        <v>Delområde 1/Vara/Tjanst 1/Krav7</v>
      </c>
      <c r="O133" s="366" t="str">
        <f t="shared" ca="1" si="13"/>
        <v>Delområde 1/Vara/Tjanst 1/Krav7</v>
      </c>
      <c r="P133" s="366" t="str">
        <f t="shared" ca="1" si="13"/>
        <v>Delområde 1/Vara/Tjanst 1/Krav7</v>
      </c>
      <c r="Q133" s="366" t="str">
        <f t="shared" ca="1" si="13"/>
        <v>Delområde 1/Vara/Tjanst 1/Krav7</v>
      </c>
      <c r="R133" s="366" t="str">
        <f t="shared" ca="1" si="13"/>
        <v>Delområde 1/Vara/Tjanst 1/Krav7</v>
      </c>
      <c r="S133" s="366" t="str">
        <f t="shared" ca="1" si="13"/>
        <v>Delområde 1/Vara/Tjanst 1/Krav7</v>
      </c>
      <c r="T133" s="366" t="str">
        <f t="shared" ca="1" si="13"/>
        <v>Delområde 1/Vara/Tjanst 1/Krav7</v>
      </c>
      <c r="U133" s="366" t="str">
        <f t="shared" ca="1" si="13"/>
        <v>Delområde 1/Vara/Tjanst 1/Krav7</v>
      </c>
      <c r="V133" s="366" t="str">
        <f t="shared" ca="1" si="13"/>
        <v>Delområde 1/Vara/Tjanst 1/Krav7</v>
      </c>
      <c r="W133" s="366" t="str">
        <f t="shared" ca="1" si="13"/>
        <v>Delområde 1/Vara/Tjanst 1/Krav7</v>
      </c>
      <c r="X133" s="366" t="str">
        <f t="shared" ca="1" si="13"/>
        <v>Delområde 1/Vara/Tjanst 1/Krav7</v>
      </c>
      <c r="Y133" s="366" t="str">
        <f t="shared" ca="1" si="13"/>
        <v>Delområde 1/Vara/Tjanst 1/Krav7</v>
      </c>
    </row>
    <row r="134" spans="4:25" x14ac:dyDescent="0.2">
      <c r="D134" s="331"/>
      <c r="F134" s="366" t="str">
        <f t="shared" ca="1" si="15"/>
        <v>Delområde 1/Vara/Tjanst 1/Krav8</v>
      </c>
      <c r="G134" s="366" t="str">
        <f t="shared" ca="1" si="13"/>
        <v>Delområde 1/Vara/Tjanst 1/Krav8</v>
      </c>
      <c r="H134" s="366" t="str">
        <f t="shared" ca="1" si="13"/>
        <v>Delområde 1/Vara/Tjanst 1/Krav8</v>
      </c>
      <c r="I134" s="366" t="str">
        <f t="shared" ca="1" si="13"/>
        <v>Delområde 1/Vara/Tjanst 1/Krav8</v>
      </c>
      <c r="J134" s="366" t="str">
        <f t="shared" ca="1" si="13"/>
        <v>Delområde 1/Vara/Tjanst 1/Krav8</v>
      </c>
      <c r="K134" s="366" t="str">
        <f t="shared" ca="1" si="13"/>
        <v>Delområde 1/Vara/Tjanst 1/Krav8</v>
      </c>
      <c r="L134" s="366" t="str">
        <f t="shared" ca="1" si="13"/>
        <v>Delområde 1/Vara/Tjanst 1/Krav8</v>
      </c>
      <c r="M134" s="366" t="str">
        <f t="shared" ca="1" si="13"/>
        <v>Delområde 1/Vara/Tjanst 1/Krav8</v>
      </c>
      <c r="N134" s="366" t="str">
        <f t="shared" ca="1" si="13"/>
        <v>Delområde 1/Vara/Tjanst 1/Krav8</v>
      </c>
      <c r="O134" s="366" t="str">
        <f t="shared" ca="1" si="13"/>
        <v>Delområde 1/Vara/Tjanst 1/Krav8</v>
      </c>
      <c r="P134" s="366" t="str">
        <f t="shared" ca="1" si="13"/>
        <v>Delområde 1/Vara/Tjanst 1/Krav8</v>
      </c>
      <c r="Q134" s="366" t="str">
        <f t="shared" ca="1" si="13"/>
        <v>Delområde 1/Vara/Tjanst 1/Krav8</v>
      </c>
      <c r="R134" s="366" t="str">
        <f t="shared" ca="1" si="13"/>
        <v>Delområde 1/Vara/Tjanst 1/Krav8</v>
      </c>
      <c r="S134" s="366" t="str">
        <f t="shared" ca="1" si="13"/>
        <v>Delområde 1/Vara/Tjanst 1/Krav8</v>
      </c>
      <c r="T134" s="366" t="str">
        <f t="shared" ca="1" si="13"/>
        <v>Delområde 1/Vara/Tjanst 1/Krav8</v>
      </c>
      <c r="U134" s="366" t="str">
        <f t="shared" ca="1" si="13"/>
        <v>Delområde 1/Vara/Tjanst 1/Krav8</v>
      </c>
      <c r="V134" s="366" t="str">
        <f t="shared" ca="1" si="13"/>
        <v>Delområde 1/Vara/Tjanst 1/Krav8</v>
      </c>
      <c r="W134" s="366" t="str">
        <f t="shared" ca="1" si="13"/>
        <v>Delområde 1/Vara/Tjanst 1/Krav8</v>
      </c>
      <c r="X134" s="366" t="str">
        <f t="shared" ca="1" si="13"/>
        <v>Delområde 1/Vara/Tjanst 1/Krav8</v>
      </c>
      <c r="Y134" s="366" t="str">
        <f t="shared" ca="1" si="13"/>
        <v>Delområde 1/Vara/Tjanst 1/Krav8</v>
      </c>
    </row>
    <row r="135" spans="4:25" x14ac:dyDescent="0.2">
      <c r="D135" s="331" t="str">
        <f>IF('1 Spec. - 1. Lägsta pris'!C68="","",'1 Spec. - 1. Lägsta pris'!B68&amp;" - "&amp;'1 Spec. - 1. Lägsta pris'!C68)</f>
        <v xml:space="preserve"> - Välj Roll/kompetens</v>
      </c>
      <c r="F135" s="366" t="str">
        <f t="shared" ca="1" si="15"/>
        <v>Delområde 1/Vara/Tjanst 1/Krav9</v>
      </c>
      <c r="G135" s="366" t="str">
        <f t="shared" ca="1" si="13"/>
        <v>Delområde 1/Vara/Tjanst 1/Krav9</v>
      </c>
      <c r="H135" s="366" t="str">
        <f t="shared" ca="1" si="13"/>
        <v>Delområde 1/Vara/Tjanst 1/Krav9</v>
      </c>
      <c r="I135" s="366" t="str">
        <f t="shared" ca="1" si="13"/>
        <v>Delområde 1/Vara/Tjanst 1/Krav9</v>
      </c>
      <c r="J135" s="366" t="str">
        <f t="shared" ca="1" si="13"/>
        <v>Delområde 1/Vara/Tjanst 1/Krav9</v>
      </c>
      <c r="K135" s="366" t="str">
        <f t="shared" ca="1" si="13"/>
        <v>Delområde 1/Vara/Tjanst 1/Krav9</v>
      </c>
      <c r="L135" s="366" t="str">
        <f t="shared" ca="1" si="13"/>
        <v>Delområde 1/Vara/Tjanst 1/Krav9</v>
      </c>
      <c r="M135" s="366" t="str">
        <f t="shared" ca="1" si="13"/>
        <v>Delområde 1/Vara/Tjanst 1/Krav9</v>
      </c>
      <c r="N135" s="366" t="str">
        <f t="shared" ca="1" si="13"/>
        <v>Delområde 1/Vara/Tjanst 1/Krav9</v>
      </c>
      <c r="O135" s="366" t="str">
        <f t="shared" ca="1" si="13"/>
        <v>Delområde 1/Vara/Tjanst 1/Krav9</v>
      </c>
      <c r="P135" s="366" t="str">
        <f t="shared" ca="1" si="13"/>
        <v>Delområde 1/Vara/Tjanst 1/Krav9</v>
      </c>
      <c r="Q135" s="366" t="str">
        <f t="shared" ca="1" si="13"/>
        <v>Delområde 1/Vara/Tjanst 1/Krav9</v>
      </c>
      <c r="R135" s="366" t="str">
        <f t="shared" ca="1" si="13"/>
        <v>Delområde 1/Vara/Tjanst 1/Krav9</v>
      </c>
      <c r="S135" s="366" t="str">
        <f t="shared" ca="1" si="13"/>
        <v>Delområde 1/Vara/Tjanst 1/Krav9</v>
      </c>
      <c r="T135" s="366" t="str">
        <f t="shared" ca="1" si="13"/>
        <v>Delområde 1/Vara/Tjanst 1/Krav9</v>
      </c>
      <c r="U135" s="366" t="str">
        <f t="shared" ca="1" si="13"/>
        <v>Delområde 1/Vara/Tjanst 1/Krav9</v>
      </c>
      <c r="V135" s="366" t="str">
        <f t="shared" ca="1" si="13"/>
        <v>Delområde 1/Vara/Tjanst 1/Krav9</v>
      </c>
      <c r="W135" s="366" t="str">
        <f t="shared" ca="1" si="13"/>
        <v>Delområde 1/Vara/Tjanst 1/Krav9</v>
      </c>
      <c r="X135" s="366" t="str">
        <f t="shared" ca="1" si="13"/>
        <v>Delområde 1/Vara/Tjanst 1/Krav9</v>
      </c>
      <c r="Y135" s="366" t="str">
        <f t="shared" ca="1" si="13"/>
        <v>Delområde 1/Vara/Tjanst 1/Krav9</v>
      </c>
    </row>
    <row r="136" spans="4:25" x14ac:dyDescent="0.2">
      <c r="F136" s="367"/>
    </row>
    <row r="139" spans="4:25" x14ac:dyDescent="0.2">
      <c r="D139" s="10" t="s">
        <v>703</v>
      </c>
      <c r="F139" s="368" t="s">
        <v>710</v>
      </c>
    </row>
    <row r="140" spans="4:25" x14ac:dyDescent="0.2">
      <c r="D140" s="331" t="s">
        <v>704</v>
      </c>
      <c r="F140" s="331" t="s">
        <v>711</v>
      </c>
    </row>
    <row r="141" spans="4:25" x14ac:dyDescent="0.2">
      <c r="D141" s="331" t="s">
        <v>705</v>
      </c>
      <c r="F141" s="331" t="s">
        <v>712</v>
      </c>
    </row>
    <row r="142" spans="4:25" x14ac:dyDescent="0.2">
      <c r="D142" s="331" t="s">
        <v>706</v>
      </c>
      <c r="F142" s="331" t="s">
        <v>713</v>
      </c>
    </row>
    <row r="143" spans="4:25" x14ac:dyDescent="0.2">
      <c r="D143" s="331" t="s">
        <v>707</v>
      </c>
      <c r="F143" s="331" t="s">
        <v>714</v>
      </c>
    </row>
    <row r="144" spans="4:25" x14ac:dyDescent="0.2">
      <c r="D144" s="331" t="s">
        <v>708</v>
      </c>
      <c r="F144" s="331" t="s">
        <v>715</v>
      </c>
    </row>
    <row r="145" spans="6:6" x14ac:dyDescent="0.2">
      <c r="F145" s="331" t="s">
        <v>716</v>
      </c>
    </row>
    <row r="146" spans="6:6" x14ac:dyDescent="0.2">
      <c r="F146" s="331" t="s">
        <v>717</v>
      </c>
    </row>
  </sheetData>
  <sheetProtection algorithmName="SHA-512" hashValue="piiCs/zvNWDyiYBY/3V6QzlcfMonKdjwFABZY/irk19HGROKxo5BatTccuwwGA96q/397ip2qjhjMv2z4l2UIA==" saltValue="aOxlxPUnV+LnJ2COT4sesA==" spinCount="100000" sheet="1" objects="1" scenarios="1" selectLockedCells="1"/>
  <phoneticPr fontId="14" type="noConversion"/>
  <conditionalFormatting sqref="E77:E79">
    <cfRule type="expression" dxfId="0" priority="1">
      <formula>ISNUMBER(SEARCH("bör",$B$107))=TRUE</formula>
    </cfRule>
  </conditionalFormatting>
  <pageMargins left="0.7" right="0.7" top="0.75" bottom="0.75" header="0.3" footer="0.3"/>
  <pageSetup paperSize="9" scale="29" orientation="landscape" r:id="rId1"/>
  <headerFooter>
    <oddFooter>&amp;R&amp;P</oddFooter>
  </headerFooter>
  <cellWatches>
    <cellWatch r="A5"/>
  </cellWatch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40625" defaultRowHeight="12.75" x14ac:dyDescent="0.2"/>
  <cols>
    <col min="2" max="2" width="15" bestFit="1" customWidth="1"/>
    <col min="3" max="3" width="12.28515625" bestFit="1" customWidth="1"/>
    <col min="5" max="5" width="16.85546875" customWidth="1"/>
    <col min="14" max="14" width="12.140625" bestFit="1" customWidth="1"/>
    <col min="15" max="15" width="121.5703125" bestFit="1" customWidth="1"/>
  </cols>
  <sheetData>
    <row r="1" spans="1:15" x14ac:dyDescent="0.2">
      <c r="A1" s="1" t="s">
        <v>728</v>
      </c>
      <c r="B1" t="b">
        <v>0</v>
      </c>
    </row>
    <row r="2" spans="1:15" x14ac:dyDescent="0.2">
      <c r="A2" t="s">
        <v>143</v>
      </c>
      <c r="B2" t="b">
        <v>0</v>
      </c>
    </row>
    <row r="3" spans="1:15" x14ac:dyDescent="0.2">
      <c r="A3" s="129" t="s">
        <v>9</v>
      </c>
      <c r="B3" s="1" t="s">
        <v>175</v>
      </c>
      <c r="C3" s="1"/>
      <c r="D3">
        <v>1</v>
      </c>
      <c r="E3" s="310" t="str">
        <f>INDEX(E4:E6,D3)</f>
        <v>Adminläge! Klicka här för att låsa vita celler.</v>
      </c>
      <c r="N3" t="s">
        <v>729</v>
      </c>
    </row>
    <row r="4" spans="1:15" x14ac:dyDescent="0.2">
      <c r="A4" s="129" t="s">
        <v>10</v>
      </c>
      <c r="B4" s="311" t="s">
        <v>175</v>
      </c>
      <c r="C4" s="1"/>
      <c r="E4" s="1" t="s">
        <v>173</v>
      </c>
    </row>
    <row r="5" spans="1:15" x14ac:dyDescent="0.2">
      <c r="A5" s="129" t="s">
        <v>11</v>
      </c>
      <c r="B5" s="312" t="s">
        <v>175</v>
      </c>
      <c r="C5" s="1" t="s">
        <v>16</v>
      </c>
      <c r="E5" s="310" t="s">
        <v>171</v>
      </c>
      <c r="L5" t="s">
        <v>730</v>
      </c>
      <c r="N5" t="s">
        <v>731</v>
      </c>
      <c r="O5" t="s">
        <v>732</v>
      </c>
    </row>
    <row r="6" spans="1:15" x14ac:dyDescent="0.2">
      <c r="A6" s="129" t="s">
        <v>12</v>
      </c>
      <c r="B6" s="313" t="s">
        <v>13</v>
      </c>
      <c r="C6" s="1" t="s">
        <v>146</v>
      </c>
      <c r="E6" s="310" t="s">
        <v>172</v>
      </c>
      <c r="L6" s="314" t="str" cm="1">
        <f t="array" ref="L6">INDEX(N6:N44, MAX(IF(N6:N44&lt;&gt;"", ROW(N6:N44)))-MIN(ROW(N6:N44))+1)</f>
        <v>2.3.6</v>
      </c>
      <c r="N6" s="315" t="s">
        <v>733</v>
      </c>
      <c r="O6" s="315" t="s">
        <v>734</v>
      </c>
    </row>
    <row r="7" spans="1:15" x14ac:dyDescent="0.2">
      <c r="A7" s="129"/>
      <c r="B7" s="316"/>
      <c r="C7" s="1" t="s">
        <v>14</v>
      </c>
      <c r="F7" s="317"/>
      <c r="N7" s="315" t="s">
        <v>733</v>
      </c>
      <c r="O7" s="315" t="s">
        <v>735</v>
      </c>
    </row>
    <row r="8" spans="1:15" x14ac:dyDescent="0.2">
      <c r="A8" s="129"/>
      <c r="B8" s="318"/>
      <c r="C8" s="1" t="s">
        <v>15</v>
      </c>
      <c r="E8" t="s">
        <v>320</v>
      </c>
      <c r="N8" s="315" t="s">
        <v>733</v>
      </c>
      <c r="O8" s="315" t="s">
        <v>737</v>
      </c>
    </row>
    <row r="9" spans="1:15" x14ac:dyDescent="0.2">
      <c r="A9" s="129"/>
      <c r="B9" s="319"/>
      <c r="C9" s="1" t="s">
        <v>17</v>
      </c>
      <c r="E9">
        <f>VALUE(IF(ISNUMBER(SEARCH("2",DpDwnTDV))=TRUE,"2","1"))</f>
        <v>1</v>
      </c>
      <c r="N9" s="315" t="s">
        <v>733</v>
      </c>
      <c r="O9" s="320" t="s">
        <v>743</v>
      </c>
    </row>
    <row r="10" spans="1:15" x14ac:dyDescent="0.2">
      <c r="A10" s="129"/>
      <c r="B10" s="321"/>
      <c r="C10" s="1" t="s">
        <v>18</v>
      </c>
      <c r="E10" t="str">
        <f>"Alt"&amp;IF(ISNUMBER(SEARCH("1",DpDwnUtvddrop))=TRUE,"1",IF(ISNUMBER(SEARCH("2",DpDwnUtvddrop))=TRUE,"2",IF(ISNUMBER(SEARCH("3",DpDwnUtvddrop))=TRUE,"3",IF(ISNUMBER(SEARCH("4",DpDwnUtvddrop))=TRUE,"4"))))</f>
        <v>AltFALSE</v>
      </c>
      <c r="N10" s="315" t="s">
        <v>733</v>
      </c>
      <c r="O10" s="320" t="s">
        <v>742</v>
      </c>
    </row>
    <row r="11" spans="1:15" x14ac:dyDescent="0.2">
      <c r="A11" s="1"/>
      <c r="B11" s="1"/>
      <c r="C11" s="1"/>
      <c r="N11" s="315" t="s">
        <v>752</v>
      </c>
      <c r="O11" s="315" t="s">
        <v>751</v>
      </c>
    </row>
    <row r="12" spans="1:15" x14ac:dyDescent="0.2">
      <c r="N12" s="320" t="s">
        <v>754</v>
      </c>
      <c r="O12" s="320" t="s">
        <v>755</v>
      </c>
    </row>
    <row r="13" spans="1:15" x14ac:dyDescent="0.2">
      <c r="N13" s="315" t="s">
        <v>756</v>
      </c>
      <c r="O13" s="315" t="s">
        <v>764</v>
      </c>
    </row>
    <row r="14" spans="1:15" x14ac:dyDescent="0.2">
      <c r="N14" s="315" t="s">
        <v>765</v>
      </c>
      <c r="O14" s="315" t="s">
        <v>766</v>
      </c>
    </row>
    <row r="15" spans="1:15" x14ac:dyDescent="0.2">
      <c r="N15" s="315" t="s">
        <v>767</v>
      </c>
      <c r="O15" s="315" t="s">
        <v>769</v>
      </c>
    </row>
    <row r="16" spans="1:15" x14ac:dyDescent="0.2">
      <c r="N16" s="315" t="s">
        <v>770</v>
      </c>
      <c r="O16" s="315" t="s">
        <v>771</v>
      </c>
    </row>
    <row r="17" spans="14:15" x14ac:dyDescent="0.2">
      <c r="N17" s="315"/>
      <c r="O17" s="315"/>
    </row>
    <row r="18" spans="14:15" x14ac:dyDescent="0.2">
      <c r="N18" s="320"/>
      <c r="O18" s="320"/>
    </row>
    <row r="19" spans="14:15" x14ac:dyDescent="0.2">
      <c r="N19" s="320"/>
      <c r="O19" s="320"/>
    </row>
    <row r="20" spans="14:15" x14ac:dyDescent="0.2">
      <c r="N20" s="320"/>
      <c r="O20" s="320"/>
    </row>
    <row r="21" spans="14:15" x14ac:dyDescent="0.2">
      <c r="N21" s="320"/>
      <c r="O21" s="320"/>
    </row>
    <row r="22" spans="14:15" x14ac:dyDescent="0.2">
      <c r="N22" s="320"/>
      <c r="O22" s="320"/>
    </row>
    <row r="23" spans="14:15" x14ac:dyDescent="0.2">
      <c r="N23" s="320"/>
      <c r="O23" s="320"/>
    </row>
    <row r="24" spans="14:15" x14ac:dyDescent="0.2">
      <c r="N24" s="320"/>
      <c r="O24" s="320"/>
    </row>
    <row r="25" spans="14:15" x14ac:dyDescent="0.2">
      <c r="N25" s="320"/>
      <c r="O25" s="320"/>
    </row>
    <row r="26" spans="14:15" x14ac:dyDescent="0.2">
      <c r="N26" s="320"/>
      <c r="O26" s="320"/>
    </row>
    <row r="27" spans="14:15" x14ac:dyDescent="0.2">
      <c r="N27" s="320"/>
      <c r="O27" s="320"/>
    </row>
    <row r="28" spans="14:15" x14ac:dyDescent="0.2">
      <c r="N28" s="320"/>
      <c r="O28" s="320"/>
    </row>
    <row r="29" spans="14:15" x14ac:dyDescent="0.2">
      <c r="N29" s="320"/>
      <c r="O29" s="320"/>
    </row>
    <row r="30" spans="14:15" x14ac:dyDescent="0.2">
      <c r="N30" s="320"/>
      <c r="O30" s="320"/>
    </row>
    <row r="31" spans="14:15" x14ac:dyDescent="0.2">
      <c r="N31" s="320"/>
      <c r="O31" s="320"/>
    </row>
    <row r="32" spans="14:15" x14ac:dyDescent="0.2">
      <c r="N32" s="320"/>
      <c r="O32" s="320"/>
    </row>
    <row r="33" spans="14:15" x14ac:dyDescent="0.2">
      <c r="N33" s="320"/>
      <c r="O33" s="320"/>
    </row>
    <row r="34" spans="14:15" x14ac:dyDescent="0.2">
      <c r="N34" s="320"/>
      <c r="O34" s="320"/>
    </row>
    <row r="35" spans="14:15" x14ac:dyDescent="0.2">
      <c r="N35" s="320"/>
      <c r="O35" s="320"/>
    </row>
    <row r="36" spans="14:15" x14ac:dyDescent="0.2">
      <c r="N36" s="320"/>
      <c r="O36" s="320"/>
    </row>
    <row r="37" spans="14:15" x14ac:dyDescent="0.2">
      <c r="N37" s="320"/>
      <c r="O37" s="320"/>
    </row>
    <row r="38" spans="14:15" x14ac:dyDescent="0.2">
      <c r="N38" s="320"/>
      <c r="O38" s="320"/>
    </row>
    <row r="39" spans="14:15" x14ac:dyDescent="0.2">
      <c r="N39" s="320"/>
      <c r="O39" s="320"/>
    </row>
    <row r="40" spans="14:15" x14ac:dyDescent="0.2">
      <c r="N40" s="320"/>
      <c r="O40" s="320"/>
    </row>
    <row r="41" spans="14:15" x14ac:dyDescent="0.2">
      <c r="N41" s="320"/>
      <c r="O41" s="320"/>
    </row>
    <row r="42" spans="14:15" x14ac:dyDescent="0.2">
      <c r="N42" s="320"/>
      <c r="O42" s="320"/>
    </row>
    <row r="43" spans="14:15" x14ac:dyDescent="0.2">
      <c r="N43" s="320"/>
      <c r="O43" s="320"/>
    </row>
    <row r="44" spans="14:15" x14ac:dyDescent="0.2">
      <c r="N44" s="320"/>
      <c r="O44" s="320"/>
    </row>
  </sheetData>
  <sheetProtection algorithmName="SHA-512" hashValue="5Y4a3B+kAu02eHhqS+0DeRHyjoet2HdpQg9+WYR+Z8G9tgk8MCg/qcVtkkaPnTWYw3C0pG0Ok22leiPdb0WXjg==" saltValue="FGaUteb9PHtUQPeSsodqAA=="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6a6dac357d61cc5b6e4a086b6fbfbacc">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467e7f8eca4ec0414b41f88dad2ec04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BC30BD6B-2C34-43DF-8034-93513D21A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DDA8E3-695F-4B40-9624-975772639B90}">
  <ds:schemaRefs>
    <ds:schemaRef ds:uri="http://schemas.microsoft.com/sharepoint/v3/contenttype/forms"/>
  </ds:schemaRefs>
</ds:datastoreItem>
</file>

<file path=customXml/itemProps3.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120</vt:i4>
      </vt:variant>
    </vt:vector>
  </HeadingPairs>
  <TitlesOfParts>
    <vt:vector size="126"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Avtalstecknande_version</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'1 Spec. - 1. Lägsta pris'!Print_Area</vt:lpstr>
      <vt:lpstr>'1 Spec. - 2. Relativ viktning'!Print_Area</vt:lpstr>
      <vt:lpstr>'1 Spec. - 3. Mervärdesmodell'!Print_Area</vt:lpstr>
      <vt:lpstr>'1 Spec. - 4. Annan modell'!Print_Area</vt:lpstr>
      <vt:lpstr>Information!Print_Area</vt:lpstr>
      <vt:lpstr>'1 Spec. - 1. Lägsta pris'!Print_Titles</vt:lpstr>
      <vt:lpstr>'1 Spec. - 2. Relativ viktning'!Print_Titles</vt:lpstr>
      <vt:lpstr>'1 Spec. - 3. Mervärdesmodell'!Print_Titles</vt:lpstr>
      <vt:lpstr>'1 Spec. - 4. Annan modell'!Print_Titles</vt:lpstr>
      <vt:lpstr>'2 Avtalstecknande'!Print_Titles</vt:lpstr>
      <vt:lpstr>Information!Print_Titles</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2023-04-09T13:19:40Z</cp:lastPrinted>
  <dcterms:created xsi:type="dcterms:W3CDTF">2008-11-24T11:40:31Z</dcterms:created>
  <dcterms:modified xsi:type="dcterms:W3CDTF">2026-04-20T11:28:01Z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