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ITK 2020\3 Förvaltning\10 Stöddokument\AO5 IT-konsultlösningar\Avropsblanketter\"/>
    </mc:Choice>
  </mc:AlternateContent>
  <xr:revisionPtr revIDLastSave="0" documentId="13_ncr:1_{0E20DD50-C216-49D6-9ACF-34FA559A6883}" xr6:coauthVersionLast="47" xr6:coauthVersionMax="47" xr10:uidLastSave="{00000000-0000-0000-0000-000000000000}"/>
  <bookViews>
    <workbookView xWindow="-110" yWindow="-110" windowWidth="19420" windowHeight="11500" xr2:uid="{00000000-000D-0000-FFFF-FFFF00000000}"/>
  </bookViews>
  <sheets>
    <sheet name="IT-konsultlösninga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2" l="1"/>
  <c r="F41" i="2"/>
  <c r="G41" i="2"/>
  <c r="H41" i="2"/>
  <c r="I41" i="2"/>
  <c r="J41" i="2"/>
  <c r="D41" i="2"/>
  <c r="C41" i="2"/>
  <c r="L64" i="2" l="1"/>
  <c r="L63" i="2"/>
  <c r="L57" i="2"/>
  <c r="L56" i="2"/>
  <c r="L49" i="2"/>
  <c r="L48" i="2"/>
  <c r="L42" i="2"/>
  <c r="L41" i="2"/>
  <c r="L34" i="2"/>
  <c r="L33" i="2"/>
  <c r="L27" i="2"/>
  <c r="L26" i="2"/>
  <c r="B80" i="1"/>
  <c r="G56" i="2" l="1"/>
  <c r="H56" i="2"/>
  <c r="I56" i="2"/>
  <c r="J56" i="2"/>
  <c r="C56" i="2"/>
  <c r="E56" i="2"/>
  <c r="F56" i="2"/>
  <c r="D56" i="2"/>
  <c r="F26" i="2"/>
  <c r="I26" i="2"/>
  <c r="C26" i="2"/>
  <c r="G26" i="2"/>
  <c r="J26" i="2"/>
  <c r="D26" i="2"/>
  <c r="E26" i="2"/>
  <c r="H26" i="2"/>
  <c r="J64" i="2"/>
  <c r="E63" i="2"/>
  <c r="I57" i="2"/>
  <c r="B56" i="2"/>
  <c r="J49" i="2"/>
  <c r="E48" i="2"/>
  <c r="I42" i="2"/>
  <c r="B41" i="2"/>
  <c r="J34" i="2"/>
  <c r="E33" i="2"/>
  <c r="I27" i="2"/>
  <c r="B26" i="2"/>
  <c r="C57" i="2" l="1"/>
  <c r="H63" i="2"/>
  <c r="J57" i="2"/>
  <c r="C63" i="2"/>
  <c r="F63" i="2"/>
  <c r="G63" i="2"/>
  <c r="B57" i="2"/>
  <c r="D64" i="2"/>
  <c r="D57" i="2"/>
  <c r="E64" i="2"/>
  <c r="E65" i="2" s="1"/>
  <c r="E57" i="2"/>
  <c r="I63" i="2"/>
  <c r="F64" i="2"/>
  <c r="F57" i="2"/>
  <c r="B63" i="2"/>
  <c r="J63" i="2"/>
  <c r="J65" i="2" s="1"/>
  <c r="G64" i="2"/>
  <c r="C64" i="2"/>
  <c r="D63" i="2"/>
  <c r="I64" i="2"/>
  <c r="G57" i="2"/>
  <c r="H64" i="2"/>
  <c r="H57" i="2"/>
  <c r="B64" i="2"/>
  <c r="C49" i="2"/>
  <c r="B42" i="2"/>
  <c r="J42" i="2"/>
  <c r="F33" i="2"/>
  <c r="C48" i="2"/>
  <c r="F48" i="2"/>
  <c r="G48" i="2"/>
  <c r="H48" i="2"/>
  <c r="C42" i="2"/>
  <c r="D49" i="2"/>
  <c r="E49" i="2"/>
  <c r="E50" i="2" s="1"/>
  <c r="E42" i="2"/>
  <c r="I48" i="2"/>
  <c r="F49" i="2"/>
  <c r="F42" i="2"/>
  <c r="B48" i="2"/>
  <c r="J48" i="2"/>
  <c r="J50" i="2" s="1"/>
  <c r="G49" i="2"/>
  <c r="D48" i="2"/>
  <c r="I49" i="2"/>
  <c r="D42" i="2"/>
  <c r="G42" i="2"/>
  <c r="H49" i="2"/>
  <c r="H42" i="2"/>
  <c r="B49" i="2"/>
  <c r="B27" i="2"/>
  <c r="G33" i="2"/>
  <c r="J27" i="2"/>
  <c r="C27" i="2"/>
  <c r="D34" i="2"/>
  <c r="H33" i="2"/>
  <c r="E34" i="2"/>
  <c r="E35" i="2" s="1"/>
  <c r="E27" i="2"/>
  <c r="B28" i="2"/>
  <c r="I33" i="2"/>
  <c r="F34" i="2"/>
  <c r="F27" i="2"/>
  <c r="B33" i="2"/>
  <c r="J33" i="2"/>
  <c r="J35" i="2" s="1"/>
  <c r="G34" i="2"/>
  <c r="D33" i="2"/>
  <c r="I34" i="2"/>
  <c r="C34" i="2"/>
  <c r="D27" i="2"/>
  <c r="G27" i="2"/>
  <c r="C33" i="2"/>
  <c r="H34" i="2"/>
  <c r="H27" i="2"/>
  <c r="B34" i="2"/>
  <c r="H65" i="2" l="1"/>
  <c r="D65" i="2"/>
  <c r="B58" i="2"/>
  <c r="G65" i="2"/>
  <c r="C65" i="2"/>
  <c r="F65" i="2"/>
  <c r="B65" i="2"/>
  <c r="I65" i="2"/>
  <c r="H50" i="2"/>
  <c r="F50" i="2"/>
  <c r="G35" i="2"/>
  <c r="C50" i="2"/>
  <c r="I50" i="2"/>
  <c r="G50" i="2"/>
  <c r="B43" i="2"/>
  <c r="F35" i="2"/>
  <c r="B50" i="2"/>
  <c r="D50" i="2"/>
  <c r="I35" i="2"/>
  <c r="D35" i="2"/>
  <c r="H35" i="2"/>
  <c r="C35" i="2"/>
  <c r="B35" i="2"/>
  <c r="L19" i="2"/>
  <c r="F19" i="2" s="1"/>
  <c r="L12" i="2"/>
  <c r="L18" i="2"/>
  <c r="J18" i="2" s="1"/>
  <c r="I19" i="2" l="1"/>
  <c r="B19" i="2"/>
  <c r="J19" i="2"/>
  <c r="J20" i="2" s="1"/>
  <c r="C19" i="2"/>
  <c r="D19" i="2"/>
  <c r="G19" i="2"/>
  <c r="H19" i="2"/>
  <c r="E19" i="2"/>
  <c r="C18" i="2"/>
  <c r="D18" i="2"/>
  <c r="E18" i="2"/>
  <c r="F18" i="2"/>
  <c r="F20" i="2" s="1"/>
  <c r="G18" i="2"/>
  <c r="H18" i="2"/>
  <c r="I18" i="2"/>
  <c r="B18" i="2"/>
  <c r="L11" i="2"/>
  <c r="D58" i="2" l="1"/>
  <c r="C58" i="2"/>
  <c r="J58" i="2"/>
  <c r="I58" i="2"/>
  <c r="G58" i="2"/>
  <c r="F58" i="2"/>
  <c r="H58" i="2"/>
  <c r="E58" i="2"/>
  <c r="J43" i="2"/>
  <c r="I43" i="2"/>
  <c r="E43" i="2"/>
  <c r="H43" i="2"/>
  <c r="F43" i="2"/>
  <c r="D43" i="2"/>
  <c r="C43" i="2"/>
  <c r="G43" i="2"/>
  <c r="B20" i="2"/>
  <c r="J28" i="2"/>
  <c r="F28" i="2"/>
  <c r="E28" i="2"/>
  <c r="C28" i="2"/>
  <c r="I28" i="2"/>
  <c r="G28" i="2"/>
  <c r="H28" i="2"/>
  <c r="I20" i="2"/>
  <c r="E20" i="2"/>
  <c r="H20" i="2"/>
  <c r="G20" i="2"/>
  <c r="D20" i="2"/>
  <c r="C20" i="2"/>
  <c r="G11" i="2"/>
  <c r="H11" i="2"/>
  <c r="I11" i="2"/>
  <c r="E11" i="2"/>
  <c r="F11" i="2"/>
  <c r="J11" i="2"/>
  <c r="C11" i="2"/>
  <c r="D11" i="2"/>
  <c r="B11" i="2"/>
  <c r="E86" i="1" l="1"/>
  <c r="B12" i="2"/>
  <c r="B13" i="2" s="1"/>
  <c r="B66" i="2" s="1"/>
  <c r="F12" i="2"/>
  <c r="F13" i="2" s="1"/>
  <c r="F66" i="2" s="1"/>
  <c r="I12" i="2"/>
  <c r="I13" i="2" s="1"/>
  <c r="I66" i="2" s="1"/>
  <c r="G12" i="2"/>
  <c r="G13" i="2" s="1"/>
  <c r="G66" i="2" s="1"/>
  <c r="E12" i="2"/>
  <c r="E13" i="2" s="1"/>
  <c r="E66" i="2" s="1"/>
  <c r="H12" i="2"/>
  <c r="H13" i="2" s="1"/>
  <c r="H66" i="2" s="1"/>
  <c r="D12" i="2"/>
  <c r="D13" i="2" s="1"/>
  <c r="J12" i="2"/>
  <c r="J13" i="2" s="1"/>
  <c r="J66" i="2" s="1"/>
  <c r="C12" i="2"/>
  <c r="C13" i="2" s="1"/>
  <c r="C66" i="2" s="1"/>
  <c r="D28" i="2" l="1"/>
  <c r="D66" i="2" s="1"/>
  <c r="D67" i="2" l="1"/>
  <c r="D68" i="2" s="1"/>
  <c r="K70" i="2"/>
  <c r="F67" i="2"/>
  <c r="F68" i="2" s="1"/>
  <c r="C67" i="2"/>
  <c r="C68" i="2" s="1"/>
  <c r="B67" i="2"/>
  <c r="B68" i="2" s="1"/>
  <c r="G67" i="2"/>
  <c r="G68" i="2" s="1"/>
  <c r="H67" i="2"/>
  <c r="H68" i="2" s="1"/>
  <c r="E67" i="2"/>
  <c r="E68" i="2" s="1"/>
  <c r="I67" i="2"/>
  <c r="I68" i="2" s="1"/>
  <c r="J67" i="2"/>
  <c r="J68" i="2" s="1"/>
  <c r="E70" i="2" l="1"/>
  <c r="H70" i="2"/>
  <c r="B70" i="2"/>
  <c r="I70" i="2"/>
  <c r="F70" i="2"/>
  <c r="G70" i="2"/>
  <c r="C70" i="2"/>
  <c r="J70" i="2"/>
  <c r="D70" i="2"/>
  <c r="B74" i="2" l="1"/>
  <c r="F82" i="1" s="1"/>
  <c r="B77" i="2"/>
  <c r="F85" i="1" s="1"/>
  <c r="B86" i="2"/>
  <c r="F95" i="1" s="1"/>
  <c r="B76" i="2"/>
  <c r="I10" i="1" s="1"/>
  <c r="B73" i="2"/>
  <c r="F81" i="1" s="1"/>
  <c r="B75" i="2"/>
  <c r="F83" i="1" s="1"/>
  <c r="B82" i="2"/>
  <c r="F91" i="1" s="1"/>
  <c r="B85" i="2"/>
  <c r="F94" i="1" s="1"/>
  <c r="B80" i="2"/>
  <c r="F89" i="1" s="1"/>
  <c r="B84" i="2"/>
  <c r="F93" i="1" s="1"/>
  <c r="B88" i="2"/>
  <c r="F97" i="1" s="1"/>
  <c r="B81" i="2"/>
  <c r="F90" i="1" s="1"/>
  <c r="B87" i="2"/>
  <c r="F96" i="1" s="1"/>
  <c r="B83" i="2"/>
  <c r="F92" i="1" s="1"/>
  <c r="D88" i="2"/>
  <c r="J97" i="1" s="1"/>
  <c r="D80" i="2"/>
  <c r="J89" i="1" s="1"/>
  <c r="D84" i="2"/>
  <c r="J93" i="1" s="1"/>
  <c r="D81" i="2"/>
  <c r="J90" i="1" s="1"/>
  <c r="D87" i="2"/>
  <c r="J96" i="1" s="1"/>
  <c r="D83" i="2"/>
  <c r="J92" i="1" s="1"/>
  <c r="D86" i="2"/>
  <c r="J95" i="1" s="1"/>
  <c r="E77" i="2"/>
  <c r="G87" i="1" s="1"/>
  <c r="D82" i="2"/>
  <c r="J91" i="1" s="1"/>
  <c r="D85" i="2"/>
  <c r="J94" i="1" s="1"/>
  <c r="N41" i="2"/>
  <c r="H59" i="1" s="1"/>
  <c r="N56" i="2"/>
  <c r="H71" i="1" s="1"/>
  <c r="N42" i="2"/>
  <c r="H60" i="1" s="1"/>
  <c r="N34" i="2"/>
  <c r="H54" i="1" s="1"/>
  <c r="N26" i="2"/>
  <c r="H47" i="1" s="1"/>
  <c r="N33" i="2"/>
  <c r="H53" i="1" s="1"/>
  <c r="N57" i="2"/>
  <c r="H72" i="1" s="1"/>
  <c r="N27" i="2"/>
  <c r="H48" i="1" s="1"/>
  <c r="N64" i="2"/>
  <c r="H78" i="1" s="1"/>
  <c r="N12" i="2"/>
  <c r="H36" i="1" s="1"/>
  <c r="N48" i="2"/>
  <c r="H65" i="1" s="1"/>
  <c r="N11" i="2"/>
  <c r="H35" i="1" s="1"/>
  <c r="N63" i="2"/>
  <c r="H77" i="1" s="1"/>
  <c r="N18" i="2"/>
  <c r="H41" i="1" s="1"/>
  <c r="N49" i="2"/>
  <c r="H66" i="1" s="1"/>
  <c r="N19" i="2"/>
  <c r="H42" i="1" s="1"/>
  <c r="I8" i="1" l="1"/>
  <c r="I11" i="1"/>
  <c r="F84" i="1"/>
  <c r="I9" i="1"/>
  <c r="I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Det går att bifoga denna information som en bilaga.
För följande roller får även nedan specificeras: 
- Användbarhetsdesigner/UX-designer: vilka system konsulten ska ha god kunskap i.
- Kravhanterare/kravanalytiker: vilka system konsulten ska ha god kunskap i.
- IT-säkerhetstekniker: vilka system konsulten ska ha god kunskap i.
- Systemutvecklare: vilka programmeringsspråk konsulten ska ha god kunskap i av .NET, JAVA, C, C#, C++, Javascript och Python.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Användbarhetsdesigner/UX-designer kan exempelvis innebära arbete med User experience (UX) och användarcentrerad design av system, utifrån verksamhets- och målgruppsanalysen beskriva interaktion mellan användarna och systemet samt hur informationen i systemet ska struktureras och presenteras med fokus på att uppnå användarnytta och kundupplevelse.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Kund får specificera vilka system konsulten ska ha god kunskap i. Med god kunskap avses i förutom genomgångna kurser, tidigare genomförda uppdrag relaterade till dessa system om totalt minst 1500 timmar.
-ha erfarenhet av tillgänglighetsanpassning i användargränssnitt för personer med funktionsvariationer.</t>
        </r>
      </text>
    </comment>
    <comment ref="B34" authorId="0" shapeId="0" xr:uid="{7C8D3FFB-F882-4435-B9F5-A0985D7C90D3}">
      <text>
        <r>
          <rPr>
            <sz val="9"/>
            <color indexed="81"/>
            <rFont val="Tahoma"/>
            <family val="2"/>
          </rPr>
          <t xml:space="preserve">Maximalt 750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Kravhanterare/kravanalytiker kan innebära exempelvis arbete med att leda, samordna och/eller ansvara för framtagning av krav på system, utredningar och framtagning av systemkravspecifikationer utifrån genomförd verksamhetsanalys.
</t>
        </r>
        <r>
          <rPr>
            <b/>
            <sz val="9"/>
            <color indexed="81"/>
            <rFont val="Tahoma"/>
            <family val="2"/>
          </rPr>
          <t xml:space="preserve">
</t>
        </r>
        <r>
          <rPr>
            <sz val="9"/>
            <color indexed="81"/>
            <rFont val="Tahoma"/>
            <family val="2"/>
          </rPr>
          <t xml:space="preserve">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IREB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Kund får specificera vilka system konsulten ska ha god kunskap i. Med god kunskap avses i förutom genomgångna kurser, tidigare genomförda uppdrag relaterade till dessa system om totalt minst 1500 timmar.
-ha erfarenhet av tillgänglighetsanpassning i användargränssnitt för personer med funktionsvariationer.
</t>
        </r>
      </text>
    </comment>
    <comment ref="B40" authorId="0" shapeId="0" xr:uid="{F9DFF86F-8F71-43E6-B59D-882F945F093B}">
      <text>
        <r>
          <rPr>
            <sz val="9"/>
            <color indexed="81"/>
            <rFont val="Tahoma"/>
            <family val="2"/>
          </rPr>
          <t xml:space="preserve">Maximalt 750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 ref="B45" authorId="0" shapeId="0" xr:uid="{E8726732-DFFE-4187-AB42-2CDAA9D0B73E}">
      <text>
        <r>
          <rPr>
            <b/>
            <sz val="9"/>
            <color indexed="81"/>
            <rFont val="Tahoma"/>
            <family val="2"/>
          </rPr>
          <t xml:space="preserve">Kravspecifikation konsult
</t>
        </r>
        <r>
          <rPr>
            <sz val="9"/>
            <color indexed="81"/>
            <rFont val="Tahoma"/>
            <family val="2"/>
          </rPr>
          <t xml:space="preserve">Uppdrag som Förvaltningsledare kan innebära arbete med ledning och styrning av en organisations löpande förvaltning av programvara, både vad gäller användarnära och systemnära programvaror. Arbetet kan, förutom att ta fram förvaltningsplaner, även innebära rättningar av fel och planering av vidareutveckling. Konsulterna ska ha kunskap om hur förvaltningsorganisationer bör utformas för att vara effektiv samt kunskap om metoder, verktyg och modeller för löpande förvaltningsstyrning, pm3 eller likvärdigt.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pm3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46" authorId="0" shapeId="0" xr:uid="{56A4204D-93C4-45CE-9FDE-635164ACFCDD}">
      <text>
        <r>
          <rPr>
            <sz val="9"/>
            <color indexed="81"/>
            <rFont val="Tahoma"/>
            <family val="2"/>
          </rPr>
          <t xml:space="preserve">Maximalt 750 timmar per avrop
</t>
        </r>
      </text>
    </comment>
    <comment ref="C46" authorId="0" shapeId="0" xr:uid="{DE242F9C-786A-4510-9733-14ED20ACF9D0}">
      <text>
        <r>
          <rPr>
            <sz val="9"/>
            <color indexed="81"/>
            <rFont val="Tahoma"/>
            <family val="2"/>
          </rPr>
          <t>Ange om ni vill att ramavtalsleverantören ska svara med CV</t>
        </r>
        <r>
          <rPr>
            <sz val="9"/>
            <color indexed="81"/>
            <rFont val="Tahoma"/>
            <family val="2"/>
          </rPr>
          <t xml:space="preserve">
</t>
        </r>
      </text>
    </comment>
    <comment ref="D46" authorId="0" shapeId="0" xr:uid="{72A841D9-BA13-4C2D-AF7F-DC97764E703C}">
      <text>
        <r>
          <rPr>
            <b/>
            <sz val="9"/>
            <color indexed="81"/>
            <rFont val="Tahoma"/>
            <family val="2"/>
          </rPr>
          <t>Ramavtalsleverantören anger namn på konsult samt bifogar CV</t>
        </r>
      </text>
    </comment>
    <comment ref="B51" authorId="0" shapeId="0" xr:uid="{4CF384DB-F6EE-4302-B4B8-847E5175630C}">
      <text>
        <r>
          <rPr>
            <b/>
            <sz val="9"/>
            <color indexed="81"/>
            <rFont val="Tahoma"/>
            <family val="2"/>
          </rPr>
          <t xml:space="preserve">Kravspecifikation konsult
</t>
        </r>
        <r>
          <rPr>
            <sz val="9"/>
            <color indexed="81"/>
            <rFont val="Tahoma"/>
            <family val="2"/>
          </rPr>
          <t xml:space="preserve">Uppdrag som Projektledare kan innebära arbete med att leda och ansvara för ett, i tid och omfattning, avgränsat uppdrag. Exempelvis omfattas arbete med att utarbeta projektmål och tidplaner, bemanningsplanering, operativ ledning av projektets deltagare, uppföljning och rapportering, fördelning och prioritering av resurser och arbete samt dialog med och samordning av beställare, användare och andra intressenter. Konsulterna ska ha kunskap om olika typer av projektstyrningsmodeller.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Prince2, PMP eller IPMA (A-C)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god erfarenhet av att leda större projektgrupper. Med god erfarenhet avses att ha lett minst fem projekt med projektgrupper om minst 20 personer.
</t>
        </r>
      </text>
    </comment>
    <comment ref="B52" authorId="0" shapeId="0" xr:uid="{6D7F76A9-475E-44EB-8741-9F96DDC86AF7}">
      <text>
        <r>
          <rPr>
            <sz val="9"/>
            <color indexed="81"/>
            <rFont val="Tahoma"/>
            <family val="2"/>
          </rPr>
          <t xml:space="preserve">Maximalt 750 timmar per avrop
</t>
        </r>
      </text>
    </comment>
    <comment ref="C52" authorId="0" shapeId="0" xr:uid="{08F060E8-9A7D-4A65-8065-35D195594BF1}">
      <text>
        <r>
          <rPr>
            <sz val="9"/>
            <color indexed="81"/>
            <rFont val="Tahoma"/>
            <family val="2"/>
          </rPr>
          <t>Ange om ni vill att ramavtalsleverantören ska svara med CV</t>
        </r>
        <r>
          <rPr>
            <sz val="9"/>
            <color indexed="81"/>
            <rFont val="Tahoma"/>
            <family val="2"/>
          </rPr>
          <t xml:space="preserve">
</t>
        </r>
      </text>
    </comment>
    <comment ref="D52" authorId="0" shapeId="0" xr:uid="{0BC17AA9-BC99-4989-BAE5-4A4C6D74916C}">
      <text>
        <r>
          <rPr>
            <b/>
            <sz val="9"/>
            <color indexed="81"/>
            <rFont val="Tahoma"/>
            <family val="2"/>
          </rPr>
          <t>Ramavtalsleverantören anger namn på konsult samt bifogar CV</t>
        </r>
      </text>
    </comment>
    <comment ref="B57" authorId="0" shapeId="0" xr:uid="{32B67357-D7A8-4E67-93CA-E48F51C93093}">
      <text>
        <r>
          <rPr>
            <b/>
            <sz val="9"/>
            <color indexed="81"/>
            <rFont val="Tahoma"/>
            <family val="2"/>
          </rPr>
          <t xml:space="preserve">Kravspecifikation konsult
</t>
        </r>
        <r>
          <rPr>
            <sz val="9"/>
            <color indexed="81"/>
            <rFont val="Tahoma"/>
            <family val="2"/>
          </rPr>
          <t xml:space="preserve">Uppdrag som IT-säkerhetsanalytiker kan innebära exempelvis arbete med ledning och styrning av informationssäkerhet men inriktning på att utforma och införa policy, strategi och övriga regelverk för en organisations informationssäkerhet och IT-säkerhet med utgångspunkt från etablerade standarder på området. Kan även avse arbete med katastrof- och/eller kontinuitetsplanering med inriktning på informationsbehandling och utformning och etablering av rutiner för incidenthantering, övergripande ITsäkerhetsarkitektur samt mätning/utvärdering av informations- och IT-säkerhet. Arbetet kan även avse genomförande av riskanalyser, värdering av informationstillgångar och bedömning av säkerhetsnivåer.
Konsulten ska:
- Arbetat minst 6 år som konsult inom rollen med erfarenhet av uppdrag enligt beskrvning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certifiering CISSP, CISM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58" authorId="0" shapeId="0" xr:uid="{7877E9E8-5B4F-45CF-A3BB-3EC79F9A650B}">
      <text>
        <r>
          <rPr>
            <sz val="9"/>
            <color indexed="81"/>
            <rFont val="Tahoma"/>
            <family val="2"/>
          </rPr>
          <t xml:space="preserve">Maximalt 750 timmar per avrop
</t>
        </r>
      </text>
    </comment>
    <comment ref="C58" authorId="0" shapeId="0" xr:uid="{EDAFD442-AE11-4EFC-9AF8-640129AAA1DE}">
      <text>
        <r>
          <rPr>
            <sz val="9"/>
            <color indexed="81"/>
            <rFont val="Tahoma"/>
            <family val="2"/>
          </rPr>
          <t>Ange om ni vill att ramavtalsleverantören ska svara med CV</t>
        </r>
        <r>
          <rPr>
            <sz val="9"/>
            <color indexed="81"/>
            <rFont val="Tahoma"/>
            <family val="2"/>
          </rPr>
          <t xml:space="preserve">
</t>
        </r>
      </text>
    </comment>
    <comment ref="D58" authorId="0" shapeId="0" xr:uid="{5F1D8A65-F4A4-4F2B-BA16-ADE2EDEC8FE6}">
      <text>
        <r>
          <rPr>
            <b/>
            <sz val="9"/>
            <color indexed="81"/>
            <rFont val="Tahoma"/>
            <family val="2"/>
          </rPr>
          <t>Ramavtalsleverantören anger namn på konsult samt bifogar CV</t>
        </r>
      </text>
    </comment>
    <comment ref="B63" authorId="0" shapeId="0" xr:uid="{0FBEF770-821B-45B4-8FC6-6FCEC088C0E6}">
      <text>
        <r>
          <rPr>
            <b/>
            <sz val="9"/>
            <color indexed="81"/>
            <rFont val="Tahoma"/>
            <family val="2"/>
          </rPr>
          <t xml:space="preserve">Kravspecifikation konsult
</t>
        </r>
        <r>
          <rPr>
            <sz val="9"/>
            <color indexed="81"/>
            <rFont val="Tahoma"/>
            <family val="2"/>
          </rPr>
          <t xml:space="preserve">Uppdrag som IT-säkerhetstekniker kan innebära exempelvis arbete med att analysera behoven av struktur för styrning av användares åtkomst och behörighet, med hänsyn till verksamhetens IT-miljö, krav på säkerhet och effektivitet genom exempelvis tillämpning av rollbaserad behörighet och analysering av intrångsskydd. Det avser även arbete med implementering av säkerhetsteknik. Konsulter ska kunna utforma och implementera säkerhetslösningar i olika system, säkerhet i webbtjänster,
patchhantering, säkerhet i datakommunikation, brandväggar och andra intrångsskyddssystem, skydd mot skadlig kod, intrångsdetektering, penetrationstester etc. Konsulter ska ha kunskap om säkerhetsarkitektur, certifikathantering, kryptering samt erfarenhet av implementationer av säkerhetskoncept i tekniska miljöer och avropsberättigad kund kan specificera vilket/vilka av dessa områden som är relevanta för det specifika uppdraget.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certifiering CISSP, CISM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Avropsberättigad anger beställning vilka typer av system
konsulten ska ha god kunskap i. Med god kunskap avses i detta fallet förutom genomgått kurser, utfört uppdrag om totalt minst 1000 timmar relaterat till dessa system.
</t>
        </r>
      </text>
    </comment>
    <comment ref="B64" authorId="0" shapeId="0" xr:uid="{677A9DDB-2E42-4D35-B18E-F4627BBCB73D}">
      <text>
        <r>
          <rPr>
            <sz val="9"/>
            <color indexed="81"/>
            <rFont val="Tahoma"/>
            <family val="2"/>
          </rPr>
          <t xml:space="preserve">Maximalt 750 timmar per avrop
</t>
        </r>
      </text>
    </comment>
    <comment ref="C64" authorId="0" shapeId="0" xr:uid="{AE5C417A-DEBB-42C8-B329-06EFE6D4E3E1}">
      <text>
        <r>
          <rPr>
            <sz val="9"/>
            <color indexed="81"/>
            <rFont val="Tahoma"/>
            <family val="2"/>
          </rPr>
          <t>Ange om ni vill att ramavtalsleverantören ska svara med CV</t>
        </r>
        <r>
          <rPr>
            <sz val="9"/>
            <color indexed="81"/>
            <rFont val="Tahoma"/>
            <family val="2"/>
          </rPr>
          <t xml:space="preserve">
</t>
        </r>
      </text>
    </comment>
    <comment ref="D64" authorId="0" shapeId="0" xr:uid="{19303F80-E156-493F-919A-8FDC955F8A20}">
      <text>
        <r>
          <rPr>
            <b/>
            <sz val="9"/>
            <color indexed="81"/>
            <rFont val="Tahoma"/>
            <family val="2"/>
          </rPr>
          <t>Ramavtalsleverantören anger namn på konsult samt bifogar CV</t>
        </r>
      </text>
    </comment>
    <comment ref="B69" authorId="0" shapeId="0" xr:uid="{35DB8F81-BEB4-46AD-A434-2E6FB291631D}">
      <text>
        <r>
          <rPr>
            <b/>
            <sz val="9"/>
            <color indexed="81"/>
            <rFont val="Tahoma"/>
            <family val="2"/>
          </rPr>
          <t xml:space="preserve">Kravspecifikation konsult
</t>
        </r>
        <r>
          <rPr>
            <sz val="9"/>
            <color indexed="81"/>
            <rFont val="Tahoma"/>
            <family val="2"/>
          </rPr>
          <t xml:space="preserve">Uppdrag som Systemutvecklare kan avse exempelvis arbete med framställning av programkod. Konsulterna ska ha god kunskap om programmeringsspråk, ramverk, verktyg och utvecklingsmiljöer. Inom systemutveckling räknas även konsulttjänster som avropas under förvaltningsperioden av ett system s.k. systemförvaltning. Systemförvaltning kan exempelvis avse underhåll av befintliga system, felsökning, rättning av fel m.m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goda kunskaper i minst Java och/eller .NET. Systemutvecklare inom Java ska inneha giltig certifiering i Java. Avropande kund får ange vilket av dessa programmeringsspråk konsulten ska ha goda kunskaper i. Med goda kunskaper avses i detta fallet förutom genomgått kurser även utförda uppdrag om totalt minst 6000 timmar i Java eller
.NET. Observera dock att systemutvecklare fortfarande ska ha arbetat minst 6 år som konsult inom systemutveckling.
- ha erfarenhet av programmeringsspråk C, C#, C++, Javascript och Python. Avropsberättigad anger i beställning vilka av dessa programmeringsspråk konsulten ska ha god kunskap i. Med god kunskap avses i detta fall förutom att genomgått kurser även utfört uppdrag om minst totalt 3000 timmar i programmeringsspråket. 
</t>
        </r>
      </text>
    </comment>
    <comment ref="B70" authorId="0" shapeId="0" xr:uid="{CF96ED16-8525-4351-885C-47F0243C8704}">
      <text>
        <r>
          <rPr>
            <sz val="9"/>
            <color indexed="81"/>
            <rFont val="Tahoma"/>
            <family val="2"/>
          </rPr>
          <t xml:space="preserve">Maximalt 750 timmar per avrop
</t>
        </r>
      </text>
    </comment>
    <comment ref="C70" authorId="0" shapeId="0" xr:uid="{D70CA81C-9282-434B-B005-B6E6E9A61791}">
      <text>
        <r>
          <rPr>
            <sz val="9"/>
            <color indexed="81"/>
            <rFont val="Tahoma"/>
            <family val="2"/>
          </rPr>
          <t>Ange om ni vill att ramavtalsleverantören ska svara med CV</t>
        </r>
        <r>
          <rPr>
            <sz val="9"/>
            <color indexed="81"/>
            <rFont val="Tahoma"/>
            <family val="2"/>
          </rPr>
          <t xml:space="preserve">
</t>
        </r>
      </text>
    </comment>
    <comment ref="D70" authorId="0" shapeId="0" xr:uid="{1F8A3A91-568B-4C89-A22B-369107D01B02}">
      <text>
        <r>
          <rPr>
            <b/>
            <sz val="9"/>
            <color indexed="81"/>
            <rFont val="Tahoma"/>
            <family val="2"/>
          </rPr>
          <t>Ramavtalsleverantören anger namn på konsult samt bifogar CV</t>
        </r>
      </text>
    </comment>
    <comment ref="B75" authorId="0" shapeId="0" xr:uid="{3B39068D-26F5-4C5F-9B83-7C6B36708567}">
      <text>
        <r>
          <rPr>
            <b/>
            <sz val="9"/>
            <color indexed="81"/>
            <rFont val="Tahoma"/>
            <family val="2"/>
          </rPr>
          <t xml:space="preserve">Kravspecifikation konsult
</t>
        </r>
        <r>
          <rPr>
            <sz val="9"/>
            <color indexed="81"/>
            <rFont val="Tahoma"/>
            <family val="2"/>
          </rPr>
          <t xml:space="preserve">Uppdrag som Testare kan avse exempelvis arbete med utförande av test samt att utvärdera testresultat och/eller testa att ett IT-system uppfyller de krav på prestanda och belastning som ställts. Detta kan vara att mäta hur väl IT-system klara denna typ av test samt att analysera testresultatet är några andra av prestandatestarens uppgifter. Det omfattar även testautomatisering d.v.s arbete med att planera inför och utföra test med programvara för automatisk testexekvering samt att analysera och rapportera testutfall.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ISTQB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76" authorId="0" shapeId="0" xr:uid="{5F0E3C48-6022-4336-B06B-3EEA6756866C}">
      <text>
        <r>
          <rPr>
            <sz val="9"/>
            <color indexed="81"/>
            <rFont val="Tahoma"/>
            <family val="2"/>
          </rPr>
          <t xml:space="preserve">Maximalt 750 timmar per avrop
</t>
        </r>
      </text>
    </comment>
    <comment ref="C76" authorId="0" shapeId="0" xr:uid="{B441D5A9-9E83-4ED9-BB85-0A1F2669A8E1}">
      <text>
        <r>
          <rPr>
            <sz val="9"/>
            <color indexed="81"/>
            <rFont val="Tahoma"/>
            <family val="2"/>
          </rPr>
          <t>Ange om ni vill att ramavtalsleverantören ska svara med CV</t>
        </r>
        <r>
          <rPr>
            <sz val="9"/>
            <color indexed="81"/>
            <rFont val="Tahoma"/>
            <family val="2"/>
          </rPr>
          <t xml:space="preserve">
</t>
        </r>
      </text>
    </comment>
    <comment ref="D76" authorId="0" shapeId="0" xr:uid="{E439D74E-1A6E-4719-B151-BECC43F90B2A}">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<sst xmlns="http://schemas.openxmlformats.org/spreadsheetml/2006/main" count="208" uniqueCount="125">
  <si>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</si>
  <si>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</si>
  <si>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</si>
  <si>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</si>
  <si>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</si>
  <si>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</si>
  <si>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</si>
  <si>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</si>
  <si>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</si>
  <si>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</si>
  <si>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</si>
  <si>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</si>
  <si>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</si>
  <si>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</si>
  <si>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</si>
  <si>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</si>
  <si>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</si>
  <si>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</si>
  <si>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</si>
  <si>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</si>
  <si>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</si>
  <si>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</si>
  <si>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</si>
  <si>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</si>
  <si>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</si>
  <si>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</si>
  <si>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</si>
  <si>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</si>
  <si>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</si>
  <si>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</si>
  <si>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</si>
  <si>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</si>
  <si>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</si>
  <si>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</si>
  <si>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</si>
  <si>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Användbarhetsdesigner/UX-designer</t>
  </si>
  <si>
    <t xml:space="preserve">Pris per timme </t>
  </si>
  <si>
    <t>Summa</t>
  </si>
  <si>
    <t>Kravhanterare/kravanalytiker</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</si>
  <si>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</si>
  <si>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</si>
  <si>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</si>
  <si>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</si>
  <si>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</si>
  <si>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</si>
  <si>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</si>
  <si>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</si>
  <si>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</si>
  <si>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</si>
  <si>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</si>
  <si>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</si>
  <si>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</si>
  <si>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</si>
  <si>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</si>
  <si>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Förvaltningsledare</t>
  </si>
  <si>
    <t>Projektledare</t>
  </si>
  <si>
    <t>IT-säkerhetsanalytiker</t>
  </si>
  <si>
    <t>IT-säkerhetstekiker</t>
  </si>
  <si>
    <t>Systemutvecklare</t>
  </si>
  <si>
    <t>Testare</t>
  </si>
  <si>
    <t>IT-säkerhetstekniker</t>
  </si>
  <si>
    <t>TOTAL SUMMA</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</si>
  <si>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</si>
  <si>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</si>
  <si>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</si>
  <si>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</si>
  <si>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</si>
  <si>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</si>
  <si>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</si>
  <si>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</si>
  <si>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</si>
  <si>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</si>
  <si>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</si>
  <si>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</si>
  <si>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</si>
  <si>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</si>
  <si>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</si>
  <si>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</si>
  <si>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Capgemini Sverige AB</t>
  </si>
  <si>
    <t>556092-3053</t>
  </si>
  <si>
    <t>CGI Sverige AB</t>
  </si>
  <si>
    <t>556337-2191</t>
  </si>
  <si>
    <t>Nexer A Society AB</t>
  </si>
  <si>
    <t>559307-9519</t>
  </si>
  <si>
    <t>559309-6794</t>
  </si>
  <si>
    <t>Chas Partner Network AB</t>
  </si>
  <si>
    <t>avrop@capgemini.com</t>
  </si>
  <si>
    <t>559307-5772</t>
  </si>
  <si>
    <t>ramavtal@chas.se</t>
  </si>
  <si>
    <t>Simon Gezelius</t>
  </si>
  <si>
    <t>073-520 12 22</t>
  </si>
  <si>
    <t>upphandlingar.evryconsulting@tietoevry.com</t>
  </si>
  <si>
    <t>B3 IT-sourcing partners AB</t>
  </si>
  <si>
    <t>559313-8166</t>
  </si>
  <si>
    <t>Frederick Andersson</t>
  </si>
  <si>
    <t>072-2161192</t>
  </si>
  <si>
    <t>it-sourcing.avrop@b3.se</t>
  </si>
  <si>
    <t>ramavtalpublic.se@cgi.com</t>
  </si>
  <si>
    <t>Eva Aronsson</t>
  </si>
  <si>
    <t>+46 70 698 09 53</t>
  </si>
  <si>
    <t>public@nexerasociety.se</t>
  </si>
  <si>
    <t>Hani Abou</t>
  </si>
  <si>
    <t>0767-010001</t>
  </si>
  <si>
    <t>publicsverige@ework.se</t>
  </si>
  <si>
    <t>Ework Group Public AB</t>
  </si>
  <si>
    <t>559322-7886</t>
  </si>
  <si>
    <t>HiQ Public Sector 2 AB</t>
  </si>
  <si>
    <t>559339-6251</t>
  </si>
  <si>
    <t>it-konsult.kammarkollegiet@hiq.se</t>
  </si>
  <si>
    <t xml:space="preserve">Särskild fördelningsnyckel (Dynamisk rangordning)  </t>
  </si>
  <si>
    <t>IT-konsulttjänster - IT-konsultlösningar</t>
  </si>
  <si>
    <t>Knowit &amp; Precio Fishbone Public IT AB</t>
  </si>
  <si>
    <t>avrop.itkonsult@knowit.se</t>
  </si>
  <si>
    <t>Cecilia Klinth</t>
  </si>
  <si>
    <t>070-264 63 74</t>
  </si>
  <si>
    <t>David Pettersson</t>
  </si>
  <si>
    <t>072-5026324</t>
  </si>
  <si>
    <t>Anette Lindblom</t>
  </si>
  <si>
    <t>073-3983233</t>
  </si>
  <si>
    <t>Tietoevry AB</t>
  </si>
  <si>
    <t>559435-9001</t>
  </si>
  <si>
    <t>Lina Lindell</t>
  </si>
  <si>
    <t>073-8625080</t>
  </si>
  <si>
    <t>Daniel Stafsing</t>
  </si>
  <si>
    <t>0704-921575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</si>
</sst>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4" x14ac:knownFonts="1">
    <font>
      <sz val="10"/>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theme="1"/>
      <name val="Century Schoolbook"/>
      <family val="1"/>
    </font>
    <font>
      <sz val="10"/>
      <color rgb="FF000000"/>
      <name val="Century Schoolbook"/>
      <family val="1"/>
    </font>
    <font>
      <sz val="11"/>
      <color theme="1"/>
      <name val="Calibri"/>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thin">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2">
    <xf numFmtId="0" fontId="0" fillId="0" borderId="0"/>
    <xf numFmtId="0" fontId="10" fillId="0" borderId="0" applyNumberFormat="0" applyFill="0" applyBorder="0" applyAlignment="0" applyProtection="0"/>
  </cellStyleXfs>
  <cellXfs count="149">
    <xf numFmtId="0" fontId="0" fillId="0" borderId="0" xfId="0"/>
    <xf numFmtId="0" fontId="0" fillId="3" borderId="0" xfId="0" applyFill="1"/>
    <xf numFmtId="0" fontId="0" fillId="3" borderId="0" xfId="0" applyFont="1" applyFill="1"/>
    <xf numFmtId="164" fontId="2" fillId="3" borderId="1" xfId="0" applyNumberFormat="1" applyFont="1" applyFill="1" applyBorder="1"/>
    <xf numFmtId="0" fontId="0" fillId="3" borderId="0" xfId="0" applyFont="1" applyFill="1" applyBorder="1"/>
    <xf numFmtId="0" fontId="0" fillId="3" borderId="0" xfId="0" applyFill="1" applyBorder="1" applyAlignment="1"/>
    <xf numFmtId="0" fontId="0" fillId="3" borderId="0" xfId="0" applyFill="1" applyAlignment="1"/>
    <xf numFmtId="0" fontId="6" fillId="3" borderId="0" xfId="0" applyFont="1" applyFill="1"/>
    <xf numFmtId="165" fontId="4" fillId="3" borderId="0" xfId="0" applyNumberFormat="1" applyFont="1" applyFill="1" applyBorder="1" applyAlignment="1"/>
    <xf numFmtId="0" fontId="3" fillId="3" borderId="0" xfId="0" applyFont="1" applyFill="1" applyAlignment="1"/>
    <xf numFmtId="0" fontId="0" fillId="3" borderId="6" xfId="0" applyFill="1" applyBorder="1" applyAlignment="1"/>
    <xf numFmtId="0" fontId="0" fillId="4" borderId="1" xfId="0" applyFill="1" applyBorder="1" applyAlignment="1"/>
    <xf numFmtId="0" fontId="10" fillId="3" borderId="0" xfId="1" applyFill="1"/>
    <xf numFmtId="0" fontId="11" fillId="3" borderId="0" xfId="0" applyFont="1" applyFill="1"/>
    <xf numFmtId="0" fontId="12" fillId="3" borderId="0" xfId="0" applyFont="1" applyFill="1"/>
    <xf numFmtId="0" fontId="5" fillId="3" borderId="0" xfId="0" applyFont="1" applyFill="1"/>
    <xf numFmtId="0" fontId="9" fillId="3" borderId="0" xfId="0" applyFont="1" applyFill="1"/>
    <xf numFmtId="0" fontId="9" fillId="3" borderId="0" xfId="0" applyFont="1" applyFill="1" applyAlignment="1"/>
    <xf numFmtId="0" fontId="0" fillId="3" borderId="0" xfId="0" applyFill="1" applyAlignment="1">
      <alignment vertical="top"/>
    </xf>
    <xf numFmtId="0" fontId="13" fillId="3" borderId="0" xfId="0" applyFont="1" applyFill="1" applyBorder="1" applyAlignment="1"/>
    <xf numFmtId="0" fontId="13" fillId="3" borderId="0" xfId="0" applyFont="1" applyFill="1" applyAlignment="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17" fillId="3" borderId="0" xfId="0" applyFont="1" applyFill="1"/>
    <xf numFmtId="0" fontId="3" fillId="3" borderId="0" xfId="0" applyFont="1" applyFill="1"/>
    <xf numFmtId="0" fontId="8" fillId="3" borderId="0" xfId="0" applyFont="1" applyFill="1" applyAlignment="1">
      <alignment horizontal="left"/>
    </xf>
    <xf numFmtId="0" fontId="8"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2" fillId="3" borderId="0" xfId="0" applyFont="1" applyFill="1" applyBorder="1" applyAlignment="1">
      <alignment horizontal="center"/>
    </xf>
    <xf numFmtId="0" fontId="0" fillId="3" borderId="20" xfId="0" applyFont="1" applyFill="1" applyBorder="1"/>
    <xf numFmtId="0" fontId="0" fillId="3" borderId="0" xfId="0" applyFont="1" applyFill="1" applyBorder="1" applyAlignment="1">
      <alignment vertical="top" wrapText="1"/>
    </xf>
    <xf numFmtId="0" fontId="4" fillId="3" borderId="0" xfId="0" applyFont="1" applyFill="1" applyBorder="1" applyAlignment="1"/>
    <xf numFmtId="0" fontId="0" fillId="3" borderId="0" xfId="0" applyFont="1" applyFill="1" applyBorder="1" applyAlignment="1">
      <alignment horizontal="center" vertical="top" wrapText="1"/>
    </xf>
    <xf numFmtId="0" fontId="11" fillId="3" borderId="0" xfId="0" applyFont="1" applyFill="1" applyBorder="1" applyAlignment="1">
      <alignment vertical="top" wrapText="1"/>
    </xf>
    <xf numFmtId="0" fontId="0" fillId="3" borderId="16" xfId="0" applyFont="1" applyFill="1" applyBorder="1" applyAlignment="1"/>
    <xf numFmtId="0" fontId="2" fillId="3" borderId="16" xfId="0" applyFont="1" applyFill="1" applyBorder="1" applyAlignment="1">
      <alignment wrapText="1"/>
    </xf>
    <xf numFmtId="0" fontId="0" fillId="3" borderId="1" xfId="0" applyFill="1" applyBorder="1" applyAlignment="1">
      <alignment horizontal="center"/>
    </xf>
    <xf numFmtId="0" fontId="2" fillId="3" borderId="1" xfId="0" applyFont="1" applyFill="1" applyBorder="1" applyAlignment="1">
      <alignment horizontal="left" wrapText="1"/>
    </xf>
    <xf numFmtId="0" fontId="2" fillId="3" borderId="4" xfId="0" applyFont="1" applyFill="1" applyBorder="1" applyAlignment="1">
      <alignment wrapText="1"/>
    </xf>
    <xf numFmtId="0" fontId="2" fillId="3" borderId="0" xfId="0" applyFont="1" applyFill="1" applyBorder="1" applyAlignment="1">
      <alignment horizontal="left" wrapText="1"/>
    </xf>
    <xf numFmtId="0" fontId="0" fillId="3" borderId="0" xfId="0" applyFont="1" applyFill="1" applyBorder="1" applyAlignment="1">
      <alignment horizontal="center" wrapText="1"/>
    </xf>
    <xf numFmtId="0" fontId="19" fillId="3" borderId="0" xfId="0" applyFont="1" applyFill="1"/>
    <xf numFmtId="0" fontId="0" fillId="3" borderId="1" xfId="0" applyFill="1" applyBorder="1" applyAlignment="1">
      <alignment horizontal="center"/>
    </xf>
    <xf numFmtId="0" fontId="20" fillId="0" borderId="0" xfId="0" applyFont="1" applyAlignment="1">
      <alignment horizontal="left" vertical="center" indent="1"/>
    </xf>
    <xf numFmtId="0" fontId="20" fillId="0" borderId="0" xfId="0" applyFont="1"/>
    <xf numFmtId="0" fontId="0" fillId="0" borderId="23" xfId="0" applyBorder="1" applyProtection="1">
      <protection locked="0"/>
    </xf>
    <xf numFmtId="0" fontId="0" fillId="3" borderId="24" xfId="0" applyFill="1" applyBorder="1" applyProtection="1">
      <protection locked="0"/>
    </xf>
    <xf numFmtId="0" fontId="0" fillId="2" borderId="0" xfId="0" applyFill="1" applyAlignment="1" applyProtection="1"/>
    <xf numFmtId="0" fontId="21" fillId="3" borderId="0" xfId="0" applyFont="1" applyFill="1" applyProtection="1"/>
    <xf numFmtId="0" fontId="21" fillId="7" borderId="0" xfId="0" applyFont="1" applyFill="1" applyProtection="1"/>
    <xf numFmtId="0" fontId="21" fillId="0" borderId="0" xfId="0" applyFont="1" applyProtection="1"/>
    <xf numFmtId="0" fontId="0" fillId="3" borderId="1" xfId="0" applyFont="1" applyFill="1" applyBorder="1" applyAlignment="1" applyProtection="1">
      <alignment horizontal="center" wrapText="1"/>
    </xf>
    <xf numFmtId="0" fontId="0" fillId="3" borderId="0" xfId="0" applyFill="1" applyBorder="1" applyProtection="1"/>
    <xf numFmtId="0" fontId="22" fillId="0" borderId="0" xfId="0" applyFont="1" applyProtection="1"/>
    <xf numFmtId="0" fontId="0" fillId="3" borderId="1" xfId="0" applyFont="1" applyFill="1" applyBorder="1" applyProtection="1"/>
    <xf numFmtId="0" fontId="0" fillId="3" borderId="0" xfId="0" applyFill="1" applyProtection="1"/>
    <xf numFmtId="0" fontId="0" fillId="3" borderId="1" xfId="0" applyFill="1" applyBorder="1" applyProtection="1"/>
    <xf numFmtId="0" fontId="23" fillId="0" borderId="0" xfId="0" applyFont="1" applyProtection="1"/>
    <xf numFmtId="0" fontId="10" fillId="3" borderId="1" xfId="1" applyFill="1" applyBorder="1" applyProtection="1"/>
    <xf numFmtId="0" fontId="10" fillId="3" borderId="1" xfId="1" applyFill="1" applyBorder="1" applyAlignment="1" applyProtection="1">
      <alignment horizontal="left" vertical="top"/>
    </xf>
    <xf numFmtId="0" fontId="0" fillId="3" borderId="0" xfId="0" applyFill="1" applyAlignment="1" applyProtection="1"/>
    <xf numFmtId="0" fontId="0" fillId="3" borderId="0" xfId="0" applyFont="1" applyFill="1" applyBorder="1" applyProtection="1"/>
    <xf numFmtId="0" fontId="0" fillId="3" borderId="0" xfId="0" applyFill="1" applyAlignment="1" applyProtection="1">
      <alignment horizontal="center"/>
    </xf>
    <xf numFmtId="0" fontId="2" fillId="3" borderId="0" xfId="0" applyFont="1" applyFill="1" applyBorder="1" applyAlignment="1" applyProtection="1">
      <alignment wrapText="1"/>
    </xf>
    <xf numFmtId="0" fontId="0" fillId="3" borderId="1" xfId="0" applyFont="1" applyFill="1" applyBorder="1" applyAlignment="1" applyProtection="1">
      <alignment wrapText="1"/>
    </xf>
    <xf numFmtId="164" fontId="0" fillId="3" borderId="1" xfId="0" applyNumberFormat="1" applyFont="1" applyFill="1" applyBorder="1" applyProtection="1"/>
    <xf numFmtId="0" fontId="2" fillId="3" borderId="1" xfId="0" applyFont="1" applyFill="1" applyBorder="1" applyAlignment="1" applyProtection="1">
      <alignment wrapText="1"/>
    </xf>
    <xf numFmtId="0" fontId="0" fillId="3" borderId="1" xfId="0" applyNumberFormat="1" applyFill="1" applyBorder="1" applyProtection="1"/>
    <xf numFmtId="164" fontId="2" fillId="3" borderId="1" xfId="0" applyNumberFormat="1" applyFont="1" applyFill="1" applyBorder="1" applyProtection="1"/>
    <xf numFmtId="0" fontId="0" fillId="3" borderId="1" xfId="0" applyFill="1" applyBorder="1" applyAlignment="1" applyProtection="1">
      <alignment horizontal="center"/>
    </xf>
    <xf numFmtId="0" fontId="2" fillId="3" borderId="0" xfId="0" applyFont="1" applyFill="1" applyBorder="1" applyProtection="1"/>
    <xf numFmtId="0" fontId="0" fillId="3" borderId="0" xfId="0" applyFont="1" applyFill="1" applyProtection="1"/>
    <xf numFmtId="0" fontId="0" fillId="3" borderId="0" xfId="0" applyFont="1" applyFill="1" applyBorder="1" applyAlignment="1" applyProtection="1">
      <alignment wrapText="1"/>
    </xf>
    <xf numFmtId="164" fontId="0" fillId="3" borderId="0" xfId="0" applyNumberFormat="1" applyFont="1" applyFill="1" applyBorder="1" applyProtection="1"/>
    <xf numFmtId="164" fontId="2" fillId="3" borderId="0" xfId="0" applyNumberFormat="1" applyFont="1" applyFill="1" applyBorder="1" applyProtection="1"/>
    <xf numFmtId="164" fontId="2" fillId="3" borderId="0" xfId="0" applyNumberFormat="1" applyFont="1" applyFill="1" applyProtection="1"/>
    <xf numFmtId="4" fontId="2" fillId="3" borderId="0" xfId="0" applyNumberFormat="1" applyFont="1" applyFill="1" applyBorder="1" applyProtection="1"/>
    <xf numFmtId="0" fontId="0" fillId="3" borderId="22" xfId="0" applyFill="1" applyBorder="1" applyProtection="1"/>
    <xf numFmtId="0" fontId="2" fillId="3" borderId="22" xfId="0" applyFont="1" applyFill="1" applyBorder="1" applyProtection="1"/>
    <xf numFmtId="0" fontId="2" fillId="3" borderId="1" xfId="0" applyFont="1" applyFill="1" applyBorder="1" applyProtection="1"/>
    <xf numFmtId="0" fontId="16" fillId="3" borderId="1" xfId="0" applyFont="1" applyFill="1" applyBorder="1" applyProtection="1"/>
    <xf numFmtId="164" fontId="0" fillId="3" borderId="0" xfId="0" applyNumberFormat="1" applyFill="1" applyProtection="1"/>
    <xf numFmtId="164" fontId="7" fillId="3" borderId="0" xfId="0" applyNumberFormat="1" applyFont="1" applyFill="1" applyBorder="1" applyAlignment="1" applyProtection="1">
      <alignment vertical="top" wrapText="1"/>
    </xf>
    <xf numFmtId="0" fontId="3" fillId="3" borderId="1" xfId="0" applyFont="1" applyFill="1" applyBorder="1" applyProtection="1"/>
    <xf numFmtId="164" fontId="0" fillId="3" borderId="1" xfId="0" applyNumberFormat="1" applyFill="1" applyBorder="1" applyProtection="1"/>
    <xf numFmtId="0" fontId="0" fillId="3" borderId="0" xfId="0" applyFill="1" applyAlignment="1" applyProtection="1">
      <alignment wrapText="1"/>
    </xf>
    <xf numFmtId="0" fontId="2" fillId="3" borderId="21" xfId="0" applyFont="1" applyFill="1" applyBorder="1" applyAlignment="1">
      <alignment horizontal="center"/>
    </xf>
    <xf numFmtId="0" fontId="2" fillId="3" borderId="14" xfId="0" applyFont="1" applyFill="1" applyBorder="1" applyAlignment="1">
      <alignment horizontal="center"/>
    </xf>
    <xf numFmtId="0" fontId="2" fillId="5" borderId="1" xfId="0" applyFont="1" applyFill="1" applyBorder="1" applyAlignment="1">
      <alignment horizontal="left" wrapText="1"/>
    </xf>
    <xf numFmtId="0" fontId="0" fillId="6" borderId="1" xfId="0" applyFont="1" applyFill="1" applyBorder="1" applyAlignment="1">
      <alignment horizontal="center" vertical="top" wrapText="1"/>
    </xf>
    <xf numFmtId="0" fontId="0" fillId="3" borderId="1" xfId="0" applyFill="1" applyBorder="1" applyAlignment="1">
      <alignment horizontal="center"/>
    </xf>
    <xf numFmtId="0" fontId="11" fillId="3" borderId="2" xfId="0" applyFont="1" applyFill="1" applyBorder="1" applyAlignment="1">
      <alignment vertical="top" wrapText="1"/>
    </xf>
    <xf numFmtId="0" fontId="11" fillId="3" borderId="5" xfId="0" applyFont="1" applyFill="1" applyBorder="1" applyAlignment="1">
      <alignment vertical="top" wrapText="1"/>
    </xf>
    <xf numFmtId="0" fontId="11" fillId="3" borderId="4" xfId="0" applyFont="1" applyFill="1" applyBorder="1" applyAlignment="1">
      <alignment vertical="top" wrapText="1"/>
    </xf>
    <xf numFmtId="0" fontId="2" fillId="3" borderId="21" xfId="0" applyFont="1" applyFill="1" applyBorder="1" applyAlignment="1">
      <alignment horizontal="center" wrapText="1"/>
    </xf>
    <xf numFmtId="0" fontId="2" fillId="3" borderId="14" xfId="0" applyFont="1" applyFill="1" applyBorder="1" applyAlignment="1">
      <alignment horizontal="center" wrapText="1"/>
    </xf>
    <xf numFmtId="0" fontId="1" fillId="3" borderId="1" xfId="0" applyFont="1" applyFill="1" applyBorder="1" applyAlignment="1">
      <alignment horizontal="left" vertical="top" wrapText="1"/>
    </xf>
    <xf numFmtId="0" fontId="0" fillId="0" borderId="1" xfId="0" applyBorder="1" applyAlignment="1">
      <alignment wrapText="1"/>
    </xf>
    <xf numFmtId="0" fontId="0" fillId="3" borderId="0" xfId="0" applyFill="1" applyAlignment="1">
      <alignment horizontal="center"/>
    </xf>
    <xf numFmtId="0" fontId="11" fillId="3" borderId="7" xfId="0" applyFont="1" applyFill="1" applyBorder="1" applyAlignment="1">
      <alignment vertical="top" wrapText="1"/>
    </xf>
    <xf numFmtId="0" fontId="11" fillId="3" borderId="9" xfId="0" applyFont="1" applyFill="1" applyBorder="1" applyAlignment="1">
      <alignment vertical="top" wrapText="1"/>
    </xf>
    <xf numFmtId="0" fontId="11" fillId="3" borderId="10" xfId="0" applyFont="1" applyFill="1" applyBorder="1" applyAlignment="1">
      <alignment vertical="top" wrapText="1"/>
    </xf>
    <xf numFmtId="0" fontId="11" fillId="3" borderId="3" xfId="0" applyFont="1" applyFill="1" applyBorder="1" applyAlignment="1">
      <alignment vertical="top" wrapText="1"/>
    </xf>
    <xf numFmtId="0" fontId="11" fillId="3" borderId="0" xfId="0" applyFont="1" applyFill="1" applyBorder="1" applyAlignment="1">
      <alignment vertical="top" wrapText="1"/>
    </xf>
    <xf numFmtId="0" fontId="11" fillId="3" borderId="11" xfId="0" applyFont="1" applyFill="1" applyBorder="1" applyAlignment="1">
      <alignment vertical="top" wrapText="1"/>
    </xf>
    <xf numFmtId="0" fontId="11" fillId="3" borderId="8" xfId="0" applyFont="1" applyFill="1" applyBorder="1" applyAlignment="1">
      <alignment vertical="top" wrapText="1"/>
    </xf>
    <xf numFmtId="0" fontId="11" fillId="3" borderId="12" xfId="0" applyFont="1" applyFill="1" applyBorder="1" applyAlignment="1">
      <alignment vertical="top" wrapText="1"/>
    </xf>
    <xf numFmtId="0" fontId="11" fillId="3" borderId="13" xfId="0" applyFont="1" applyFill="1" applyBorder="1" applyAlignment="1">
      <alignment vertical="top" wrapText="1"/>
    </xf>
    <xf numFmtId="0" fontId="0" fillId="3" borderId="0" xfId="0" applyFill="1" applyAlignment="1">
      <alignment horizontal="left" wrapText="1"/>
    </xf>
    <xf numFmtId="0" fontId="0" fillId="3" borderId="21" xfId="0" applyFont="1" applyFill="1" applyBorder="1" applyAlignment="1">
      <alignment horizontal="center" vertical="top" wrapText="1"/>
    </xf>
    <xf numFmtId="0" fontId="0" fillId="3" borderId="14"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8"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3" borderId="19" xfId="0" applyFont="1" applyFill="1" applyBorder="1" applyAlignment="1">
      <alignment horizontal="center" vertical="top" wrapText="1"/>
    </xf>
    <xf numFmtId="0" fontId="0" fillId="3" borderId="1" xfId="0" applyFont="1" applyFill="1" applyBorder="1" applyAlignment="1">
      <alignment horizontal="left" vertical="top" wrapText="1"/>
    </xf>
    <xf numFmtId="0" fontId="0" fillId="0" borderId="1" xfId="0" applyBorder="1" applyAlignment="1"/>
    <xf numFmtId="164" fontId="2"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3" borderId="1" xfId="0" applyFill="1" applyBorder="1" applyAlignment="1">
      <alignment wrapText="1"/>
    </xf>
    <xf numFmtId="164" fontId="4" fillId="3" borderId="0" xfId="0" applyNumberFormat="1" applyFont="1" applyFill="1" applyBorder="1" applyAlignment="1">
      <alignment horizontal="center"/>
    </xf>
    <xf numFmtId="0" fontId="0" fillId="3" borderId="1" xfId="0" applyFill="1" applyBorder="1" applyAlignment="1">
      <alignment horizontal="left" wrapText="1"/>
    </xf>
    <xf numFmtId="164" fontId="7" fillId="3" borderId="17" xfId="0" applyNumberFormat="1" applyFont="1" applyFill="1" applyBorder="1" applyAlignment="1" applyProtection="1"/>
    <xf numFmtId="0" fontId="0" fillId="0" borderId="0" xfId="0" applyAlignment="1" applyProtection="1"/>
    <xf numFmtId="0" fontId="0" fillId="3" borderId="2" xfId="0" applyFont="1" applyFill="1" applyBorder="1" applyAlignment="1" applyProtection="1">
      <alignment horizontal="center" wrapText="1"/>
    </xf>
    <xf numFmtId="0" fontId="0" fillId="0" borderId="4" xfId="0" applyBorder="1" applyAlignment="1" applyProtection="1">
      <alignment horizontal="center" wrapText="1"/>
    </xf>
    <xf numFmtId="0" fontId="7" fillId="3" borderId="20" xfId="0" applyFont="1" applyFill="1" applyBorder="1" applyAlignment="1" applyProtection="1">
      <alignment vertical="top" wrapText="1"/>
    </xf>
    <xf numFmtId="0" fontId="7" fillId="3" borderId="6" xfId="0" applyFont="1" applyFill="1" applyBorder="1" applyAlignment="1" applyProtection="1">
      <alignment vertical="top" wrapText="1"/>
    </xf>
    <xf numFmtId="0" fontId="7" fillId="3" borderId="19" xfId="0" applyFont="1" applyFill="1" applyBorder="1" applyAlignment="1" applyProtection="1">
      <alignment vertical="top" wrapText="1"/>
    </xf>
    <xf numFmtId="0" fontId="7" fillId="3" borderId="21" xfId="0" applyFont="1" applyFill="1" applyBorder="1" applyAlignment="1" applyProtection="1">
      <alignment vertical="top" wrapText="1"/>
    </xf>
    <xf numFmtId="0" fontId="0" fillId="0" borderId="14" xfId="0" applyBorder="1" applyAlignment="1" applyProtection="1">
      <alignment vertical="top" wrapText="1"/>
    </xf>
    <xf numFmtId="0" fontId="0" fillId="0" borderId="15" xfId="0" applyBorder="1" applyAlignment="1" applyProtection="1">
      <alignment vertical="top" wrapText="1"/>
    </xf>
    <xf numFmtId="0" fontId="7" fillId="3" borderId="17" xfId="0" applyFont="1" applyFill="1" applyBorder="1" applyAlignment="1" applyProtection="1">
      <alignment vertical="top" wrapText="1"/>
    </xf>
    <xf numFmtId="0" fontId="7" fillId="3" borderId="0" xfId="0" applyFont="1" applyFill="1" applyBorder="1" applyAlignment="1" applyProtection="1">
      <alignment vertical="top" wrapText="1"/>
    </xf>
    <xf numFmtId="0" fontId="7" fillId="3" borderId="18" xfId="0" applyFont="1" applyFill="1" applyBorder="1" applyAlignment="1" applyProtection="1">
      <alignment vertical="top" wrapText="1"/>
    </xf>
    <xf numFmtId="0" fontId="0" fillId="3" borderId="2" xfId="0" applyFill="1" applyBorder="1" applyAlignment="1" applyProtection="1"/>
    <xf numFmtId="0" fontId="0" fillId="0" borderId="4" xfId="0" applyBorder="1" applyAlignment="1" applyProtection="1"/>
  </cellXfs>
  <cellStyles count="2">
    <cellStyle name="Hyperlänk" xfId="1" builtinId="8"/>
    <cellStyle name="Normal" xfId="0" builtinId="0" customBuiltin="1"/>
  </cellStyles>
  <dxfs count="58">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vrop.itkonsult@knowit.se" TargetMode="External"/><Relationship Id="rId2" Type="http://schemas.openxmlformats.org/officeDocument/2006/relationships/hyperlink" Target="mailto:it-konsult.kammarkollegiet@hiq.se" TargetMode="External"/><Relationship Id="rId1" Type="http://schemas.openxmlformats.org/officeDocument/2006/relationships/hyperlink" Target="mailto:avrop@capgemini.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107"/>
  <sheetViews>
    <sheetView tabSelected="1" topLeftCell="A47" zoomScaleNormal="100" workbookViewId="0">
      <selection activeCell="K34" sqref="K34"/>
    </sheetView>
  </sheetViews>
  <sheetFormatPr defaultColWidth="9" defaultRowHeight="13.5" x14ac:dyDescent="0.35"/>
  <cols>
    <col min="1" max="1" width="1.5" style="2" customWidth="1"/>
    <col min="2" max="2" width="11.75" style="2" customWidth="1"/>
    <col min="3" max="3" width="13.5" style="2" customWidth="1"/>
    <col min="4" max="4" width="10.5" style="2" customWidth="1"/>
    <col min="5" max="5" width="11" style="2" customWidth="1"/>
    <col min="6" max="6" width="10.25" style="2" customWidth="1"/>
    <col min="7" max="7" width="4.33203125" style="2" customWidth="1"/>
    <col min="8" max="8" width="15.33203125" style="2" customWidth="1"/>
    <col min="9" max="9" width="1.33203125" style="2" customWidth="1"/>
    <col min="10" max="10" width="13.75" style="2" customWidth="1"/>
    <col min="11" max="11" width="19" style="2" customWidth="1"/>
    <col min="12" max="12" width="5.33203125" style="2" customWidth="1"/>
    <col min="13" max="13" width="15" style="2" customWidth="1"/>
    <col min="14" max="16384" width="9" style="2"/>
  </cols>
  <sheetData>
    <row r="1" spans="2:13" x14ac:dyDescent="0.35">
      <c r="C1" s="1"/>
      <c r="D1" s="1"/>
      <c r="E1" s="1"/>
      <c r="F1" s="1"/>
      <c r="G1" s="1"/>
      <c r="H1" s="1"/>
      <c r="I1" s="12"/>
      <c r="J1" s="13"/>
      <c r="K1" s="1"/>
      <c r="L1" s="1"/>
      <c r="M1" s="1"/>
    </row>
    <row r="2" spans="2:13" ht="24.75" customHeight="1" x14ac:dyDescent="0.9">
      <c r="B2" s="27" t="s">
        <v>21</v>
      </c>
      <c r="C2" s="14"/>
      <c r="D2" s="1"/>
      <c r="E2" s="1"/>
      <c r="F2" s="1"/>
      <c r="G2" s="1"/>
      <c r="H2" s="29" t="s">
        <v>50</v>
      </c>
      <c r="I2" s="30"/>
      <c r="J2" s="98"/>
      <c r="K2" s="98"/>
      <c r="L2" s="98"/>
      <c r="M2" s="1"/>
    </row>
    <row r="3" spans="2:13" ht="22.5" x14ac:dyDescent="0.45">
      <c r="B3" s="28" t="s">
        <v>110</v>
      </c>
      <c r="C3" s="15"/>
      <c r="D3" s="1"/>
      <c r="E3" s="1"/>
      <c r="F3" s="1"/>
      <c r="G3" s="1"/>
      <c r="H3" s="31" t="s">
        <v>27</v>
      </c>
      <c r="I3" s="32"/>
      <c r="J3" s="98"/>
      <c r="K3" s="98"/>
      <c r="L3" s="98"/>
    </row>
    <row r="4" spans="2:13" ht="22.5" x14ac:dyDescent="0.45">
      <c r="B4" s="28" t="s">
        <v>109</v>
      </c>
      <c r="C4" s="15"/>
      <c r="D4" s="1"/>
      <c r="E4" s="1"/>
      <c r="F4" s="1"/>
      <c r="G4" s="1"/>
      <c r="H4" s="31" t="s">
        <v>22</v>
      </c>
      <c r="I4" s="31"/>
      <c r="J4" s="98"/>
      <c r="K4" s="98"/>
      <c r="L4" s="98"/>
    </row>
    <row r="5" spans="2:13" ht="14.25" customHeight="1" x14ac:dyDescent="0.45">
      <c r="B5" s="15"/>
      <c r="C5" s="15"/>
      <c r="D5" s="1"/>
      <c r="E5" s="1"/>
      <c r="F5" s="1"/>
      <c r="G5" s="1"/>
      <c r="H5" s="1"/>
    </row>
    <row r="6" spans="2:13" ht="15" x14ac:dyDescent="0.4">
      <c r="B6" s="16" t="s">
        <v>12</v>
      </c>
      <c r="C6" s="16"/>
      <c r="D6" s="1"/>
      <c r="E6" s="1"/>
      <c r="H6" s="17" t="s">
        <v>13</v>
      </c>
      <c r="J6" s="1"/>
      <c r="M6" s="17"/>
    </row>
    <row r="7" spans="2:13" x14ac:dyDescent="0.35">
      <c r="B7" s="1" t="s">
        <v>34</v>
      </c>
      <c r="C7" s="1"/>
      <c r="D7" s="99"/>
      <c r="E7" s="100"/>
      <c r="F7" s="101"/>
      <c r="H7" s="6" t="s">
        <v>14</v>
      </c>
      <c r="I7" s="104" t="str">
        <f>'Prismatris '!B73</f>
        <v>Vinnande anbud</v>
      </c>
      <c r="J7" s="105"/>
      <c r="K7" s="105"/>
      <c r="L7" s="105"/>
    </row>
    <row r="8" spans="2:13" x14ac:dyDescent="0.35">
      <c r="B8" s="1" t="s">
        <v>15</v>
      </c>
      <c r="C8" s="1"/>
      <c r="D8" s="99"/>
      <c r="E8" s="100"/>
      <c r="F8" s="101"/>
      <c r="H8" s="6" t="s">
        <v>24</v>
      </c>
      <c r="I8" s="104" t="str">
        <f>'Prismatris '!B74</f>
        <v/>
      </c>
      <c r="J8" s="105"/>
      <c r="K8" s="105"/>
      <c r="L8" s="105"/>
    </row>
    <row r="9" spans="2:13" x14ac:dyDescent="0.35">
      <c r="B9" s="1" t="s">
        <v>16</v>
      </c>
      <c r="C9" s="1"/>
      <c r="D9" s="99"/>
      <c r="E9" s="100"/>
      <c r="F9" s="101"/>
      <c r="H9" s="6" t="s">
        <v>16</v>
      </c>
      <c r="I9" s="104" t="str">
        <f>'Prismatris '!B75</f>
        <v/>
      </c>
      <c r="J9" s="105"/>
      <c r="K9" s="105"/>
      <c r="L9" s="105"/>
    </row>
    <row r="10" spans="2:13" x14ac:dyDescent="0.35">
      <c r="B10" s="1" t="s">
        <v>17</v>
      </c>
      <c r="C10" s="1"/>
      <c r="D10" s="99"/>
      <c r="E10" s="100"/>
      <c r="F10" s="101"/>
      <c r="H10" s="6" t="s">
        <v>25</v>
      </c>
      <c r="I10" s="104" t="str">
        <f>'Prismatris '!B76</f>
        <v/>
      </c>
      <c r="J10" s="105"/>
      <c r="K10" s="105"/>
      <c r="L10" s="105"/>
    </row>
    <row r="11" spans="2:13" ht="13.5" customHeight="1" x14ac:dyDescent="0.35">
      <c r="B11" s="1" t="s">
        <v>18</v>
      </c>
      <c r="C11" s="1"/>
      <c r="D11" s="99"/>
      <c r="E11" s="100"/>
      <c r="F11" s="101"/>
      <c r="H11" s="6" t="s">
        <v>26</v>
      </c>
      <c r="I11" s="104" t="str">
        <f>'Prismatris '!B77</f>
        <v/>
      </c>
      <c r="J11" s="105"/>
      <c r="K11" s="105"/>
      <c r="L11" s="105"/>
    </row>
    <row r="12" spans="2:13" ht="27" x14ac:dyDescent="0.5">
      <c r="B12" s="18" t="s">
        <v>52</v>
      </c>
      <c r="C12" s="18"/>
      <c r="D12" s="99"/>
      <c r="E12" s="100"/>
      <c r="F12" s="101"/>
      <c r="G12" s="1"/>
      <c r="H12" s="106"/>
      <c r="I12" s="106"/>
      <c r="J12" s="106"/>
      <c r="M12" s="19"/>
    </row>
    <row r="13" spans="2:13" ht="15" customHeight="1" x14ac:dyDescent="0.5">
      <c r="B13" s="1" t="s">
        <v>23</v>
      </c>
      <c r="C13" s="1"/>
      <c r="D13" s="99"/>
      <c r="E13" s="100"/>
      <c r="F13" s="101"/>
      <c r="H13" s="106"/>
      <c r="I13" s="106"/>
      <c r="J13" s="106"/>
      <c r="K13" s="38"/>
      <c r="L13" s="38"/>
      <c r="M13" s="20"/>
    </row>
    <row r="14" spans="2:13" x14ac:dyDescent="0.35">
      <c r="B14" s="1" t="s">
        <v>19</v>
      </c>
      <c r="C14" s="1"/>
      <c r="D14" s="99"/>
      <c r="E14" s="100"/>
      <c r="F14" s="101"/>
      <c r="H14" s="38"/>
      <c r="I14" s="38"/>
      <c r="J14" s="38"/>
      <c r="K14" s="38"/>
      <c r="L14" s="38"/>
    </row>
    <row r="15" spans="2:13" x14ac:dyDescent="0.35">
      <c r="B15" s="34" t="s">
        <v>53</v>
      </c>
      <c r="C15" s="35"/>
      <c r="D15" s="99"/>
      <c r="E15" s="100"/>
      <c r="F15" s="101"/>
      <c r="H15" s="38"/>
      <c r="I15" s="38"/>
      <c r="J15" s="38"/>
      <c r="K15" s="38"/>
      <c r="L15" s="38"/>
    </row>
    <row r="16" spans="2:13" ht="13.5" customHeight="1" x14ac:dyDescent="0.35">
      <c r="B16" s="1" t="s">
        <v>51</v>
      </c>
      <c r="C16" s="1"/>
      <c r="D16" s="107"/>
      <c r="E16" s="108"/>
      <c r="F16" s="109"/>
      <c r="H16" s="116" t="s">
        <v>43</v>
      </c>
      <c r="I16" s="116"/>
      <c r="J16" s="116"/>
      <c r="K16" s="38"/>
      <c r="L16" s="38"/>
    </row>
    <row r="17" spans="2:13" x14ac:dyDescent="0.35">
      <c r="B17" s="1"/>
      <c r="C17" s="1"/>
      <c r="D17" s="110"/>
      <c r="E17" s="111"/>
      <c r="F17" s="112"/>
      <c r="H17" s="116"/>
      <c r="I17" s="116"/>
      <c r="J17" s="116"/>
      <c r="K17" s="38"/>
      <c r="L17" s="38"/>
    </row>
    <row r="18" spans="2:13" x14ac:dyDescent="0.35">
      <c r="B18" s="1"/>
      <c r="C18" s="1"/>
      <c r="D18" s="113"/>
      <c r="E18" s="114"/>
      <c r="F18" s="115"/>
      <c r="H18" s="38"/>
      <c r="I18" s="38"/>
      <c r="J18" s="38"/>
      <c r="K18" s="38"/>
      <c r="L18" s="38"/>
    </row>
    <row r="19" spans="2:13" ht="14" thickBot="1" x14ac:dyDescent="0.4">
      <c r="B19" s="1"/>
      <c r="C19" s="1"/>
      <c r="D19" s="41"/>
      <c r="E19" s="41"/>
      <c r="F19" s="41"/>
      <c r="H19" s="40"/>
      <c r="I19" s="40"/>
      <c r="J19" s="40"/>
      <c r="K19" s="40"/>
      <c r="L19" s="40"/>
    </row>
    <row r="20" spans="2:13" x14ac:dyDescent="0.35">
      <c r="B20" s="1" t="s">
        <v>42</v>
      </c>
      <c r="C20" s="1"/>
      <c r="D20" s="117"/>
      <c r="E20" s="118"/>
      <c r="F20" s="118"/>
      <c r="G20" s="118"/>
      <c r="H20" s="118"/>
      <c r="I20" s="118"/>
      <c r="J20" s="118"/>
      <c r="K20" s="118"/>
      <c r="L20" s="119"/>
    </row>
    <row r="21" spans="2:13" x14ac:dyDescent="0.35">
      <c r="B21" s="1"/>
      <c r="C21" s="1"/>
      <c r="D21" s="120"/>
      <c r="E21" s="121"/>
      <c r="F21" s="121"/>
      <c r="G21" s="121"/>
      <c r="H21" s="121"/>
      <c r="I21" s="121"/>
      <c r="J21" s="121"/>
      <c r="K21" s="121"/>
      <c r="L21" s="122"/>
    </row>
    <row r="22" spans="2:13" x14ac:dyDescent="0.35">
      <c r="B22" s="1"/>
      <c r="C22" s="1"/>
      <c r="D22" s="120"/>
      <c r="E22" s="121"/>
      <c r="F22" s="121"/>
      <c r="G22" s="121"/>
      <c r="H22" s="121"/>
      <c r="I22" s="121"/>
      <c r="J22" s="121"/>
      <c r="K22" s="121"/>
      <c r="L22" s="122"/>
    </row>
    <row r="23" spans="2:13" x14ac:dyDescent="0.35">
      <c r="B23" s="1"/>
      <c r="C23" s="1"/>
      <c r="D23" s="120"/>
      <c r="E23" s="121"/>
      <c r="F23" s="121"/>
      <c r="G23" s="121"/>
      <c r="H23" s="121"/>
      <c r="I23" s="121"/>
      <c r="J23" s="121"/>
      <c r="K23" s="121"/>
      <c r="L23" s="122"/>
    </row>
    <row r="24" spans="2:13" x14ac:dyDescent="0.35">
      <c r="B24" s="1"/>
      <c r="C24" s="1"/>
      <c r="D24" s="120"/>
      <c r="E24" s="121"/>
      <c r="F24" s="121"/>
      <c r="G24" s="121"/>
      <c r="H24" s="121"/>
      <c r="I24" s="121"/>
      <c r="J24" s="121"/>
      <c r="K24" s="121"/>
      <c r="L24" s="122"/>
    </row>
    <row r="25" spans="2:13" x14ac:dyDescent="0.35">
      <c r="B25" s="1"/>
      <c r="C25" s="1"/>
      <c r="D25" s="120"/>
      <c r="E25" s="121"/>
      <c r="F25" s="121"/>
      <c r="G25" s="121"/>
      <c r="H25" s="121"/>
      <c r="I25" s="121"/>
      <c r="J25" s="121"/>
      <c r="K25" s="121"/>
      <c r="L25" s="122"/>
    </row>
    <row r="26" spans="2:13" x14ac:dyDescent="0.35">
      <c r="B26" s="1"/>
      <c r="C26" s="1"/>
      <c r="D26" s="120"/>
      <c r="E26" s="121"/>
      <c r="F26" s="121"/>
      <c r="G26" s="121"/>
      <c r="H26" s="121"/>
      <c r="I26" s="121"/>
      <c r="J26" s="121"/>
      <c r="K26" s="121"/>
      <c r="L26" s="122"/>
    </row>
    <row r="27" spans="2:13" x14ac:dyDescent="0.35">
      <c r="B27" s="1"/>
      <c r="C27" s="1"/>
      <c r="D27" s="120"/>
      <c r="E27" s="121"/>
      <c r="F27" s="121"/>
      <c r="G27" s="121"/>
      <c r="H27" s="121"/>
      <c r="I27" s="121"/>
      <c r="J27" s="121"/>
      <c r="K27" s="121"/>
      <c r="L27" s="122"/>
    </row>
    <row r="28" spans="2:13" x14ac:dyDescent="0.35">
      <c r="B28" s="1"/>
      <c r="C28" s="1"/>
      <c r="D28" s="120"/>
      <c r="E28" s="121"/>
      <c r="F28" s="121"/>
      <c r="G28" s="121"/>
      <c r="H28" s="121"/>
      <c r="I28" s="121"/>
      <c r="J28" s="121"/>
      <c r="K28" s="121"/>
      <c r="L28" s="122"/>
    </row>
    <row r="29" spans="2:13" x14ac:dyDescent="0.35">
      <c r="B29" s="1"/>
      <c r="C29" s="1"/>
      <c r="D29" s="120"/>
      <c r="E29" s="121"/>
      <c r="F29" s="121"/>
      <c r="G29" s="121"/>
      <c r="H29" s="121"/>
      <c r="I29" s="121"/>
      <c r="J29" s="121"/>
      <c r="K29" s="121"/>
      <c r="L29" s="122"/>
    </row>
    <row r="30" spans="2:13" ht="14" thickBot="1" x14ac:dyDescent="0.4">
      <c r="B30" s="6"/>
      <c r="C30" s="1"/>
      <c r="D30" s="123"/>
      <c r="E30" s="124"/>
      <c r="F30" s="124"/>
      <c r="G30" s="124"/>
      <c r="H30" s="124"/>
      <c r="I30" s="124"/>
      <c r="J30" s="124"/>
      <c r="K30" s="124"/>
      <c r="L30" s="125"/>
      <c r="M30" s="1"/>
    </row>
    <row r="31" spans="2:13" x14ac:dyDescent="0.35">
      <c r="B31" s="6"/>
      <c r="C31" s="1"/>
      <c r="D31" s="1"/>
      <c r="E31" s="1"/>
      <c r="F31" s="1"/>
      <c r="G31" s="1"/>
      <c r="H31" s="1"/>
      <c r="I31" s="1"/>
      <c r="J31" s="1"/>
      <c r="M31" s="1"/>
    </row>
    <row r="32" spans="2:13" ht="14" thickBot="1" x14ac:dyDescent="0.4"/>
    <row r="33" spans="2:14" x14ac:dyDescent="0.35">
      <c r="B33" s="102" t="s">
        <v>35</v>
      </c>
      <c r="C33" s="103"/>
      <c r="D33" s="103"/>
      <c r="E33" s="103"/>
      <c r="F33" s="22"/>
      <c r="G33" s="22"/>
      <c r="H33" s="22"/>
      <c r="I33" s="22"/>
      <c r="J33" s="22"/>
      <c r="K33" s="22"/>
      <c r="L33" s="23"/>
    </row>
    <row r="34" spans="2:14" x14ac:dyDescent="0.35">
      <c r="B34" s="43" t="s">
        <v>40</v>
      </c>
      <c r="C34" s="46" t="s">
        <v>49</v>
      </c>
      <c r="D34" s="96" t="s">
        <v>41</v>
      </c>
      <c r="E34" s="96"/>
      <c r="F34" s="96"/>
      <c r="G34" s="47"/>
      <c r="H34" s="45" t="s">
        <v>10</v>
      </c>
      <c r="I34" s="4"/>
      <c r="J34" s="4"/>
      <c r="K34" s="36"/>
      <c r="L34" s="24"/>
      <c r="M34" s="4"/>
      <c r="N34" s="4"/>
    </row>
    <row r="35" spans="2:14" x14ac:dyDescent="0.35">
      <c r="B35" s="42"/>
      <c r="C35" s="44"/>
      <c r="D35" s="97"/>
      <c r="E35" s="97"/>
      <c r="F35" s="97"/>
      <c r="G35" s="48"/>
      <c r="H35" s="3">
        <f>'Prismatris '!N11</f>
        <v>0</v>
      </c>
      <c r="I35" s="4"/>
      <c r="J35" s="4"/>
      <c r="K35" s="4"/>
      <c r="L35" s="24"/>
      <c r="M35" s="4"/>
      <c r="N35" s="4"/>
    </row>
    <row r="36" spans="2:14" x14ac:dyDescent="0.35">
      <c r="B36" s="42"/>
      <c r="C36" s="44"/>
      <c r="D36" s="97"/>
      <c r="E36" s="97"/>
      <c r="F36" s="97"/>
      <c r="G36" s="48"/>
      <c r="H36" s="3">
        <f>'Prismatris '!N12</f>
        <v>0</v>
      </c>
      <c r="I36" s="4"/>
      <c r="J36" s="4"/>
      <c r="K36" s="4"/>
      <c r="L36" s="24"/>
      <c r="M36" s="4"/>
      <c r="N36" s="4"/>
    </row>
    <row r="37" spans="2:14" ht="14" thickBot="1" x14ac:dyDescent="0.4">
      <c r="B37" s="37"/>
      <c r="C37" s="25"/>
      <c r="D37" s="25"/>
      <c r="E37" s="25"/>
      <c r="F37" s="25"/>
      <c r="G37" s="25"/>
      <c r="H37" s="25"/>
      <c r="I37" s="25"/>
      <c r="J37" s="25"/>
      <c r="K37" s="25"/>
      <c r="L37" s="26"/>
    </row>
    <row r="38" spans="2:14" ht="14" thickBot="1" x14ac:dyDescent="0.4">
      <c r="C38" s="4"/>
      <c r="D38" s="4"/>
      <c r="E38" s="4"/>
      <c r="F38" s="4"/>
      <c r="G38" s="4"/>
      <c r="H38" s="4"/>
      <c r="I38" s="4"/>
      <c r="J38" s="4"/>
      <c r="K38" s="4"/>
    </row>
    <row r="39" spans="2:14" x14ac:dyDescent="0.35">
      <c r="B39" s="94" t="s">
        <v>38</v>
      </c>
      <c r="C39" s="95"/>
      <c r="D39" s="95"/>
      <c r="E39" s="95"/>
      <c r="F39" s="22"/>
      <c r="G39" s="22"/>
      <c r="H39" s="22"/>
      <c r="I39" s="22"/>
      <c r="J39" s="22"/>
      <c r="K39" s="22"/>
      <c r="L39" s="23"/>
    </row>
    <row r="40" spans="2:14" ht="13.5" customHeight="1" x14ac:dyDescent="0.35">
      <c r="B40" s="43" t="s">
        <v>40</v>
      </c>
      <c r="C40" s="46" t="s">
        <v>49</v>
      </c>
      <c r="D40" s="96" t="s">
        <v>41</v>
      </c>
      <c r="E40" s="96"/>
      <c r="F40" s="96"/>
      <c r="G40" s="47"/>
      <c r="H40" s="45" t="s">
        <v>10</v>
      </c>
      <c r="I40" s="4"/>
      <c r="J40" s="4"/>
      <c r="K40" s="4"/>
      <c r="L40" s="24"/>
    </row>
    <row r="41" spans="2:14" x14ac:dyDescent="0.35">
      <c r="B41" s="42"/>
      <c r="C41" s="44"/>
      <c r="D41" s="97"/>
      <c r="E41" s="97"/>
      <c r="F41" s="97"/>
      <c r="G41" s="48"/>
      <c r="H41" s="3">
        <f>'Prismatris '!N18</f>
        <v>0</v>
      </c>
      <c r="I41" s="4"/>
      <c r="J41" s="4"/>
      <c r="K41" s="4"/>
      <c r="L41" s="24"/>
    </row>
    <row r="42" spans="2:14" x14ac:dyDescent="0.35">
      <c r="B42" s="42"/>
      <c r="C42" s="44"/>
      <c r="D42" s="97"/>
      <c r="E42" s="97"/>
      <c r="F42" s="97"/>
      <c r="G42" s="48"/>
      <c r="H42" s="3">
        <f>'Prismatris '!N19</f>
        <v>0</v>
      </c>
      <c r="I42" s="4"/>
      <c r="J42" s="4"/>
      <c r="K42" s="4"/>
      <c r="L42" s="24"/>
    </row>
    <row r="43" spans="2:14" ht="14" thickBot="1" x14ac:dyDescent="0.4">
      <c r="B43" s="37"/>
      <c r="C43" s="25"/>
      <c r="D43" s="25"/>
      <c r="E43" s="25"/>
      <c r="F43" s="25"/>
      <c r="G43" s="25"/>
      <c r="H43" s="25"/>
      <c r="I43" s="25"/>
      <c r="J43" s="25"/>
      <c r="K43" s="25"/>
      <c r="L43" s="26"/>
    </row>
    <row r="44" spans="2:14" ht="14" thickBot="1" x14ac:dyDescent="0.4">
      <c r="B44" s="4"/>
      <c r="C44" s="4"/>
      <c r="D44" s="4"/>
      <c r="E44" s="4"/>
      <c r="F44" s="4"/>
      <c r="G44" s="4"/>
      <c r="H44" s="4"/>
      <c r="I44" s="4"/>
      <c r="J44" s="4"/>
      <c r="K44" s="4"/>
      <c r="L44" s="4"/>
    </row>
    <row r="45" spans="2:14" x14ac:dyDescent="0.35">
      <c r="B45" s="94" t="s">
        <v>54</v>
      </c>
      <c r="C45" s="95"/>
      <c r="D45" s="95"/>
      <c r="E45" s="95"/>
      <c r="F45" s="22"/>
      <c r="G45" s="22"/>
      <c r="H45" s="22"/>
      <c r="I45" s="22"/>
      <c r="J45" s="22"/>
      <c r="K45" s="22"/>
      <c r="L45" s="23"/>
    </row>
    <row r="46" spans="2:14" x14ac:dyDescent="0.35">
      <c r="B46" s="43" t="s">
        <v>40</v>
      </c>
      <c r="C46" s="46" t="s">
        <v>49</v>
      </c>
      <c r="D46" s="96" t="s">
        <v>41</v>
      </c>
      <c r="E46" s="96"/>
      <c r="F46" s="96"/>
      <c r="G46" s="47"/>
      <c r="H46" s="45" t="s">
        <v>10</v>
      </c>
      <c r="I46" s="4"/>
      <c r="J46" s="4"/>
      <c r="K46" s="4"/>
      <c r="L46" s="24"/>
    </row>
    <row r="47" spans="2:14" x14ac:dyDescent="0.35">
      <c r="B47" s="42"/>
      <c r="C47" s="50"/>
      <c r="D47" s="97"/>
      <c r="E47" s="97"/>
      <c r="F47" s="97"/>
      <c r="G47" s="48"/>
      <c r="H47" s="3">
        <f>'Prismatris '!N26</f>
        <v>0</v>
      </c>
      <c r="I47" s="4"/>
      <c r="J47" s="4"/>
      <c r="K47" s="4"/>
      <c r="L47" s="24"/>
    </row>
    <row r="48" spans="2:14" x14ac:dyDescent="0.35">
      <c r="B48" s="42"/>
      <c r="C48" s="50"/>
      <c r="D48" s="97"/>
      <c r="E48" s="97"/>
      <c r="F48" s="97"/>
      <c r="G48" s="48"/>
      <c r="H48" s="3">
        <f>'Prismatris '!N27</f>
        <v>0</v>
      </c>
      <c r="I48" s="4"/>
      <c r="J48" s="4"/>
      <c r="K48" s="4"/>
      <c r="L48" s="24"/>
    </row>
    <row r="49" spans="2:12" ht="14" thickBot="1" x14ac:dyDescent="0.4">
      <c r="B49" s="37"/>
      <c r="C49" s="25"/>
      <c r="D49" s="25"/>
      <c r="E49" s="25"/>
      <c r="F49" s="25"/>
      <c r="G49" s="25"/>
      <c r="H49" s="25"/>
      <c r="I49" s="25"/>
      <c r="J49" s="25"/>
      <c r="K49" s="25"/>
      <c r="L49" s="26"/>
    </row>
    <row r="50" spans="2:12" ht="14" thickBot="1" x14ac:dyDescent="0.4">
      <c r="B50" s="4"/>
      <c r="C50" s="4"/>
      <c r="D50" s="4"/>
      <c r="E50" s="4"/>
      <c r="F50" s="4"/>
      <c r="G50" s="4"/>
      <c r="H50" s="4"/>
      <c r="I50" s="4"/>
      <c r="J50" s="4"/>
      <c r="K50" s="4"/>
      <c r="L50" s="4"/>
    </row>
    <row r="51" spans="2:12" x14ac:dyDescent="0.35">
      <c r="B51" s="94" t="s">
        <v>55</v>
      </c>
      <c r="C51" s="95"/>
      <c r="D51" s="95"/>
      <c r="E51" s="95"/>
      <c r="F51" s="22"/>
      <c r="G51" s="22"/>
      <c r="H51" s="22"/>
      <c r="I51" s="22"/>
      <c r="J51" s="22"/>
      <c r="K51" s="22"/>
      <c r="L51" s="23"/>
    </row>
    <row r="52" spans="2:12" x14ac:dyDescent="0.35">
      <c r="B52" s="43" t="s">
        <v>40</v>
      </c>
      <c r="C52" s="46" t="s">
        <v>49</v>
      </c>
      <c r="D52" s="96" t="s">
        <v>41</v>
      </c>
      <c r="E52" s="96"/>
      <c r="F52" s="96"/>
      <c r="G52" s="47"/>
      <c r="H52" s="45" t="s">
        <v>10</v>
      </c>
      <c r="I52" s="4"/>
      <c r="J52" s="4"/>
      <c r="K52" s="4"/>
      <c r="L52" s="24"/>
    </row>
    <row r="53" spans="2:12" x14ac:dyDescent="0.35">
      <c r="B53" s="42"/>
      <c r="C53" s="50"/>
      <c r="D53" s="97"/>
      <c r="E53" s="97"/>
      <c r="F53" s="97"/>
      <c r="G53" s="48"/>
      <c r="H53" s="3">
        <f>'Prismatris '!N33</f>
        <v>0</v>
      </c>
      <c r="I53" s="4"/>
      <c r="J53" s="4"/>
      <c r="K53" s="4"/>
      <c r="L53" s="24"/>
    </row>
    <row r="54" spans="2:12" x14ac:dyDescent="0.35">
      <c r="B54" s="42"/>
      <c r="C54" s="50"/>
      <c r="D54" s="97"/>
      <c r="E54" s="97"/>
      <c r="F54" s="97"/>
      <c r="G54" s="48"/>
      <c r="H54" s="3">
        <f>'Prismatris '!N34</f>
        <v>0</v>
      </c>
      <c r="I54" s="4"/>
      <c r="J54" s="4"/>
      <c r="K54" s="4"/>
      <c r="L54" s="24"/>
    </row>
    <row r="55" spans="2:12" ht="14" thickBot="1" x14ac:dyDescent="0.4">
      <c r="B55" s="37"/>
      <c r="C55" s="25"/>
      <c r="D55" s="25"/>
      <c r="E55" s="25"/>
      <c r="F55" s="25"/>
      <c r="G55" s="25"/>
      <c r="H55" s="25"/>
      <c r="I55" s="25"/>
      <c r="J55" s="25"/>
      <c r="K55" s="25"/>
      <c r="L55" s="26"/>
    </row>
    <row r="56" spans="2:12" ht="14" thickBot="1" x14ac:dyDescent="0.4">
      <c r="B56" s="4"/>
      <c r="C56" s="4"/>
      <c r="D56" s="4"/>
      <c r="E56" s="4"/>
      <c r="F56" s="4"/>
      <c r="G56" s="4"/>
      <c r="H56" s="4"/>
      <c r="I56" s="4"/>
      <c r="J56" s="4"/>
      <c r="K56" s="4"/>
      <c r="L56" s="4"/>
    </row>
    <row r="57" spans="2:12" x14ac:dyDescent="0.35">
      <c r="B57" s="94" t="s">
        <v>56</v>
      </c>
      <c r="C57" s="95"/>
      <c r="D57" s="95"/>
      <c r="E57" s="95"/>
      <c r="F57" s="22"/>
      <c r="G57" s="22"/>
      <c r="H57" s="22"/>
      <c r="I57" s="22"/>
      <c r="J57" s="22"/>
      <c r="K57" s="22"/>
      <c r="L57" s="23"/>
    </row>
    <row r="58" spans="2:12" x14ac:dyDescent="0.35">
      <c r="B58" s="43" t="s">
        <v>40</v>
      </c>
      <c r="C58" s="46" t="s">
        <v>49</v>
      </c>
      <c r="D58" s="96" t="s">
        <v>41</v>
      </c>
      <c r="E58" s="96"/>
      <c r="F58" s="96"/>
      <c r="G58" s="47"/>
      <c r="H58" s="45" t="s">
        <v>10</v>
      </c>
      <c r="I58" s="4"/>
      <c r="J58" s="4"/>
      <c r="K58" s="4"/>
      <c r="L58" s="24"/>
    </row>
    <row r="59" spans="2:12" x14ac:dyDescent="0.35">
      <c r="B59" s="42"/>
      <c r="C59" s="50"/>
      <c r="D59" s="97"/>
      <c r="E59" s="97"/>
      <c r="F59" s="97"/>
      <c r="G59" s="48"/>
      <c r="H59" s="3">
        <f>'Prismatris '!N41</f>
        <v>0</v>
      </c>
      <c r="I59" s="4"/>
      <c r="J59" s="4"/>
      <c r="K59" s="4"/>
      <c r="L59" s="24"/>
    </row>
    <row r="60" spans="2:12" x14ac:dyDescent="0.35">
      <c r="B60" s="42"/>
      <c r="C60" s="50"/>
      <c r="D60" s="97"/>
      <c r="E60" s="97"/>
      <c r="F60" s="97"/>
      <c r="G60" s="48"/>
      <c r="H60" s="3">
        <f>'Prismatris '!N42</f>
        <v>0</v>
      </c>
      <c r="I60" s="4"/>
      <c r="J60" s="4"/>
      <c r="K60" s="4"/>
      <c r="L60" s="24"/>
    </row>
    <row r="61" spans="2:12" ht="14" thickBot="1" x14ac:dyDescent="0.4">
      <c r="B61" s="37"/>
      <c r="C61" s="25"/>
      <c r="D61" s="25"/>
      <c r="E61" s="25"/>
      <c r="F61" s="25"/>
      <c r="G61" s="25"/>
      <c r="H61" s="25"/>
      <c r="I61" s="25"/>
      <c r="J61" s="25"/>
      <c r="K61" s="25"/>
      <c r="L61" s="26"/>
    </row>
    <row r="62" spans="2:12" ht="14" thickBot="1" x14ac:dyDescent="0.4">
      <c r="B62" s="4"/>
      <c r="C62" s="4"/>
      <c r="D62" s="4"/>
      <c r="E62" s="4"/>
      <c r="F62" s="4"/>
      <c r="G62" s="4"/>
      <c r="H62" s="4"/>
      <c r="I62" s="4"/>
      <c r="J62" s="4"/>
      <c r="K62" s="4"/>
      <c r="L62" s="4"/>
    </row>
    <row r="63" spans="2:12" x14ac:dyDescent="0.35">
      <c r="B63" s="94" t="s">
        <v>60</v>
      </c>
      <c r="C63" s="95"/>
      <c r="D63" s="95"/>
      <c r="E63" s="95"/>
      <c r="F63" s="22"/>
      <c r="G63" s="22"/>
      <c r="H63" s="22"/>
      <c r="I63" s="22"/>
      <c r="J63" s="22"/>
      <c r="K63" s="22"/>
      <c r="L63" s="23"/>
    </row>
    <row r="64" spans="2:12" x14ac:dyDescent="0.35">
      <c r="B64" s="43" t="s">
        <v>40</v>
      </c>
      <c r="C64" s="46" t="s">
        <v>49</v>
      </c>
      <c r="D64" s="96" t="s">
        <v>41</v>
      </c>
      <c r="E64" s="96"/>
      <c r="F64" s="96"/>
      <c r="G64" s="47"/>
      <c r="H64" s="45" t="s">
        <v>10</v>
      </c>
      <c r="I64" s="4"/>
      <c r="J64" s="4"/>
      <c r="K64" s="4"/>
      <c r="L64" s="24"/>
    </row>
    <row r="65" spans="2:12" x14ac:dyDescent="0.35">
      <c r="B65" s="42"/>
      <c r="C65" s="50"/>
      <c r="D65" s="97"/>
      <c r="E65" s="97"/>
      <c r="F65" s="97"/>
      <c r="G65" s="48"/>
      <c r="H65" s="3">
        <f>'Prismatris '!N48</f>
        <v>0</v>
      </c>
      <c r="I65" s="4"/>
      <c r="J65" s="4"/>
      <c r="K65" s="4"/>
      <c r="L65" s="24"/>
    </row>
    <row r="66" spans="2:12" x14ac:dyDescent="0.35">
      <c r="B66" s="42"/>
      <c r="C66" s="50"/>
      <c r="D66" s="97"/>
      <c r="E66" s="97"/>
      <c r="F66" s="97"/>
      <c r="G66" s="48"/>
      <c r="H66" s="3">
        <f>'Prismatris '!N49</f>
        <v>0</v>
      </c>
      <c r="I66" s="4"/>
      <c r="J66" s="4"/>
      <c r="K66" s="4"/>
      <c r="L66" s="24"/>
    </row>
    <row r="67" spans="2:12" ht="14" thickBot="1" x14ac:dyDescent="0.4">
      <c r="B67" s="37"/>
      <c r="C67" s="25"/>
      <c r="D67" s="25"/>
      <c r="E67" s="25"/>
      <c r="F67" s="25"/>
      <c r="G67" s="25"/>
      <c r="H67" s="25"/>
      <c r="I67" s="25"/>
      <c r="J67" s="25"/>
      <c r="K67" s="25"/>
      <c r="L67" s="26"/>
    </row>
    <row r="68" spans="2:12" ht="14" thickBot="1" x14ac:dyDescent="0.4">
      <c r="B68" s="4"/>
      <c r="C68" s="4"/>
      <c r="D68" s="4"/>
      <c r="E68" s="4"/>
      <c r="F68" s="4"/>
      <c r="G68" s="4"/>
      <c r="H68" s="4"/>
      <c r="I68" s="4"/>
      <c r="J68" s="4"/>
      <c r="K68" s="4"/>
      <c r="L68" s="4"/>
    </row>
    <row r="69" spans="2:12" x14ac:dyDescent="0.35">
      <c r="B69" s="94" t="s">
        <v>58</v>
      </c>
      <c r="C69" s="95"/>
      <c r="D69" s="95"/>
      <c r="E69" s="95"/>
      <c r="F69" s="22"/>
      <c r="G69" s="22"/>
      <c r="H69" s="22"/>
      <c r="I69" s="22"/>
      <c r="J69" s="22"/>
      <c r="K69" s="22"/>
      <c r="L69" s="23"/>
    </row>
    <row r="70" spans="2:12" x14ac:dyDescent="0.35">
      <c r="B70" s="43" t="s">
        <v>40</v>
      </c>
      <c r="C70" s="46" t="s">
        <v>49</v>
      </c>
      <c r="D70" s="96" t="s">
        <v>41</v>
      </c>
      <c r="E70" s="96"/>
      <c r="F70" s="96"/>
      <c r="G70" s="47"/>
      <c r="H70" s="45" t="s">
        <v>10</v>
      </c>
      <c r="I70" s="4"/>
      <c r="J70" s="4"/>
      <c r="K70" s="4"/>
      <c r="L70" s="24"/>
    </row>
    <row r="71" spans="2:12" x14ac:dyDescent="0.35">
      <c r="B71" s="42"/>
      <c r="C71" s="50"/>
      <c r="D71" s="97"/>
      <c r="E71" s="97"/>
      <c r="F71" s="97"/>
      <c r="G71" s="48"/>
      <c r="H71" s="3">
        <f>'Prismatris '!N56</f>
        <v>0</v>
      </c>
      <c r="I71" s="4"/>
      <c r="J71" s="4"/>
      <c r="K71" s="4"/>
      <c r="L71" s="24"/>
    </row>
    <row r="72" spans="2:12" x14ac:dyDescent="0.35">
      <c r="B72" s="42"/>
      <c r="C72" s="50"/>
      <c r="D72" s="97"/>
      <c r="E72" s="97"/>
      <c r="F72" s="97"/>
      <c r="G72" s="48"/>
      <c r="H72" s="3">
        <f>'Prismatris '!N57</f>
        <v>0</v>
      </c>
      <c r="I72" s="4"/>
      <c r="J72" s="4"/>
      <c r="K72" s="4"/>
      <c r="L72" s="24"/>
    </row>
    <row r="73" spans="2:12" ht="14" thickBot="1" x14ac:dyDescent="0.4">
      <c r="B73" s="37"/>
      <c r="C73" s="25"/>
      <c r="D73" s="25"/>
      <c r="E73" s="25"/>
      <c r="F73" s="25"/>
      <c r="G73" s="25"/>
      <c r="H73" s="25"/>
      <c r="I73" s="25"/>
      <c r="J73" s="25"/>
      <c r="K73" s="25"/>
      <c r="L73" s="26"/>
    </row>
    <row r="74" spans="2:12" ht="14" thickBot="1" x14ac:dyDescent="0.4">
      <c r="B74" s="4"/>
      <c r="C74" s="4"/>
      <c r="D74" s="4"/>
      <c r="E74" s="4"/>
      <c r="F74" s="4"/>
      <c r="G74" s="4"/>
      <c r="H74" s="4"/>
      <c r="I74" s="4"/>
      <c r="J74" s="4"/>
      <c r="K74" s="4"/>
      <c r="L74" s="4"/>
    </row>
    <row r="75" spans="2:12" x14ac:dyDescent="0.35">
      <c r="B75" s="94" t="s">
        <v>59</v>
      </c>
      <c r="C75" s="95"/>
      <c r="D75" s="95"/>
      <c r="E75" s="95"/>
      <c r="F75" s="22"/>
      <c r="G75" s="22"/>
      <c r="H75" s="22"/>
      <c r="I75" s="22"/>
      <c r="J75" s="22"/>
      <c r="K75" s="22"/>
      <c r="L75" s="23"/>
    </row>
    <row r="76" spans="2:12" x14ac:dyDescent="0.35">
      <c r="B76" s="43" t="s">
        <v>40</v>
      </c>
      <c r="C76" s="46" t="s">
        <v>49</v>
      </c>
      <c r="D76" s="96" t="s">
        <v>41</v>
      </c>
      <c r="E76" s="96"/>
      <c r="F76" s="96"/>
      <c r="G76" s="47"/>
      <c r="H76" s="45" t="s">
        <v>10</v>
      </c>
      <c r="I76" s="4"/>
      <c r="J76" s="4"/>
      <c r="K76" s="4"/>
      <c r="L76" s="24"/>
    </row>
    <row r="77" spans="2:12" ht="13.5" customHeight="1" x14ac:dyDescent="0.35">
      <c r="B77" s="42"/>
      <c r="C77" s="50"/>
      <c r="D77" s="97"/>
      <c r="E77" s="97"/>
      <c r="F77" s="97"/>
      <c r="G77" s="48"/>
      <c r="H77" s="3">
        <f>'Prismatris '!N63</f>
        <v>0</v>
      </c>
      <c r="I77" s="4"/>
      <c r="J77" s="4"/>
      <c r="K77" s="4"/>
      <c r="L77" s="24"/>
    </row>
    <row r="78" spans="2:12" x14ac:dyDescent="0.35">
      <c r="B78" s="42"/>
      <c r="C78" s="50"/>
      <c r="D78" s="97"/>
      <c r="E78" s="97"/>
      <c r="F78" s="97"/>
      <c r="G78" s="48"/>
      <c r="H78" s="3">
        <f>'Prismatris '!N64</f>
        <v>0</v>
      </c>
      <c r="I78" s="4"/>
      <c r="J78" s="4"/>
      <c r="K78" s="4"/>
      <c r="L78" s="24"/>
    </row>
    <row r="79" spans="2:12" ht="14" thickBot="1" x14ac:dyDescent="0.4">
      <c r="B79" s="37"/>
      <c r="C79" s="25"/>
      <c r="D79" s="25"/>
      <c r="E79" s="25"/>
      <c r="F79" s="25"/>
      <c r="G79" s="25"/>
      <c r="H79" s="25"/>
      <c r="I79" s="25"/>
      <c r="J79" s="25"/>
      <c r="K79" s="25"/>
      <c r="L79" s="26"/>
    </row>
    <row r="80" spans="2:12" x14ac:dyDescent="0.35">
      <c r="B80" s="49">
        <f>SUM(B35:B36,B41:B42,B47:B48,B53:B54,B59:B60,B65:B66,B71:B72,B77:B78)</f>
        <v>0</v>
      </c>
      <c r="C80" s="4"/>
      <c r="D80" s="4"/>
      <c r="E80" s="4"/>
      <c r="F80" s="4"/>
      <c r="G80" s="4"/>
      <c r="H80" s="4"/>
      <c r="I80" s="4"/>
      <c r="J80" s="4"/>
      <c r="K80" s="4"/>
    </row>
    <row r="81" spans="3:11" x14ac:dyDescent="0.35">
      <c r="D81" s="129" t="s">
        <v>29</v>
      </c>
      <c r="E81" s="130"/>
      <c r="F81" s="126" t="str">
        <f>'Prismatris '!B73</f>
        <v>Vinnande anbud</v>
      </c>
      <c r="G81" s="127"/>
      <c r="H81" s="127"/>
      <c r="I81" s="127"/>
      <c r="J81" s="127"/>
    </row>
    <row r="82" spans="3:11" x14ac:dyDescent="0.35">
      <c r="D82" s="129"/>
      <c r="E82" s="130"/>
      <c r="F82" s="126" t="str">
        <f>'Prismatris '!B74</f>
        <v/>
      </c>
      <c r="G82" s="127"/>
      <c r="H82" s="127"/>
      <c r="I82" s="127"/>
      <c r="J82" s="127"/>
    </row>
    <row r="83" spans="3:11" x14ac:dyDescent="0.35">
      <c r="D83" s="129"/>
      <c r="E83" s="130"/>
      <c r="F83" s="126" t="str">
        <f>'Prismatris '!B75</f>
        <v/>
      </c>
      <c r="G83" s="127"/>
      <c r="H83" s="127"/>
      <c r="I83" s="127"/>
      <c r="J83" s="127"/>
    </row>
    <row r="84" spans="3:11" x14ac:dyDescent="0.35">
      <c r="D84" s="129"/>
      <c r="E84" s="130"/>
      <c r="F84" s="126" t="str">
        <f>'Prismatris '!B76</f>
        <v/>
      </c>
      <c r="G84" s="127"/>
      <c r="H84" s="127"/>
      <c r="I84" s="127"/>
      <c r="J84" s="127"/>
    </row>
    <row r="85" spans="3:11" x14ac:dyDescent="0.35">
      <c r="D85" s="129"/>
      <c r="E85" s="130"/>
      <c r="F85" s="126" t="str">
        <f>'Prismatris '!B77</f>
        <v/>
      </c>
      <c r="G85" s="127"/>
      <c r="H85" s="127"/>
      <c r="I85" s="127"/>
      <c r="J85" s="127"/>
    </row>
    <row r="86" spans="3:11" ht="15" x14ac:dyDescent="0.4">
      <c r="C86" s="5"/>
      <c r="D86" s="5"/>
      <c r="E86" s="7">
        <f>SUM(E81:E82)</f>
        <v>0</v>
      </c>
      <c r="F86" s="6"/>
      <c r="H86" s="6"/>
      <c r="I86" s="6"/>
      <c r="J86" s="6"/>
      <c r="K86" s="6"/>
    </row>
    <row r="87" spans="3:11" ht="17.5" customHeight="1" x14ac:dyDescent="0.4">
      <c r="C87" s="5"/>
      <c r="D87" s="5"/>
      <c r="E87" s="6"/>
      <c r="F87" s="39" t="s">
        <v>2</v>
      </c>
      <c r="G87" s="132">
        <f>'Prismatris '!E77</f>
        <v>0</v>
      </c>
      <c r="H87" s="132"/>
      <c r="J87" s="8"/>
      <c r="K87" s="8"/>
    </row>
    <row r="88" spans="3:11" ht="20" x14ac:dyDescent="0.4">
      <c r="C88" s="9" t="s">
        <v>3</v>
      </c>
      <c r="D88" s="9"/>
      <c r="E88" s="6"/>
      <c r="F88" s="6"/>
      <c r="G88" s="6"/>
      <c r="H88" s="6"/>
      <c r="I88" s="6"/>
      <c r="J88" s="6"/>
      <c r="K88" s="6"/>
    </row>
    <row r="89" spans="3:11" x14ac:dyDescent="0.35">
      <c r="C89" s="6" t="s">
        <v>4</v>
      </c>
      <c r="D89" s="6"/>
      <c r="E89" s="6"/>
      <c r="F89" s="128" t="str">
        <f>'Prismatris '!B80</f>
        <v/>
      </c>
      <c r="G89" s="105"/>
      <c r="H89" s="105"/>
      <c r="I89" s="5"/>
      <c r="J89" s="21">
        <f>'Prismatris '!D80</f>
        <v>0</v>
      </c>
      <c r="K89" s="5"/>
    </row>
    <row r="90" spans="3:11" x14ac:dyDescent="0.35">
      <c r="C90" s="6" t="s">
        <v>5</v>
      </c>
      <c r="D90" s="6"/>
      <c r="E90" s="6"/>
      <c r="F90" s="131" t="str">
        <f>'Prismatris '!B81</f>
        <v/>
      </c>
      <c r="G90" s="105"/>
      <c r="H90" s="105"/>
      <c r="I90" s="5"/>
      <c r="J90" s="21">
        <f>'Prismatris '!D81</f>
        <v>0</v>
      </c>
      <c r="K90" s="5"/>
    </row>
    <row r="91" spans="3:11" x14ac:dyDescent="0.35">
      <c r="C91" s="6" t="s">
        <v>6</v>
      </c>
      <c r="D91" s="6"/>
      <c r="E91" s="6"/>
      <c r="F91" s="131" t="str">
        <f>'Prismatris '!B82</f>
        <v/>
      </c>
      <c r="G91" s="105"/>
      <c r="H91" s="105"/>
      <c r="I91" s="5"/>
      <c r="J91" s="21">
        <f>'Prismatris '!D82</f>
        <v>0</v>
      </c>
      <c r="K91" s="5"/>
    </row>
    <row r="92" spans="3:11" x14ac:dyDescent="0.35">
      <c r="C92" s="6" t="s">
        <v>31</v>
      </c>
      <c r="D92" s="6"/>
      <c r="E92" s="6"/>
      <c r="F92" s="131" t="str">
        <f>'Prismatris '!B83</f>
        <v/>
      </c>
      <c r="G92" s="105"/>
      <c r="H92" s="105"/>
      <c r="I92" s="33"/>
      <c r="J92" s="21">
        <f>'Prismatris '!D83</f>
        <v>0</v>
      </c>
      <c r="K92" s="33"/>
    </row>
    <row r="93" spans="3:11" x14ac:dyDescent="0.35">
      <c r="C93" s="6" t="s">
        <v>32</v>
      </c>
      <c r="D93" s="6"/>
      <c r="E93" s="6"/>
      <c r="F93" s="131" t="str">
        <f>'Prismatris '!B84</f>
        <v/>
      </c>
      <c r="G93" s="105"/>
      <c r="H93" s="105"/>
      <c r="I93" s="33"/>
      <c r="J93" s="21">
        <f>'Prismatris '!D84</f>
        <v>0</v>
      </c>
      <c r="K93" s="33"/>
    </row>
    <row r="94" spans="3:11" x14ac:dyDescent="0.35">
      <c r="C94" s="6" t="s">
        <v>33</v>
      </c>
      <c r="D94" s="6"/>
      <c r="E94" s="6"/>
      <c r="F94" s="131" t="str">
        <f>'Prismatris '!B85</f>
        <v/>
      </c>
      <c r="G94" s="105"/>
      <c r="H94" s="105"/>
      <c r="I94" s="33"/>
      <c r="J94" s="21">
        <f>'Prismatris '!D85</f>
        <v>0</v>
      </c>
      <c r="K94" s="33"/>
    </row>
    <row r="95" spans="3:11" x14ac:dyDescent="0.35">
      <c r="C95" s="6" t="s">
        <v>44</v>
      </c>
      <c r="D95" s="6"/>
      <c r="E95" s="6"/>
      <c r="F95" s="133" t="str">
        <f>'Prismatris '!B86</f>
        <v/>
      </c>
      <c r="G95" s="105"/>
      <c r="H95" s="105"/>
      <c r="I95" s="33"/>
      <c r="J95" s="21">
        <f>'Prismatris '!D86</f>
        <v>0</v>
      </c>
      <c r="K95" s="33"/>
    </row>
    <row r="96" spans="3:11" x14ac:dyDescent="0.35">
      <c r="C96" s="6" t="s">
        <v>45</v>
      </c>
      <c r="D96" s="6"/>
      <c r="E96" s="6"/>
      <c r="F96" s="133" t="str">
        <f>'Prismatris '!B87</f>
        <v/>
      </c>
      <c r="G96" s="105"/>
      <c r="H96" s="105"/>
      <c r="I96" s="33"/>
      <c r="J96" s="21">
        <f>'Prismatris '!D87</f>
        <v>0</v>
      </c>
      <c r="K96" s="33"/>
    </row>
    <row r="97" spans="3:11" x14ac:dyDescent="0.35">
      <c r="C97" s="6" t="s">
        <v>46</v>
      </c>
      <c r="D97" s="6"/>
      <c r="E97" s="6"/>
      <c r="F97" s="133" t="str">
        <f>'Prismatris '!B88</f>
        <v/>
      </c>
      <c r="G97" s="105"/>
      <c r="H97" s="105"/>
      <c r="I97" s="33"/>
      <c r="J97" s="21">
        <f>'Prismatris '!D88</f>
        <v>0</v>
      </c>
      <c r="K97" s="33"/>
    </row>
    <row r="98" spans="3:11" x14ac:dyDescent="0.35">
      <c r="C98" s="6"/>
      <c r="D98" s="6"/>
      <c r="E98" s="6"/>
      <c r="F98" s="6"/>
      <c r="G98" s="6"/>
      <c r="H98" s="6"/>
      <c r="I98" s="5"/>
      <c r="J98" s="5"/>
      <c r="K98" s="6"/>
    </row>
    <row r="99" spans="3:11" x14ac:dyDescent="0.35">
      <c r="C99" s="6" t="s">
        <v>30</v>
      </c>
      <c r="D99" s="6"/>
      <c r="E99" s="6"/>
      <c r="F99" s="6"/>
      <c r="G99" s="6"/>
      <c r="H99" s="6"/>
      <c r="I99" s="6"/>
      <c r="J99" s="11">
        <v>1</v>
      </c>
      <c r="K99" s="6"/>
    </row>
    <row r="100" spans="3:11" x14ac:dyDescent="0.35">
      <c r="C100" s="6"/>
      <c r="D100" s="6"/>
      <c r="E100" s="6"/>
      <c r="F100" s="6"/>
      <c r="G100" s="6"/>
      <c r="H100" s="6"/>
      <c r="I100" s="6"/>
      <c r="J100" s="6"/>
      <c r="K100" s="6"/>
    </row>
    <row r="101" spans="3:11" x14ac:dyDescent="0.35">
      <c r="C101" s="6" t="s">
        <v>7</v>
      </c>
      <c r="D101" s="6"/>
      <c r="E101" s="6"/>
      <c r="F101" s="6"/>
      <c r="G101" s="6"/>
      <c r="H101" s="6" t="s">
        <v>8</v>
      </c>
      <c r="I101" s="6"/>
      <c r="K101" s="6"/>
    </row>
    <row r="102" spans="3:11" x14ac:dyDescent="0.35">
      <c r="C102" s="6"/>
      <c r="D102" s="6"/>
      <c r="E102" s="6"/>
      <c r="F102" s="6"/>
      <c r="G102" s="6"/>
      <c r="H102" s="6"/>
      <c r="I102" s="6"/>
      <c r="K102" s="6"/>
    </row>
    <row r="103" spans="3:11" ht="14" thickBot="1" x14ac:dyDescent="0.4">
      <c r="C103" s="10"/>
      <c r="D103" s="10"/>
      <c r="E103" s="33"/>
      <c r="F103" s="33"/>
      <c r="G103" s="5"/>
      <c r="H103" s="10"/>
      <c r="I103" s="10"/>
      <c r="K103" s="33"/>
    </row>
    <row r="104" spans="3:11" x14ac:dyDescent="0.35">
      <c r="C104" s="6" t="s">
        <v>9</v>
      </c>
      <c r="D104" s="6"/>
      <c r="E104" s="6"/>
      <c r="F104" s="6"/>
      <c r="G104" s="6"/>
      <c r="H104" s="6" t="s">
        <v>9</v>
      </c>
      <c r="I104" s="6"/>
      <c r="K104" s="6"/>
    </row>
    <row r="105" spans="3:11" x14ac:dyDescent="0.35">
      <c r="C105" s="6"/>
      <c r="D105" s="6"/>
      <c r="E105" s="6"/>
      <c r="F105" s="6"/>
      <c r="G105" s="6"/>
      <c r="H105" s="6"/>
      <c r="I105" s="6"/>
      <c r="J105" s="6"/>
      <c r="K105" s="6"/>
    </row>
    <row r="106" spans="3:11" x14ac:dyDescent="0.35">
      <c r="C106" s="6"/>
      <c r="D106" s="6"/>
      <c r="E106" s="6"/>
      <c r="F106" s="6"/>
      <c r="G106" s="6"/>
      <c r="H106" s="6"/>
      <c r="I106" s="6"/>
      <c r="J106" s="6"/>
      <c r="K106" s="6"/>
    </row>
    <row r="107" spans="3:11" x14ac:dyDescent="0.35">
      <c r="C107" s="1"/>
      <c r="D107" s="1"/>
      <c r="E107" s="1"/>
      <c r="F107" s="1"/>
      <c r="G107" s="1"/>
      <c r="H107" s="1"/>
      <c r="I107" s="1"/>
      <c r="J107" s="1"/>
      <c r="K107" s="1"/>
    </row>
  </sheetData>
  <sheetProtection algorithmName="SHA-512" hashValue="Z9bN5cfICx2BA4VHnpUq/8piqIuXwc2lUqAE/QN7ZX2TSCXGtgPwpruXXpIhdf4rQFO3K/XwolLVbG1okbaUrg==" saltValue="/pMzYAY7dbUhqYQBo1+7xQ==" spinCount="100000" sheet="1" objects="1" scenarios="1"/>
  <protectedRanges>
    <protectedRange sqref="D7:F18 J2:L4 D20 J99 B47:F48 B53:F54 B59:F60 B65:F66 B71:F72 B77:F78 B35:F36 B41:F42" name="Område1"/>
  </protectedRanges>
  <mergeCells count="70">
    <mergeCell ref="F96:H96"/>
    <mergeCell ref="F97:H97"/>
    <mergeCell ref="F91:H91"/>
    <mergeCell ref="F92:H92"/>
    <mergeCell ref="F93:H93"/>
    <mergeCell ref="F94:H94"/>
    <mergeCell ref="F95:H95"/>
    <mergeCell ref="F90:H90"/>
    <mergeCell ref="G87:H87"/>
    <mergeCell ref="F83:J83"/>
    <mergeCell ref="F84:J84"/>
    <mergeCell ref="F85:J85"/>
    <mergeCell ref="H16:J17"/>
    <mergeCell ref="D20:L30"/>
    <mergeCell ref="F81:J81"/>
    <mergeCell ref="F82:J82"/>
    <mergeCell ref="F89:H89"/>
    <mergeCell ref="D81:E85"/>
    <mergeCell ref="D42:F42"/>
    <mergeCell ref="B45:E45"/>
    <mergeCell ref="D46:F46"/>
    <mergeCell ref="D47:F47"/>
    <mergeCell ref="D48:F48"/>
    <mergeCell ref="B51:E51"/>
    <mergeCell ref="D52:F52"/>
    <mergeCell ref="D53:F53"/>
    <mergeCell ref="D54:F54"/>
    <mergeCell ref="B57:E57"/>
    <mergeCell ref="D13:F13"/>
    <mergeCell ref="D14:F14"/>
    <mergeCell ref="D16:F18"/>
    <mergeCell ref="B39:E39"/>
    <mergeCell ref="D15:F15"/>
    <mergeCell ref="I8:L8"/>
    <mergeCell ref="H13:J13"/>
    <mergeCell ref="H12:J12"/>
    <mergeCell ref="I9:L9"/>
    <mergeCell ref="I10:L10"/>
    <mergeCell ref="I11:L11"/>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D58:F58"/>
    <mergeCell ref="D59:F59"/>
    <mergeCell ref="D60:F60"/>
    <mergeCell ref="B63:E63"/>
    <mergeCell ref="D64:F64"/>
    <mergeCell ref="D65:F65"/>
    <mergeCell ref="D66:F66"/>
    <mergeCell ref="B69:E69"/>
    <mergeCell ref="D70:F70"/>
    <mergeCell ref="D71:F71"/>
    <mergeCell ref="B75:E75"/>
    <mergeCell ref="D76:F76"/>
    <mergeCell ref="D77:F77"/>
    <mergeCell ref="D78:F78"/>
    <mergeCell ref="D72:F72"/>
  </mergeCells>
  <conditionalFormatting sqref="B35:B36">
    <cfRule type="expression" dxfId="57" priority="122">
      <formula>IF(#REF!&gt;201,,)</formula>
    </cfRule>
    <cfRule type="containsBlanks" dxfId="56" priority="120">
      <formula>LEN(TRIM(B35))=0</formula>
    </cfRule>
    <cfRule type="expression" dxfId="55" priority="119">
      <formula>"OM($B$145&gt;200)"</formula>
    </cfRule>
    <cfRule type="containsBlanks" dxfId="54" priority="123">
      <formula>LEN(TRIM(B35))=0</formula>
    </cfRule>
  </conditionalFormatting>
  <conditionalFormatting sqref="B41">
    <cfRule type="expression" dxfId="53" priority="9">
      <formula>IF(#REF!&gt;201,,)</formula>
    </cfRule>
    <cfRule type="containsBlanks" dxfId="52" priority="10">
      <formula>LEN(TRIM(B41))=0</formula>
    </cfRule>
  </conditionalFormatting>
  <conditionalFormatting sqref="B41:B42">
    <cfRule type="expression" dxfId="51" priority="1">
      <formula>"OM($B$145&gt;200)"</formula>
    </cfRule>
  </conditionalFormatting>
  <conditionalFormatting sqref="B42">
    <cfRule type="containsBlanks" dxfId="50" priority="2">
      <formula>LEN(TRIM(B42))=0</formula>
    </cfRule>
    <cfRule type="expression" dxfId="49" priority="4">
      <formula>IF(#REF!&gt;201,,)</formula>
    </cfRule>
  </conditionalFormatting>
  <conditionalFormatting sqref="B47:B48">
    <cfRule type="containsBlanks" dxfId="48" priority="76">
      <formula>LEN(TRIM(B47))=0</formula>
    </cfRule>
    <cfRule type="expression" dxfId="47" priority="75">
      <formula>IF(#REF!&gt;201,,)</formula>
    </cfRule>
    <cfRule type="containsBlanks" dxfId="46" priority="73">
      <formula>LEN(TRIM(B47))=0</formula>
    </cfRule>
    <cfRule type="expression" dxfId="45" priority="72">
      <formula>"OM($B$145&gt;200)"</formula>
    </cfRule>
  </conditionalFormatting>
  <conditionalFormatting sqref="B53:B54">
    <cfRule type="expression" dxfId="44" priority="61">
      <formula>"OM($B$145&gt;200)"</formula>
    </cfRule>
    <cfRule type="containsBlanks" dxfId="43" priority="65">
      <formula>LEN(TRIM(B53))=0</formula>
    </cfRule>
    <cfRule type="expression" dxfId="42" priority="64">
      <formula>IF(#REF!&gt;201,,)</formula>
    </cfRule>
    <cfRule type="containsBlanks" dxfId="41" priority="62">
      <formula>LEN(TRIM(B53))=0</formula>
    </cfRule>
  </conditionalFormatting>
  <conditionalFormatting sqref="B59:B60">
    <cfRule type="expression" dxfId="40" priority="50">
      <formula>"OM($B$145&gt;200)"</formula>
    </cfRule>
    <cfRule type="containsBlanks" dxfId="39" priority="51">
      <formula>LEN(TRIM(B59))=0</formula>
    </cfRule>
    <cfRule type="expression" dxfId="38" priority="53">
      <formula>IF(#REF!&gt;201,,)</formula>
    </cfRule>
    <cfRule type="containsBlanks" dxfId="37" priority="54">
      <formula>LEN(TRIM(B59))=0</formula>
    </cfRule>
  </conditionalFormatting>
  <conditionalFormatting sqref="B65:B66">
    <cfRule type="expression" dxfId="36" priority="42">
      <formula>IF(#REF!&gt;201,,)</formula>
    </cfRule>
    <cfRule type="expression" dxfId="35" priority="39">
      <formula>"OM($B$145&gt;200)"</formula>
    </cfRule>
    <cfRule type="containsBlanks" dxfId="34" priority="40">
      <formula>LEN(TRIM(B65))=0</formula>
    </cfRule>
    <cfRule type="containsBlanks" dxfId="33" priority="43">
      <formula>LEN(TRIM(B65))=0</formula>
    </cfRule>
  </conditionalFormatting>
  <conditionalFormatting sqref="B71:B72">
    <cfRule type="expression" dxfId="32" priority="28">
      <formula>"OM($B$145&gt;200)"</formula>
    </cfRule>
    <cfRule type="containsBlanks" dxfId="31" priority="29">
      <formula>LEN(TRIM(B71))=0</formula>
    </cfRule>
    <cfRule type="expression" dxfId="30" priority="31">
      <formula>IF(#REF!&gt;201,,)</formula>
    </cfRule>
    <cfRule type="containsBlanks" dxfId="29" priority="32">
      <formula>LEN(TRIM(B71))=0</formula>
    </cfRule>
  </conditionalFormatting>
  <conditionalFormatting sqref="B77:B78">
    <cfRule type="containsBlanks" dxfId="28" priority="21">
      <formula>LEN(TRIM(B77))=0</formula>
    </cfRule>
    <cfRule type="expression" dxfId="27" priority="20">
      <formula>IF(#REF!&gt;201,,)</formula>
    </cfRule>
    <cfRule type="containsBlanks" dxfId="26" priority="18">
      <formula>LEN(TRIM(B77))=0</formula>
    </cfRule>
    <cfRule type="expression" dxfId="25" priority="17">
      <formula>"OM($B$145&gt;200)"</formula>
    </cfRule>
  </conditionalFormatting>
  <conditionalFormatting sqref="B41:C42">
    <cfRule type="containsBlanks" dxfId="24" priority="5">
      <formula>LEN(TRIM(B41))=0</formula>
    </cfRule>
  </conditionalFormatting>
  <conditionalFormatting sqref="C35:C36">
    <cfRule type="containsBlanks" dxfId="23" priority="94">
      <formula>LEN(TRIM(C35))=0</formula>
    </cfRule>
  </conditionalFormatting>
  <conditionalFormatting sqref="C47:C48">
    <cfRule type="containsBlanks" dxfId="22" priority="68">
      <formula>LEN(TRIM(C47))=0</formula>
    </cfRule>
  </conditionalFormatting>
  <conditionalFormatting sqref="C53:C54">
    <cfRule type="containsBlanks" dxfId="21" priority="57">
      <formula>LEN(TRIM(C53))=0</formula>
    </cfRule>
  </conditionalFormatting>
  <conditionalFormatting sqref="C59:C60">
    <cfRule type="containsBlanks" dxfId="20" priority="46">
      <formula>LEN(TRIM(C59))=0</formula>
    </cfRule>
  </conditionalFormatting>
  <conditionalFormatting sqref="C65:C66">
    <cfRule type="containsBlanks" dxfId="19" priority="35">
      <formula>LEN(TRIM(C65))=0</formula>
    </cfRule>
  </conditionalFormatting>
  <conditionalFormatting sqref="C71:C72">
    <cfRule type="containsBlanks" dxfId="18" priority="24">
      <formula>LEN(TRIM(C71))=0</formula>
    </cfRule>
  </conditionalFormatting>
  <conditionalFormatting sqref="C77:C78">
    <cfRule type="containsBlanks" dxfId="17" priority="13">
      <formula>LEN(TRIM(C77))=0</formula>
    </cfRule>
  </conditionalFormatting>
  <conditionalFormatting sqref="D7:D16">
    <cfRule type="containsBlanks" dxfId="16" priority="730">
      <formula>LEN(TRIM(D7))=0</formula>
    </cfRule>
  </conditionalFormatting>
  <conditionalFormatting sqref="D20">
    <cfRule type="containsBlanks" dxfId="15" priority="118">
      <formula>LEN(TRIM(D20))=0</formula>
    </cfRule>
  </conditionalFormatting>
  <conditionalFormatting sqref="D35:F36">
    <cfRule type="notContainsBlanks" dxfId="14" priority="83">
      <formula>LEN(TRIM(D35))&gt;0</formula>
    </cfRule>
  </conditionalFormatting>
  <conditionalFormatting sqref="D41:F42">
    <cfRule type="notContainsBlanks" dxfId="13" priority="81">
      <formula>LEN(TRIM(D41))&gt;0</formula>
    </cfRule>
  </conditionalFormatting>
  <conditionalFormatting sqref="D47:F48">
    <cfRule type="notContainsBlanks" dxfId="12" priority="66">
      <formula>LEN(TRIM(D47))&gt;0</formula>
    </cfRule>
  </conditionalFormatting>
  <conditionalFormatting sqref="D53:F54">
    <cfRule type="notContainsBlanks" dxfId="11" priority="55">
      <formula>LEN(TRIM(D53))&gt;0</formula>
    </cfRule>
  </conditionalFormatting>
  <conditionalFormatting sqref="D59:F60">
    <cfRule type="notContainsBlanks" dxfId="10" priority="44">
      <formula>LEN(TRIM(D59))&gt;0</formula>
    </cfRule>
  </conditionalFormatting>
  <conditionalFormatting sqref="D65:F66">
    <cfRule type="notContainsBlanks" dxfId="9" priority="33">
      <formula>LEN(TRIM(D65))&gt;0</formula>
    </cfRule>
  </conditionalFormatting>
  <conditionalFormatting sqref="D71:F72">
    <cfRule type="notContainsBlanks" dxfId="8" priority="22">
      <formula>LEN(TRIM(D71))&gt;0</formula>
    </cfRule>
  </conditionalFormatting>
  <conditionalFormatting sqref="D77:F78">
    <cfRule type="notContainsBlanks" dxfId="7" priority="11">
      <formula>LEN(TRIM(D77))&gt;0</formula>
    </cfRule>
  </conditionalFormatting>
  <conditionalFormatting sqref="F81:F85">
    <cfRule type="beginsWith" dxfId="6" priority="711" operator="beginsWith" text=" ">
      <formula>LEFT(F81,LEN(" "))=" "</formula>
    </cfRule>
  </conditionalFormatting>
  <conditionalFormatting sqref="F81:I85">
    <cfRule type="containsText" dxfId="5" priority="80" operator="containsText" text="Avropet">
      <formula>NOT(ISERROR(SEARCH("Avropet",F81)))</formula>
    </cfRule>
  </conditionalFormatting>
  <conditionalFormatting sqref="F82:I82">
    <cfRule type="containsText" priority="77" operator="containsText" text=" ">
      <formula>NOT(ISERROR(SEARCH(" ",F82)))</formula>
    </cfRule>
  </conditionalFormatting>
  <conditionalFormatting sqref="I7:I11">
    <cfRule type="beginsWith" dxfId="4" priority="710" operator="beginsWith" text="Två eller">
      <formula>LEFT(I7,LEN("Två eller"))="Två eller"</formula>
    </cfRule>
    <cfRule type="expression" dxfId="3" priority="749">
      <formula>IF(#REF!="Kan ej leverera","Sant","Falskt")</formula>
    </cfRule>
  </conditionalFormatting>
  <conditionalFormatting sqref="J2:J4">
    <cfRule type="containsBlanks" dxfId="2" priority="715">
      <formula>LEN(TRIM(J2))=0</formula>
    </cfRule>
  </conditionalFormatting>
  <conditionalFormatting sqref="M12">
    <cfRule type="expression" dxfId="1" priority="722">
      <formula>IF(M12="Kan ej leverera","Sant","Falskt")</formula>
    </cfRule>
    <cfRule type="expression" dxfId="0" priority="741">
      <formula>IF(#REF!="Kan ej leverera","Sant","Falskt")</formula>
    </cfRule>
  </conditionalFormatting>
  <dataValidations count="6">
    <dataValidation type="list" allowBlank="1" showInputMessage="1" showErrorMessage="1" sqref="J99" xr:uid="{00000000-0002-0000-0000-000001000000}">
      <formula1>"1,2,3,4,5,6"</formula1>
    </dataValidation>
    <dataValidation type="decimal" allowBlank="1" showInputMessage="1" showErrorMessage="1" error="Ni har överskridit 500 000 kronor se ramavtalets vilkor" sqref="G87" xr:uid="{00000000-0002-0000-0000-000002000000}">
      <formula1>0</formula1>
      <formula2>100000</formula2>
    </dataValidation>
    <dataValidation type="whole" allowBlank="1" showInputMessage="1" showErrorMessage="1" errorTitle=" " error="Beställ med siffror. Det totala antal timmar får inte överstiga 500 per avrop." sqref="B78 B48 B54 B60 B66 B72" xr:uid="{EC02962C-1147-4ED9-9A9D-B860E43F66FC}">
      <formula1>0</formula1>
      <formula2>IF(B86&lt;501,500,0)</formula2>
    </dataValidation>
    <dataValidation type="list" allowBlank="1" showInputMessage="1" showErrorMessage="1" sqref="C41:C42 C35:C36 C47:C48 C53:C54 C59:C60 C65:C66 C71:C72 C77:C78" xr:uid="{D0232248-805A-4D2B-8321-72BB3FC423E6}">
      <formula1>"Ja,Nej"</formula1>
    </dataValidation>
    <dataValidation type="whole" allowBlank="1" showInputMessage="1" showErrorMessage="1" errorTitle=" " error="Beställ med siffror. Det totala antal timmar får inte överstiga 500 per avrop." sqref="B35:B36 B41:B42" xr:uid="{BBEA366C-B1B1-4107-ADE9-71263AE064C2}">
      <formula1>0</formula1>
      <formula2>IF(B80&lt;751,750,0)</formula2>
    </dataValidation>
    <dataValidation type="whole" allowBlank="1" showInputMessage="1" showErrorMessage="1" errorTitle=" " error="Beställ med siffror. Det totala antal timmar får inte överstiga 500 per avrop." sqref="B77 B47 B53 B59 B65 B71" xr:uid="{ADD2BFA5-EA6E-4A66-A3EB-6AFBC228E29E}">
      <formula1>0</formula1>
      <formula2>IF(B86&lt;501,500,0)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103"/>
  <sheetViews>
    <sheetView zoomScale="70" zoomScaleNormal="70" workbookViewId="0">
      <pane ySplit="1" topLeftCell="A2" activePane="bottomLeft" state="frozen"/>
      <selection pane="bottomLeft" activeCell="D23" sqref="D23"/>
    </sheetView>
  </sheetViews>
  <sheetFormatPr defaultColWidth="9" defaultRowHeight="13.5" x14ac:dyDescent="0.35"/>
  <cols>
    <col min="1" max="1" width="35.83203125" style="63" customWidth="1"/>
    <col min="2" max="2" width="19.08203125" style="63" customWidth="1"/>
    <col min="3" max="3" width="18.58203125" style="63" customWidth="1"/>
    <col min="4" max="4" width="19.83203125" style="63" customWidth="1"/>
    <col min="5" max="5" width="18.58203125" style="70" customWidth="1"/>
    <col min="6" max="6" width="17.33203125" style="63" customWidth="1"/>
    <col min="7" max="7" width="18.58203125" style="63" customWidth="1"/>
    <col min="8" max="8" width="13.83203125" style="63" customWidth="1"/>
    <col min="9" max="9" width="17.58203125" style="63" customWidth="1"/>
    <col min="10" max="10" width="31.75" style="63" bestFit="1" customWidth="1"/>
    <col min="11" max="11" width="11.08203125" style="63" bestFit="1" customWidth="1"/>
    <col min="12" max="13" width="10.08203125" style="63" bestFit="1" customWidth="1"/>
    <col min="14" max="14" width="15.58203125" style="63" customWidth="1"/>
    <col min="15" max="15" width="10.08203125" style="63" bestFit="1" customWidth="1"/>
    <col min="16" max="16" width="9" style="63"/>
    <col min="17" max="22" width="11.5" style="63" customWidth="1"/>
    <col min="23" max="16384" width="9" style="63"/>
  </cols>
  <sheetData>
    <row r="1" spans="1:14" s="60" customFormat="1" ht="14" thickBot="1" x14ac:dyDescent="0.4">
      <c r="A1" s="55" t="s">
        <v>1</v>
      </c>
      <c r="B1" s="56" t="s">
        <v>82</v>
      </c>
      <c r="C1" s="57" t="s">
        <v>85</v>
      </c>
      <c r="D1" s="58" t="s">
        <v>78</v>
      </c>
      <c r="E1" s="56" t="s">
        <v>104</v>
      </c>
      <c r="F1" s="56" t="s">
        <v>92</v>
      </c>
      <c r="G1" s="58" t="s">
        <v>119</v>
      </c>
      <c r="H1" s="58" t="s">
        <v>80</v>
      </c>
      <c r="I1" s="56" t="s">
        <v>106</v>
      </c>
      <c r="J1" s="56" t="s">
        <v>111</v>
      </c>
      <c r="K1" s="59"/>
    </row>
    <row r="2" spans="1:14" ht="14" thickBot="1" x14ac:dyDescent="0.4">
      <c r="A2" s="55" t="s">
        <v>20</v>
      </c>
      <c r="B2" s="53" t="s">
        <v>83</v>
      </c>
      <c r="C2" s="58" t="s">
        <v>87</v>
      </c>
      <c r="D2" s="58" t="s">
        <v>79</v>
      </c>
      <c r="E2" s="58" t="s">
        <v>105</v>
      </c>
      <c r="F2" s="61" t="s">
        <v>93</v>
      </c>
      <c r="G2" s="58" t="s">
        <v>120</v>
      </c>
      <c r="H2" s="58" t="s">
        <v>81</v>
      </c>
      <c r="I2" s="58" t="s">
        <v>107</v>
      </c>
      <c r="J2" s="54" t="s">
        <v>84</v>
      </c>
      <c r="K2" s="62"/>
    </row>
    <row r="3" spans="1:14" x14ac:dyDescent="0.35">
      <c r="A3" s="55" t="s">
        <v>16</v>
      </c>
      <c r="B3" s="62" t="s">
        <v>101</v>
      </c>
      <c r="C3" s="62" t="s">
        <v>89</v>
      </c>
      <c r="D3" s="62" t="s">
        <v>115</v>
      </c>
      <c r="E3" s="62" t="s">
        <v>121</v>
      </c>
      <c r="F3" s="62" t="s">
        <v>94</v>
      </c>
      <c r="G3" s="64" t="s">
        <v>113</v>
      </c>
      <c r="H3" s="62" t="s">
        <v>117</v>
      </c>
      <c r="I3" s="62" t="s">
        <v>123</v>
      </c>
      <c r="J3" s="62" t="s">
        <v>98</v>
      </c>
      <c r="K3" s="62"/>
    </row>
    <row r="4" spans="1:14" ht="14.5" x14ac:dyDescent="0.35">
      <c r="A4" s="55" t="s">
        <v>17</v>
      </c>
      <c r="B4" s="62" t="s">
        <v>102</v>
      </c>
      <c r="C4" s="62" t="s">
        <v>90</v>
      </c>
      <c r="D4" s="62" t="s">
        <v>116</v>
      </c>
      <c r="E4" s="62" t="s">
        <v>122</v>
      </c>
      <c r="F4" s="62" t="s">
        <v>95</v>
      </c>
      <c r="G4" s="65" t="s">
        <v>114</v>
      </c>
      <c r="H4" s="62" t="s">
        <v>118</v>
      </c>
      <c r="I4" s="62" t="s">
        <v>124</v>
      </c>
      <c r="J4" s="62" t="s">
        <v>99</v>
      </c>
      <c r="K4" s="62"/>
    </row>
    <row r="5" spans="1:14" x14ac:dyDescent="0.35">
      <c r="A5" s="55" t="s">
        <v>18</v>
      </c>
      <c r="B5" s="62" t="s">
        <v>100</v>
      </c>
      <c r="C5" s="62" t="s">
        <v>88</v>
      </c>
      <c r="D5" s="66" t="s">
        <v>86</v>
      </c>
      <c r="E5" s="62" t="s">
        <v>103</v>
      </c>
      <c r="F5" s="62" t="s">
        <v>96</v>
      </c>
      <c r="G5" s="62" t="s">
        <v>91</v>
      </c>
      <c r="H5" s="62" t="s">
        <v>97</v>
      </c>
      <c r="I5" s="66" t="s">
        <v>108</v>
      </c>
      <c r="J5" s="67" t="s">
        <v>112</v>
      </c>
      <c r="K5" s="62"/>
    </row>
    <row r="6" spans="1:14" x14ac:dyDescent="0.35">
      <c r="A6" s="68"/>
      <c r="B6" s="69"/>
      <c r="C6" s="69"/>
      <c r="D6" s="69"/>
      <c r="H6" s="60"/>
      <c r="I6" s="60"/>
    </row>
    <row r="7" spans="1:14" x14ac:dyDescent="0.35">
      <c r="A7" s="71" t="s">
        <v>35</v>
      </c>
      <c r="B7" s="69"/>
      <c r="C7" s="69"/>
      <c r="D7" s="69"/>
      <c r="F7" s="70"/>
      <c r="G7" s="70"/>
      <c r="H7" s="69"/>
      <c r="I7" s="69"/>
      <c r="M7" s="69"/>
    </row>
    <row r="8" spans="1:14" x14ac:dyDescent="0.35">
      <c r="A8" s="72" t="s">
        <v>36</v>
      </c>
      <c r="B8" s="73">
        <v>771.52</v>
      </c>
      <c r="C8" s="73">
        <v>983.24</v>
      </c>
      <c r="D8" s="73">
        <v>1057.51</v>
      </c>
      <c r="E8" s="73">
        <v>885.69</v>
      </c>
      <c r="F8" s="73">
        <v>1136.21</v>
      </c>
      <c r="G8" s="73">
        <v>996.54</v>
      </c>
      <c r="H8" s="73">
        <v>1219.3499999999999</v>
      </c>
      <c r="I8" s="73">
        <v>988.78</v>
      </c>
      <c r="J8" s="73">
        <v>1271.45</v>
      </c>
      <c r="K8" s="73"/>
    </row>
    <row r="9" spans="1:14" x14ac:dyDescent="0.35">
      <c r="A9" s="72"/>
      <c r="B9" s="73"/>
      <c r="C9" s="73"/>
      <c r="D9" s="73"/>
      <c r="E9" s="73"/>
      <c r="F9" s="73"/>
      <c r="G9" s="73"/>
      <c r="H9" s="62"/>
      <c r="I9" s="62"/>
      <c r="J9" s="64"/>
      <c r="K9" s="64"/>
    </row>
    <row r="10" spans="1:14" hidden="1" x14ac:dyDescent="0.35">
      <c r="A10" s="72"/>
      <c r="B10" s="73"/>
      <c r="C10" s="73"/>
      <c r="D10" s="73"/>
      <c r="E10" s="73"/>
      <c r="F10" s="73"/>
      <c r="G10" s="73"/>
      <c r="H10" s="62"/>
      <c r="I10" s="62"/>
      <c r="J10" s="64"/>
      <c r="K10" s="64"/>
    </row>
    <row r="11" spans="1:14" x14ac:dyDescent="0.35">
      <c r="A11" s="74" t="s">
        <v>47</v>
      </c>
      <c r="B11" s="73">
        <f>L11*B8</f>
        <v>0</v>
      </c>
      <c r="C11" s="73">
        <f>$L$11*C8</f>
        <v>0</v>
      </c>
      <c r="D11" s="73">
        <f t="shared" ref="D11:J11" si="0">$L$11*D8</f>
        <v>0</v>
      </c>
      <c r="E11" s="73">
        <f t="shared" si="0"/>
        <v>0</v>
      </c>
      <c r="F11" s="73">
        <f t="shared" si="0"/>
        <v>0</v>
      </c>
      <c r="G11" s="73">
        <f t="shared" si="0"/>
        <v>0</v>
      </c>
      <c r="H11" s="73">
        <f t="shared" si="0"/>
        <v>0</v>
      </c>
      <c r="I11" s="73">
        <f t="shared" si="0"/>
        <v>0</v>
      </c>
      <c r="J11" s="73">
        <f t="shared" si="0"/>
        <v>0</v>
      </c>
      <c r="K11" s="64"/>
      <c r="L11" s="75">
        <f>'IT-konsultlösningar'!B35</f>
        <v>0</v>
      </c>
      <c r="M11" s="64"/>
      <c r="N11" s="76">
        <f>IF(B$70='IT-konsultlösningar'!J$99,B11,IF(C$70='IT-konsultlösningar'!J$99,C11,IF(D$70='IT-konsultlösningar'!J$99,D11,IF(E$70='IT-konsultlösningar'!J$99,E11,IF(F$70='IT-konsultlösningar'!J$99,F11,IF(G$70='IT-konsultlösningar'!J$99,G11,IF(H$70='IT-konsultlösningar'!J$99,H11,IF(I$70='IT-konsultlösningar'!J$99,I11,IF(J$70='IT-konsultlösningar'!J$99,J11,"")))))))))</f>
        <v>0</v>
      </c>
    </row>
    <row r="12" spans="1:14" x14ac:dyDescent="0.35">
      <c r="A12" s="74" t="s">
        <v>48</v>
      </c>
      <c r="B12" s="73">
        <f>L12*B8</f>
        <v>0</v>
      </c>
      <c r="C12" s="73">
        <f>L12*C8</f>
        <v>0</v>
      </c>
      <c r="D12" s="73">
        <f>L12*D8</f>
        <v>0</v>
      </c>
      <c r="E12" s="73">
        <f>L12*E8</f>
        <v>0</v>
      </c>
      <c r="F12" s="73">
        <f>L12*F8</f>
        <v>0</v>
      </c>
      <c r="G12" s="73">
        <f>L12*G8</f>
        <v>0</v>
      </c>
      <c r="H12" s="73">
        <f>L12*H8</f>
        <v>0</v>
      </c>
      <c r="I12" s="73">
        <f>L12*I8</f>
        <v>0</v>
      </c>
      <c r="J12" s="73">
        <f>L12*J8</f>
        <v>0</v>
      </c>
      <c r="K12" s="77"/>
      <c r="L12" s="64">
        <f>'IT-konsultlösningar'!B36</f>
        <v>0</v>
      </c>
      <c r="M12" s="64"/>
      <c r="N12" s="76">
        <f>IF(B70='IT-konsultlösningar'!J99,B12,IF(C70='IT-konsultlösningar'!J99,C12,IF(D70='IT-konsultlösningar'!J99,D12,IF(E70='IT-konsultlösningar'!J99,E12,IF(F70='IT-konsultlösningar'!J99,F12,IF(G70='IT-konsultlösningar'!J99,G12,IF(H70='IT-konsultlösningar'!J99,H12,IF(I70='IT-konsultlösningar'!J99,I12,IF(J70='IT-konsultlösningar'!J99,J12,"")))))))))</f>
        <v>0</v>
      </c>
    </row>
    <row r="13" spans="1:14" x14ac:dyDescent="0.35">
      <c r="A13" s="74" t="s">
        <v>37</v>
      </c>
      <c r="B13" s="76">
        <f>SUM(B11:B12)</f>
        <v>0</v>
      </c>
      <c r="C13" s="76">
        <f t="shared" ref="C13:J13" si="1">SUM(C11:C12)</f>
        <v>0</v>
      </c>
      <c r="D13" s="76">
        <f t="shared" si="1"/>
        <v>0</v>
      </c>
      <c r="E13" s="76">
        <f t="shared" si="1"/>
        <v>0</v>
      </c>
      <c r="F13" s="76">
        <f t="shared" si="1"/>
        <v>0</v>
      </c>
      <c r="G13" s="76">
        <f t="shared" si="1"/>
        <v>0</v>
      </c>
      <c r="H13" s="76">
        <f t="shared" si="1"/>
        <v>0</v>
      </c>
      <c r="I13" s="76">
        <f t="shared" si="1"/>
        <v>0</v>
      </c>
      <c r="J13" s="76">
        <f t="shared" si="1"/>
        <v>0</v>
      </c>
      <c r="K13" s="76"/>
    </row>
    <row r="14" spans="1:14" x14ac:dyDescent="0.35">
      <c r="A14" s="71"/>
      <c r="B14" s="78"/>
      <c r="C14" s="78"/>
      <c r="D14" s="78"/>
      <c r="E14" s="63"/>
      <c r="H14" s="70"/>
      <c r="I14" s="70"/>
    </row>
    <row r="15" spans="1:14" x14ac:dyDescent="0.35">
      <c r="A15" s="71" t="s">
        <v>38</v>
      </c>
      <c r="B15" s="69"/>
      <c r="C15" s="69"/>
      <c r="D15" s="69"/>
      <c r="F15" s="70"/>
      <c r="G15" s="70"/>
      <c r="H15" s="70"/>
      <c r="I15" s="70"/>
    </row>
    <row r="16" spans="1:14" s="79" customFormat="1" x14ac:dyDescent="0.35">
      <c r="A16" s="72" t="s">
        <v>39</v>
      </c>
      <c r="B16" s="73">
        <v>762.65</v>
      </c>
      <c r="C16" s="73">
        <v>1014.28</v>
      </c>
      <c r="D16" s="73">
        <v>1129.56</v>
      </c>
      <c r="E16" s="73">
        <v>1075.25</v>
      </c>
      <c r="F16" s="73">
        <v>1047.53</v>
      </c>
      <c r="G16" s="73">
        <v>996.54</v>
      </c>
      <c r="H16" s="73">
        <v>1163.93</v>
      </c>
      <c r="I16" s="73">
        <v>1084.1099999999999</v>
      </c>
      <c r="J16" s="73">
        <v>1160.5999999999999</v>
      </c>
      <c r="K16" s="73"/>
      <c r="L16" s="63"/>
    </row>
    <row r="17" spans="1:14" s="79" customFormat="1" x14ac:dyDescent="0.35">
      <c r="A17" s="72"/>
      <c r="B17" s="73"/>
      <c r="C17" s="73"/>
      <c r="D17" s="73"/>
      <c r="E17" s="73"/>
      <c r="F17" s="73"/>
      <c r="G17" s="73"/>
      <c r="H17" s="77"/>
      <c r="I17" s="64"/>
      <c r="J17" s="64"/>
      <c r="K17" s="64"/>
      <c r="L17" s="63"/>
    </row>
    <row r="18" spans="1:14" x14ac:dyDescent="0.35">
      <c r="A18" s="74" t="s">
        <v>47</v>
      </c>
      <c r="B18" s="76">
        <f>L18*B16</f>
        <v>0</v>
      </c>
      <c r="C18" s="76">
        <f>L18*C16</f>
        <v>0</v>
      </c>
      <c r="D18" s="76">
        <f>L18*D16</f>
        <v>0</v>
      </c>
      <c r="E18" s="76">
        <f>L18*E16</f>
        <v>0</v>
      </c>
      <c r="F18" s="76">
        <f>L18*F16</f>
        <v>0</v>
      </c>
      <c r="G18" s="76">
        <f>L18*G16</f>
        <v>0</v>
      </c>
      <c r="H18" s="76">
        <f>L18*H16</f>
        <v>0</v>
      </c>
      <c r="I18" s="76">
        <f>L18*I16</f>
        <v>0</v>
      </c>
      <c r="J18" s="76">
        <f>L18*J16</f>
        <v>0</v>
      </c>
      <c r="K18" s="64"/>
      <c r="L18" s="75">
        <f>'IT-konsultlösningar'!B41</f>
        <v>0</v>
      </c>
      <c r="M18" s="64"/>
      <c r="N18" s="76">
        <f>IF(B70='IT-konsultlösningar'!J99,B18,IF(C70='IT-konsultlösningar'!J99,C18,IF(D70='IT-konsultlösningar'!J99,D18,IF(E70='IT-konsultlösningar'!J99,E18,IF(F70='IT-konsultlösningar'!J99,F18,IF(G70='IT-konsultlösningar'!J99,G18,IF(H70='IT-konsultlösningar'!J99,H18,IF(I70='IT-konsultlösningar'!J99,I18,IF(J70='IT-konsultlösningar'!J99,J18,"")))))))))</f>
        <v>0</v>
      </c>
    </row>
    <row r="19" spans="1:14" x14ac:dyDescent="0.35">
      <c r="A19" s="74" t="s">
        <v>48</v>
      </c>
      <c r="B19" s="76">
        <f>L19*B16</f>
        <v>0</v>
      </c>
      <c r="C19" s="76">
        <f>L19*C16</f>
        <v>0</v>
      </c>
      <c r="D19" s="76">
        <f>L19*D16</f>
        <v>0</v>
      </c>
      <c r="E19" s="76">
        <f>L19*E16</f>
        <v>0</v>
      </c>
      <c r="F19" s="76">
        <f>L19*F16</f>
        <v>0</v>
      </c>
      <c r="G19" s="76">
        <f>L19*G16</f>
        <v>0</v>
      </c>
      <c r="H19" s="76">
        <f>L19*H16</f>
        <v>0</v>
      </c>
      <c r="I19" s="76">
        <f>L19*I16</f>
        <v>0</v>
      </c>
      <c r="J19" s="76">
        <f>L19*J16</f>
        <v>0</v>
      </c>
      <c r="K19" s="64"/>
      <c r="L19" s="64">
        <f>'IT-konsultlösningar'!B42</f>
        <v>0</v>
      </c>
      <c r="M19" s="64"/>
      <c r="N19" s="76">
        <f>IF(B70='IT-konsultlösningar'!J99,B19,IF(C70='IT-konsultlösningar'!J99,C19,IF(D70='IT-konsultlösningar'!J99,D19,IF(E70='IT-konsultlösningar'!J99,E19,IF(F70='IT-konsultlösningar'!J99,F19,IF(G70='IT-konsultlösningar'!J99,G19,IF(H70='IT-konsultlösningar'!J99,H19,IF(I70='IT-konsultlösningar'!J99,I19,IF(J70='IT-konsultlösningar'!J99,J19,"")))))))))</f>
        <v>0</v>
      </c>
    </row>
    <row r="20" spans="1:14" x14ac:dyDescent="0.35">
      <c r="A20" s="74" t="s">
        <v>37</v>
      </c>
      <c r="B20" s="76">
        <f>SUM(B18,B19)</f>
        <v>0</v>
      </c>
      <c r="C20" s="76">
        <f>SUM(C18,C19)</f>
        <v>0</v>
      </c>
      <c r="D20" s="76">
        <f t="shared" ref="D20:J20" si="2">SUM(D18,D19)</f>
        <v>0</v>
      </c>
      <c r="E20" s="76">
        <f t="shared" si="2"/>
        <v>0</v>
      </c>
      <c r="F20" s="76">
        <f t="shared" si="2"/>
        <v>0</v>
      </c>
      <c r="G20" s="76">
        <f t="shared" si="2"/>
        <v>0</v>
      </c>
      <c r="H20" s="76">
        <f t="shared" si="2"/>
        <v>0</v>
      </c>
      <c r="I20" s="76">
        <f t="shared" si="2"/>
        <v>0</v>
      </c>
      <c r="J20" s="76">
        <f t="shared" si="2"/>
        <v>0</v>
      </c>
      <c r="K20" s="76"/>
    </row>
    <row r="21" spans="1:14" x14ac:dyDescent="0.35">
      <c r="A21" s="80"/>
      <c r="B21" s="81"/>
      <c r="C21" s="81"/>
      <c r="D21" s="81"/>
      <c r="E21" s="60"/>
      <c r="F21" s="60"/>
      <c r="G21" s="60"/>
      <c r="H21" s="70"/>
      <c r="I21" s="70"/>
    </row>
    <row r="22" spans="1:14" x14ac:dyDescent="0.35">
      <c r="A22" s="71" t="s">
        <v>54</v>
      </c>
      <c r="B22" s="69"/>
      <c r="C22" s="69"/>
      <c r="D22" s="69"/>
      <c r="F22" s="70"/>
      <c r="G22" s="70"/>
      <c r="H22" s="69"/>
      <c r="I22" s="69"/>
      <c r="M22" s="69"/>
    </row>
    <row r="23" spans="1:14" x14ac:dyDescent="0.35">
      <c r="A23" s="72" t="s">
        <v>36</v>
      </c>
      <c r="B23" s="73">
        <v>498.83</v>
      </c>
      <c r="C23" s="73">
        <v>1017.6</v>
      </c>
      <c r="D23" s="73">
        <v>912.3</v>
      </c>
      <c r="E23" s="73">
        <v>1047.53</v>
      </c>
      <c r="F23" s="73">
        <v>886.8</v>
      </c>
      <c r="G23" s="73">
        <v>1051.97</v>
      </c>
      <c r="H23" s="73">
        <v>1219.3499999999999</v>
      </c>
      <c r="I23" s="73">
        <v>973.26</v>
      </c>
      <c r="J23" s="73">
        <v>1193.8499999999999</v>
      </c>
      <c r="K23" s="73"/>
    </row>
    <row r="24" spans="1:14" x14ac:dyDescent="0.35">
      <c r="A24" s="72"/>
      <c r="B24" s="73"/>
      <c r="C24" s="73"/>
      <c r="D24" s="73"/>
      <c r="E24" s="73"/>
      <c r="F24" s="73"/>
      <c r="G24" s="73"/>
      <c r="H24" s="62"/>
      <c r="I24" s="62"/>
      <c r="J24" s="64"/>
      <c r="K24" s="64"/>
    </row>
    <row r="25" spans="1:14" x14ac:dyDescent="0.35">
      <c r="A25" s="72"/>
      <c r="B25" s="73"/>
      <c r="C25" s="73"/>
      <c r="D25" s="73"/>
      <c r="E25" s="73"/>
      <c r="F25" s="73"/>
      <c r="G25" s="73"/>
      <c r="H25" s="62"/>
      <c r="I25" s="62"/>
      <c r="J25" s="64"/>
      <c r="K25" s="64"/>
    </row>
    <row r="26" spans="1:14" x14ac:dyDescent="0.35">
      <c r="A26" s="74" t="s">
        <v>47</v>
      </c>
      <c r="B26" s="73">
        <f>L26*B23</f>
        <v>0</v>
      </c>
      <c r="C26" s="73">
        <f>L26*C23</f>
        <v>0</v>
      </c>
      <c r="D26" s="73">
        <f>L26*D23</f>
        <v>0</v>
      </c>
      <c r="E26" s="73">
        <f>L26*E23</f>
        <v>0</v>
      </c>
      <c r="F26" s="73">
        <f>$L$26*F23</f>
        <v>0</v>
      </c>
      <c r="G26" s="73">
        <f>$L$26*G23</f>
        <v>0</v>
      </c>
      <c r="H26" s="73">
        <f>$L$26*H23</f>
        <v>0</v>
      </c>
      <c r="I26" s="73">
        <f>L26*I23</f>
        <v>0</v>
      </c>
      <c r="J26" s="73">
        <f>L26*J23</f>
        <v>0</v>
      </c>
      <c r="K26" s="64"/>
      <c r="L26" s="75">
        <f>'IT-konsultlösningar'!B47</f>
        <v>0</v>
      </c>
      <c r="M26" s="64"/>
      <c r="N26" s="76">
        <f>IF(B$70='IT-konsultlösningar'!J$99,B26,IF(C$70='IT-konsultlösningar'!J$99,C26,IF(D$70='IT-konsultlösningar'!J$99,D26,IF(E$70='IT-konsultlösningar'!J$99,E26,IF(F$70='IT-konsultlösningar'!J$99,F26,IF(G$70='IT-konsultlösningar'!J$99,G26,IF(H$70='IT-konsultlösningar'!J$99,H26,IF(I$70='IT-konsultlösningar'!J$99,I26,IF(J$70='IT-konsultlösningar'!J$99,J26,"")))))))))</f>
        <v>0</v>
      </c>
    </row>
    <row r="27" spans="1:14" x14ac:dyDescent="0.35">
      <c r="A27" s="74" t="s">
        <v>48</v>
      </c>
      <c r="B27" s="73">
        <f>L27*B23</f>
        <v>0</v>
      </c>
      <c r="C27" s="73">
        <f>L27*C23</f>
        <v>0</v>
      </c>
      <c r="D27" s="73">
        <f>L27*D23</f>
        <v>0</v>
      </c>
      <c r="E27" s="73">
        <f>L27*E23</f>
        <v>0</v>
      </c>
      <c r="F27" s="73">
        <f>L27*F23</f>
        <v>0</v>
      </c>
      <c r="G27" s="73">
        <f>L27*G23</f>
        <v>0</v>
      </c>
      <c r="H27" s="73">
        <f>L27*H23</f>
        <v>0</v>
      </c>
      <c r="I27" s="73">
        <f>L27*I23</f>
        <v>0</v>
      </c>
      <c r="J27" s="73">
        <f>L27*J23</f>
        <v>0</v>
      </c>
      <c r="K27" s="77"/>
      <c r="L27" s="75">
        <f>'IT-konsultlösningar'!B48</f>
        <v>0</v>
      </c>
      <c r="M27" s="64"/>
      <c r="N27" s="76">
        <f>IF(B$70='IT-konsultlösningar'!J$99,B27,IF(C$70='IT-konsultlösningar'!J$99,C27,IF(D$70='IT-konsultlösningar'!J$99,D27,IF(E$70='IT-konsultlösningar'!J$99,E27,IF(F$70='IT-konsultlösningar'!J$99,F27,IF(G$70='IT-konsultlösningar'!J$99,G27,IF(H$70='IT-konsultlösningar'!J$99,H27,IF(I$70='IT-konsultlösningar'!J$99,I27,IF(J$70='IT-konsultlösningar'!J$99,J27,"")))))))))</f>
        <v>0</v>
      </c>
    </row>
    <row r="28" spans="1:14" x14ac:dyDescent="0.35">
      <c r="A28" s="74" t="s">
        <v>37</v>
      </c>
      <c r="B28" s="76">
        <f>SUM(B26:B27)</f>
        <v>0</v>
      </c>
      <c r="C28" s="76">
        <f t="shared" ref="C28:J28" si="3">SUM(C26:C27)</f>
        <v>0</v>
      </c>
      <c r="D28" s="76">
        <f t="shared" si="3"/>
        <v>0</v>
      </c>
      <c r="E28" s="76">
        <f t="shared" si="3"/>
        <v>0</v>
      </c>
      <c r="F28" s="76">
        <f t="shared" si="3"/>
        <v>0</v>
      </c>
      <c r="G28" s="76">
        <f t="shared" si="3"/>
        <v>0</v>
      </c>
      <c r="H28" s="76">
        <f t="shared" si="3"/>
        <v>0</v>
      </c>
      <c r="I28" s="76">
        <f t="shared" si="3"/>
        <v>0</v>
      </c>
      <c r="J28" s="76">
        <f t="shared" si="3"/>
        <v>0</v>
      </c>
      <c r="K28" s="76"/>
    </row>
    <row r="29" spans="1:14" x14ac:dyDescent="0.35">
      <c r="A29" s="71"/>
      <c r="B29" s="78"/>
      <c r="C29" s="78"/>
      <c r="D29" s="78"/>
      <c r="E29" s="63"/>
      <c r="H29" s="70"/>
      <c r="I29" s="70"/>
    </row>
    <row r="30" spans="1:14" x14ac:dyDescent="0.35">
      <c r="A30" s="71" t="s">
        <v>55</v>
      </c>
      <c r="B30" s="69"/>
      <c r="C30" s="69"/>
      <c r="D30" s="69"/>
      <c r="F30" s="70"/>
      <c r="G30" s="70"/>
      <c r="H30" s="70"/>
      <c r="I30" s="70"/>
    </row>
    <row r="31" spans="1:14" x14ac:dyDescent="0.35">
      <c r="A31" s="72" t="s">
        <v>39</v>
      </c>
      <c r="B31" s="73">
        <v>884.58</v>
      </c>
      <c r="C31" s="73">
        <v>1160.5999999999999</v>
      </c>
      <c r="D31" s="73">
        <v>1129.56</v>
      </c>
      <c r="E31" s="73">
        <v>1030.9100000000001</v>
      </c>
      <c r="F31" s="73">
        <v>1191.6400000000001</v>
      </c>
      <c r="G31" s="73">
        <v>1051.97</v>
      </c>
      <c r="H31" s="73">
        <v>1163.93</v>
      </c>
      <c r="I31" s="73">
        <v>1410.01</v>
      </c>
      <c r="J31" s="73">
        <v>1326.87</v>
      </c>
      <c r="K31" s="73"/>
      <c r="M31" s="79"/>
      <c r="N31" s="79"/>
    </row>
    <row r="32" spans="1:14" x14ac:dyDescent="0.35">
      <c r="A32" s="72"/>
      <c r="B32" s="73"/>
      <c r="C32" s="73"/>
      <c r="D32" s="73"/>
      <c r="E32" s="73"/>
      <c r="F32" s="73"/>
      <c r="G32" s="73"/>
      <c r="H32" s="77"/>
      <c r="I32" s="64"/>
      <c r="J32" s="64"/>
      <c r="K32" s="64"/>
      <c r="M32" s="79"/>
      <c r="N32" s="79"/>
    </row>
    <row r="33" spans="1:23" x14ac:dyDescent="0.35">
      <c r="A33" s="74" t="s">
        <v>47</v>
      </c>
      <c r="B33" s="76">
        <f>L33*B31</f>
        <v>0</v>
      </c>
      <c r="C33" s="76">
        <f>L33*C31</f>
        <v>0</v>
      </c>
      <c r="D33" s="76">
        <f>L33*D31</f>
        <v>0</v>
      </c>
      <c r="E33" s="76">
        <f>L33*E31</f>
        <v>0</v>
      </c>
      <c r="F33" s="76">
        <f>L33*F31</f>
        <v>0</v>
      </c>
      <c r="G33" s="76">
        <f>L33*G31</f>
        <v>0</v>
      </c>
      <c r="H33" s="76">
        <f>L33*H31</f>
        <v>0</v>
      </c>
      <c r="I33" s="76">
        <f>L33*I31</f>
        <v>0</v>
      </c>
      <c r="J33" s="76">
        <f>L33*J31</f>
        <v>0</v>
      </c>
      <c r="K33" s="64"/>
      <c r="L33" s="75">
        <f>'IT-konsultlösningar'!B53</f>
        <v>0</v>
      </c>
      <c r="M33" s="64"/>
      <c r="N33" s="76">
        <f>IF(B$70='IT-konsultlösningar'!J$99,B33,IF(C$70='IT-konsultlösningar'!J$99,C33,IF(D$70='IT-konsultlösningar'!J$99,D33,IF(E$70='IT-konsultlösningar'!J$99,E33,IF(F$70='IT-konsultlösningar'!J$99,F33,IF(G$70='IT-konsultlösningar'!J$99,G33,IF(H$70='IT-konsultlösningar'!J$99,H33,IF(I$70='IT-konsultlösningar'!J$99,I33,IF(J$70='IT-konsultlösningar'!J$99,J33,"")))))))))</f>
        <v>0</v>
      </c>
    </row>
    <row r="34" spans="1:23" x14ac:dyDescent="0.35">
      <c r="A34" s="74" t="s">
        <v>48</v>
      </c>
      <c r="B34" s="76">
        <f>L34*B31</f>
        <v>0</v>
      </c>
      <c r="C34" s="76">
        <f>L34*C31</f>
        <v>0</v>
      </c>
      <c r="D34" s="76">
        <f>L34*D31</f>
        <v>0</v>
      </c>
      <c r="E34" s="76">
        <f>L34*E31</f>
        <v>0</v>
      </c>
      <c r="F34" s="76">
        <f>L34*F31</f>
        <v>0</v>
      </c>
      <c r="G34" s="76">
        <f>L34*G31</f>
        <v>0</v>
      </c>
      <c r="H34" s="76">
        <f>L34*H31</f>
        <v>0</v>
      </c>
      <c r="I34" s="76">
        <f>L34*I31</f>
        <v>0</v>
      </c>
      <c r="J34" s="76">
        <f>L34*J31</f>
        <v>0</v>
      </c>
      <c r="K34" s="64"/>
      <c r="L34" s="75">
        <f>'IT-konsultlösningar'!B54</f>
        <v>0</v>
      </c>
      <c r="M34" s="64"/>
      <c r="N34" s="76">
        <f>IF(B$70='IT-konsultlösningar'!J$99,B34,IF(C$70='IT-konsultlösningar'!J$99,C34,IF(D$70='IT-konsultlösningar'!J$99,D34,IF(E$70='IT-konsultlösningar'!J$99,E34,IF(F$70='IT-konsultlösningar'!J$99,F34,IF(G$70='IT-konsultlösningar'!J$99,G34,IF(H$70='IT-konsultlösningar'!J$99,H34,IF(I$70='IT-konsultlösningar'!J$99,I34,IF(J$70='IT-konsultlösningar'!J$99,J34,"")))))))))</f>
        <v>0</v>
      </c>
    </row>
    <row r="35" spans="1:23" x14ac:dyDescent="0.35">
      <c r="A35" s="74" t="s">
        <v>37</v>
      </c>
      <c r="B35" s="76">
        <f>SUM(B33,B34)</f>
        <v>0</v>
      </c>
      <c r="C35" s="76">
        <f>SUM(C33,C34)</f>
        <v>0</v>
      </c>
      <c r="D35" s="76">
        <f t="shared" ref="D35:J35" si="4">SUM(D33,D34)</f>
        <v>0</v>
      </c>
      <c r="E35" s="76">
        <f t="shared" si="4"/>
        <v>0</v>
      </c>
      <c r="F35" s="76">
        <f t="shared" si="4"/>
        <v>0</v>
      </c>
      <c r="G35" s="76">
        <f t="shared" si="4"/>
        <v>0</v>
      </c>
      <c r="H35" s="76">
        <f t="shared" si="4"/>
        <v>0</v>
      </c>
      <c r="I35" s="76">
        <f t="shared" si="4"/>
        <v>0</v>
      </c>
      <c r="J35" s="76">
        <f t="shared" si="4"/>
        <v>0</v>
      </c>
      <c r="K35" s="76"/>
    </row>
    <row r="36" spans="1:23" x14ac:dyDescent="0.35">
      <c r="A36" s="71"/>
      <c r="B36" s="82"/>
      <c r="C36" s="82"/>
      <c r="D36" s="82"/>
      <c r="E36" s="60"/>
      <c r="F36" s="60"/>
      <c r="G36" s="60"/>
      <c r="H36" s="70"/>
      <c r="I36" s="70"/>
      <c r="W36" s="79"/>
    </row>
    <row r="37" spans="1:23" x14ac:dyDescent="0.35">
      <c r="A37" s="71" t="s">
        <v>56</v>
      </c>
      <c r="B37" s="69"/>
      <c r="C37" s="69"/>
      <c r="D37" s="69"/>
      <c r="F37" s="70"/>
      <c r="G37" s="70"/>
      <c r="H37" s="69"/>
      <c r="I37" s="69"/>
      <c r="M37" s="69"/>
      <c r="W37" s="79"/>
    </row>
    <row r="38" spans="1:23" x14ac:dyDescent="0.35">
      <c r="A38" s="72" t="s">
        <v>36</v>
      </c>
      <c r="B38" s="73">
        <v>884.58</v>
      </c>
      <c r="C38" s="73">
        <v>1046.42</v>
      </c>
      <c r="D38" s="73">
        <v>1157.27</v>
      </c>
      <c r="E38" s="73">
        <v>1163.93</v>
      </c>
      <c r="F38" s="73">
        <v>1247.06</v>
      </c>
      <c r="G38" s="73">
        <v>1051.97</v>
      </c>
      <c r="H38" s="73">
        <v>1219.3499999999999</v>
      </c>
      <c r="I38" s="73">
        <v>1764.73</v>
      </c>
      <c r="J38" s="73">
        <v>1604</v>
      </c>
      <c r="K38" s="73"/>
      <c r="W38" s="79"/>
    </row>
    <row r="39" spans="1:23" x14ac:dyDescent="0.35">
      <c r="A39" s="72"/>
      <c r="B39" s="73"/>
      <c r="C39" s="73"/>
      <c r="D39" s="73"/>
      <c r="E39" s="73"/>
      <c r="F39" s="73"/>
      <c r="G39" s="73"/>
      <c r="H39" s="62"/>
      <c r="I39" s="62"/>
      <c r="J39" s="64"/>
      <c r="K39" s="64"/>
      <c r="W39" s="79"/>
    </row>
    <row r="40" spans="1:23" x14ac:dyDescent="0.35">
      <c r="A40" s="72"/>
      <c r="B40" s="73"/>
      <c r="C40" s="73"/>
      <c r="D40" s="73"/>
      <c r="E40" s="73"/>
      <c r="F40" s="73"/>
      <c r="G40" s="73"/>
      <c r="H40" s="62"/>
      <c r="I40" s="62"/>
      <c r="J40" s="64"/>
      <c r="K40" s="64"/>
      <c r="W40" s="79"/>
    </row>
    <row r="41" spans="1:23" x14ac:dyDescent="0.35">
      <c r="A41" s="74" t="s">
        <v>47</v>
      </c>
      <c r="B41" s="73">
        <f>L41*B38</f>
        <v>0</v>
      </c>
      <c r="C41" s="73">
        <f>$L$41*C38</f>
        <v>0</v>
      </c>
      <c r="D41" s="73">
        <f>$L$41*D38</f>
        <v>0</v>
      </c>
      <c r="E41" s="73">
        <f t="shared" ref="E41:J41" si="5">$L$41*E38</f>
        <v>0</v>
      </c>
      <c r="F41" s="73">
        <f t="shared" si="5"/>
        <v>0</v>
      </c>
      <c r="G41" s="73">
        <f t="shared" si="5"/>
        <v>0</v>
      </c>
      <c r="H41" s="73">
        <f t="shared" si="5"/>
        <v>0</v>
      </c>
      <c r="I41" s="73">
        <f t="shared" si="5"/>
        <v>0</v>
      </c>
      <c r="J41" s="73">
        <f t="shared" si="5"/>
        <v>0</v>
      </c>
      <c r="K41" s="64"/>
      <c r="L41" s="75">
        <f>'IT-konsultlösningar'!B59</f>
        <v>0</v>
      </c>
      <c r="M41" s="64"/>
      <c r="N41" s="76">
        <f>IF(B$70='IT-konsultlösningar'!J$99,B41,IF(C$70='IT-konsultlösningar'!J$99,C41,IF(D$70='IT-konsultlösningar'!J$99,D41,IF(E$70='IT-konsultlösningar'!J$99,E41,IF(F$70='IT-konsultlösningar'!J$99,F41,IF(G$70='IT-konsultlösningar'!J$99,G41,IF(H$70='IT-konsultlösningar'!J$99,H41,IF(I$70='IT-konsultlösningar'!J$99,I41,IF(J$70='IT-konsultlösningar'!J$99,J41,"")))))))))</f>
        <v>0</v>
      </c>
      <c r="W41" s="79"/>
    </row>
    <row r="42" spans="1:23" x14ac:dyDescent="0.35">
      <c r="A42" s="74" t="s">
        <v>48</v>
      </c>
      <c r="B42" s="73">
        <f>L42*B38</f>
        <v>0</v>
      </c>
      <c r="C42" s="73">
        <f>L42*C38</f>
        <v>0</v>
      </c>
      <c r="D42" s="73">
        <f>L42*D38</f>
        <v>0</v>
      </c>
      <c r="E42" s="73">
        <f>L42*E38</f>
        <v>0</v>
      </c>
      <c r="F42" s="73">
        <f>L42*F38</f>
        <v>0</v>
      </c>
      <c r="G42" s="73">
        <f>L42*G38</f>
        <v>0</v>
      </c>
      <c r="H42" s="73">
        <f>L42*H38</f>
        <v>0</v>
      </c>
      <c r="I42" s="73">
        <f>L42*I38</f>
        <v>0</v>
      </c>
      <c r="J42" s="73">
        <f>L42*J38</f>
        <v>0</v>
      </c>
      <c r="K42" s="77"/>
      <c r="L42" s="75">
        <f>'IT-konsultlösningar'!B60</f>
        <v>0</v>
      </c>
      <c r="M42" s="64"/>
      <c r="N42" s="76">
        <f>IF(B$70='IT-konsultlösningar'!J$99,B42,IF(C$70='IT-konsultlösningar'!J$99,C42,IF(D$70='IT-konsultlösningar'!J$99,D42,IF(E$70='IT-konsultlösningar'!J$99,E42,IF(F$70='IT-konsultlösningar'!J$99,F42,IF(G$70='IT-konsultlösningar'!J$99,G42,IF(H$70='IT-konsultlösningar'!J$99,H42,IF(I$70='IT-konsultlösningar'!J$99,I42,IF(J$70='IT-konsultlösningar'!J$99,J42,"")))))))))</f>
        <v>0</v>
      </c>
      <c r="W42" s="79"/>
    </row>
    <row r="43" spans="1:23" x14ac:dyDescent="0.35">
      <c r="A43" s="74" t="s">
        <v>37</v>
      </c>
      <c r="B43" s="76">
        <f>SUM(B41:B42)</f>
        <v>0</v>
      </c>
      <c r="C43" s="76">
        <f t="shared" ref="C43:J43" si="6">SUM(C41:C42)</f>
        <v>0</v>
      </c>
      <c r="D43" s="76">
        <f t="shared" si="6"/>
        <v>0</v>
      </c>
      <c r="E43" s="76">
        <f t="shared" si="6"/>
        <v>0</v>
      </c>
      <c r="F43" s="76">
        <f t="shared" si="6"/>
        <v>0</v>
      </c>
      <c r="G43" s="76">
        <f t="shared" si="6"/>
        <v>0</v>
      </c>
      <c r="H43" s="76">
        <f t="shared" si="6"/>
        <v>0</v>
      </c>
      <c r="I43" s="76">
        <f t="shared" si="6"/>
        <v>0</v>
      </c>
      <c r="J43" s="76">
        <f t="shared" si="6"/>
        <v>0</v>
      </c>
      <c r="K43" s="76"/>
      <c r="W43" s="79"/>
    </row>
    <row r="44" spans="1:23" x14ac:dyDescent="0.35">
      <c r="A44" s="71"/>
      <c r="B44" s="78"/>
      <c r="C44" s="78"/>
      <c r="D44" s="78"/>
      <c r="E44" s="63"/>
      <c r="H44" s="70"/>
      <c r="I44" s="70"/>
      <c r="W44" s="79"/>
    </row>
    <row r="45" spans="1:23" x14ac:dyDescent="0.35">
      <c r="A45" s="71" t="s">
        <v>57</v>
      </c>
      <c r="B45" s="69"/>
      <c r="C45" s="69"/>
      <c r="D45" s="69"/>
      <c r="F45" s="70"/>
      <c r="G45" s="70"/>
      <c r="H45" s="70"/>
      <c r="I45" s="70"/>
      <c r="W45" s="79"/>
    </row>
    <row r="46" spans="1:23" x14ac:dyDescent="0.35">
      <c r="A46" s="72" t="s">
        <v>39</v>
      </c>
      <c r="B46" s="73">
        <v>498.83</v>
      </c>
      <c r="C46" s="73">
        <v>1035.3399999999999</v>
      </c>
      <c r="D46" s="73">
        <v>971.05</v>
      </c>
      <c r="E46" s="73">
        <v>1086.33</v>
      </c>
      <c r="F46" s="73">
        <v>1163.93</v>
      </c>
      <c r="G46" s="73">
        <v>1051.97</v>
      </c>
      <c r="H46" s="73">
        <v>1219.3499999999999</v>
      </c>
      <c r="I46" s="73">
        <v>988.78</v>
      </c>
      <c r="J46" s="73">
        <v>1326.87</v>
      </c>
      <c r="K46" s="73"/>
      <c r="M46" s="79"/>
      <c r="N46" s="79"/>
      <c r="W46" s="79"/>
    </row>
    <row r="47" spans="1:23" x14ac:dyDescent="0.35">
      <c r="A47" s="72"/>
      <c r="B47" s="73"/>
      <c r="C47" s="73"/>
      <c r="D47" s="73"/>
      <c r="E47" s="73"/>
      <c r="F47" s="73"/>
      <c r="G47" s="73"/>
      <c r="H47" s="77"/>
      <c r="I47" s="64"/>
      <c r="J47" s="64"/>
      <c r="K47" s="64"/>
      <c r="M47" s="79"/>
      <c r="N47" s="79"/>
      <c r="W47" s="79"/>
    </row>
    <row r="48" spans="1:23" x14ac:dyDescent="0.35">
      <c r="A48" s="74" t="s">
        <v>47</v>
      </c>
      <c r="B48" s="76">
        <f>L48*B46</f>
        <v>0</v>
      </c>
      <c r="C48" s="76">
        <f>L48*C46</f>
        <v>0</v>
      </c>
      <c r="D48" s="76">
        <f>L48*D46</f>
        <v>0</v>
      </c>
      <c r="E48" s="76">
        <f>L48*E46</f>
        <v>0</v>
      </c>
      <c r="F48" s="76">
        <f>L48*F46</f>
        <v>0</v>
      </c>
      <c r="G48" s="76">
        <f>L48*G46</f>
        <v>0</v>
      </c>
      <c r="H48" s="76">
        <f>L48*H46</f>
        <v>0</v>
      </c>
      <c r="I48" s="76">
        <f>L48*I46</f>
        <v>0</v>
      </c>
      <c r="J48" s="76">
        <f>L48*J46</f>
        <v>0</v>
      </c>
      <c r="K48" s="64"/>
      <c r="L48" s="75">
        <f>'IT-konsultlösningar'!B65</f>
        <v>0</v>
      </c>
      <c r="M48" s="64"/>
      <c r="N48" s="76">
        <f>IF(B$70='IT-konsultlösningar'!J$99,B48,IF(C$70='IT-konsultlösningar'!J$99,C48,IF(D$70='IT-konsultlösningar'!J$99,D48,IF(E$70='IT-konsultlösningar'!J$99,E48,IF(F$70='IT-konsultlösningar'!J$99,F48,IF(G$70='IT-konsultlösningar'!J$99,G48,IF(H$70='IT-konsultlösningar'!J$99,H48,IF(I$70='IT-konsultlösningar'!J$99,I48,IF(J$70='IT-konsultlösningar'!J$99,J48,"")))))))))</f>
        <v>0</v>
      </c>
      <c r="W48" s="79"/>
    </row>
    <row r="49" spans="1:23" x14ac:dyDescent="0.35">
      <c r="A49" s="74" t="s">
        <v>48</v>
      </c>
      <c r="B49" s="76">
        <f>L49*B46</f>
        <v>0</v>
      </c>
      <c r="C49" s="76">
        <f>L49*C46</f>
        <v>0</v>
      </c>
      <c r="D49" s="76">
        <f>L49*D46</f>
        <v>0</v>
      </c>
      <c r="E49" s="76">
        <f>L49*E46</f>
        <v>0</v>
      </c>
      <c r="F49" s="76">
        <f>L49*F46</f>
        <v>0</v>
      </c>
      <c r="G49" s="76">
        <f>L49*G46</f>
        <v>0</v>
      </c>
      <c r="H49" s="76">
        <f>L49*H46</f>
        <v>0</v>
      </c>
      <c r="I49" s="76">
        <f>L49*I46</f>
        <v>0</v>
      </c>
      <c r="J49" s="76">
        <f>L49*J46</f>
        <v>0</v>
      </c>
      <c r="K49" s="64"/>
      <c r="L49" s="75">
        <f>'IT-konsultlösningar'!B66</f>
        <v>0</v>
      </c>
      <c r="M49" s="64"/>
      <c r="N49" s="76">
        <f>IF(B$70='IT-konsultlösningar'!J$99,B49,IF(C$70='IT-konsultlösningar'!J$99,C49,IF(D$70='IT-konsultlösningar'!J$99,D49,IF(E$70='IT-konsultlösningar'!J$99,E49,IF(F$70='IT-konsultlösningar'!J$99,F49,IF(G$70='IT-konsultlösningar'!J$99,G49,IF(H$70='IT-konsultlösningar'!J$99,H49,IF(I$70='IT-konsultlösningar'!J$99,I49,IF(J$70='IT-konsultlösningar'!J$99,J49,"")))))))))</f>
        <v>0</v>
      </c>
      <c r="W49" s="79"/>
    </row>
    <row r="50" spans="1:23" x14ac:dyDescent="0.35">
      <c r="A50" s="74" t="s">
        <v>37</v>
      </c>
      <c r="B50" s="76">
        <f>SUM(B48,B49)</f>
        <v>0</v>
      </c>
      <c r="C50" s="76">
        <f>SUM(C48,C49)</f>
        <v>0</v>
      </c>
      <c r="D50" s="76">
        <f t="shared" ref="D50:J50" si="7">SUM(D48,D49)</f>
        <v>0</v>
      </c>
      <c r="E50" s="76">
        <f t="shared" si="7"/>
        <v>0</v>
      </c>
      <c r="F50" s="76">
        <f t="shared" si="7"/>
        <v>0</v>
      </c>
      <c r="G50" s="76">
        <f t="shared" si="7"/>
        <v>0</v>
      </c>
      <c r="H50" s="76">
        <f t="shared" si="7"/>
        <v>0</v>
      </c>
      <c r="I50" s="76">
        <f t="shared" si="7"/>
        <v>0</v>
      </c>
      <c r="J50" s="76">
        <f t="shared" si="7"/>
        <v>0</v>
      </c>
      <c r="K50" s="76"/>
      <c r="W50" s="79"/>
    </row>
    <row r="51" spans="1:23" x14ac:dyDescent="0.35">
      <c r="A51" s="71"/>
      <c r="B51" s="82"/>
      <c r="C51" s="82"/>
      <c r="D51" s="82"/>
      <c r="E51" s="60"/>
      <c r="F51" s="60"/>
      <c r="G51" s="60"/>
      <c r="H51" s="70"/>
      <c r="W51" s="79"/>
    </row>
    <row r="52" spans="1:23" x14ac:dyDescent="0.35">
      <c r="A52" s="71" t="s">
        <v>58</v>
      </c>
      <c r="B52" s="69"/>
      <c r="C52" s="69"/>
      <c r="D52" s="69"/>
      <c r="F52" s="70"/>
      <c r="G52" s="70"/>
      <c r="H52" s="69"/>
      <c r="I52" s="69"/>
      <c r="M52" s="69"/>
      <c r="W52" s="79"/>
    </row>
    <row r="53" spans="1:23" x14ac:dyDescent="0.35">
      <c r="A53" s="72" t="s">
        <v>36</v>
      </c>
      <c r="B53" s="73">
        <v>1325.77</v>
      </c>
      <c r="C53" s="73">
        <v>1259.26</v>
      </c>
      <c r="D53" s="73">
        <v>1434.4</v>
      </c>
      <c r="E53" s="73">
        <v>1330.2</v>
      </c>
      <c r="F53" s="73">
        <v>1441.05</v>
      </c>
      <c r="G53" s="73">
        <v>996.54</v>
      </c>
      <c r="H53" s="73">
        <v>1163.93</v>
      </c>
      <c r="I53" s="73">
        <v>1084.1099999999999</v>
      </c>
      <c r="J53" s="73">
        <v>1326.87</v>
      </c>
      <c r="K53" s="73"/>
      <c r="W53" s="79"/>
    </row>
    <row r="54" spans="1:23" x14ac:dyDescent="0.35">
      <c r="A54" s="72"/>
      <c r="B54" s="73"/>
      <c r="C54" s="73"/>
      <c r="D54" s="73"/>
      <c r="E54" s="73"/>
      <c r="F54" s="73"/>
      <c r="G54" s="73"/>
      <c r="H54" s="62"/>
      <c r="I54" s="62"/>
      <c r="J54" s="64"/>
      <c r="K54" s="64"/>
      <c r="W54" s="79"/>
    </row>
    <row r="55" spans="1:23" x14ac:dyDescent="0.35">
      <c r="A55" s="72"/>
      <c r="B55" s="73"/>
      <c r="C55" s="73"/>
      <c r="D55" s="73"/>
      <c r="E55" s="73"/>
      <c r="F55" s="73"/>
      <c r="G55" s="73"/>
      <c r="H55" s="62"/>
      <c r="I55" s="62"/>
      <c r="J55" s="64"/>
      <c r="K55" s="64"/>
      <c r="W55" s="79"/>
    </row>
    <row r="56" spans="1:23" x14ac:dyDescent="0.35">
      <c r="A56" s="74" t="s">
        <v>47</v>
      </c>
      <c r="B56" s="73">
        <f>L56*B53</f>
        <v>0</v>
      </c>
      <c r="C56" s="73">
        <f>$L$56*C53</f>
        <v>0</v>
      </c>
      <c r="D56" s="73">
        <f t="shared" ref="D56:J56" si="8">$L$56*D53</f>
        <v>0</v>
      </c>
      <c r="E56" s="73">
        <f t="shared" si="8"/>
        <v>0</v>
      </c>
      <c r="F56" s="73">
        <f t="shared" si="8"/>
        <v>0</v>
      </c>
      <c r="G56" s="73">
        <f t="shared" si="8"/>
        <v>0</v>
      </c>
      <c r="H56" s="73">
        <f t="shared" si="8"/>
        <v>0</v>
      </c>
      <c r="I56" s="73">
        <f t="shared" si="8"/>
        <v>0</v>
      </c>
      <c r="J56" s="73">
        <f t="shared" si="8"/>
        <v>0</v>
      </c>
      <c r="K56" s="64"/>
      <c r="L56" s="75">
        <f>'IT-konsultlösningar'!B71</f>
        <v>0</v>
      </c>
      <c r="M56" s="64"/>
      <c r="N56" s="76">
        <f>IF(B$70='IT-konsultlösningar'!J$99,B56,IF(C$70='IT-konsultlösningar'!J$99,C56,IF(D$70='IT-konsultlösningar'!J$99,D56,IF(E$70='IT-konsultlösningar'!J$99,E56,IF(F$70='IT-konsultlösningar'!J$99,F56,IF(G$70='IT-konsultlösningar'!J$99,G56,IF(H$70='IT-konsultlösningar'!J$99,H56,IF(I$70='IT-konsultlösningar'!J$99,I56,IF(J$70='IT-konsultlösningar'!J$99,J56,"")))))))))</f>
        <v>0</v>
      </c>
      <c r="W56" s="79"/>
    </row>
    <row r="57" spans="1:23" x14ac:dyDescent="0.35">
      <c r="A57" s="74" t="s">
        <v>48</v>
      </c>
      <c r="B57" s="73">
        <f>L57*B53</f>
        <v>0</v>
      </c>
      <c r="C57" s="73">
        <f>L57*C53</f>
        <v>0</v>
      </c>
      <c r="D57" s="73">
        <f>L57*D53</f>
        <v>0</v>
      </c>
      <c r="E57" s="73">
        <f>L57*E53</f>
        <v>0</v>
      </c>
      <c r="F57" s="73">
        <f>L57*F53</f>
        <v>0</v>
      </c>
      <c r="G57" s="73">
        <f>L57*G53</f>
        <v>0</v>
      </c>
      <c r="H57" s="73">
        <f>L57*H53</f>
        <v>0</v>
      </c>
      <c r="I57" s="73">
        <f>L57*I53</f>
        <v>0</v>
      </c>
      <c r="J57" s="73">
        <f>L57*J53</f>
        <v>0</v>
      </c>
      <c r="K57" s="77"/>
      <c r="L57" s="75">
        <f>'IT-konsultlösningar'!B72</f>
        <v>0</v>
      </c>
      <c r="M57" s="64"/>
      <c r="N57" s="76">
        <f>IF(B$70='IT-konsultlösningar'!J$99,B57,IF(C$70='IT-konsultlösningar'!J$99,C57,IF(D$70='IT-konsultlösningar'!J$99,D57,IF(E$70='IT-konsultlösningar'!J$99,E57,IF(F$70='IT-konsultlösningar'!J$99,F57,IF(G$70='IT-konsultlösningar'!J$99,G57,IF(H$70='IT-konsultlösningar'!J$99,H57,IF(I$70='IT-konsultlösningar'!J$99,I57,IF(J$70='IT-konsultlösningar'!J$99,J57,"")))))))))</f>
        <v>0</v>
      </c>
      <c r="W57" s="79"/>
    </row>
    <row r="58" spans="1:23" x14ac:dyDescent="0.35">
      <c r="A58" s="74" t="s">
        <v>37</v>
      </c>
      <c r="B58" s="76">
        <f>SUM(B56:B57)</f>
        <v>0</v>
      </c>
      <c r="C58" s="76">
        <f t="shared" ref="C58:J58" si="9">SUM(C56:C57)</f>
        <v>0</v>
      </c>
      <c r="D58" s="76">
        <f t="shared" si="9"/>
        <v>0</v>
      </c>
      <c r="E58" s="76">
        <f t="shared" si="9"/>
        <v>0</v>
      </c>
      <c r="F58" s="76">
        <f t="shared" si="9"/>
        <v>0</v>
      </c>
      <c r="G58" s="76">
        <f t="shared" si="9"/>
        <v>0</v>
      </c>
      <c r="H58" s="76">
        <f t="shared" si="9"/>
        <v>0</v>
      </c>
      <c r="I58" s="76">
        <f t="shared" si="9"/>
        <v>0</v>
      </c>
      <c r="J58" s="76">
        <f t="shared" si="9"/>
        <v>0</v>
      </c>
      <c r="K58" s="76"/>
      <c r="W58" s="79"/>
    </row>
    <row r="59" spans="1:23" x14ac:dyDescent="0.35">
      <c r="A59" s="71"/>
      <c r="B59" s="78"/>
      <c r="C59" s="78"/>
      <c r="D59" s="78"/>
      <c r="E59" s="63"/>
      <c r="H59" s="70"/>
      <c r="I59" s="70"/>
      <c r="W59" s="79"/>
    </row>
    <row r="60" spans="1:23" x14ac:dyDescent="0.35">
      <c r="A60" s="71" t="s">
        <v>59</v>
      </c>
      <c r="B60" s="69"/>
      <c r="C60" s="69"/>
      <c r="D60" s="69"/>
      <c r="F60" s="70"/>
      <c r="G60" s="70"/>
      <c r="H60" s="70"/>
      <c r="I60" s="70"/>
      <c r="W60" s="79"/>
    </row>
    <row r="61" spans="1:23" x14ac:dyDescent="0.35">
      <c r="A61" s="72" t="s">
        <v>39</v>
      </c>
      <c r="B61" s="73">
        <v>716.09</v>
      </c>
      <c r="C61" s="73">
        <v>983.24</v>
      </c>
      <c r="D61" s="73">
        <v>747.13</v>
      </c>
      <c r="E61" s="73">
        <v>1030.9100000000001</v>
      </c>
      <c r="F61" s="73">
        <v>942.23</v>
      </c>
      <c r="G61" s="73">
        <v>996.54</v>
      </c>
      <c r="H61" s="73">
        <v>1108.5</v>
      </c>
      <c r="I61" s="73">
        <v>767.08</v>
      </c>
      <c r="J61" s="73">
        <v>1138.43</v>
      </c>
      <c r="K61" s="73"/>
      <c r="M61" s="79"/>
      <c r="N61" s="79"/>
      <c r="W61" s="79"/>
    </row>
    <row r="62" spans="1:23" x14ac:dyDescent="0.35">
      <c r="A62" s="72"/>
      <c r="B62" s="73"/>
      <c r="C62" s="73"/>
      <c r="D62" s="73"/>
      <c r="E62" s="73"/>
      <c r="F62" s="73"/>
      <c r="G62" s="73"/>
      <c r="H62" s="77"/>
      <c r="I62" s="64"/>
      <c r="J62" s="64"/>
      <c r="K62" s="64"/>
      <c r="M62" s="79"/>
      <c r="N62" s="79"/>
      <c r="W62" s="79"/>
    </row>
    <row r="63" spans="1:23" x14ac:dyDescent="0.35">
      <c r="A63" s="74" t="s">
        <v>47</v>
      </c>
      <c r="B63" s="76">
        <f>L63*B61</f>
        <v>0</v>
      </c>
      <c r="C63" s="76">
        <f>L63*C61</f>
        <v>0</v>
      </c>
      <c r="D63" s="76">
        <f>L63*D61</f>
        <v>0</v>
      </c>
      <c r="E63" s="76">
        <f>L63*E61</f>
        <v>0</v>
      </c>
      <c r="F63" s="76">
        <f>L63*F61</f>
        <v>0</v>
      </c>
      <c r="G63" s="76">
        <f>L63*G61</f>
        <v>0</v>
      </c>
      <c r="H63" s="76">
        <f>L63*H61</f>
        <v>0</v>
      </c>
      <c r="I63" s="76">
        <f>L63*I61</f>
        <v>0</v>
      </c>
      <c r="J63" s="76">
        <f>L63*J61</f>
        <v>0</v>
      </c>
      <c r="K63" s="64"/>
      <c r="L63" s="75">
        <f>'IT-konsultlösningar'!B77</f>
        <v>0</v>
      </c>
      <c r="M63" s="64"/>
      <c r="N63" s="76">
        <f>IF(B$70='IT-konsultlösningar'!J$99,B63,IF(C$70='IT-konsultlösningar'!J$99,C63,IF(D$70='IT-konsultlösningar'!J$99,D63,IF(E$70='IT-konsultlösningar'!J$99,E63,IF(F$70='IT-konsultlösningar'!J$99,F63,IF(G$70='IT-konsultlösningar'!J$99,G63,IF(H$70='IT-konsultlösningar'!J$99,H63,IF(I$70='IT-konsultlösningar'!J$99,I63,IF(J$70='IT-konsultlösningar'!J$99,J63,"")))))))))</f>
        <v>0</v>
      </c>
      <c r="W63" s="79"/>
    </row>
    <row r="64" spans="1:23" x14ac:dyDescent="0.35">
      <c r="A64" s="74" t="s">
        <v>48</v>
      </c>
      <c r="B64" s="76">
        <f>L64*B61</f>
        <v>0</v>
      </c>
      <c r="C64" s="76">
        <f>L64*C61</f>
        <v>0</v>
      </c>
      <c r="D64" s="76">
        <f>L64*D61</f>
        <v>0</v>
      </c>
      <c r="E64" s="76">
        <f>L64*E61</f>
        <v>0</v>
      </c>
      <c r="F64" s="76">
        <f>L64*F61</f>
        <v>0</v>
      </c>
      <c r="G64" s="76">
        <f>L64*G61</f>
        <v>0</v>
      </c>
      <c r="H64" s="76">
        <f>L64*H61</f>
        <v>0</v>
      </c>
      <c r="I64" s="76">
        <f>L64*I61</f>
        <v>0</v>
      </c>
      <c r="J64" s="76">
        <f>L64*J61</f>
        <v>0</v>
      </c>
      <c r="K64" s="64"/>
      <c r="L64" s="75">
        <f>'IT-konsultlösningar'!B78</f>
        <v>0</v>
      </c>
      <c r="M64" s="64"/>
      <c r="N64" s="76">
        <f>IF(B$70='IT-konsultlösningar'!J$99,B64,IF(C$70='IT-konsultlösningar'!J$99,C64,IF(D$70='IT-konsultlösningar'!J$99,D64,IF(E$70='IT-konsultlösningar'!J$99,E64,IF(F$70='IT-konsultlösningar'!J$99,F64,IF(G$70='IT-konsultlösningar'!J$99,G64,IF(H$70='IT-konsultlösningar'!J$99,H64,IF(I$70='IT-konsultlösningar'!J$99,I64,IF(J$70='IT-konsultlösningar'!J$99,J64,"")))))))))</f>
        <v>0</v>
      </c>
      <c r="W64" s="79"/>
    </row>
    <row r="65" spans="1:23" x14ac:dyDescent="0.35">
      <c r="A65" s="74" t="s">
        <v>37</v>
      </c>
      <c r="B65" s="76">
        <f>SUM(B63,B64)</f>
        <v>0</v>
      </c>
      <c r="C65" s="76">
        <f>SUM(C63,C64)</f>
        <v>0</v>
      </c>
      <c r="D65" s="76">
        <f t="shared" ref="D65:J65" si="10">SUM(D63,D64)</f>
        <v>0</v>
      </c>
      <c r="E65" s="76">
        <f t="shared" si="10"/>
        <v>0</v>
      </c>
      <c r="F65" s="76">
        <f t="shared" si="10"/>
        <v>0</v>
      </c>
      <c r="G65" s="76">
        <f t="shared" si="10"/>
        <v>0</v>
      </c>
      <c r="H65" s="76">
        <f t="shared" si="10"/>
        <v>0</v>
      </c>
      <c r="I65" s="76">
        <f t="shared" si="10"/>
        <v>0</v>
      </c>
      <c r="J65" s="76">
        <f t="shared" si="10"/>
        <v>0</v>
      </c>
      <c r="K65" s="76"/>
      <c r="W65" s="79"/>
    </row>
    <row r="66" spans="1:23" x14ac:dyDescent="0.35">
      <c r="A66" s="71" t="s">
        <v>61</v>
      </c>
      <c r="B66" s="83">
        <f>SUM(B13,B20,B28,B35,B43,B50,B58,B65)</f>
        <v>0</v>
      </c>
      <c r="C66" s="83">
        <f t="shared" ref="C66:J66" si="11">SUM(C13,C20,C28,C35,C43,C50,C58,C65)</f>
        <v>0</v>
      </c>
      <c r="D66" s="83">
        <f t="shared" si="11"/>
        <v>0</v>
      </c>
      <c r="E66" s="83">
        <f t="shared" si="11"/>
        <v>0</v>
      </c>
      <c r="F66" s="83">
        <f t="shared" si="11"/>
        <v>0</v>
      </c>
      <c r="G66" s="83">
        <f t="shared" si="11"/>
        <v>0</v>
      </c>
      <c r="H66" s="83">
        <f t="shared" si="11"/>
        <v>0</v>
      </c>
      <c r="I66" s="83">
        <f t="shared" si="11"/>
        <v>0</v>
      </c>
      <c r="J66" s="83">
        <f t="shared" si="11"/>
        <v>0</v>
      </c>
      <c r="W66" s="79"/>
    </row>
    <row r="67" spans="1:23" x14ac:dyDescent="0.35">
      <c r="A67" s="71" t="s">
        <v>0</v>
      </c>
      <c r="B67" s="84">
        <f>_xlfn.RANK.EQ(B66,$B$66:$J$66,2)</f>
        <v>1</v>
      </c>
      <c r="C67" s="84">
        <f t="shared" ref="C67:J67" si="12">_xlfn.RANK.EQ(C66,$B$66:$J$66,2)</f>
        <v>1</v>
      </c>
      <c r="D67" s="84">
        <f t="shared" si="12"/>
        <v>1</v>
      </c>
      <c r="E67" s="84">
        <f t="shared" si="12"/>
        <v>1</v>
      </c>
      <c r="F67" s="84">
        <f t="shared" si="12"/>
        <v>1</v>
      </c>
      <c r="G67" s="84">
        <f t="shared" si="12"/>
        <v>1</v>
      </c>
      <c r="H67" s="84">
        <f t="shared" si="12"/>
        <v>1</v>
      </c>
      <c r="I67" s="84">
        <f t="shared" si="12"/>
        <v>1</v>
      </c>
      <c r="J67" s="84">
        <f t="shared" si="12"/>
        <v>1</v>
      </c>
      <c r="K67" s="84"/>
      <c r="W67" s="79"/>
    </row>
    <row r="68" spans="1:23" x14ac:dyDescent="0.35">
      <c r="A68" s="71"/>
      <c r="B68" s="82">
        <f>SUM(B67+0.01)</f>
        <v>1.01</v>
      </c>
      <c r="C68" s="82">
        <f>SUM(C67+0.02)</f>
        <v>1.02</v>
      </c>
      <c r="D68" s="82">
        <f>SUM(D67+0.03)</f>
        <v>1.03</v>
      </c>
      <c r="E68" s="82">
        <f>SUM(E67+0.04)</f>
        <v>1.04</v>
      </c>
      <c r="F68" s="82">
        <f>SUM(F67+0.05)</f>
        <v>1.05</v>
      </c>
      <c r="G68" s="82">
        <f>SUM(G67+0.06)</f>
        <v>1.06</v>
      </c>
      <c r="H68" s="82">
        <f>SUM(H67+0.07)</f>
        <v>1.07</v>
      </c>
      <c r="I68" s="82">
        <f>SUM(I67+0.08)</f>
        <v>1.08</v>
      </c>
      <c r="J68" s="82">
        <f>SUM(J67+0.09)</f>
        <v>1.0900000000000001</v>
      </c>
      <c r="K68" s="82"/>
      <c r="W68" s="79"/>
    </row>
    <row r="69" spans="1:23" x14ac:dyDescent="0.35">
      <c r="A69" s="85"/>
      <c r="B69" s="86"/>
      <c r="C69" s="86"/>
      <c r="D69" s="86"/>
      <c r="E69" s="63"/>
      <c r="H69" s="70"/>
      <c r="I69" s="70"/>
      <c r="Q69" s="79"/>
      <c r="R69" s="79"/>
      <c r="S69" s="79"/>
      <c r="T69" s="79"/>
      <c r="U69" s="79"/>
      <c r="V69" s="79"/>
      <c r="W69" s="79"/>
    </row>
    <row r="70" spans="1:23" x14ac:dyDescent="0.35">
      <c r="A70" s="87" t="s">
        <v>0</v>
      </c>
      <c r="B70" s="88">
        <f>_xlfn.RANK.EQ(B68,$B$68:$J$68,2)</f>
        <v>1</v>
      </c>
      <c r="C70" s="88">
        <f>_xlfn.RANK.EQ(C68,$B$68:$J$68,2)</f>
        <v>2</v>
      </c>
      <c r="D70" s="88">
        <f>_xlfn.RANK.EQ(D68,$B$68:$J$68,2)</f>
        <v>3</v>
      </c>
      <c r="E70" s="88">
        <f t="shared" ref="E70:J70" si="13">_xlfn.RANK.EQ(E68,$B$68:$J$68,2)</f>
        <v>4</v>
      </c>
      <c r="F70" s="88">
        <f t="shared" si="13"/>
        <v>5</v>
      </c>
      <c r="G70" s="88">
        <f t="shared" si="13"/>
        <v>6</v>
      </c>
      <c r="H70" s="88">
        <f t="shared" si="13"/>
        <v>7</v>
      </c>
      <c r="I70" s="88">
        <f t="shared" si="13"/>
        <v>8</v>
      </c>
      <c r="J70" s="88">
        <f t="shared" si="13"/>
        <v>9</v>
      </c>
      <c r="K70" s="89">
        <f>SUM(B66:J66)</f>
        <v>0</v>
      </c>
      <c r="W70" s="79"/>
    </row>
    <row r="71" spans="1:23" x14ac:dyDescent="0.35">
      <c r="E71" s="63"/>
      <c r="H71" s="70"/>
      <c r="I71" s="70"/>
      <c r="W71" s="79"/>
    </row>
    <row r="72" spans="1:23" ht="11.5" customHeight="1" thickBot="1" x14ac:dyDescent="0.4">
      <c r="A72" s="80"/>
      <c r="B72" s="69"/>
      <c r="C72" s="69"/>
      <c r="D72" s="69"/>
      <c r="E72" s="63"/>
      <c r="H72" s="70"/>
      <c r="I72" s="70"/>
      <c r="W72" s="79"/>
    </row>
    <row r="73" spans="1:23" ht="27" customHeight="1" x14ac:dyDescent="0.35">
      <c r="A73" s="55" t="s">
        <v>1</v>
      </c>
      <c r="B73" s="141" t="str">
        <f>IF('IT-konsultlösningar'!B80&gt;750,"Avropet överstiger 750 timmar,",IF(K70=0,"Vinnande anbud",IF(B70='IT-konsultlösningar'!J99,B1,IF(C70='IT-konsultlösningar'!J99,C1,IF(D70='IT-konsultlösningar'!J99,D1,IF(E70='IT-konsultlösningar'!J99,E1,IF(F70='IT-konsultlösningar'!J99,F1,IF(G70='IT-konsultlösningar'!J99,G1,IF(H70='IT-konsultlösningar'!J99,H1,IF(I70='IT-konsultlösningar'!J99,I1,IF(J70='IT-konsultlösningar'!J99,J1,"")))))))))))</f>
        <v>Vinnande anbud</v>
      </c>
      <c r="C73" s="142"/>
      <c r="D73" s="143"/>
      <c r="E73" s="63"/>
      <c r="H73" s="70"/>
      <c r="I73" s="70"/>
      <c r="W73" s="79"/>
    </row>
    <row r="74" spans="1:23" ht="27" customHeight="1" x14ac:dyDescent="0.35">
      <c r="A74" s="55" t="s">
        <v>20</v>
      </c>
      <c r="B74" s="144" t="str">
        <f>IF('IT-konsultlösningar'!B80&gt;750," använd förnyad konkurensutsättning för avrop",IF(K70=0,"",IF(B70='IT-konsultlösningar'!J99,B2,IF(C70='IT-konsultlösningar'!J99,C2,IF(D70='IT-konsultlösningar'!J99,D2,IF(E70='IT-konsultlösningar'!J99,E2,IF(F70='IT-konsultlösningar'!J99,F2,IF(G70='IT-konsultlösningar'!J99,G2,IF(H70='IT-konsultlösningar'!J99,H2,IF(I70='IT-konsultlösningar'!J99,I2,IF(J70='IT-konsultlösningar'!J99,J2,"")))))))))))</f>
        <v/>
      </c>
      <c r="C74" s="145"/>
      <c r="D74" s="146"/>
      <c r="E74" s="63"/>
      <c r="H74" s="70"/>
      <c r="I74" s="70"/>
      <c r="W74" s="79"/>
    </row>
    <row r="75" spans="1:23" ht="27" customHeight="1" x14ac:dyDescent="0.35">
      <c r="A75" s="55" t="s">
        <v>16</v>
      </c>
      <c r="B75" s="144" t="str">
        <f>IF('IT-konsultlösningar'!B80&gt;750," ",IF(K70=0,"",IF(B70='IT-konsultlösningar'!J99,B3,IF(C70='IT-konsultlösningar'!J99,C3,IF(D70='IT-konsultlösningar'!J99,D3,IF(E70='IT-konsultlösningar'!J99,E3,IF(F70='IT-konsultlösningar'!J99,F3,IF(G70='IT-konsultlösningar'!J99,G3,IF(H70='IT-konsultlösningar'!J99,H3,IF(I70='IT-konsultlösningar'!J99,I3,IF(J70='IT-konsultlösningar'!J99,J3,"")))))))))))</f>
        <v/>
      </c>
      <c r="C75" s="145"/>
      <c r="D75" s="146"/>
      <c r="E75" s="63"/>
      <c r="H75" s="70"/>
      <c r="I75" s="70"/>
      <c r="W75" s="79"/>
    </row>
    <row r="76" spans="1:23" ht="27" customHeight="1" x14ac:dyDescent="0.35">
      <c r="A76" s="55" t="s">
        <v>17</v>
      </c>
      <c r="B76" s="144" t="str">
        <f>IF('IT-konsultlösningar'!B80&gt;750," ",IF(K70=0,"",IF(B70='IT-konsultlösningar'!J99,B4,IF(C70='IT-konsultlösningar'!J99,C4,IF(D70='IT-konsultlösningar'!J99,D4,IF(E70='IT-konsultlösningar'!J99,E4,IF(F70='IT-konsultlösningar'!J99,F4,IF(G70='IT-konsultlösningar'!J99,G4,IF(H70='IT-konsultlösningar'!J99,H4,IF(I70='IT-konsultlösningar'!J99,I4,IF(J70='IT-konsultlösningar'!J99,J4,"")))))))))))</f>
        <v/>
      </c>
      <c r="C76" s="145"/>
      <c r="D76" s="146"/>
      <c r="E76" s="90"/>
      <c r="F76" s="90"/>
      <c r="H76" s="70"/>
      <c r="I76" s="70"/>
      <c r="W76" s="79"/>
    </row>
    <row r="77" spans="1:23" ht="27" customHeight="1" thickBot="1" x14ac:dyDescent="0.5">
      <c r="A77" s="55" t="s">
        <v>18</v>
      </c>
      <c r="B77" s="138" t="str">
        <f>IF('IT-konsultlösningar'!B80&gt;750," ",IF(K70=0,"",IF(B70='IT-konsultlösningar'!J99,B5,IF(C70='IT-konsultlösningar'!J99,C5,IF(D70='IT-konsultlösningar'!J99,D5,IF(E70='IT-konsultlösningar'!J99,E5,IF(F70='IT-konsultlösningar'!J99,F5,IF(G70='IT-konsultlösningar'!J99,G5,IF(H70='IT-konsultlösningar'!J99,H5,IF(I70='IT-konsultlösningar'!J99,I5,IF(J70='IT-konsultlösningar'!J99,J5,"")))))))))))</f>
        <v/>
      </c>
      <c r="C77" s="139"/>
      <c r="D77" s="140"/>
      <c r="E77" s="134">
        <f>IF('IT-konsultlösningar'!B80&gt;750,"",IF(B70='IT-konsultlösningar'!J99,B66,IF(C70='IT-konsultlösningar'!J99,C66,IF(D70='IT-konsultlösningar'!J99,D66,IF(E70='IT-konsultlösningar'!J99,E66,IF(F70='IT-konsultlösningar'!J99,F66,IF(G70='IT-konsultlösningar'!J99,G66,IF(H70='IT-konsultlösningar'!J99,H66,IF(I70='IT-konsultlösningar'!J99,I66,IF(J70='IT-konsultlösningar'!J99,J66,""))))))))))</f>
        <v>0</v>
      </c>
      <c r="F77" s="135"/>
      <c r="H77" s="70"/>
      <c r="I77" s="70"/>
      <c r="W77" s="79"/>
    </row>
    <row r="78" spans="1:23" ht="20" x14ac:dyDescent="0.4">
      <c r="A78" s="91" t="s">
        <v>28</v>
      </c>
      <c r="E78" s="63"/>
      <c r="H78" s="70"/>
      <c r="I78" s="70"/>
      <c r="W78" s="79"/>
    </row>
    <row r="79" spans="1:23" x14ac:dyDescent="0.35">
      <c r="A79" s="64"/>
      <c r="B79" s="147" t="s">
        <v>11</v>
      </c>
      <c r="C79" s="148"/>
      <c r="D79" s="64" t="s">
        <v>10</v>
      </c>
      <c r="E79" s="63"/>
      <c r="H79" s="70"/>
      <c r="I79" s="70"/>
      <c r="K79" s="79"/>
      <c r="L79" s="79"/>
      <c r="M79" s="79"/>
      <c r="N79" s="79"/>
      <c r="O79" s="79"/>
      <c r="P79" s="79"/>
      <c r="W79" s="79"/>
    </row>
    <row r="80" spans="1:23" x14ac:dyDescent="0.35">
      <c r="A80" s="64" t="s">
        <v>4</v>
      </c>
      <c r="B80" s="136" t="str">
        <f>IF('IT-konsultlösningar'!B80&gt;750,"",IF(K70=0,"",IF(B70=1,B1,IF(C70=1,C1,IF(D70=1,D1,IF(E70=1,E1,IF(F70=1,F1,IF(G70=1,G1,IF(H70=1,H1,IF(I70=1,I1,IF(J70=1,J1,"")))))))))))</f>
        <v/>
      </c>
      <c r="C80" s="137"/>
      <c r="D80" s="92">
        <f>IF('IT-konsultlösningar'!B80&gt;750,"",IF(B70=1,B66,IF(C70=1,C66,IF(D70=1,D66,IF(E70=1,E66,IF(F70=1,F66,IF(G70=1,G66,IF(H70=1,H66,IF(I70=1,I66,IF(J70=1,J66,""))))))))))</f>
        <v>0</v>
      </c>
      <c r="E80" s="63"/>
      <c r="H80" s="70"/>
      <c r="I80" s="70"/>
    </row>
    <row r="81" spans="1:9" x14ac:dyDescent="0.35">
      <c r="A81" s="64" t="s">
        <v>5</v>
      </c>
      <c r="B81" s="136" t="str">
        <f>IF('IT-konsultlösningar'!B80&gt;750,"",IF(K70=0,"",IF(B70=2,B1,IF(C70=2,C1,IF(D70=2,D1,IF(E70=2,E1,IF(F70=2,F1,IF(G70=2,G1,IF(H70=2,H1,IF(I70=2,I1,IF(J70=2,J1,"")))))))))))</f>
        <v/>
      </c>
      <c r="C81" s="137"/>
      <c r="D81" s="92">
        <f>IF('IT-konsultlösningar'!B80&gt;750,"",IF(B70=2,B66,IF(C70=2,C66,IF(D70=2,D66,IF(E70=2,E66,IF(F70=2,F66,IF(G70=2,G66,IF(H70=2,H66,IF(I70=2,I66,IF(J70=2,J66,""))))))))))</f>
        <v>0</v>
      </c>
      <c r="E81" s="63"/>
      <c r="H81" s="70"/>
      <c r="I81" s="70"/>
    </row>
    <row r="82" spans="1:9" x14ac:dyDescent="0.35">
      <c r="A82" s="64" t="s">
        <v>6</v>
      </c>
      <c r="B82" s="136" t="str">
        <f>IF('IT-konsultlösningar'!B80&gt;750,"",IF(K70=0,"",IF(B70=3,B1,IF(C70=3,C1,IF(D70=3,D1,IF(E70=3,E1,IF(F70=3,F1,IF(G70=3,G1,IF(H70=3,H1,IF(I70=3,I1,IF(J70=3,J1,"")))))))))))</f>
        <v/>
      </c>
      <c r="C82" s="137"/>
      <c r="D82" s="92">
        <f>IF('IT-konsultlösningar'!B80&gt;750,"",IF(B70=3,B66,IF(C70=3,C66,IF(D70=3,D66,IF(E70=3,E66,IF(F70=3,F66,IF(G70=3,G66,IF(H70=3,H66,IF(I70=3,I66,IF(J70=3,J66,""))))))))))</f>
        <v>0</v>
      </c>
      <c r="E82" s="63"/>
      <c r="H82" s="70"/>
      <c r="I82" s="70"/>
    </row>
    <row r="83" spans="1:9" x14ac:dyDescent="0.35">
      <c r="A83" s="64" t="s">
        <v>31</v>
      </c>
      <c r="B83" s="136" t="str">
        <f>IF('IT-konsultlösningar'!B80&gt;750,"",IF(K70=0,"",IF(B70=4,B1,IF(C70=4,C1,IF(D70=4,D1,IF(E70=4,E1,IF(F70=4,F1,IF(G70=4,G1,IF(H70=4,H1,IF(I70=4,I1,IF(J70=4,J1,"")))))))))))</f>
        <v/>
      </c>
      <c r="C83" s="137"/>
      <c r="D83" s="92">
        <f>IF('IT-konsultlösningar'!B80&gt;750,"",IF(B70=4,B66,IF(C70=4,C66,IF(D70=4,D66,IF(E70=4,E66,IF(F70=4,F66,IF(G70=4,G66,IF(H70=4,H66,IF(I70=4,I66,IF(J70=4,J66,""))))))))))</f>
        <v>0</v>
      </c>
      <c r="E83" s="63"/>
      <c r="H83" s="70"/>
      <c r="I83" s="70"/>
    </row>
    <row r="84" spans="1:9" x14ac:dyDescent="0.35">
      <c r="A84" s="64" t="s">
        <v>32</v>
      </c>
      <c r="B84" s="136" t="str">
        <f>IF('IT-konsultlösningar'!B80&gt;750,"",IF(K70=0,"",IF(B70=5,B1,IF(C70=5,C1,IF(D70=5,D1,IF(E70=5,E1,IF(F70=5,F1,IF(G70=5,G1,IF(H70=5,H1,IF(I70=5,I1,IF(J70=5,J1,"")))))))))))</f>
        <v/>
      </c>
      <c r="C84" s="137"/>
      <c r="D84" s="92">
        <f>IF('IT-konsultlösningar'!B80&gt;750,"",IF(B70=5,B66,IF(C70=5,C66,IF(D70=5,D66,IF(E70=5,E66,IF(F70=5,F66,IF(G70=5,G66,IF(H70=5,H66,IF(I70=5,I66,IF(J70=5,J66,""))))))))))</f>
        <v>0</v>
      </c>
      <c r="E84" s="63"/>
      <c r="H84" s="70"/>
      <c r="I84" s="70"/>
    </row>
    <row r="85" spans="1:9" x14ac:dyDescent="0.35">
      <c r="A85" s="64" t="s">
        <v>33</v>
      </c>
      <c r="B85" s="136" t="str">
        <f>IF('IT-konsultlösningar'!B80&gt;750,"",IF(K70=0,"",IF(B70=6,B1,IF(C70=6,C1,IF(D70=6,D1,IF(E70=6,E1,IF(F70=6,F1,IF(G70=6,G1,IF(H70=6,H1,IF(I70=6,I1,IF(J70=6,J1,"")))))))))))</f>
        <v/>
      </c>
      <c r="C85" s="137"/>
      <c r="D85" s="92">
        <f>IF('IT-konsultlösningar'!B80&gt;750,"",IF(B70=6,B66,IF(C70=6,C66,IF(D70=6,D66,IF(E70=6,E66,IF(F70=6,F66,IF(G70=6,G66,IF(H70=6,H66,IF(I70=6,I66,IF(J70=6,J66,""))))))))))</f>
        <v>0</v>
      </c>
      <c r="E85" s="63"/>
      <c r="H85" s="70"/>
      <c r="I85" s="70"/>
    </row>
    <row r="86" spans="1:9" x14ac:dyDescent="0.35">
      <c r="A86" s="64" t="s">
        <v>44</v>
      </c>
      <c r="B86" s="136" t="str">
        <f>IF('IT-konsultlösningar'!B80&gt;750,"",IF(K70=0,"",IF(B70=7,B1,IF(C70=7,C1,IF(D70=7,D1,IF(E70=7,E1,IF(F70=7,F1,IF(G70=7,G1,IF(H70=7,H1,IF(I70=7,I1,IF(J70=7,J1,"")))))))))))</f>
        <v/>
      </c>
      <c r="C86" s="137"/>
      <c r="D86" s="92">
        <f>IF('IT-konsultlösningar'!B80&gt;750,"",IF(B70=7,B66,IF(C70=7,C66,IF(D70=7,D66,IF(E70=7,E66,IF(F70=7,F66,IF(G70=7,G66,IF(H70=7,H66,IF(I70=7,I66,IF(J70=7,J66,""))))))))))</f>
        <v>0</v>
      </c>
      <c r="E86" s="63"/>
      <c r="H86" s="70"/>
      <c r="I86" s="70"/>
    </row>
    <row r="87" spans="1:9" x14ac:dyDescent="0.35">
      <c r="A87" s="64" t="s">
        <v>45</v>
      </c>
      <c r="B87" s="136" t="str">
        <f>IF('IT-konsultlösningar'!B80&gt;750,"",IF(K70=0,"",IF(B70=8,B1,IF(C70=8,C1,IF(D70=8,D1,IF(E70=8,E1,IF(F70=8,F1,IF(G70=8,G1,IF(H70=8,H1,IF(I70=8,I1,IF(J70=8,J1,"")))))))))))</f>
        <v/>
      </c>
      <c r="C87" s="137"/>
      <c r="D87" s="92">
        <f>IF('IT-konsultlösningar'!B80&gt;750,"",IF(B70=8,B66,IF(C70=8,C66,IF(D70=8,D66,IF(E70=8,E66,IF(F70=8,F66,IF(G70=8,G66,IF(H70=8,H66,IF(I70=8,I66,IF(J70=8,J66,""))))))))))</f>
        <v>0</v>
      </c>
      <c r="E87" s="63"/>
    </row>
    <row r="88" spans="1:9" x14ac:dyDescent="0.35">
      <c r="A88" s="64" t="s">
        <v>46</v>
      </c>
      <c r="B88" s="136" t="str">
        <f>IF('IT-konsultlösningar'!B80&gt;750,"",IF(K70=0,"",IF(B70=9,B1,IF(C70=9,C1,IF(D70=9,D1,IF(E70=9,E1,IF(F70=9,F1,IF(G70=9,G1,IF(H70=9,H1,IF(I70=9,I1,IF(J70=9,J1,"")))))))))))</f>
        <v/>
      </c>
      <c r="C88" s="137"/>
      <c r="D88" s="92">
        <f>IF('IT-konsultlösningar'!B80&gt;750,"",IF(B70=89,B66,IF(C70=9,C66,IF(D70=9,D66,IF(E70=9,E66,IF(F70=9,F66,IF(G70=9,G66,IF(H70=9,H66,IF(I70=9,I66,IF(J70=9,J66,""))))))))))</f>
        <v>0</v>
      </c>
    </row>
    <row r="89" spans="1:9" x14ac:dyDescent="0.35">
      <c r="A89" s="93"/>
      <c r="B89" s="93"/>
      <c r="C89" s="93"/>
      <c r="D89" s="93"/>
      <c r="E89" s="63"/>
    </row>
    <row r="90" spans="1:9" x14ac:dyDescent="0.35">
      <c r="A90" s="93"/>
      <c r="B90" s="93"/>
      <c r="C90" s="93"/>
      <c r="E90" s="63"/>
    </row>
    <row r="91" spans="1:9" x14ac:dyDescent="0.35">
      <c r="A91" s="93"/>
      <c r="B91" s="93"/>
      <c r="C91" s="93"/>
      <c r="E91" s="63"/>
    </row>
    <row r="92" spans="1:9" x14ac:dyDescent="0.35">
      <c r="A92" s="93"/>
      <c r="B92" s="93"/>
      <c r="C92" s="93"/>
      <c r="E92" s="63"/>
    </row>
    <row r="93" spans="1:9" x14ac:dyDescent="0.35">
      <c r="A93" s="93"/>
      <c r="B93" s="93"/>
      <c r="C93" s="93"/>
      <c r="E93" s="63"/>
    </row>
    <row r="94" spans="1:9" x14ac:dyDescent="0.35">
      <c r="A94" s="93"/>
      <c r="B94" s="93"/>
      <c r="C94" s="93"/>
      <c r="E94" s="63"/>
    </row>
    <row r="95" spans="1:9" x14ac:dyDescent="0.35">
      <c r="A95" s="93"/>
      <c r="B95" s="93"/>
      <c r="C95" s="93"/>
      <c r="E95" s="63"/>
    </row>
    <row r="96" spans="1:9" x14ac:dyDescent="0.35">
      <c r="A96" s="93"/>
      <c r="B96" s="93"/>
      <c r="C96" s="93"/>
      <c r="E96" s="63"/>
    </row>
    <row r="97" spans="1:5" x14ac:dyDescent="0.35">
      <c r="A97" s="93"/>
      <c r="B97" s="93"/>
      <c r="C97" s="93"/>
      <c r="E97" s="63"/>
    </row>
    <row r="98" spans="1:5" x14ac:dyDescent="0.35">
      <c r="A98" s="93"/>
      <c r="B98" s="93"/>
      <c r="C98" s="93"/>
      <c r="E98" s="63"/>
    </row>
    <row r="99" spans="1:5" x14ac:dyDescent="0.35">
      <c r="A99" s="93"/>
      <c r="B99" s="93"/>
      <c r="C99" s="93"/>
      <c r="E99" s="63"/>
    </row>
    <row r="100" spans="1:5" x14ac:dyDescent="0.35">
      <c r="A100" s="93"/>
      <c r="B100" s="93"/>
      <c r="C100" s="93"/>
      <c r="E100" s="63"/>
    </row>
    <row r="101" spans="1:5" x14ac:dyDescent="0.35">
      <c r="A101" s="93"/>
      <c r="B101" s="93"/>
      <c r="C101" s="93"/>
      <c r="E101" s="63"/>
    </row>
    <row r="102" spans="1:5" x14ac:dyDescent="0.35">
      <c r="A102" s="93"/>
      <c r="B102" s="93"/>
      <c r="C102" s="93"/>
      <c r="E102" s="63"/>
    </row>
    <row r="103" spans="1:5" x14ac:dyDescent="0.35">
      <c r="A103" s="93"/>
      <c r="B103" s="93"/>
      <c r="C103" s="93"/>
      <c r="E103" s="63"/>
    </row>
  </sheetData>
  <sheetProtection algorithmName="SHA-512" hashValue="aPeQ3NcQr+zCUaDZnvgJF5PzGbbRcwS+GSgzAdM9Ml5uLiGFOVfwMskAA43DhBeV1nilYvKSxoRyNsnM+MbVVw==" saltValue="c/nkJ9Ik7xwILXxFEupFIA==" spinCount="100000" sheet="1" objects="1" scenarios="1"/>
  <mergeCells count="16">
    <mergeCell ref="E77:F77"/>
    <mergeCell ref="B88:C88"/>
    <mergeCell ref="B77:D77"/>
    <mergeCell ref="B73:D73"/>
    <mergeCell ref="B74:D74"/>
    <mergeCell ref="B75:D75"/>
    <mergeCell ref="B76:D76"/>
    <mergeCell ref="B80:C80"/>
    <mergeCell ref="B79:C79"/>
    <mergeCell ref="B81:C81"/>
    <mergeCell ref="B82:C82"/>
    <mergeCell ref="B83:C83"/>
    <mergeCell ref="B84:C84"/>
    <mergeCell ref="B85:C85"/>
    <mergeCell ref="B86:C86"/>
    <mergeCell ref="B87:C87"/>
  </mergeCells>
  <phoneticPr fontId="18" type="noConversion"/>
  <dataValidations count="1">
    <dataValidation errorStyle="warning" allowBlank="1" showInputMessage="1" showErrorMessage="1" sqref="B73:B77" xr:uid="{00000000-0002-0000-0200-000002000000}"/>
  </dataValidations>
  <hyperlinks>
    <hyperlink ref="D5" r:id="rId1" xr:uid="{430E2019-1A43-4982-9606-4508460FF7EF}"/>
    <hyperlink ref="I5" r:id="rId2" xr:uid="{05DADB5D-B546-468E-ABA4-9EBA1AD8A2CD}"/>
    <hyperlink ref="J5" r:id="rId3" display="mailto:avrop.itkonsult@knowit.se" xr:uid="{98927EBF-92D3-4266-8C61-3945E431E7E8}"/>
  </hyperlinks>
  <pageMargins left="0.62992125984251968" right="0.62992125984251968" top="0.74803149606299213" bottom="0.74803149606299213" header="0.31496062992125984" footer="0.31496062992125984"/>
  <pageSetup paperSize="9" scale="47"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election activeCell="B15" sqref="B15"/>
    </sheetView>
  </sheetViews>
  <sheetFormatPr defaultRowHeight="13.5" x14ac:dyDescent="0.35"/>
  <sheetData>
    <row r="1" spans="1:1" ht="15" x14ac:dyDescent="0.35">
      <c r="A1" s="51" t="s">
        <v>74</v>
      </c>
    </row>
    <row r="2" spans="1:1" ht="15" x14ac:dyDescent="0.35">
      <c r="A2" s="51" t="s">
        <v>75</v>
      </c>
    </row>
    <row r="3" spans="1:1" ht="15" x14ac:dyDescent="0.35">
      <c r="A3" s="51" t="s">
        <v>62</v>
      </c>
    </row>
    <row r="4" spans="1:1" ht="15" x14ac:dyDescent="0.35">
      <c r="A4" s="51" t="s">
        <v>63</v>
      </c>
    </row>
    <row r="5" spans="1:1" ht="15" x14ac:dyDescent="0.35">
      <c r="A5" s="51" t="s">
        <v>64</v>
      </c>
    </row>
    <row r="6" spans="1:1" ht="15" x14ac:dyDescent="0.35">
      <c r="A6" s="51" t="s">
        <v>65</v>
      </c>
    </row>
    <row r="7" spans="1:1" ht="15" x14ac:dyDescent="0.35">
      <c r="A7" s="51" t="s">
        <v>66</v>
      </c>
    </row>
    <row r="8" spans="1:1" ht="15" x14ac:dyDescent="0.35">
      <c r="A8" s="51" t="s">
        <v>67</v>
      </c>
    </row>
    <row r="9" spans="1:1" ht="15" x14ac:dyDescent="0.35">
      <c r="A9" s="51" t="s">
        <v>68</v>
      </c>
    </row>
    <row r="10" spans="1:1" ht="15" x14ac:dyDescent="0.35">
      <c r="A10" s="51" t="s">
        <v>69</v>
      </c>
    </row>
    <row r="11" spans="1:1" ht="15" x14ac:dyDescent="0.35">
      <c r="A11" s="51" t="s">
        <v>77</v>
      </c>
    </row>
    <row r="12" spans="1:1" ht="15" x14ac:dyDescent="0.35">
      <c r="A12" s="51" t="s">
        <v>76</v>
      </c>
    </row>
    <row r="13" spans="1:1" ht="15" x14ac:dyDescent="0.4">
      <c r="A13" s="52"/>
    </row>
    <row r="14" spans="1:1" ht="15" x14ac:dyDescent="0.35">
      <c r="A14" s="51" t="s">
        <v>70</v>
      </c>
    </row>
    <row r="15" spans="1:1" ht="15" x14ac:dyDescent="0.35">
      <c r="A15" s="51" t="s">
        <v>71</v>
      </c>
    </row>
    <row r="16" spans="1:1" ht="15" x14ac:dyDescent="0.35">
      <c r="A16" s="51" t="s">
        <v>72</v>
      </c>
    </row>
    <row r="17" spans="1:1" ht="15" x14ac:dyDescent="0.35">
      <c r="A17" s="5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IT-konsultlösningar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2025-04-25T12:25:33Z</dcterms:modified>
</cp:coreProperties>
</file>