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TK 2024\2 Upphandling\Upphandling AO1 Verksamhetens IT-behov\10 Överlämning\Gemensamma dokument\"/>
    </mc:Choice>
  </mc:AlternateContent>
  <xr:revisionPtr revIDLastSave="0" documentId="13_ncr:1_{AA0FA9D3-F48A-408B-A37F-FB45672DB794}" xr6:coauthVersionLast="47" xr6:coauthVersionMax="47" xr10:uidLastSave="{00000000-0000-0000-0000-000000000000}"/>
  <workbookProtection workbookAlgorithmName="SHA-512" workbookHashValue="kM5WEe8zz5Cvx9xuH8HD+31y+vYHgH3PovmDbA5pqI14/ECNTEhqFrGfdt/9nG1UnpMld5RelN5jM3Od62+6QA==" workbookSaltValue="JqavS5OBqE9hzNnxWY2J9g==" workbookSpinCount="100000" lockStructure="1"/>
  <bookViews>
    <workbookView xWindow="-110" yWindow="-110" windowWidth="19420" windowHeight="11500" xr2:uid="{00000000-000D-0000-FFFF-FFFF00000000}"/>
  </bookViews>
  <sheets>
    <sheet name="Verksamhetens IT-behov"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0" i="2" l="1"/>
  <c r="L23" i="2" l="1"/>
  <c r="I23" i="2" s="1"/>
  <c r="L24" i="2"/>
  <c r="F24" i="2" s="1"/>
  <c r="L13" i="2"/>
  <c r="D13" i="2" s="1"/>
  <c r="L14" i="2"/>
  <c r="B14" i="2" s="1"/>
  <c r="B24" i="2" l="1"/>
  <c r="E24" i="2"/>
  <c r="J24" i="2"/>
  <c r="D24" i="2"/>
  <c r="D25" i="2" s="1"/>
  <c r="C24" i="2"/>
  <c r="D23" i="2"/>
  <c r="C23" i="2"/>
  <c r="C25" i="2" s="1"/>
  <c r="B23" i="2"/>
  <c r="B25" i="2" s="1"/>
  <c r="H23" i="2"/>
  <c r="G23" i="2"/>
  <c r="F23" i="2"/>
  <c r="E23" i="2"/>
  <c r="H24" i="2"/>
  <c r="J23" i="2"/>
  <c r="G24" i="2"/>
  <c r="I24" i="2"/>
  <c r="B13" i="2"/>
  <c r="C13" i="2"/>
  <c r="C14" i="2"/>
  <c r="J14" i="2"/>
  <c r="I14" i="2"/>
  <c r="H14" i="2"/>
  <c r="G14" i="2"/>
  <c r="F14" i="2"/>
  <c r="E14" i="2"/>
  <c r="D14" i="2"/>
  <c r="D15" i="2" s="1"/>
  <c r="J13" i="2"/>
  <c r="I13" i="2"/>
  <c r="H13" i="2"/>
  <c r="G13" i="2"/>
  <c r="F13" i="2"/>
  <c r="E13" i="2"/>
  <c r="B44" i="1"/>
  <c r="D28" i="2" l="1"/>
  <c r="D29" i="2" s="1"/>
  <c r="C15" i="2"/>
  <c r="C28" i="2" s="1"/>
  <c r="C29" i="2" s="1"/>
  <c r="F25" i="2"/>
  <c r="E25" i="2"/>
  <c r="J25" i="2"/>
  <c r="I25" i="2"/>
  <c r="H25" i="2"/>
  <c r="G25" i="2"/>
  <c r="E15" i="2"/>
  <c r="F15" i="2"/>
  <c r="B15" i="2"/>
  <c r="B28" i="2" s="1"/>
  <c r="B29" i="2" s="1"/>
  <c r="J15" i="2"/>
  <c r="I15" i="2"/>
  <c r="I28" i="2" s="1"/>
  <c r="I29" i="2" s="1"/>
  <c r="H15" i="2"/>
  <c r="G15" i="2"/>
  <c r="G28" i="2" s="1"/>
  <c r="G29" i="2" s="1"/>
  <c r="H28" i="2" l="1"/>
  <c r="H29" i="2" s="1"/>
  <c r="J28" i="2"/>
  <c r="J29" i="2" s="1"/>
  <c r="F28" i="2"/>
  <c r="F29" i="2" s="1"/>
  <c r="E28" i="2"/>
  <c r="E29" i="2" s="1"/>
  <c r="E50" i="1"/>
  <c r="K34" i="2" l="1"/>
  <c r="D31" i="2"/>
  <c r="D32" i="2" s="1"/>
  <c r="J31" i="2"/>
  <c r="J32" i="2" s="1"/>
  <c r="I31" i="2"/>
  <c r="I32" i="2" s="1"/>
  <c r="C31" i="2"/>
  <c r="C32" i="2" s="1"/>
  <c r="F31" i="2"/>
  <c r="F32" i="2" s="1"/>
  <c r="B31" i="2"/>
  <c r="B32" i="2" s="1"/>
  <c r="H31" i="2"/>
  <c r="H32" i="2" s="1"/>
  <c r="G31" i="2"/>
  <c r="G32" i="2" s="1"/>
  <c r="E31" i="2"/>
  <c r="E32" i="2" s="1"/>
  <c r="C34" i="2" l="1"/>
  <c r="B34" i="2"/>
  <c r="D34" i="2"/>
  <c r="J34" i="2"/>
  <c r="G34" i="2"/>
  <c r="H34" i="2"/>
  <c r="F34" i="2"/>
  <c r="E34" i="2"/>
  <c r="I34" i="2"/>
  <c r="B49" i="2" l="1"/>
  <c r="F58" i="1" s="1"/>
  <c r="N23" i="2"/>
  <c r="N24" i="2"/>
  <c r="O24" i="2" s="1"/>
  <c r="N14" i="2"/>
  <c r="N13" i="2"/>
  <c r="B38" i="2"/>
  <c r="F46" i="1" s="1"/>
  <c r="B41" i="2"/>
  <c r="F49" i="1" s="1"/>
  <c r="B39" i="2"/>
  <c r="F47" i="1" s="1"/>
  <c r="B37" i="2"/>
  <c r="F45" i="1" s="1"/>
  <c r="B40" i="2"/>
  <c r="F48" i="1" s="1"/>
  <c r="E41" i="2"/>
  <c r="B51" i="2"/>
  <c r="F60" i="1" s="1"/>
  <c r="D52" i="2"/>
  <c r="J61" i="1" s="1"/>
  <c r="D47" i="2"/>
  <c r="J56" i="1" s="1"/>
  <c r="D49" i="2"/>
  <c r="J58" i="1" s="1"/>
  <c r="D45" i="2"/>
  <c r="J54" i="1" s="1"/>
  <c r="D50" i="2"/>
  <c r="J59" i="1" s="1"/>
  <c r="D48" i="2"/>
  <c r="J57" i="1" s="1"/>
  <c r="D51" i="2"/>
  <c r="J60" i="1" s="1"/>
  <c r="D44" i="2"/>
  <c r="D46" i="2"/>
  <c r="J55" i="1" s="1"/>
  <c r="B46" i="2"/>
  <c r="F55" i="1" s="1"/>
  <c r="B47" i="2"/>
  <c r="F56" i="1" s="1"/>
  <c r="B44" i="2"/>
  <c r="B50" i="2"/>
  <c r="F59" i="1" s="1"/>
  <c r="B52" i="2"/>
  <c r="B48" i="2"/>
  <c r="F57" i="1" s="1"/>
  <c r="B45" i="2"/>
  <c r="F54" i="1" s="1"/>
  <c r="I35" i="1" l="1"/>
  <c r="O13" i="2"/>
  <c r="I36" i="1"/>
  <c r="O14" i="2"/>
  <c r="I41" i="1"/>
  <c r="O23" i="2"/>
  <c r="I42" i="1"/>
  <c r="G51" i="1"/>
  <c r="J53" i="1"/>
  <c r="F53" i="1"/>
  <c r="F61" i="1" l="1"/>
  <c r="I11" i="1"/>
  <c r="I7" i="1"/>
  <c r="I10" i="1"/>
  <c r="I8"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Anna Berg</author>
  </authors>
  <commentList>
    <comment ref="B20" authorId="0" shapeId="0" xr:uid="{62824D2C-86F7-4BA1-89C2-D590519CDBEF}">
      <text>
        <r>
          <rPr>
            <sz val="9"/>
            <color indexed="81"/>
            <rFont val="Tahoma"/>
            <family val="2"/>
          </rPr>
          <t xml:space="preserve">Kund beskriver uppdraget som konsult ska utföra samt eventuella system konsulten ska ha god kunskap i.  
</t>
        </r>
      </text>
    </comment>
    <comment ref="B33" authorId="0" shapeId="0" xr:uid="{9C4A5EEE-757B-4E1E-B122-EFE4809521B4}">
      <text>
        <r>
          <rPr>
            <b/>
            <sz val="9"/>
            <color indexed="81"/>
            <rFont val="Tahoma"/>
            <family val="2"/>
          </rPr>
          <t xml:space="preserve">Kravspecifikation konsult
</t>
        </r>
        <r>
          <rPr>
            <sz val="9"/>
            <color indexed="81"/>
            <rFont val="Tahoma"/>
            <family val="2"/>
          </rPr>
          <t>Användbarhetsdesigner/UX-designer:
Rollen omfattar arbete med User experience (UX) och användarcentrerad design av system, arbete att utifrån verksamhets- och målgruppsanalysen beskriva interaktionen som sker mellan användarna och systemet samt hur informationen i systemet ska struktureras och presenteras med fokus på att uppnå användarnytta och kundupplevelse.
Avrop genom särskild fördelningsnyckel kan göras för rollen Användbarhetsdesigner/UX-designerr för Konsult på kompetensnivåerna 1–4. För vidare beskrivning av kompetensnivåerna 1–4 se dokument "Exempelroller och kompetensnivåer Verksamhetens IT-behov”.</t>
        </r>
      </text>
    </comment>
    <comment ref="B34" authorId="0" shapeId="0" xr:uid="{7C8D3FFB-F882-4435-B9F5-A0985D7C90D3}">
      <text>
        <r>
          <rPr>
            <sz val="9"/>
            <color indexed="81"/>
            <rFont val="Tahoma"/>
            <family val="2"/>
          </rPr>
          <t xml:space="preserve">Maximalt 1 000 timmar per avrop totalt.
</t>
        </r>
      </text>
    </comment>
    <comment ref="C34" authorId="1" shapeId="0" xr:uid="{57914F5B-7120-48CE-9103-38C33A59CFE5}">
      <text>
        <r>
          <rPr>
            <b/>
            <sz val="9"/>
            <color indexed="81"/>
            <rFont val="Tahoma"/>
            <family val="2"/>
          </rPr>
          <t>Anna Berg:</t>
        </r>
        <r>
          <rPr>
            <sz val="9"/>
            <color indexed="81"/>
            <rFont val="Tahoma"/>
            <family val="2"/>
          </rPr>
          <t xml:space="preserve">
Välj kompetensnivå 1-4 i rullistan nedan.</t>
        </r>
      </text>
    </comment>
    <comment ref="D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E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Kravspecifikation konsut</t>
        </r>
        <r>
          <rPr>
            <sz val="9"/>
            <color indexed="81"/>
            <rFont val="Tahoma"/>
            <family val="2"/>
          </rPr>
          <t xml:space="preserve">
Kravhanterare/kravanalytiker
Rollen omfattar arbete med att leda, samordna och/eller ansvara för framtagning av krav på system. Rollen kan även omfatta arbete med utredningar och framtagning av systemkravspecifikationer utifrån genomförd verksamhetsanalys. 
Avrop genom särskild fördelningsnyckel kan göras för rollen Användbarhetsdesigner/UX-designerr för Konsult på kompetensnivåerna 1–4. För vidare beskrivning av kompetensnivåerna 1–4 se dokument "Exempelroller och kompetensnivåer Verksamhetens IT-behov”.</t>
        </r>
      </text>
    </comment>
    <comment ref="B40" authorId="0" shapeId="0" xr:uid="{F9DFF86F-8F71-43E6-B59D-882F945F093B}">
      <text>
        <r>
          <rPr>
            <sz val="9"/>
            <color indexed="81"/>
            <rFont val="Tahoma"/>
            <family val="2"/>
          </rPr>
          <t xml:space="preserve">Maximalt 1 000 timmar per avrop totalt.
</t>
        </r>
      </text>
    </comment>
    <comment ref="C40" authorId="1" shapeId="0" xr:uid="{0F2D1F3C-C0FD-4121-AAD8-4CC93160EC4D}">
      <text>
        <r>
          <rPr>
            <b/>
            <sz val="9"/>
            <color indexed="81"/>
            <rFont val="Tahoma"/>
            <family val="2"/>
          </rPr>
          <t>Anna Berg:</t>
        </r>
        <r>
          <rPr>
            <sz val="9"/>
            <color indexed="81"/>
            <rFont val="Tahoma"/>
            <family val="2"/>
          </rPr>
          <t xml:space="preserve">
Välj kompetensnivå 1-4 i rullistan nedan.</t>
        </r>
      </text>
    </comment>
    <comment ref="D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E40" authorId="0" shapeId="0" xr:uid="{782A0F6A-273D-4375-925D-04696908610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<sst xmlns="http://schemas.openxmlformats.org/spreadsheetml/2006/main" count="170" uniqueCount="133">
  <si>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</si>
  <si>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</si>
  <si>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</si>
  <si>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</si>
  <si>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</si>
  <si>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</si>
  <si>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</si>
  <si>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</si>
  <si>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</si>
  <si>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</si>
  <si>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</si>
  <si>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</si>
  <si>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</si>
  <si>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</si>
  <si>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</si>
  <si>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</si>
  <si>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</si>
  <si>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</si>
  <si>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</si>
  <si>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</si>
  <si>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</si>
  <si>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</si>
  <si>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</si>
  <si>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</si>
  <si>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</si>
  <si>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</si>
  <si>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</si>
  <si>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</si>
  <si>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</si>
  <si>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</si>
  <si>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</si>
  <si>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</si>
  <si>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</si>
  <si>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</si>
  <si>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</si>
  <si>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</si>
  <si>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Användbarhetsdesigner/UX-designer</t>
  </si>
  <si>
    <t>Summa</t>
  </si>
  <si>
    <t>Kravhanterare/kravanalytiker</t>
  </si>
  <si>
    <t>Antal timmar</t>
  </si>
  <si>
    <t>Konsultens namn</t>
  </si>
  <si>
    <t>Uppdragsbeskrivning</t>
  </si>
  <si>
    <t>För leverans, uppdragsvillkor, viten etc. se Allmänna vilkor</t>
  </si>
  <si>
    <t xml:space="preserve">Rangordnad 7:a </t>
  </si>
  <si>
    <t xml:space="preserve">Rangordnad 8:a </t>
  </si>
  <si>
    <t xml:space="preserve">Rangordnad 9:a </t>
  </si>
  <si>
    <t>CV ska bifogas</t>
  </si>
  <si>
    <t>Kundens diarienr.</t>
  </si>
  <si>
    <t xml:space="preserve">Stationeringsort </t>
  </si>
  <si>
    <t>Adress för e-faktura/Peppol-ID</t>
  </si>
  <si>
    <t xml:space="preserve">Uppdraget påbörjas </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</si>
  <si>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</si>
  <si>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</si>
  <si>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</si>
  <si>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</si>
  <si>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</si>
  <si>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</si>
  <si>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 xml:space="preserve">1. Fyll i myndighetsuppgifter och uppdragsbeskrivning i de gula fälten. Avropsberättigad beskriver uppdraget, eventuella system och förutsättningar i beställning </t>
  </si>
  <si>
    <t>Consid AB</t>
  </si>
  <si>
    <t>556599-4307</t>
  </si>
  <si>
    <t>556866-4444</t>
  </si>
  <si>
    <t>Netlight Consulting AB</t>
  </si>
  <si>
    <t>556575-6227</t>
  </si>
  <si>
    <t>CGI Sverige AB</t>
  </si>
  <si>
    <t>556337-2191</t>
  </si>
  <si>
    <t xml:space="preserve">    Leverantörerna är skyldiga att svara och att kunna leverera enligt ramavtalet, att inte göra det kan utgöra grund för vite. Vi ber er kontakta oss om detta sker.</t>
  </si>
  <si>
    <t>Magnus Bååth</t>
  </si>
  <si>
    <t>kammarkollegiet-it@netlight.com</t>
  </si>
  <si>
    <t>kammarkollegiet@afry.com</t>
  </si>
  <si>
    <t>ramavtalpublic.se@cgi.com</t>
  </si>
  <si>
    <t>Eva Aronsson</t>
  </si>
  <si>
    <t>IT-konsulttjänster - Verksamhetens IT-behov</t>
  </si>
  <si>
    <t>Anette Lindblom</t>
  </si>
  <si>
    <t>Pris per timme kompetensnivå 1</t>
  </si>
  <si>
    <t>Pris per timme kompetensnivå 2</t>
  </si>
  <si>
    <t>Pris per timme kompetensnivå 3</t>
  </si>
  <si>
    <t>Pris per timme kompetensnivå 4</t>
  </si>
  <si>
    <t>Castra Group AB</t>
  </si>
  <si>
    <t>Combitech Aktiebolag</t>
  </si>
  <si>
    <t>Knowit aktiebolag (publ)</t>
  </si>
  <si>
    <t>Sigma Technology IT Group AB</t>
  </si>
  <si>
    <t>Sopra Steria Sweden AB</t>
  </si>
  <si>
    <t>556958-4401</t>
  </si>
  <si>
    <t>556218-6790</t>
  </si>
  <si>
    <t>556391-0354</t>
  </si>
  <si>
    <t>559351-2402</t>
  </si>
  <si>
    <t>556284-2319</t>
  </si>
  <si>
    <t>Kompitensnivå</t>
  </si>
  <si>
    <t>Kompetensnivå 1</t>
  </si>
  <si>
    <t>Kompetensnivå 2</t>
  </si>
  <si>
    <t>Kompetensnivå 3</t>
  </si>
  <si>
    <t>Kompetensnivå 4</t>
  </si>
  <si>
    <t>Särskild fördelningsnyckel</t>
  </si>
  <si>
    <t>Sebastian Fagerholm</t>
  </si>
  <si>
    <t>0705-207241</t>
  </si>
  <si>
    <t>upphandling@castra.se</t>
  </si>
  <si>
    <t>0733-983233</t>
  </si>
  <si>
    <t>avropa@combitech.com</t>
  </si>
  <si>
    <t>Jacob Ahlström</t>
  </si>
  <si>
    <t>0768-763769</t>
  </si>
  <si>
    <t>Karoline Lebzien</t>
  </si>
  <si>
    <t>0734-180057</t>
  </si>
  <si>
    <t>avrop.kammarkollegiet2025.omrade1@consid.se</t>
  </si>
  <si>
    <t>off-upphandlingar@knowit.se</t>
  </si>
  <si>
    <t>0709-680953</t>
  </si>
  <si>
    <t>Per Lambrecht</t>
  </si>
  <si>
    <t>0722-002512</t>
  </si>
  <si>
    <t>Martin Vikingsson</t>
  </si>
  <si>
    <t>public.sales@sigmatechnology.com</t>
  </si>
  <si>
    <t>0723-037008</t>
  </si>
  <si>
    <t>Max Yngwe</t>
  </si>
  <si>
    <t>avrop@soprasteria.com</t>
  </si>
  <si>
    <t>0721-681083</t>
  </si>
  <si>
    <t>0722-288090</t>
  </si>
  <si>
    <t>Basmånad</t>
  </si>
  <si>
    <t>Ny indexmånad</t>
  </si>
  <si>
    <t>Prisjustering
Priserna är fasta i ett (1) år från och med att Ramavtalet har trätt i kraft.
Därefter kan antingen Kammarkollegiet eller Ramavtalsleverantören begära prisjustering en (1) gång per år i enlighet med SCB:s index "Arbetskostnadsindex för tjänstemän, privat sektor (AKI) efter näringsgren SNI 2007, M Företag inom juridik, ekonomi, vetenskap och teknik, "preliminär serie"". Som basmånad gäller den månad då ramavtalet tecknades. Jämförelsemånad vid prisjustering är det senast publicerade indextalet.
Prisjustering gäller för Kontrakt tecknat till följd av Avropsförfrågan som skickas från och med den första kalenderdagen i månaden efter att Kammarkollegiet skriftligen bekräftat prisjusteringen.
Prisjustering enligt detta avsnitt omfattar inte redan tecknade Kontrakt. Kontrakt kan prisjusteras enligt bilaga Allmänna villkor.
Prisjustering sker inte om prisförändringen är mindre än en (1,0) procent.</t>
  </si>
  <si>
    <t>Uppräkningsfaktor</t>
  </si>
  <si>
    <t>Med prisjustering</t>
  </si>
  <si>
    <t>Totalsumma med Prisjustering</t>
  </si>
  <si>
    <t>AFRY Digital Solutions AB</t>
  </si>
  <si>
    <t>Så här fyller du i avropsblanketten</t>
  </si>
  <si>
    <t>Instruktion</t>
  </si>
  <si>
    <r>
      <t xml:space="preserve">6. Skicka mallen till den vinnande leverantören som en avropsförfrågan/beställningsunderlag. Leverantören ska svara </t>
    </r>
    <r>
      <rPr>
        <u/>
        <sz val="10"/>
        <color theme="1"/>
        <rFont val="Franklin Gothic Book"/>
        <family val="2"/>
      </rPr>
      <t>inom 5 arbetsdagar</t>
    </r>
    <r>
      <rPr>
        <sz val="10"/>
        <color theme="1"/>
        <rFont val="Franklin Gothic Book"/>
        <family val="2"/>
      </rPr>
      <t>.</t>
    </r>
  </si>
  <si>
    <r>
      <t xml:space="preserve">10. En Konsult ska påbörja uppdraget på heltid senast </t>
    </r>
    <r>
      <rPr>
        <u/>
        <sz val="10"/>
        <color theme="1"/>
        <rFont val="Franklin Gothic Book"/>
        <family val="2"/>
      </rPr>
      <t>inom 10 arbetsdagar</t>
    </r>
    <r>
      <rPr>
        <sz val="10"/>
        <color theme="1"/>
        <rFont val="Franklin Gothic Book"/>
        <family val="2"/>
      </rPr>
      <t xml:space="preserve"> efter kontrakt tecknats, alternativt enligt det senare datum och/eller till den omfattning som avropsberättigad anger.</t>
    </r>
  </si>
  <si>
    <t>Avropsberättigad får kontakta nästföljande Ramavtalsleverantör i rangordningen enligt den särskilda fördelningsnyckeln om följande särskilda skäl föreligger:</t>
  </si>
  <si>
    <t>2. Ramavtalsleverantören för tillfället inte klarar av att leverera eller har godtagbara skäl att avböja Avrop (såsom att angiven leveranskapacitet är uppnådd),</t>
  </si>
  <si>
    <t>3. Avropet avser ett ersättningsköp som beror på att Avropsberättigad har sagt upp ett Kontrakt och detta beror på Ramavtalsleverantören, eller</t>
  </si>
  <si>
    <r>
      <t xml:space="preserve">4. Kammarkollegiet har bestämt att Ramavtalsleverantören inte får lämna Avropssvar enligt avsnitt </t>
    </r>
    <r>
      <rPr>
        <i/>
        <sz val="10"/>
        <color theme="1"/>
        <rFont val="Franklin Gothic Book"/>
        <family val="2"/>
      </rPr>
      <t>Kammarkollegiets uppsägningsrätt</t>
    </r>
    <r>
      <rPr>
        <sz val="10"/>
        <color theme="1"/>
        <rFont val="Franklin Gothic Book"/>
        <family val="2"/>
      </rPr>
      <t xml:space="preserve"> i Ramavtalets Huvuddokument.</t>
    </r>
  </si>
  <si>
    <t xml:space="preserve">2. Fyll i ditt behov av timmar per angiven konsultroll och kompetensnivå samt om du önskar att leverantören skickar med CV på offererad konsult. </t>
  </si>
  <si>
    <t xml:space="preserve">   och ramavtalsleverantören ska matcha med en för uppdraget relevant konsult som uppfyller kraven.</t>
  </si>
  <si>
    <t>1. Ramavtalsleverantören inte har besvarat Avropsförfrågan alternativt inte skickat in Avropssvar inom i Avropsförfrågan angiven tid. 
  Från och med den fjärde Ramavtalsleverantören i rangordning får Avropsberättigad kontakta samtliga nästföljande Ramavtalsleverantörer samtidigt om att inkomma med Avropssvar. Avropsberättigad måste dock utvärdera Avropssvaren och tilldela enligt rangordningen,</t>
  </si>
  <si>
    <r>
      <t xml:space="preserve">   Maximalt </t>
    </r>
    <r>
      <rPr>
        <b/>
        <sz val="10"/>
        <color theme="1"/>
        <rFont val="Franklin Gothic Book"/>
        <family val="2"/>
      </rPr>
      <t>1 000</t>
    </r>
    <r>
      <rPr>
        <sz val="10"/>
        <color theme="1"/>
        <rFont val="Franklin Gothic Book"/>
        <family val="2"/>
      </rPr>
      <t xml:space="preserve"> </t>
    </r>
    <r>
      <rPr>
        <b/>
        <sz val="10"/>
        <color theme="1"/>
        <rFont val="Franklin Gothic Book"/>
        <family val="2"/>
      </rPr>
      <t>timmar</t>
    </r>
    <r>
      <rPr>
        <sz val="10"/>
        <color theme="1"/>
        <rFont val="Franklin Gothic Book"/>
        <family val="2"/>
      </rPr>
      <t xml:space="preserve"> kan göras i ett och samma avrop vid särskild fördelningnyckel.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</si>
</sst>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6"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0"/>
      <name val="Arial"/>
      <family val="2"/>
    </font>
    <font>
      <sz val="10"/>
      <color theme="1"/>
      <name val="Franklin Gothic Book"/>
      <family val="2"/>
    </font>
    <font>
      <b/>
      <sz val="10"/>
      <color theme="1"/>
      <name val="Franklin Gothic Book"/>
      <family val="2"/>
    </font>
    <font>
      <u/>
      <sz val="10"/>
      <color theme="1"/>
      <name val="Franklin Gothic Book"/>
      <family val="2"/>
    </font>
    <font>
      <i/>
      <sz val="10"/>
      <color theme="1"/>
      <name val="Franklin Gothic Book"/>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xf numFmtId="0" fontId="21" fillId="0" borderId="0"/>
    <xf numFmtId="0" fontId="21" fillId="0" borderId="0"/>
    <xf numFmtId="0" fontId="1" fillId="0" borderId="0"/>
  </cellStyleXfs>
  <cellXfs count="162">
    <xf numFmtId="0" fontId="0" fillId="0" borderId="0" xfId="0"/>
    <xf numFmtId="0" fontId="0" fillId="3" borderId="0" xfId="0" applyFill="1"/>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164" fontId="0"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Border="1" applyAlignment="1"/>
    <xf numFmtId="0" fontId="0" fillId="3" borderId="0" xfId="0" applyFill="1" applyAlignment="1"/>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0" fillId="3" borderId="0" xfId="0" applyFont="1" applyFill="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1" xfId="0" applyFont="1" applyFill="1" applyBorder="1" applyAlignment="1">
      <alignment wrapText="1"/>
    </xf>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0" xfId="0" applyFont="1" applyFill="1" applyBorder="1" applyAlignment="1">
      <alignment horizontal="center" vertical="top" wrapText="1"/>
    </xf>
    <xf numFmtId="0" fontId="12" fillId="3" borderId="0" xfId="0" applyFont="1" applyFill="1" applyBorder="1" applyAlignment="1">
      <alignment vertical="top" wrapText="1"/>
    </xf>
    <xf numFmtId="0" fontId="0" fillId="3" borderId="1" xfId="0" applyFont="1" applyFill="1" applyBorder="1"/>
    <xf numFmtId="0" fontId="3" fillId="3" borderId="16" xfId="0" applyFont="1" applyFill="1" applyBorder="1" applyAlignment="1">
      <alignment wrapText="1"/>
    </xf>
    <xf numFmtId="0" fontId="0" fillId="3" borderId="1" xfId="0" applyNumberFormat="1" applyFill="1" applyBorder="1"/>
    <xf numFmtId="0" fontId="3" fillId="3" borderId="1" xfId="0" applyFont="1" applyFill="1" applyBorder="1" applyAlignment="1">
      <alignment horizontal="left" wrapText="1"/>
    </xf>
    <xf numFmtId="0" fontId="3" fillId="3" borderId="4" xfId="0" applyFont="1" applyFill="1" applyBorder="1" applyAlignment="1">
      <alignment wrapText="1"/>
    </xf>
    <xf numFmtId="164" fontId="0" fillId="3" borderId="0" xfId="0" applyNumberFormat="1" applyFill="1"/>
    <xf numFmtId="0" fontId="20" fillId="3" borderId="0" xfId="0" applyFont="1" applyFill="1"/>
    <xf numFmtId="0" fontId="0" fillId="3" borderId="1" xfId="0" applyFont="1" applyFill="1" applyBorder="1" applyAlignment="1">
      <alignment horizontal="left" vertical="top"/>
    </xf>
    <xf numFmtId="0" fontId="0" fillId="3" borderId="1" xfId="0" applyFill="1" applyBorder="1" applyAlignment="1">
      <alignment horizontal="left" vertical="top"/>
    </xf>
    <xf numFmtId="0" fontId="11" fillId="3" borderId="1" xfId="1" applyFill="1" applyBorder="1" applyAlignment="1">
      <alignment horizontal="left" vertical="top"/>
    </xf>
    <xf numFmtId="0" fontId="0" fillId="3" borderId="1" xfId="0" applyFill="1" applyBorder="1" applyAlignment="1">
      <alignment horizontal="center"/>
    </xf>
    <xf numFmtId="0" fontId="0" fillId="3" borderId="0" xfId="0" applyFill="1" applyAlignment="1">
      <alignment horizontal="center"/>
    </xf>
    <xf numFmtId="0" fontId="0" fillId="3" borderId="16" xfId="0" applyFont="1" applyFill="1" applyBorder="1" applyAlignment="1" applyProtection="1">
      <protection locked="0"/>
    </xf>
    <xf numFmtId="0" fontId="0" fillId="4" borderId="1" xfId="0" applyFill="1" applyBorder="1" applyAlignment="1" applyProtection="1">
      <protection locked="0"/>
    </xf>
    <xf numFmtId="3" fontId="0" fillId="3" borderId="1" xfId="0" applyNumberFormat="1" applyFill="1" applyBorder="1" applyAlignment="1">
      <alignment horizontal="left" vertical="top"/>
    </xf>
    <xf numFmtId="0" fontId="0" fillId="3" borderId="1" xfId="0" applyFill="1" applyBorder="1" applyAlignment="1">
      <alignment wrapText="1"/>
    </xf>
    <xf numFmtId="0" fontId="0" fillId="3" borderId="4" xfId="0" applyFill="1" applyBorder="1" applyAlignment="1" applyProtection="1">
      <alignment horizontal="center"/>
      <protection locked="0"/>
    </xf>
    <xf numFmtId="0" fontId="3" fillId="3" borderId="23" xfId="0" applyFont="1" applyFill="1" applyBorder="1"/>
    <xf numFmtId="0" fontId="0" fillId="0" borderId="22" xfId="0" applyBorder="1" applyProtection="1">
      <protection locked="0"/>
    </xf>
    <xf numFmtId="0" fontId="0" fillId="0" borderId="22" xfId="0" applyFill="1" applyBorder="1" applyProtection="1">
      <protection locked="0"/>
    </xf>
    <xf numFmtId="0" fontId="0" fillId="0" borderId="0" xfId="0" applyAlignment="1">
      <alignment vertical="top"/>
    </xf>
    <xf numFmtId="0" fontId="0" fillId="0" borderId="0" xfId="0" applyAlignment="1">
      <alignment vertical="center"/>
    </xf>
    <xf numFmtId="0" fontId="10" fillId="0" borderId="0" xfId="0" applyFont="1"/>
    <xf numFmtId="0" fontId="23" fillId="0" borderId="0" xfId="0" applyFont="1" applyAlignment="1">
      <alignment horizontal="left" vertical="center" indent="1"/>
    </xf>
    <xf numFmtId="0" fontId="22" fillId="0" borderId="0" xfId="0" applyFont="1" applyAlignment="1">
      <alignment horizontal="left" vertical="center" indent="1"/>
    </xf>
    <xf numFmtId="0" fontId="9" fillId="0" borderId="0" xfId="0" applyFont="1"/>
    <xf numFmtId="0" fontId="22" fillId="0" borderId="0" xfId="0" applyFont="1"/>
    <xf numFmtId="0" fontId="9"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indent="1"/>
    </xf>
    <xf numFmtId="0" fontId="0" fillId="7" borderId="0" xfId="0" applyFill="1"/>
    <xf numFmtId="0" fontId="21" fillId="7" borderId="0" xfId="2" applyFill="1"/>
    <xf numFmtId="17" fontId="21" fillId="7" borderId="0" xfId="2" applyNumberFormat="1" applyFill="1"/>
    <xf numFmtId="0" fontId="21" fillId="7" borderId="1" xfId="2" applyFill="1" applyBorder="1"/>
    <xf numFmtId="0" fontId="21" fillId="7" borderId="0" xfId="2" applyFill="1" applyProtection="1"/>
    <xf numFmtId="0" fontId="21" fillId="7" borderId="1" xfId="2" applyFill="1" applyBorder="1" applyAlignment="1">
      <alignment horizontal="left"/>
    </xf>
    <xf numFmtId="0" fontId="21" fillId="7" borderId="0" xfId="2" applyFill="1" applyAlignment="1">
      <alignment wrapText="1"/>
    </xf>
    <xf numFmtId="0" fontId="0" fillId="7" borderId="0" xfId="0" applyFont="1" applyFill="1"/>
    <xf numFmtId="0" fontId="0" fillId="3" borderId="2" xfId="0" applyFill="1" applyBorder="1" applyAlignment="1" applyProtection="1">
      <alignment horizontal="center" wrapText="1"/>
      <protection locked="0"/>
    </xf>
    <xf numFmtId="0" fontId="0" fillId="0" borderId="5" xfId="0" applyBorder="1" applyAlignment="1">
      <alignment horizontal="center" wrapText="1"/>
    </xf>
    <xf numFmtId="0" fontId="0" fillId="0" borderId="4" xfId="0" applyBorder="1" applyAlignment="1">
      <alignment horizontal="center" wrapText="1"/>
    </xf>
    <xf numFmtId="0" fontId="3" fillId="5" borderId="2" xfId="0" applyFont="1" applyFill="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0" fillId="6" borderId="2" xfId="0" applyFont="1" applyFill="1" applyBorder="1" applyAlignment="1" applyProtection="1">
      <alignment horizontal="center" vertical="top" wrapText="1"/>
      <protection locked="0"/>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3" borderId="0" xfId="0" applyFill="1" applyAlignment="1">
      <alignment horizontal="left" wrapText="1"/>
    </xf>
    <xf numFmtId="0" fontId="0" fillId="3" borderId="21" xfId="0" applyFont="1" applyFill="1" applyBorder="1" applyAlignment="1" applyProtection="1">
      <alignment horizontal="center" vertical="top" wrapText="1"/>
      <protection locked="0"/>
    </xf>
    <xf numFmtId="0" fontId="0" fillId="3" borderId="14" xfId="0" applyFont="1" applyFill="1" applyBorder="1" applyAlignment="1" applyProtection="1">
      <alignment horizontal="center" vertical="top" wrapText="1"/>
      <protection locked="0"/>
    </xf>
    <xf numFmtId="0" fontId="0" fillId="3" borderId="15" xfId="0" applyFont="1" applyFill="1" applyBorder="1" applyAlignment="1" applyProtection="1">
      <alignment horizontal="center" vertical="top" wrapText="1"/>
      <protection locked="0"/>
    </xf>
    <xf numFmtId="0" fontId="0" fillId="3" borderId="17" xfId="0" applyFont="1" applyFill="1" applyBorder="1" applyAlignment="1" applyProtection="1">
      <alignment horizontal="center" vertical="top" wrapText="1"/>
      <protection locked="0"/>
    </xf>
    <xf numFmtId="0" fontId="0" fillId="3" borderId="0" xfId="0" applyFont="1" applyFill="1" applyBorder="1" applyAlignment="1" applyProtection="1">
      <alignment horizontal="center" vertical="top" wrapText="1"/>
      <protection locked="0"/>
    </xf>
    <xf numFmtId="0" fontId="0" fillId="3" borderId="18" xfId="0" applyFont="1" applyFill="1" applyBorder="1" applyAlignment="1" applyProtection="1">
      <alignment horizontal="center" vertical="top" wrapText="1"/>
      <protection locked="0"/>
    </xf>
    <xf numFmtId="0" fontId="0" fillId="3" borderId="20" xfId="0" applyFont="1" applyFill="1" applyBorder="1" applyAlignment="1" applyProtection="1">
      <alignment horizontal="center" vertical="top" wrapText="1"/>
      <protection locked="0"/>
    </xf>
    <xf numFmtId="0" fontId="0" fillId="3" borderId="6" xfId="0" applyFont="1" applyFill="1" applyBorder="1" applyAlignment="1" applyProtection="1">
      <alignment horizontal="center" vertical="top" wrapText="1"/>
      <protection locked="0"/>
    </xf>
    <xf numFmtId="0" fontId="0" fillId="3" borderId="19" xfId="0" applyFont="1" applyFill="1" applyBorder="1" applyAlignment="1" applyProtection="1">
      <alignment horizontal="center" vertical="top" wrapText="1"/>
      <protection locked="0"/>
    </xf>
    <xf numFmtId="0" fontId="12" fillId="3" borderId="2" xfId="0" applyFont="1" applyFill="1" applyBorder="1" applyAlignment="1" applyProtection="1">
      <alignment vertical="top" wrapText="1"/>
      <protection locked="0"/>
    </xf>
    <xf numFmtId="0" fontId="12" fillId="3" borderId="5" xfId="0" applyFont="1" applyFill="1" applyBorder="1" applyAlignment="1" applyProtection="1">
      <alignment vertical="top" wrapText="1"/>
      <protection locked="0"/>
    </xf>
    <xf numFmtId="0" fontId="12" fillId="3" borderId="4"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3" xfId="0" applyFont="1" applyFill="1" applyBorder="1" applyAlignment="1" applyProtection="1">
      <alignment vertical="top" wrapText="1"/>
      <protection locked="0"/>
    </xf>
    <xf numFmtId="0" fontId="12" fillId="3" borderId="0"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12" xfId="0" applyFont="1" applyFill="1" applyBorder="1" applyAlignment="1" applyProtection="1">
      <alignment vertical="top" wrapText="1"/>
      <protection locked="0"/>
    </xf>
    <xf numFmtId="0" fontId="12" fillId="3" borderId="13" xfId="0" applyFont="1" applyFill="1" applyBorder="1" applyAlignment="1" applyProtection="1">
      <alignment vertical="top" wrapText="1"/>
      <protection locked="0"/>
    </xf>
    <xf numFmtId="0" fontId="2" fillId="3" borderId="1" xfId="0" applyFont="1" applyFill="1" applyBorder="1" applyAlignment="1">
      <alignment horizontal="left" vertical="top" wrapText="1"/>
    </xf>
    <xf numFmtId="0" fontId="0" fillId="0" borderId="1" xfId="0" applyBorder="1" applyAlignment="1">
      <alignment wrapText="1"/>
    </xf>
    <xf numFmtId="0" fontId="0" fillId="3" borderId="0" xfId="0" applyFill="1" applyAlignment="1">
      <alignment horizontal="center"/>
    </xf>
    <xf numFmtId="0" fontId="0" fillId="3" borderId="1" xfId="0" applyFill="1" applyBorder="1" applyAlignment="1">
      <alignment horizontal="left" wrapText="1"/>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ont="1" applyFill="1" applyBorder="1" applyAlignment="1">
      <alignment horizontal="left" vertical="top" wrapText="1"/>
    </xf>
    <xf numFmtId="0" fontId="0" fillId="0" borderId="1" xfId="0" applyBorder="1" applyAlignment="1"/>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3" fillId="3" borderId="21" xfId="0" applyFont="1" applyFill="1" applyBorder="1" applyAlignment="1">
      <alignment horizontal="center"/>
    </xf>
    <xf numFmtId="0" fontId="3" fillId="3" borderId="14" xfId="0" applyFont="1" applyFill="1" applyBorder="1" applyAlignment="1">
      <alignment horizontal="center"/>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0" fontId="0" fillId="3" borderId="2" xfId="0" applyFont="1" applyFill="1" applyBorder="1" applyAlignment="1">
      <alignment horizontal="center" wrapText="1"/>
    </xf>
    <xf numFmtId="0" fontId="21" fillId="7" borderId="0" xfId="2" applyFill="1" applyAlignment="1">
      <alignment wrapText="1"/>
    </xf>
    <xf numFmtId="0" fontId="0" fillId="7" borderId="0" xfId="0" applyFill="1" applyAlignment="1"/>
    <xf numFmtId="164" fontId="8" fillId="3" borderId="17" xfId="0" applyNumberFormat="1" applyFont="1" applyFill="1" applyBorder="1" applyAlignment="1"/>
    <xf numFmtId="0" fontId="0" fillId="0" borderId="0" xfId="0" applyAlignment="1"/>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xf numFmtId="0" fontId="22" fillId="0" borderId="0" xfId="0" applyFont="1" applyAlignment="1">
      <alignment horizontal="left" vertical="center" wrapText="1" indent="1"/>
    </xf>
    <xf numFmtId="0" fontId="0" fillId="0" borderId="0" xfId="0" applyAlignment="1">
      <alignment horizontal="left" vertical="center" indent="1"/>
    </xf>
  </cellXfs>
  <cellStyles count="5">
    <cellStyle name="Hyperlänk" xfId="1" builtinId="8"/>
    <cellStyle name="Normal" xfId="0" builtinId="0" customBuiltin="1"/>
    <cellStyle name="Normal 2" xfId="3" xr:uid="{6CA55183-0F8C-4791-9BC5-B51167D228F2}"/>
    <cellStyle name="Normal 3" xfId="4" xr:uid="{2B78C9CA-3F17-4DF1-B735-78A8E9A92D6A}"/>
    <cellStyle name="Normal 4" xfId="2" xr:uid="{71597EE3-AF78-4ECB-B521-3A37FFE8E694}"/>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vrop@soprasteria.com" TargetMode="External"/><Relationship Id="rId3" Type="http://schemas.openxmlformats.org/officeDocument/2006/relationships/hyperlink" Target="mailto:upphandling@castra.se" TargetMode="External"/><Relationship Id="rId7" Type="http://schemas.openxmlformats.org/officeDocument/2006/relationships/hyperlink" Target="mailto:public.sales@sigmatechnology.com" TargetMode="External"/><Relationship Id="rId2" Type="http://schemas.openxmlformats.org/officeDocument/2006/relationships/hyperlink" Target="mailto:kammarkollegiet-it@netlight.com" TargetMode="External"/><Relationship Id="rId1" Type="http://schemas.openxmlformats.org/officeDocument/2006/relationships/hyperlink" Target="mailto:off-upphandlingar@knowit.se" TargetMode="External"/><Relationship Id="rId6" Type="http://schemas.openxmlformats.org/officeDocument/2006/relationships/hyperlink" Target="mailto:avrop.kammarkollegiet2025.omrade1@consid.se" TargetMode="External"/><Relationship Id="rId5" Type="http://schemas.openxmlformats.org/officeDocument/2006/relationships/hyperlink" Target="mailto:avropa@combitech.com" TargetMode="External"/><Relationship Id="rId4" Type="http://schemas.openxmlformats.org/officeDocument/2006/relationships/hyperlink" Target="mailto:ramavtalpublic.se@cgi.co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71"/>
  <sheetViews>
    <sheetView tabSelected="1" zoomScale="76" zoomScaleNormal="76" workbookViewId="0">
      <selection activeCell="B22" sqref="B22"/>
    </sheetView>
  </sheetViews>
  <sheetFormatPr defaultColWidth="9" defaultRowHeight="13.5" x14ac:dyDescent="0.35"/>
  <cols>
    <col min="1" max="1" width="1.5" style="3" customWidth="1"/>
    <col min="2" max="2" width="11.58203125" style="3" customWidth="1"/>
    <col min="3" max="3" width="14.5" style="3" customWidth="1"/>
    <col min="4" max="4" width="14.33203125" style="3" customWidth="1"/>
    <col min="5" max="5" width="11" style="3" customWidth="1"/>
    <col min="6" max="6" width="10.08203125" style="3" customWidth="1"/>
    <col min="7" max="7" width="4.33203125" style="3" customWidth="1"/>
    <col min="8" max="8" width="15.33203125" style="3" customWidth="1"/>
    <col min="9" max="9" width="15.5" style="3" customWidth="1"/>
    <col min="10" max="10" width="14.08203125" style="3" customWidth="1"/>
    <col min="11" max="11" width="19" style="3" customWidth="1"/>
    <col min="12" max="12" width="5.33203125" style="3" customWidth="1"/>
    <col min="13" max="13" width="15" style="3" customWidth="1"/>
    <col min="14" max="16384" width="9" style="3"/>
  </cols>
  <sheetData>
    <row r="1" spans="2:13" x14ac:dyDescent="0.35">
      <c r="C1" s="1"/>
      <c r="D1" s="1"/>
      <c r="E1" s="1"/>
      <c r="F1" s="1"/>
      <c r="G1" s="1"/>
      <c r="H1" s="1"/>
      <c r="I1" s="21"/>
      <c r="J1" s="22"/>
      <c r="K1" s="1"/>
      <c r="L1" s="1"/>
      <c r="M1" s="1"/>
    </row>
    <row r="2" spans="2:13" ht="24.75" customHeight="1" x14ac:dyDescent="0.9">
      <c r="B2" s="41" t="s">
        <v>21</v>
      </c>
      <c r="C2" s="23"/>
      <c r="D2" s="1"/>
      <c r="E2" s="1"/>
      <c r="F2" s="1"/>
      <c r="G2" s="1"/>
      <c r="H2" s="44" t="s">
        <v>47</v>
      </c>
      <c r="I2" s="98"/>
      <c r="J2" s="99"/>
      <c r="K2" s="99"/>
      <c r="L2" s="100"/>
      <c r="M2" s="1"/>
    </row>
    <row r="3" spans="2:13" ht="22.5" x14ac:dyDescent="0.45">
      <c r="B3" s="42" t="s">
        <v>71</v>
      </c>
      <c r="C3" s="24"/>
      <c r="D3" s="1"/>
      <c r="E3" s="1"/>
      <c r="F3" s="1"/>
      <c r="G3" s="1"/>
      <c r="H3" s="45" t="s">
        <v>27</v>
      </c>
      <c r="I3" s="98"/>
      <c r="J3" s="99"/>
      <c r="K3" s="99"/>
      <c r="L3" s="100"/>
    </row>
    <row r="4" spans="2:13" ht="22.5" x14ac:dyDescent="0.45">
      <c r="B4" s="42" t="s">
        <v>92</v>
      </c>
      <c r="C4" s="24"/>
      <c r="D4" s="1"/>
      <c r="E4" s="1"/>
      <c r="F4" s="1"/>
      <c r="G4" s="1"/>
      <c r="H4" s="45" t="s">
        <v>22</v>
      </c>
      <c r="I4" s="98"/>
      <c r="J4" s="99"/>
      <c r="K4" s="99"/>
      <c r="L4" s="100"/>
    </row>
    <row r="5" spans="2:13" ht="14.25" customHeight="1" x14ac:dyDescent="0.45">
      <c r="B5" s="24"/>
      <c r="C5" s="24"/>
      <c r="D5" s="1"/>
      <c r="E5" s="1"/>
      <c r="F5" s="1"/>
      <c r="G5" s="1"/>
      <c r="H5" s="1"/>
    </row>
    <row r="6" spans="2:13" ht="15" x14ac:dyDescent="0.4">
      <c r="B6" s="25" t="s">
        <v>12</v>
      </c>
      <c r="C6" s="25"/>
      <c r="D6" s="1"/>
      <c r="E6" s="1"/>
      <c r="H6" s="26" t="s">
        <v>13</v>
      </c>
      <c r="J6" s="1"/>
      <c r="M6" s="26"/>
    </row>
    <row r="7" spans="2:13" x14ac:dyDescent="0.35">
      <c r="B7" s="1" t="s">
        <v>34</v>
      </c>
      <c r="C7" s="1"/>
      <c r="D7" s="117"/>
      <c r="E7" s="118"/>
      <c r="F7" s="119"/>
      <c r="H7" s="14" t="s">
        <v>14</v>
      </c>
      <c r="I7" s="129" t="str">
        <f>'Prismatris '!B37</f>
        <v>Vinnande anbud</v>
      </c>
      <c r="J7" s="130"/>
      <c r="K7" s="130"/>
      <c r="L7" s="130"/>
    </row>
    <row r="8" spans="2:13" x14ac:dyDescent="0.35">
      <c r="B8" s="1" t="s">
        <v>15</v>
      </c>
      <c r="C8" s="1"/>
      <c r="D8" s="117"/>
      <c r="E8" s="118"/>
      <c r="F8" s="119"/>
      <c r="H8" s="14" t="s">
        <v>24</v>
      </c>
      <c r="I8" s="129" t="str">
        <f>'Prismatris '!B38</f>
        <v/>
      </c>
      <c r="J8" s="130"/>
      <c r="K8" s="130"/>
      <c r="L8" s="130"/>
    </row>
    <row r="9" spans="2:13" x14ac:dyDescent="0.35">
      <c r="B9" s="1" t="s">
        <v>16</v>
      </c>
      <c r="C9" s="1"/>
      <c r="D9" s="117"/>
      <c r="E9" s="118"/>
      <c r="F9" s="119"/>
      <c r="H9" s="14" t="s">
        <v>16</v>
      </c>
      <c r="I9" s="129" t="str">
        <f>'Prismatris '!B39</f>
        <v/>
      </c>
      <c r="J9" s="130"/>
      <c r="K9" s="130"/>
      <c r="L9" s="130"/>
    </row>
    <row r="10" spans="2:13" x14ac:dyDescent="0.35">
      <c r="B10" s="1" t="s">
        <v>17</v>
      </c>
      <c r="C10" s="1"/>
      <c r="D10" s="117"/>
      <c r="E10" s="118"/>
      <c r="F10" s="119"/>
      <c r="H10" s="14" t="s">
        <v>25</v>
      </c>
      <c r="I10" s="129" t="str">
        <f>'Prismatris '!B40</f>
        <v/>
      </c>
      <c r="J10" s="130"/>
      <c r="K10" s="130"/>
      <c r="L10" s="130"/>
    </row>
    <row r="11" spans="2:13" ht="13.5" customHeight="1" x14ac:dyDescent="0.35">
      <c r="B11" s="1" t="s">
        <v>18</v>
      </c>
      <c r="C11" s="1"/>
      <c r="D11" s="117"/>
      <c r="E11" s="118"/>
      <c r="F11" s="119"/>
      <c r="H11" s="14" t="s">
        <v>26</v>
      </c>
      <c r="I11" s="129" t="str">
        <f>'Prismatris '!B41</f>
        <v/>
      </c>
      <c r="J11" s="130"/>
      <c r="K11" s="130"/>
      <c r="L11" s="130"/>
    </row>
    <row r="12" spans="2:13" ht="27" x14ac:dyDescent="0.5">
      <c r="B12" s="27" t="s">
        <v>49</v>
      </c>
      <c r="C12" s="27"/>
      <c r="D12" s="117"/>
      <c r="E12" s="118"/>
      <c r="F12" s="119"/>
      <c r="G12" s="1"/>
      <c r="H12" s="131"/>
      <c r="I12" s="131"/>
      <c r="J12" s="131"/>
      <c r="M12" s="28"/>
    </row>
    <row r="13" spans="2:13" ht="15" customHeight="1" x14ac:dyDescent="0.5">
      <c r="B13" s="1" t="s">
        <v>23</v>
      </c>
      <c r="C13" s="1"/>
      <c r="D13" s="117"/>
      <c r="E13" s="118"/>
      <c r="F13" s="119"/>
      <c r="H13" s="131"/>
      <c r="I13" s="131"/>
      <c r="J13" s="131"/>
      <c r="K13" s="52"/>
      <c r="L13" s="52"/>
      <c r="M13" s="29"/>
    </row>
    <row r="14" spans="2:13" x14ac:dyDescent="0.35">
      <c r="B14" s="1" t="s">
        <v>19</v>
      </c>
      <c r="C14" s="1"/>
      <c r="D14" s="117"/>
      <c r="E14" s="118"/>
      <c r="F14" s="119"/>
      <c r="H14" s="52"/>
      <c r="I14" s="52"/>
      <c r="J14" s="52"/>
      <c r="K14" s="52"/>
      <c r="L14" s="52"/>
    </row>
    <row r="15" spans="2:13" x14ac:dyDescent="0.35">
      <c r="B15" s="47" t="s">
        <v>50</v>
      </c>
      <c r="C15" s="48"/>
      <c r="D15" s="117"/>
      <c r="E15" s="118"/>
      <c r="F15" s="119"/>
      <c r="H15" s="52"/>
      <c r="I15" s="52"/>
      <c r="J15" s="52"/>
      <c r="K15" s="52"/>
      <c r="L15" s="52"/>
    </row>
    <row r="16" spans="2:13" ht="13.5" customHeight="1" x14ac:dyDescent="0.35">
      <c r="B16" s="1" t="s">
        <v>48</v>
      </c>
      <c r="C16" s="1"/>
      <c r="D16" s="120"/>
      <c r="E16" s="121"/>
      <c r="F16" s="122"/>
      <c r="H16" s="107" t="s">
        <v>42</v>
      </c>
      <c r="I16" s="107"/>
      <c r="J16" s="107"/>
      <c r="K16" s="52"/>
      <c r="L16" s="52"/>
    </row>
    <row r="17" spans="2:13" x14ac:dyDescent="0.35">
      <c r="B17" s="1"/>
      <c r="C17" s="1"/>
      <c r="D17" s="123"/>
      <c r="E17" s="124"/>
      <c r="F17" s="125"/>
      <c r="H17" s="107"/>
      <c r="I17" s="107"/>
      <c r="J17" s="107"/>
      <c r="K17" s="52"/>
      <c r="L17" s="52"/>
    </row>
    <row r="18" spans="2:13" x14ac:dyDescent="0.35">
      <c r="B18" s="1"/>
      <c r="C18" s="1"/>
      <c r="D18" s="126"/>
      <c r="E18" s="127"/>
      <c r="F18" s="128"/>
      <c r="H18" s="52"/>
      <c r="I18" s="52"/>
      <c r="J18" s="52"/>
      <c r="K18" s="52"/>
      <c r="L18" s="52"/>
    </row>
    <row r="19" spans="2:13" ht="14" thickBot="1" x14ac:dyDescent="0.4">
      <c r="B19" s="1"/>
      <c r="C19" s="1"/>
      <c r="D19" s="59"/>
      <c r="E19" s="59"/>
      <c r="F19" s="59"/>
      <c r="H19" s="58"/>
      <c r="I19" s="58"/>
      <c r="J19" s="58"/>
      <c r="K19" s="58"/>
      <c r="L19" s="58"/>
    </row>
    <row r="20" spans="2:13" x14ac:dyDescent="0.35">
      <c r="B20" s="1" t="s">
        <v>41</v>
      </c>
      <c r="C20" s="1"/>
      <c r="D20" s="108"/>
      <c r="E20" s="109"/>
      <c r="F20" s="109"/>
      <c r="G20" s="109"/>
      <c r="H20" s="109"/>
      <c r="I20" s="109"/>
      <c r="J20" s="109"/>
      <c r="K20" s="109"/>
      <c r="L20" s="110"/>
    </row>
    <row r="21" spans="2:13" x14ac:dyDescent="0.35">
      <c r="B21" s="1"/>
      <c r="C21" s="1"/>
      <c r="D21" s="111"/>
      <c r="E21" s="112"/>
      <c r="F21" s="112"/>
      <c r="G21" s="112"/>
      <c r="H21" s="112"/>
      <c r="I21" s="112"/>
      <c r="J21" s="112"/>
      <c r="K21" s="112"/>
      <c r="L21" s="113"/>
    </row>
    <row r="22" spans="2:13" x14ac:dyDescent="0.35">
      <c r="B22" s="1"/>
      <c r="C22" s="1"/>
      <c r="D22" s="111"/>
      <c r="E22" s="112"/>
      <c r="F22" s="112"/>
      <c r="G22" s="112"/>
      <c r="H22" s="112"/>
      <c r="I22" s="112"/>
      <c r="J22" s="112"/>
      <c r="K22" s="112"/>
      <c r="L22" s="113"/>
    </row>
    <row r="23" spans="2:13" x14ac:dyDescent="0.35">
      <c r="B23" s="1"/>
      <c r="C23" s="1"/>
      <c r="D23" s="111"/>
      <c r="E23" s="112"/>
      <c r="F23" s="112"/>
      <c r="G23" s="112"/>
      <c r="H23" s="112"/>
      <c r="I23" s="112"/>
      <c r="J23" s="112"/>
      <c r="K23" s="112"/>
      <c r="L23" s="113"/>
    </row>
    <row r="24" spans="2:13" x14ac:dyDescent="0.35">
      <c r="B24" s="1"/>
      <c r="C24" s="1"/>
      <c r="D24" s="111"/>
      <c r="E24" s="112"/>
      <c r="F24" s="112"/>
      <c r="G24" s="112"/>
      <c r="H24" s="112"/>
      <c r="I24" s="112"/>
      <c r="J24" s="112"/>
      <c r="K24" s="112"/>
      <c r="L24" s="113"/>
    </row>
    <row r="25" spans="2:13" x14ac:dyDescent="0.35">
      <c r="B25" s="1"/>
      <c r="C25" s="1"/>
      <c r="D25" s="111"/>
      <c r="E25" s="112"/>
      <c r="F25" s="112"/>
      <c r="G25" s="112"/>
      <c r="H25" s="112"/>
      <c r="I25" s="112"/>
      <c r="J25" s="112"/>
      <c r="K25" s="112"/>
      <c r="L25" s="113"/>
    </row>
    <row r="26" spans="2:13" x14ac:dyDescent="0.35">
      <c r="B26" s="1"/>
      <c r="C26" s="1"/>
      <c r="D26" s="111"/>
      <c r="E26" s="112"/>
      <c r="F26" s="112"/>
      <c r="G26" s="112"/>
      <c r="H26" s="112"/>
      <c r="I26" s="112"/>
      <c r="J26" s="112"/>
      <c r="K26" s="112"/>
      <c r="L26" s="113"/>
    </row>
    <row r="27" spans="2:13" x14ac:dyDescent="0.35">
      <c r="B27" s="1"/>
      <c r="C27" s="1"/>
      <c r="D27" s="111"/>
      <c r="E27" s="112"/>
      <c r="F27" s="112"/>
      <c r="G27" s="112"/>
      <c r="H27" s="112"/>
      <c r="I27" s="112"/>
      <c r="J27" s="112"/>
      <c r="K27" s="112"/>
      <c r="L27" s="113"/>
    </row>
    <row r="28" spans="2:13" x14ac:dyDescent="0.35">
      <c r="B28" s="1"/>
      <c r="C28" s="1"/>
      <c r="D28" s="111"/>
      <c r="E28" s="112"/>
      <c r="F28" s="112"/>
      <c r="G28" s="112"/>
      <c r="H28" s="112"/>
      <c r="I28" s="112"/>
      <c r="J28" s="112"/>
      <c r="K28" s="112"/>
      <c r="L28" s="113"/>
    </row>
    <row r="29" spans="2:13" x14ac:dyDescent="0.35">
      <c r="B29" s="1"/>
      <c r="C29" s="1"/>
      <c r="D29" s="111"/>
      <c r="E29" s="112"/>
      <c r="F29" s="112"/>
      <c r="G29" s="112"/>
      <c r="H29" s="112"/>
      <c r="I29" s="112"/>
      <c r="J29" s="112"/>
      <c r="K29" s="112"/>
      <c r="L29" s="113"/>
    </row>
    <row r="30" spans="2:13" ht="14" thickBot="1" x14ac:dyDescent="0.4">
      <c r="B30" s="14"/>
      <c r="C30" s="1"/>
      <c r="D30" s="114"/>
      <c r="E30" s="115"/>
      <c r="F30" s="115"/>
      <c r="G30" s="115"/>
      <c r="H30" s="115"/>
      <c r="I30" s="115"/>
      <c r="J30" s="115"/>
      <c r="K30" s="115"/>
      <c r="L30" s="116"/>
      <c r="M30" s="1"/>
    </row>
    <row r="31" spans="2:13" x14ac:dyDescent="0.35">
      <c r="B31" s="14"/>
      <c r="C31" s="1"/>
      <c r="D31" s="1"/>
      <c r="E31" s="1"/>
      <c r="F31" s="1"/>
      <c r="G31" s="1"/>
      <c r="H31" s="1"/>
      <c r="I31" s="1"/>
      <c r="J31" s="1"/>
      <c r="M31" s="1"/>
    </row>
    <row r="32" spans="2:13" ht="14" thickBot="1" x14ac:dyDescent="0.4"/>
    <row r="33" spans="2:14" x14ac:dyDescent="0.35">
      <c r="B33" s="142" t="s">
        <v>36</v>
      </c>
      <c r="C33" s="143"/>
      <c r="D33" s="143"/>
      <c r="E33" s="143"/>
      <c r="F33" s="33"/>
      <c r="G33" s="33"/>
      <c r="H33" s="33"/>
      <c r="I33" s="33"/>
      <c r="J33" s="33"/>
      <c r="K33" s="33"/>
      <c r="L33" s="34"/>
    </row>
    <row r="34" spans="2:14" ht="13.5" customHeight="1" x14ac:dyDescent="0.35">
      <c r="B34" s="61" t="s">
        <v>39</v>
      </c>
      <c r="C34" s="60" t="s">
        <v>87</v>
      </c>
      <c r="D34" s="64" t="s">
        <v>46</v>
      </c>
      <c r="E34" s="101" t="s">
        <v>40</v>
      </c>
      <c r="F34" s="102"/>
      <c r="G34" s="103"/>
      <c r="I34" s="63" t="s">
        <v>10</v>
      </c>
      <c r="J34" s="9"/>
      <c r="K34" s="49"/>
      <c r="L34" s="35"/>
      <c r="M34" s="9"/>
      <c r="N34" s="9"/>
    </row>
    <row r="35" spans="2:14" x14ac:dyDescent="0.35">
      <c r="B35" s="72"/>
      <c r="C35" s="76" t="s">
        <v>90</v>
      </c>
      <c r="D35" s="76"/>
      <c r="E35" s="104"/>
      <c r="F35" s="105"/>
      <c r="G35" s="106"/>
      <c r="I35" s="7">
        <f>'Prismatris '!N13</f>
        <v>0</v>
      </c>
      <c r="J35" s="9"/>
      <c r="K35" s="9"/>
      <c r="L35" s="35"/>
      <c r="M35" s="9"/>
      <c r="N35" s="9"/>
    </row>
    <row r="36" spans="2:14" x14ac:dyDescent="0.35">
      <c r="B36" s="72"/>
      <c r="C36" s="76" t="s">
        <v>91</v>
      </c>
      <c r="D36" s="76"/>
      <c r="E36" s="104"/>
      <c r="F36" s="105"/>
      <c r="G36" s="106"/>
      <c r="I36" s="7">
        <f>'Prismatris '!N14</f>
        <v>0</v>
      </c>
      <c r="J36" s="9"/>
      <c r="K36" s="9"/>
      <c r="L36" s="35"/>
      <c r="M36" s="9"/>
      <c r="N36" s="9"/>
    </row>
    <row r="37" spans="2:14" ht="14" thickBot="1" x14ac:dyDescent="0.4">
      <c r="B37" s="50"/>
      <c r="C37" s="36"/>
      <c r="D37" s="36"/>
      <c r="E37" s="36"/>
      <c r="F37" s="36"/>
      <c r="G37" s="36"/>
      <c r="H37" s="36"/>
      <c r="I37" s="36"/>
      <c r="J37" s="36"/>
      <c r="K37" s="36"/>
      <c r="L37" s="37"/>
    </row>
    <row r="38" spans="2:14" ht="14" thickBot="1" x14ac:dyDescent="0.4">
      <c r="C38" s="9"/>
      <c r="D38" s="9"/>
      <c r="E38" s="9"/>
      <c r="F38" s="9"/>
      <c r="G38" s="9"/>
      <c r="H38" s="9"/>
      <c r="I38" s="9"/>
      <c r="J38" s="9"/>
      <c r="K38" s="9"/>
    </row>
    <row r="39" spans="2:14" x14ac:dyDescent="0.35">
      <c r="B39" s="140" t="s">
        <v>38</v>
      </c>
      <c r="C39" s="141"/>
      <c r="D39" s="141"/>
      <c r="E39" s="141"/>
      <c r="F39" s="33"/>
      <c r="G39" s="33"/>
      <c r="H39" s="33"/>
      <c r="I39" s="33"/>
      <c r="J39" s="33"/>
      <c r="K39" s="33"/>
      <c r="L39" s="34"/>
    </row>
    <row r="40" spans="2:14" ht="13.5" customHeight="1" x14ac:dyDescent="0.35">
      <c r="B40" s="61" t="s">
        <v>39</v>
      </c>
      <c r="C40" s="60" t="s">
        <v>87</v>
      </c>
      <c r="D40" s="64" t="s">
        <v>46</v>
      </c>
      <c r="E40" s="101" t="s">
        <v>40</v>
      </c>
      <c r="F40" s="102"/>
      <c r="G40" s="103"/>
      <c r="I40" s="63" t="s">
        <v>10</v>
      </c>
      <c r="J40" s="9"/>
      <c r="K40" s="9"/>
      <c r="L40" s="35"/>
    </row>
    <row r="41" spans="2:14" x14ac:dyDescent="0.35">
      <c r="B41" s="72"/>
      <c r="C41" s="76" t="s">
        <v>90</v>
      </c>
      <c r="D41" s="76"/>
      <c r="E41" s="104"/>
      <c r="F41" s="105"/>
      <c r="G41" s="106"/>
      <c r="I41" s="7">
        <f>'Prismatris '!N23</f>
        <v>0</v>
      </c>
      <c r="J41" s="9"/>
      <c r="K41" s="9"/>
      <c r="L41" s="35"/>
    </row>
    <row r="42" spans="2:14" x14ac:dyDescent="0.35">
      <c r="B42" s="72"/>
      <c r="C42" s="76" t="s">
        <v>91</v>
      </c>
      <c r="D42" s="76"/>
      <c r="E42" s="104"/>
      <c r="F42" s="105"/>
      <c r="G42" s="106"/>
      <c r="I42" s="7">
        <f>'Prismatris '!N24</f>
        <v>0</v>
      </c>
      <c r="J42" s="9"/>
      <c r="K42" s="9"/>
      <c r="L42" s="35"/>
    </row>
    <row r="43" spans="2:14" ht="14" thickBot="1" x14ac:dyDescent="0.4">
      <c r="B43" s="50"/>
      <c r="C43" s="36"/>
      <c r="D43" s="36"/>
      <c r="E43" s="36"/>
      <c r="F43" s="36"/>
      <c r="G43" s="36"/>
      <c r="H43" s="36"/>
      <c r="I43" s="36"/>
      <c r="J43" s="36"/>
      <c r="K43" s="36"/>
      <c r="L43" s="37"/>
    </row>
    <row r="44" spans="2:14" x14ac:dyDescent="0.35">
      <c r="B44" s="66">
        <f>SUM(B35:B36,B41:B42)</f>
        <v>0</v>
      </c>
      <c r="C44" s="9"/>
      <c r="D44" s="9"/>
      <c r="E44" s="9"/>
      <c r="F44" s="9"/>
      <c r="G44" s="9"/>
      <c r="H44" s="9"/>
      <c r="I44" s="9"/>
      <c r="J44" s="9"/>
      <c r="K44" s="9"/>
    </row>
    <row r="45" spans="2:14" x14ac:dyDescent="0.35">
      <c r="D45" s="138" t="s">
        <v>29</v>
      </c>
      <c r="E45" s="139"/>
      <c r="F45" s="135" t="str">
        <f>'Prismatris '!B37</f>
        <v>Vinnande anbud</v>
      </c>
      <c r="G45" s="136"/>
      <c r="H45" s="136"/>
      <c r="I45" s="136"/>
      <c r="J45" s="136"/>
    </row>
    <row r="46" spans="2:14" x14ac:dyDescent="0.35">
      <c r="D46" s="138"/>
      <c r="E46" s="139"/>
      <c r="F46" s="135" t="str">
        <f>'Prismatris '!B38</f>
        <v/>
      </c>
      <c r="G46" s="136"/>
      <c r="H46" s="136"/>
      <c r="I46" s="136"/>
      <c r="J46" s="136"/>
    </row>
    <row r="47" spans="2:14" x14ac:dyDescent="0.35">
      <c r="D47" s="138"/>
      <c r="E47" s="139"/>
      <c r="F47" s="135" t="str">
        <f>'Prismatris '!B39</f>
        <v/>
      </c>
      <c r="G47" s="136"/>
      <c r="H47" s="136"/>
      <c r="I47" s="136"/>
      <c r="J47" s="136"/>
    </row>
    <row r="48" spans="2:14" x14ac:dyDescent="0.35">
      <c r="D48" s="138"/>
      <c r="E48" s="139"/>
      <c r="F48" s="135" t="str">
        <f>'Prismatris '!B40</f>
        <v/>
      </c>
      <c r="G48" s="136"/>
      <c r="H48" s="136"/>
      <c r="I48" s="136"/>
      <c r="J48" s="136"/>
    </row>
    <row r="49" spans="3:11" x14ac:dyDescent="0.35">
      <c r="D49" s="138"/>
      <c r="E49" s="139"/>
      <c r="F49" s="135" t="str">
        <f>'Prismatris '!B41</f>
        <v/>
      </c>
      <c r="G49" s="136"/>
      <c r="H49" s="136"/>
      <c r="I49" s="136"/>
      <c r="J49" s="136"/>
    </row>
    <row r="50" spans="3:11" ht="15" x14ac:dyDescent="0.4">
      <c r="C50" s="13"/>
      <c r="D50" s="13"/>
      <c r="E50" s="15">
        <f>SUM(E45:E46)</f>
        <v>0</v>
      </c>
      <c r="F50" s="14"/>
      <c r="H50" s="14"/>
      <c r="I50" s="14"/>
      <c r="J50" s="14"/>
      <c r="K50" s="14"/>
    </row>
    <row r="51" spans="3:11" ht="17.5" customHeight="1" x14ac:dyDescent="0.4">
      <c r="C51" s="13"/>
      <c r="D51" s="13"/>
      <c r="E51" s="14"/>
      <c r="F51" s="55" t="s">
        <v>2</v>
      </c>
      <c r="G51" s="134">
        <f>'Prismatris '!E41</f>
        <v>0</v>
      </c>
      <c r="H51" s="134"/>
      <c r="J51" s="16"/>
      <c r="K51" s="16"/>
    </row>
    <row r="52" spans="3:11" ht="20" x14ac:dyDescent="0.4">
      <c r="C52" s="17" t="s">
        <v>3</v>
      </c>
      <c r="D52" s="17"/>
      <c r="E52" s="14"/>
      <c r="F52" s="14"/>
      <c r="G52" s="14"/>
      <c r="H52" s="14"/>
      <c r="I52" s="14"/>
      <c r="J52" s="14"/>
      <c r="K52" s="14"/>
    </row>
    <row r="53" spans="3:11" x14ac:dyDescent="0.35">
      <c r="C53" s="14" t="s">
        <v>4</v>
      </c>
      <c r="D53" s="14"/>
      <c r="E53" s="14"/>
      <c r="F53" s="137" t="str">
        <f>'Prismatris '!B44</f>
        <v/>
      </c>
      <c r="G53" s="130"/>
      <c r="H53" s="130"/>
      <c r="I53" s="13"/>
      <c r="J53" s="32">
        <f>'Prismatris '!D44</f>
        <v>0</v>
      </c>
      <c r="K53" s="13"/>
    </row>
    <row r="54" spans="3:11" x14ac:dyDescent="0.35">
      <c r="C54" s="14" t="s">
        <v>5</v>
      </c>
      <c r="D54" s="14"/>
      <c r="E54" s="14"/>
      <c r="F54" s="133" t="str">
        <f>'Prismatris '!B45</f>
        <v/>
      </c>
      <c r="G54" s="130"/>
      <c r="H54" s="130"/>
      <c r="I54" s="13"/>
      <c r="J54" s="32">
        <f>'Prismatris '!D45</f>
        <v>0</v>
      </c>
      <c r="K54" s="13"/>
    </row>
    <row r="55" spans="3:11" x14ac:dyDescent="0.35">
      <c r="C55" s="14" t="s">
        <v>6</v>
      </c>
      <c r="D55" s="14"/>
      <c r="E55" s="14"/>
      <c r="F55" s="133" t="str">
        <f>'Prismatris '!B46</f>
        <v/>
      </c>
      <c r="G55" s="130"/>
      <c r="H55" s="130"/>
      <c r="I55" s="13"/>
      <c r="J55" s="32">
        <f>'Prismatris '!D46</f>
        <v>0</v>
      </c>
      <c r="K55" s="13"/>
    </row>
    <row r="56" spans="3:11" x14ac:dyDescent="0.35">
      <c r="C56" s="14" t="s">
        <v>31</v>
      </c>
      <c r="D56" s="14"/>
      <c r="E56" s="14"/>
      <c r="F56" s="133" t="str">
        <f>'Prismatris '!B47</f>
        <v/>
      </c>
      <c r="G56" s="130"/>
      <c r="H56" s="130"/>
      <c r="I56" s="46"/>
      <c r="J56" s="32">
        <f>'Prismatris '!D47</f>
        <v>0</v>
      </c>
      <c r="K56" s="46"/>
    </row>
    <row r="57" spans="3:11" x14ac:dyDescent="0.35">
      <c r="C57" s="14" t="s">
        <v>32</v>
      </c>
      <c r="D57" s="14"/>
      <c r="E57" s="14"/>
      <c r="F57" s="133" t="str">
        <f>'Prismatris '!B48</f>
        <v/>
      </c>
      <c r="G57" s="130"/>
      <c r="H57" s="130"/>
      <c r="I57" s="46"/>
      <c r="J57" s="32">
        <f>'Prismatris '!D48</f>
        <v>0</v>
      </c>
      <c r="K57" s="46"/>
    </row>
    <row r="58" spans="3:11" x14ac:dyDescent="0.35">
      <c r="C58" s="14" t="s">
        <v>33</v>
      </c>
      <c r="D58" s="14"/>
      <c r="E58" s="14"/>
      <c r="F58" s="133" t="str">
        <f>'Prismatris '!B49</f>
        <v/>
      </c>
      <c r="G58" s="130"/>
      <c r="H58" s="130"/>
      <c r="I58" s="46"/>
      <c r="J58" s="32">
        <f>'Prismatris '!D49</f>
        <v>0</v>
      </c>
      <c r="K58" s="46"/>
    </row>
    <row r="59" spans="3:11" x14ac:dyDescent="0.35">
      <c r="C59" s="14" t="s">
        <v>43</v>
      </c>
      <c r="D59" s="14"/>
      <c r="E59" s="14"/>
      <c r="F59" s="132" t="str">
        <f>'Prismatris '!B50</f>
        <v/>
      </c>
      <c r="G59" s="130"/>
      <c r="H59" s="130"/>
      <c r="I59" s="46"/>
      <c r="J59" s="32">
        <f>'Prismatris '!D50</f>
        <v>0</v>
      </c>
      <c r="K59" s="46"/>
    </row>
    <row r="60" spans="3:11" x14ac:dyDescent="0.35">
      <c r="C60" s="14" t="s">
        <v>44</v>
      </c>
      <c r="D60" s="14"/>
      <c r="E60" s="14"/>
      <c r="F60" s="132" t="str">
        <f>'Prismatris '!B51</f>
        <v/>
      </c>
      <c r="G60" s="130"/>
      <c r="H60" s="130"/>
      <c r="I60" s="46"/>
      <c r="J60" s="32">
        <f>'Prismatris '!D51</f>
        <v>0</v>
      </c>
      <c r="K60" s="46"/>
    </row>
    <row r="61" spans="3:11" x14ac:dyDescent="0.35">
      <c r="C61" s="14" t="s">
        <v>45</v>
      </c>
      <c r="D61" s="14"/>
      <c r="E61" s="14"/>
      <c r="F61" s="132" t="str">
        <f>'Prismatris '!B52</f>
        <v/>
      </c>
      <c r="G61" s="130"/>
      <c r="H61" s="130"/>
      <c r="I61" s="46"/>
      <c r="J61" s="32">
        <f>'Prismatris '!D52</f>
        <v>0</v>
      </c>
      <c r="K61" s="46"/>
    </row>
    <row r="62" spans="3:11" x14ac:dyDescent="0.35">
      <c r="C62" s="14"/>
      <c r="D62" s="14"/>
      <c r="E62" s="14"/>
      <c r="F62" s="14"/>
      <c r="G62" s="14"/>
      <c r="H62" s="14"/>
      <c r="I62" s="13"/>
      <c r="J62" s="13"/>
      <c r="K62" s="14"/>
    </row>
    <row r="63" spans="3:11" x14ac:dyDescent="0.35">
      <c r="C63" s="14" t="s">
        <v>30</v>
      </c>
      <c r="D63" s="14"/>
      <c r="E63" s="14"/>
      <c r="F63" s="14"/>
      <c r="G63" s="14"/>
      <c r="H63" s="14"/>
      <c r="I63" s="14"/>
      <c r="J63" s="73">
        <v>1</v>
      </c>
      <c r="K63" s="14"/>
    </row>
    <row r="64" spans="3:11" x14ac:dyDescent="0.35">
      <c r="C64" s="14"/>
      <c r="D64" s="14"/>
      <c r="E64" s="14"/>
      <c r="F64" s="14"/>
      <c r="G64" s="14"/>
      <c r="H64" s="14"/>
      <c r="I64" s="14"/>
      <c r="J64" s="14"/>
      <c r="K64" s="14"/>
    </row>
    <row r="65" spans="3:11" x14ac:dyDescent="0.35">
      <c r="C65" s="14" t="s">
        <v>7</v>
      </c>
      <c r="D65" s="14"/>
      <c r="E65" s="14"/>
      <c r="F65" s="14"/>
      <c r="G65" s="14"/>
      <c r="H65" s="14" t="s">
        <v>8</v>
      </c>
      <c r="I65" s="14"/>
      <c r="K65" s="14"/>
    </row>
    <row r="66" spans="3:11" x14ac:dyDescent="0.35">
      <c r="C66" s="14"/>
      <c r="D66" s="14"/>
      <c r="E66" s="14"/>
      <c r="F66" s="14"/>
      <c r="G66" s="14"/>
      <c r="H66" s="14"/>
      <c r="I66" s="14"/>
      <c r="K66" s="14"/>
    </row>
    <row r="67" spans="3:11" ht="14" thickBot="1" x14ac:dyDescent="0.4">
      <c r="C67" s="18"/>
      <c r="D67" s="18"/>
      <c r="E67" s="46"/>
      <c r="F67" s="46"/>
      <c r="G67" s="13"/>
      <c r="H67" s="18"/>
      <c r="I67" s="18"/>
      <c r="K67" s="46"/>
    </row>
    <row r="68" spans="3:11" x14ac:dyDescent="0.35">
      <c r="C68" s="14" t="s">
        <v>9</v>
      </c>
      <c r="D68" s="14"/>
      <c r="E68" s="14"/>
      <c r="F68" s="14"/>
      <c r="G68" s="14"/>
      <c r="H68" s="14" t="s">
        <v>9</v>
      </c>
      <c r="I68" s="14"/>
      <c r="K68" s="14"/>
    </row>
    <row r="69" spans="3:11" x14ac:dyDescent="0.35">
      <c r="C69" s="14"/>
      <c r="D69" s="14"/>
      <c r="E69" s="14"/>
      <c r="F69" s="14"/>
      <c r="G69" s="14"/>
      <c r="H69" s="14"/>
      <c r="I69" s="14"/>
      <c r="J69" s="14"/>
      <c r="K69" s="14"/>
    </row>
    <row r="70" spans="3:11" x14ac:dyDescent="0.35">
      <c r="C70" s="14"/>
      <c r="D70" s="14"/>
      <c r="E70" s="14"/>
      <c r="F70" s="14"/>
      <c r="G70" s="14"/>
      <c r="H70" s="14"/>
      <c r="I70" s="14"/>
      <c r="J70" s="14"/>
      <c r="K70" s="14"/>
    </row>
    <row r="71" spans="3:11" x14ac:dyDescent="0.35">
      <c r="C71" s="1"/>
      <c r="D71" s="1"/>
      <c r="E71" s="1"/>
      <c r="F71" s="1"/>
      <c r="G71" s="1"/>
      <c r="H71" s="1"/>
      <c r="I71" s="1"/>
      <c r="J71" s="1"/>
      <c r="K71" s="1"/>
    </row>
  </sheetData>
  <sheetProtection selectLockedCells="1"/>
  <protectedRanges>
    <protectedRange sqref="D7:F18 D20 J63 I2:L4 B35:G36 B41:G42" name="Område1"/>
  </protectedRanges>
  <mergeCells count="46">
    <mergeCell ref="B33:E33"/>
    <mergeCell ref="D7:F7"/>
    <mergeCell ref="D8:F8"/>
    <mergeCell ref="I7:L7"/>
    <mergeCell ref="I11:L11"/>
    <mergeCell ref="D9:F9"/>
    <mergeCell ref="D10:F10"/>
    <mergeCell ref="D11:F11"/>
    <mergeCell ref="D12:F12"/>
    <mergeCell ref="F45:J45"/>
    <mergeCell ref="F46:J46"/>
    <mergeCell ref="F53:H53"/>
    <mergeCell ref="D45:E49"/>
    <mergeCell ref="E36:G36"/>
    <mergeCell ref="E41:G41"/>
    <mergeCell ref="E40:G40"/>
    <mergeCell ref="E42:G42"/>
    <mergeCell ref="B39:E39"/>
    <mergeCell ref="F54:H54"/>
    <mergeCell ref="G51:H51"/>
    <mergeCell ref="F47:J47"/>
    <mergeCell ref="F48:J48"/>
    <mergeCell ref="F49:J49"/>
    <mergeCell ref="F60:H60"/>
    <mergeCell ref="F61:H61"/>
    <mergeCell ref="F55:H55"/>
    <mergeCell ref="F56:H56"/>
    <mergeCell ref="F57:H57"/>
    <mergeCell ref="F58:H58"/>
    <mergeCell ref="F59:H59"/>
    <mergeCell ref="I2:L2"/>
    <mergeCell ref="I3:L3"/>
    <mergeCell ref="I4:L4"/>
    <mergeCell ref="E34:G34"/>
    <mergeCell ref="E35:G35"/>
    <mergeCell ref="H16:J17"/>
    <mergeCell ref="D20:L30"/>
    <mergeCell ref="D13:F13"/>
    <mergeCell ref="D14:F14"/>
    <mergeCell ref="D16:F18"/>
    <mergeCell ref="D15:F15"/>
    <mergeCell ref="I8:L8"/>
    <mergeCell ref="H13:J13"/>
    <mergeCell ref="H12:J12"/>
    <mergeCell ref="I9:L9"/>
    <mergeCell ref="I10:L10"/>
  </mergeCells>
  <conditionalFormatting sqref="B35:B36">
    <cfRule type="expression" dxfId="20" priority="46">
      <formula>"OM($B$145&gt;200)"</formula>
    </cfRule>
    <cfRule type="containsBlanks" dxfId="19" priority="47">
      <formula>LEN(TRIM(B35))=0</formula>
    </cfRule>
    <cfRule type="expression" dxfId="18" priority="49">
      <formula>IF(#REF!&gt;201,,)</formula>
    </cfRule>
    <cfRule type="containsBlanks" dxfId="17" priority="50">
      <formula>LEN(TRIM(B35))=0</formula>
    </cfRule>
  </conditionalFormatting>
  <conditionalFormatting sqref="B41:B42">
    <cfRule type="expression" dxfId="16" priority="16">
      <formula>"OM($B$145&gt;200)"</formula>
    </cfRule>
    <cfRule type="containsBlanks" dxfId="15" priority="17">
      <formula>LEN(TRIM(B41))=0</formula>
    </cfRule>
    <cfRule type="expression" dxfId="14" priority="19">
      <formula>IF(#REF!&gt;201,,)</formula>
    </cfRule>
    <cfRule type="containsBlanks" dxfId="13" priority="20">
      <formula>LEN(TRIM(B41))=0</formula>
    </cfRule>
  </conditionalFormatting>
  <conditionalFormatting sqref="C35:D36">
    <cfRule type="containsBlanks" dxfId="12" priority="2">
      <formula>LEN(TRIM(C35))=0</formula>
    </cfRule>
  </conditionalFormatting>
  <conditionalFormatting sqref="C41:D42">
    <cfRule type="containsBlanks" dxfId="11" priority="1">
      <formula>LEN(TRIM(C41))=0</formula>
    </cfRule>
  </conditionalFormatting>
  <conditionalFormatting sqref="D7:D16">
    <cfRule type="containsBlanks" dxfId="10" priority="657">
      <formula>LEN(TRIM(D7))=0</formula>
    </cfRule>
  </conditionalFormatting>
  <conditionalFormatting sqref="D20">
    <cfRule type="containsBlanks" dxfId="9" priority="45">
      <formula>LEN(TRIM(D20))=0</formula>
    </cfRule>
  </conditionalFormatting>
  <conditionalFormatting sqref="E35:E36">
    <cfRule type="notContainsBlanks" dxfId="8" priority="10">
      <formula>LEN(TRIM(E35))&gt;0</formula>
    </cfRule>
  </conditionalFormatting>
  <conditionalFormatting sqref="E41:E42">
    <cfRule type="notContainsBlanks" dxfId="7" priority="8">
      <formula>LEN(TRIM(E41))&gt;0</formula>
    </cfRule>
  </conditionalFormatting>
  <conditionalFormatting sqref="F45:F49">
    <cfRule type="beginsWith" dxfId="6" priority="638" operator="beginsWith" text=" ">
      <formula>LEFT(F45,LEN(" "))=" "</formula>
    </cfRule>
  </conditionalFormatting>
  <conditionalFormatting sqref="F45:I49">
    <cfRule type="containsText" dxfId="5" priority="7" operator="containsText" text="Avropet">
      <formula>NOT(ISERROR(SEARCH("Avropet",F45)))</formula>
    </cfRule>
  </conditionalFormatting>
  <conditionalFormatting sqref="F46:I46">
    <cfRule type="containsText" priority="4" operator="containsText" text=" ">
      <formula>NOT(ISERROR(SEARCH(" ",F46)))</formula>
    </cfRule>
  </conditionalFormatting>
  <conditionalFormatting sqref="I2:I4">
    <cfRule type="containsBlanks" dxfId="4" priority="3">
      <formula>LEN(TRIM(I2))=0</formula>
    </cfRule>
  </conditionalFormatting>
  <conditionalFormatting sqref="I7:I11">
    <cfRule type="beginsWith" dxfId="3" priority="637" operator="beginsWith" text="Två eller">
      <formula>LEFT(I7,LEN("Två eller"))="Två eller"</formula>
    </cfRule>
    <cfRule type="expression" dxfId="2" priority="676">
      <formula>IF(#REF!="Kan ej leverera","Sant","Falskt")</formula>
    </cfRule>
  </conditionalFormatting>
  <conditionalFormatting sqref="M12">
    <cfRule type="expression" dxfId="1" priority="649">
      <formula>IF(M12="Kan ej leverera","Sant","Falskt")</formula>
    </cfRule>
    <cfRule type="expression" dxfId="0" priority="668">
      <formula>IF(#REF!="Kan ej leverera","Sant","Falskt")</formula>
    </cfRule>
  </conditionalFormatting>
  <dataValidations count="7">
    <dataValidation type="list" allowBlank="1" showInputMessage="1" showErrorMessage="1" sqref="J63" xr:uid="{00000000-0002-0000-0000-000001000000}">
      <formula1>"1,2,3,4,5,6,7,8,9"</formula1>
    </dataValidation>
    <dataValidation type="decimal" allowBlank="1" showInputMessage="1" showErrorMessage="1" error="Ni har överskridit 500 000 kronor se ramavtalets vilkor" sqref="G51" xr:uid="{00000000-0002-0000-0000-000002000000}">
      <formula1>0</formula1>
      <formula2>100000</formula2>
    </dataValidation>
    <dataValidation type="whole" allowBlank="1" showInputMessage="1" showErrorMessage="1" errorTitle=" " error="Beställ med siffror. Det totala antal timmar får inte överstiga 1000 per avrop." sqref="B42" xr:uid="{EC02962C-1147-4ED9-9A9D-B860E43F66FC}">
      <formula1>0</formula1>
      <formula2>IF(B44&lt;1001,1000,0)</formula2>
    </dataValidation>
    <dataValidation type="list" allowBlank="1" showInputMessage="1" showErrorMessage="1" sqref="D35:D36 D41:D42" xr:uid="{D0232248-805A-4D2B-8321-72BB3FC423E6}">
      <formula1>"Ja,Nej"</formula1>
    </dataValidation>
    <dataValidation type="whole" allowBlank="1" showInputMessage="1" showErrorMessage="1" errorTitle=" " error="Beställ med siffror. Det totala antal timmar får inte överstiga 1000 per avrop." sqref="B36" xr:uid="{8D2DB596-5BA2-4415-A586-6BAC499F409E}">
      <formula1>0</formula1>
      <formula2>IF(B44&lt;1001,1000,0)</formula2>
    </dataValidation>
    <dataValidation type="whole" allowBlank="1" showInputMessage="1" showErrorMessage="1" errorTitle=" " error="Beställ med siffror. Det totala antal timmar får inte överstiga 1000 per avrop." sqref="B35" xr:uid="{BBEA366C-B1B1-4107-ADE9-71263AE064C2}">
      <formula1>0</formula1>
      <formula2>IF(B44&lt;1001,1000,0)</formula2>
    </dataValidation>
    <dataValidation type="whole" allowBlank="1" showInputMessage="1" showErrorMessage="1" errorTitle=" " error="Beställ med siffror. Det totala antal timmar får inte överstiga 1000 per avrop." sqref="B41" xr:uid="{ADD2BFA5-EA6E-4A66-A3EB-6AFBC228E29E}">
      <formula1>0</formula1>
      <formula2>IF(B44&lt;1001,1000,0)</formula2>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183891-3CD7-4A9E-BA17-33D4D741AAF9}">
          <x14:formula1>
            <xm:f>'Prismatris '!$T$9:$T$12</xm:f>
          </x14:formula1>
          <xm:sqref>C35 C36 C41 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Y67"/>
  <sheetViews>
    <sheetView zoomScale="70" zoomScaleNormal="70" workbookViewId="0">
      <pane ySplit="1" topLeftCell="A2" activePane="bottomLeft" state="frozen"/>
      <selection pane="bottomLeft" activeCell="M40" sqref="M40"/>
    </sheetView>
  </sheetViews>
  <sheetFormatPr defaultColWidth="9" defaultRowHeight="13.5" x14ac:dyDescent="0.35"/>
  <cols>
    <col min="1" max="1" width="35.83203125" style="1" customWidth="1"/>
    <col min="2" max="4" width="18.58203125" style="1" customWidth="1"/>
    <col min="5" max="5" width="18.58203125" style="71" customWidth="1"/>
    <col min="6" max="11" width="18.58203125" style="1" customWidth="1"/>
    <col min="12" max="12" width="4.33203125" style="1" customWidth="1"/>
    <col min="13" max="13" width="2.08203125" style="1" customWidth="1"/>
    <col min="14" max="14" width="15.58203125" style="1" customWidth="1"/>
    <col min="15" max="15" width="15.08203125" style="1" customWidth="1"/>
    <col min="16" max="16" width="9" style="1"/>
    <col min="17" max="19" width="11.5" style="1" customWidth="1"/>
    <col min="20" max="20" width="13.08203125" style="1" customWidth="1"/>
    <col min="21" max="22" width="11.5" style="1" customWidth="1"/>
    <col min="23" max="24" width="9" style="1"/>
    <col min="25" max="25" width="82.33203125" style="1" customWidth="1"/>
    <col min="26" max="16384" width="9" style="1"/>
  </cols>
  <sheetData>
    <row r="1" spans="1:20" s="6" customFormat="1" ht="14" thickBot="1" x14ac:dyDescent="0.4">
      <c r="A1" s="30" t="s">
        <v>1</v>
      </c>
      <c r="B1" s="77" t="s">
        <v>77</v>
      </c>
      <c r="C1" s="77" t="s">
        <v>63</v>
      </c>
      <c r="D1" s="77" t="s">
        <v>78</v>
      </c>
      <c r="E1" s="77" t="s">
        <v>58</v>
      </c>
      <c r="F1" s="77" t="s">
        <v>79</v>
      </c>
      <c r="G1" s="77" t="s">
        <v>61</v>
      </c>
      <c r="H1" s="77" t="s">
        <v>80</v>
      </c>
      <c r="I1" s="77" t="s">
        <v>81</v>
      </c>
      <c r="J1" s="77" t="s">
        <v>120</v>
      </c>
      <c r="K1" s="43"/>
    </row>
    <row r="2" spans="1:20" x14ac:dyDescent="0.35">
      <c r="A2" s="30" t="s">
        <v>20</v>
      </c>
      <c r="B2" s="78" t="s">
        <v>82</v>
      </c>
      <c r="C2" s="78" t="s">
        <v>64</v>
      </c>
      <c r="D2" s="78" t="s">
        <v>83</v>
      </c>
      <c r="E2" s="78" t="s">
        <v>59</v>
      </c>
      <c r="F2" s="78" t="s">
        <v>84</v>
      </c>
      <c r="G2" s="78" t="s">
        <v>62</v>
      </c>
      <c r="H2" s="79" t="s">
        <v>85</v>
      </c>
      <c r="I2" s="78" t="s">
        <v>86</v>
      </c>
      <c r="J2" s="78" t="s">
        <v>60</v>
      </c>
      <c r="K2" s="60"/>
    </row>
    <row r="3" spans="1:20" x14ac:dyDescent="0.35">
      <c r="A3" s="30" t="s">
        <v>16</v>
      </c>
      <c r="B3" s="67" t="s">
        <v>93</v>
      </c>
      <c r="C3" s="68" t="s">
        <v>72</v>
      </c>
      <c r="D3" s="68" t="s">
        <v>100</v>
      </c>
      <c r="E3" s="68" t="s">
        <v>98</v>
      </c>
      <c r="F3" s="68" t="s">
        <v>70</v>
      </c>
      <c r="G3" s="68" t="s">
        <v>105</v>
      </c>
      <c r="H3" s="68" t="s">
        <v>107</v>
      </c>
      <c r="I3" s="68" t="s">
        <v>110</v>
      </c>
      <c r="J3" s="68" t="s">
        <v>66</v>
      </c>
      <c r="K3" s="60"/>
    </row>
    <row r="4" spans="1:20" x14ac:dyDescent="0.35">
      <c r="A4" s="30" t="s">
        <v>17</v>
      </c>
      <c r="B4" s="67" t="s">
        <v>94</v>
      </c>
      <c r="C4" s="68" t="s">
        <v>96</v>
      </c>
      <c r="D4" s="68" t="s">
        <v>101</v>
      </c>
      <c r="E4" s="68" t="s">
        <v>99</v>
      </c>
      <c r="F4" s="68" t="s">
        <v>104</v>
      </c>
      <c r="G4" s="68" t="s">
        <v>106</v>
      </c>
      <c r="H4" s="68" t="s">
        <v>109</v>
      </c>
      <c r="I4" s="74" t="s">
        <v>112</v>
      </c>
      <c r="J4" s="68" t="s">
        <v>113</v>
      </c>
      <c r="K4" s="60"/>
    </row>
    <row r="5" spans="1:20" x14ac:dyDescent="0.35">
      <c r="A5" s="30" t="s">
        <v>18</v>
      </c>
      <c r="B5" s="69" t="s">
        <v>95</v>
      </c>
      <c r="C5" s="69" t="s">
        <v>69</v>
      </c>
      <c r="D5" s="69" t="s">
        <v>97</v>
      </c>
      <c r="E5" s="69" t="s">
        <v>102</v>
      </c>
      <c r="F5" s="69" t="s">
        <v>103</v>
      </c>
      <c r="G5" s="69" t="s">
        <v>67</v>
      </c>
      <c r="H5" s="69" t="s">
        <v>108</v>
      </c>
      <c r="I5" s="69" t="s">
        <v>111</v>
      </c>
      <c r="J5" s="68" t="s">
        <v>68</v>
      </c>
      <c r="K5" s="60"/>
    </row>
    <row r="6" spans="1:20" x14ac:dyDescent="0.35">
      <c r="A6" s="14"/>
      <c r="B6" s="9"/>
      <c r="C6" s="9"/>
      <c r="D6" s="9"/>
      <c r="H6" s="6"/>
      <c r="I6" s="6"/>
    </row>
    <row r="7" spans="1:20" x14ac:dyDescent="0.35">
      <c r="A7" s="10" t="s">
        <v>36</v>
      </c>
      <c r="B7" s="9"/>
      <c r="C7" s="9"/>
      <c r="D7" s="9"/>
      <c r="F7" s="71"/>
      <c r="G7" s="71"/>
      <c r="H7" s="9"/>
      <c r="I7" s="9"/>
      <c r="M7" s="9"/>
    </row>
    <row r="8" spans="1:20" x14ac:dyDescent="0.35">
      <c r="A8" s="51"/>
      <c r="B8" s="8"/>
      <c r="C8" s="8"/>
      <c r="D8" s="8"/>
      <c r="E8" s="8"/>
      <c r="F8" s="8"/>
      <c r="G8" s="8"/>
      <c r="H8" s="60"/>
      <c r="I8" s="60"/>
      <c r="J8" s="4"/>
      <c r="K8" s="4"/>
      <c r="O8" s="1" t="s">
        <v>118</v>
      </c>
    </row>
    <row r="9" spans="1:20" x14ac:dyDescent="0.35">
      <c r="A9" s="75" t="s">
        <v>73</v>
      </c>
      <c r="B9" s="31">
        <v>542.5</v>
      </c>
      <c r="C9" s="31">
        <v>561.5</v>
      </c>
      <c r="D9" s="31">
        <v>574.5</v>
      </c>
      <c r="E9" s="31">
        <v>561.5</v>
      </c>
      <c r="F9" s="31">
        <v>492</v>
      </c>
      <c r="G9" s="31">
        <v>593.5</v>
      </c>
      <c r="H9" s="31">
        <v>532.5</v>
      </c>
      <c r="I9" s="31">
        <v>593.5</v>
      </c>
      <c r="J9" s="31">
        <v>598</v>
      </c>
      <c r="K9" s="4"/>
      <c r="L9" s="62"/>
      <c r="M9" s="4"/>
      <c r="N9" s="7"/>
      <c r="T9" s="1" t="s">
        <v>88</v>
      </c>
    </row>
    <row r="10" spans="1:20" x14ac:dyDescent="0.35">
      <c r="A10" s="75" t="s">
        <v>74</v>
      </c>
      <c r="B10" s="31">
        <v>705.25</v>
      </c>
      <c r="C10" s="31">
        <v>729.95</v>
      </c>
      <c r="D10" s="31">
        <v>746.85</v>
      </c>
      <c r="E10" s="31">
        <v>729.95</v>
      </c>
      <c r="F10" s="31">
        <v>639.6</v>
      </c>
      <c r="G10" s="31">
        <v>771.55</v>
      </c>
      <c r="H10" s="31">
        <v>680.55</v>
      </c>
      <c r="I10" s="31">
        <v>771.55</v>
      </c>
      <c r="J10" s="31">
        <v>777.4</v>
      </c>
      <c r="K10" s="4"/>
      <c r="L10" s="62"/>
      <c r="M10" s="4"/>
      <c r="N10" s="7"/>
      <c r="T10" s="1" t="s">
        <v>89</v>
      </c>
    </row>
    <row r="11" spans="1:20" x14ac:dyDescent="0.35">
      <c r="A11" s="75" t="s">
        <v>75</v>
      </c>
      <c r="B11" s="31">
        <v>868</v>
      </c>
      <c r="C11" s="31">
        <v>898.4</v>
      </c>
      <c r="D11" s="31">
        <v>919.2</v>
      </c>
      <c r="E11" s="31">
        <v>898.4</v>
      </c>
      <c r="F11" s="31">
        <v>787.2</v>
      </c>
      <c r="G11" s="31">
        <v>949.6</v>
      </c>
      <c r="H11" s="31">
        <v>837.6</v>
      </c>
      <c r="I11" s="31">
        <v>949.6</v>
      </c>
      <c r="J11" s="31">
        <v>956.8</v>
      </c>
      <c r="K11" s="4"/>
      <c r="L11" s="62"/>
      <c r="M11" s="4"/>
      <c r="N11" s="7"/>
      <c r="T11" s="1" t="s">
        <v>90</v>
      </c>
    </row>
    <row r="12" spans="1:20" x14ac:dyDescent="0.35">
      <c r="A12" s="75" t="s">
        <v>76</v>
      </c>
      <c r="B12" s="31">
        <v>1085</v>
      </c>
      <c r="C12" s="31">
        <v>1123</v>
      </c>
      <c r="D12" s="31">
        <v>1149</v>
      </c>
      <c r="E12" s="31">
        <v>1123</v>
      </c>
      <c r="F12" s="31">
        <v>984</v>
      </c>
      <c r="G12" s="31">
        <v>1187</v>
      </c>
      <c r="H12" s="31">
        <v>1047</v>
      </c>
      <c r="I12" s="31">
        <v>1187</v>
      </c>
      <c r="J12" s="31">
        <v>1196</v>
      </c>
      <c r="K12" s="70"/>
      <c r="L12" s="4"/>
      <c r="M12" s="4"/>
      <c r="N12" s="7"/>
      <c r="T12" s="1" t="s">
        <v>91</v>
      </c>
    </row>
    <row r="13" spans="1:20" x14ac:dyDescent="0.35">
      <c r="A13" s="75">
        <v>1</v>
      </c>
      <c r="B13" s="31">
        <f>$L$13*IF('Verksamhetens IT-behov'!$C$35='Prismatris '!$T$9,'Prismatris '!B9,IF('Verksamhetens IT-behov'!$C$35='Prismatris '!$T$10,'Prismatris '!B10,IF('Verksamhetens IT-behov'!$C$35='Prismatris '!$T$11,'Prismatris '!B11,IF('Verksamhetens IT-behov'!$C$35='Prismatris '!$T$12,'Prismatris '!B12,0))))</f>
        <v>0</v>
      </c>
      <c r="C13" s="31">
        <f>$L$13*IF('Verksamhetens IT-behov'!$C$35='Prismatris '!$T$9,'Prismatris '!C9,IF('Verksamhetens IT-behov'!$C$35='Prismatris '!$T$10,'Prismatris '!C10,IF('Verksamhetens IT-behov'!$C$35='Prismatris '!$T$11,'Prismatris '!C11,IF('Verksamhetens IT-behov'!$C$35='Prismatris '!$T$12,'Prismatris '!C12,0))))</f>
        <v>0</v>
      </c>
      <c r="D13" s="31">
        <f>$L$13*IF('Verksamhetens IT-behov'!$C$35='Prismatris '!$T$9,'Prismatris '!D9,IF('Verksamhetens IT-behov'!$C$35='Prismatris '!$T$10,'Prismatris '!D10,IF('Verksamhetens IT-behov'!$C$35='Prismatris '!$T$11,'Prismatris '!D11,IF('Verksamhetens IT-behov'!$C$35='Prismatris '!$T$12,'Prismatris '!D12,0))))</f>
        <v>0</v>
      </c>
      <c r="E13" s="31">
        <f>$L$13*IF('Verksamhetens IT-behov'!$C$35='Prismatris '!$T$9,'Prismatris '!E9,IF('Verksamhetens IT-behov'!$C$35='Prismatris '!$T$10,'Prismatris '!E10,IF('Verksamhetens IT-behov'!$C$35='Prismatris '!$T$11,'Prismatris '!E11,IF('Verksamhetens IT-behov'!$C$35='Prismatris '!$T$12,'Prismatris '!E12,0))))</f>
        <v>0</v>
      </c>
      <c r="F13" s="31">
        <f>$L$13*IF('Verksamhetens IT-behov'!$C$35='Prismatris '!$T$9,'Prismatris '!F9,IF('Verksamhetens IT-behov'!$C$35='Prismatris '!$T$10,'Prismatris '!F10,IF('Verksamhetens IT-behov'!$C$35='Prismatris '!$T$11,'Prismatris '!F11,IF('Verksamhetens IT-behov'!$C$35='Prismatris '!$T$12,'Prismatris '!F12,0))))</f>
        <v>0</v>
      </c>
      <c r="G13" s="31">
        <f>$L$13*IF('Verksamhetens IT-behov'!$C$35='Prismatris '!$T$9,'Prismatris '!G9,IF('Verksamhetens IT-behov'!$C$35='Prismatris '!$T$10,'Prismatris '!G10,IF('Verksamhetens IT-behov'!$C$35='Prismatris '!$T$11,'Prismatris '!G11,IF('Verksamhetens IT-behov'!$C$35='Prismatris '!$T$12,'Prismatris '!G12,0))))</f>
        <v>0</v>
      </c>
      <c r="H13" s="31">
        <f>$L$13*IF('Verksamhetens IT-behov'!$C$35='Prismatris '!$T$9,'Prismatris '!H9,IF('Verksamhetens IT-behov'!$C$35='Prismatris '!$T$10,'Prismatris '!H10,IF('Verksamhetens IT-behov'!$C$35='Prismatris '!$T$11,'Prismatris '!H11,IF('Verksamhetens IT-behov'!$C$35='Prismatris '!$T$12,'Prismatris '!H12,0))))</f>
        <v>0</v>
      </c>
      <c r="I13" s="31">
        <f>$L$13*IF('Verksamhetens IT-behov'!$C$35='Prismatris '!$T$9,'Prismatris '!I9,IF('Verksamhetens IT-behov'!$C$35='Prismatris '!$T$10,'Prismatris '!I10,IF('Verksamhetens IT-behov'!$C$35='Prismatris '!$T$11,'Prismatris '!I11,IF('Verksamhetens IT-behov'!$C$35='Prismatris '!$T$12,'Prismatris '!I12,0))))</f>
        <v>0</v>
      </c>
      <c r="J13" s="31">
        <f>$L$13*IF('Verksamhetens IT-behov'!$C$35='Prismatris '!$T$9,'Prismatris '!J9,IF('Verksamhetens IT-behov'!$C$35='Prismatris '!$T$10,'Prismatris '!J10,IF('Verksamhetens IT-behov'!$C$35='Prismatris '!$T$11,'Prismatris '!J11,IF('Verksamhetens IT-behov'!$C$35='Prismatris '!$T$12,'Prismatris '!J12,0))))</f>
        <v>0</v>
      </c>
      <c r="K13" s="70"/>
      <c r="L13" s="6">
        <f>'Verksamhetens IT-behov'!B35</f>
        <v>0</v>
      </c>
      <c r="M13" s="6"/>
      <c r="N13" s="12">
        <f>IF(B34='Verksamhetens IT-behov'!J63,B13,IF(C34='Verksamhetens IT-behov'!J63,C13,IF(D34='Verksamhetens IT-behov'!J63,D13,IF(E34='Verksamhetens IT-behov'!J63,E13,IF(F34='Verksamhetens IT-behov'!J63,F13,IF(G34='Verksamhetens IT-behov'!J63,G13,IF(H34='Verksamhetens IT-behov'!J63,H13,IF(I34='Verksamhetens IT-behov'!J63,I13,IF(J34='Verksamhetens IT-behov'!J63,J13,"")))))))))</f>
        <v>0</v>
      </c>
      <c r="O13" s="12">
        <f>SUM(N13*$T$30)</f>
        <v>0</v>
      </c>
    </row>
    <row r="14" spans="1:20" x14ac:dyDescent="0.35">
      <c r="A14" s="75">
        <v>2</v>
      </c>
      <c r="B14" s="31">
        <f>$L$14*IF('Verksamhetens IT-behov'!$C$36='Prismatris '!$T$9,'Prismatris '!B9,IF('Verksamhetens IT-behov'!$C$36='Prismatris '!$T$10,'Prismatris '!B10,IF('Verksamhetens IT-behov'!$C$36='Prismatris '!$T$11,'Prismatris '!B11,IF('Verksamhetens IT-behov'!$C$36='Prismatris '!$T$12,'Prismatris '!B12,0))))</f>
        <v>0</v>
      </c>
      <c r="C14" s="31">
        <f>$L$14*IF('Verksamhetens IT-behov'!$C$36='Prismatris '!$T$9,'Prismatris '!C9,IF('Verksamhetens IT-behov'!$C$36='Prismatris '!$T$10,'Prismatris '!C10,IF('Verksamhetens IT-behov'!$C$36='Prismatris '!$T$11,'Prismatris '!C11,IF('Verksamhetens IT-behov'!$C$36='Prismatris '!$T$12,'Prismatris '!C12,0))))</f>
        <v>0</v>
      </c>
      <c r="D14" s="31">
        <f>$L$14*IF('Verksamhetens IT-behov'!$C$36='Prismatris '!$T$9,'Prismatris '!D9,IF('Verksamhetens IT-behov'!$C$36='Prismatris '!$T$10,'Prismatris '!D10,IF('Verksamhetens IT-behov'!$C$36='Prismatris '!$T$11,'Prismatris '!D11,IF('Verksamhetens IT-behov'!$C$36='Prismatris '!$T$12,'Prismatris '!D12,0))))</f>
        <v>0</v>
      </c>
      <c r="E14" s="31">
        <f>$L$14*IF('Verksamhetens IT-behov'!$C$36='Prismatris '!$T$9,'Prismatris '!E9,IF('Verksamhetens IT-behov'!$C$36='Prismatris '!$T$10,'Prismatris '!E10,IF('Verksamhetens IT-behov'!$C$36='Prismatris '!$T$11,'Prismatris '!E11,IF('Verksamhetens IT-behov'!$C$36='Prismatris '!$T$12,'Prismatris '!E12,0))))</f>
        <v>0</v>
      </c>
      <c r="F14" s="31">
        <f>$L$14*IF('Verksamhetens IT-behov'!$C$36='Prismatris '!$T$9,'Prismatris '!F9,IF('Verksamhetens IT-behov'!$C$36='Prismatris '!$T$10,'Prismatris '!F10,IF('Verksamhetens IT-behov'!$C$36='Prismatris '!$T$11,'Prismatris '!F11,IF('Verksamhetens IT-behov'!$C$36='Prismatris '!$T$12,'Prismatris '!F12,0))))</f>
        <v>0</v>
      </c>
      <c r="G14" s="31">
        <f>$L$14*IF('Verksamhetens IT-behov'!$C$36='Prismatris '!$T$9,'Prismatris '!G9,IF('Verksamhetens IT-behov'!$C$36='Prismatris '!$T$10,'Prismatris '!G10,IF('Verksamhetens IT-behov'!$C$36='Prismatris '!$T$11,'Prismatris '!G11,IF('Verksamhetens IT-behov'!$C$36='Prismatris '!$T$12,'Prismatris '!G12,0))))</f>
        <v>0</v>
      </c>
      <c r="H14" s="31">
        <f>$L$14*IF('Verksamhetens IT-behov'!$C$36='Prismatris '!$T$9,'Prismatris '!H9,IF('Verksamhetens IT-behov'!$C$36='Prismatris '!$T$10,'Prismatris '!H10,IF('Verksamhetens IT-behov'!$C$36='Prismatris '!$T$11,'Prismatris '!H11,IF('Verksamhetens IT-behov'!$C$36='Prismatris '!$T$12,'Prismatris '!H12,0))))</f>
        <v>0</v>
      </c>
      <c r="I14" s="31">
        <f>$L$14*IF('Verksamhetens IT-behov'!$C$36='Prismatris '!$T$9,'Prismatris '!I9,IF('Verksamhetens IT-behov'!$C$36='Prismatris '!$T$10,'Prismatris '!I10,IF('Verksamhetens IT-behov'!$C$36='Prismatris '!$T$11,'Prismatris '!I11,IF('Verksamhetens IT-behov'!$C$36='Prismatris '!$T$12,'Prismatris '!I12,0))))</f>
        <v>0</v>
      </c>
      <c r="J14" s="31">
        <f>$L$14*IF('Verksamhetens IT-behov'!$C$36='Prismatris '!$T$9,'Prismatris '!J9,IF('Verksamhetens IT-behov'!$C$36='Prismatris '!$T$10,'Prismatris '!J10,IF('Verksamhetens IT-behov'!$C$36='Prismatris '!$T$11,'Prismatris '!J11,IF('Verksamhetens IT-behov'!$C$36='Prismatris '!$T$12,'Prismatris '!J12,0))))</f>
        <v>0</v>
      </c>
      <c r="K14" s="70"/>
      <c r="L14" s="6">
        <f>'Verksamhetens IT-behov'!B36</f>
        <v>0</v>
      </c>
      <c r="M14" s="6"/>
      <c r="N14" s="12">
        <f>IF(B34='Verksamhetens IT-behov'!J63,B14,IF(C34='Verksamhetens IT-behov'!J63,C14,IF(D34='Verksamhetens IT-behov'!J63,D14,IF(E34='Verksamhetens IT-behov'!J63,E14,IF(F34='Verksamhetens IT-behov'!J63,F14,IF(G34='Verksamhetens IT-behov'!J63,G14,IF(H34='Verksamhetens IT-behov'!J63,H14,IF(I34='Verksamhetens IT-behov'!J63,I14,IF(J34='Verksamhetens IT-behov'!J63,J14,"")))))))))</f>
        <v>0</v>
      </c>
      <c r="O14" s="12">
        <f>SUM(N14*$T$30)</f>
        <v>0</v>
      </c>
    </row>
    <row r="15" spans="1:20" x14ac:dyDescent="0.35">
      <c r="A15" s="38" t="s">
        <v>37</v>
      </c>
      <c r="B15" s="7">
        <f>SUM(B13:B14)</f>
        <v>0</v>
      </c>
      <c r="C15" s="7">
        <f>SUM(C13:C14)</f>
        <v>0</v>
      </c>
      <c r="D15" s="7">
        <f t="shared" ref="D15:J15" si="0">SUM(D13:D14)</f>
        <v>0</v>
      </c>
      <c r="E15" s="7">
        <f t="shared" si="0"/>
        <v>0</v>
      </c>
      <c r="F15" s="7">
        <f t="shared" si="0"/>
        <v>0</v>
      </c>
      <c r="G15" s="7">
        <f t="shared" si="0"/>
        <v>0</v>
      </c>
      <c r="H15" s="7">
        <f t="shared" si="0"/>
        <v>0</v>
      </c>
      <c r="I15" s="7">
        <f t="shared" si="0"/>
        <v>0</v>
      </c>
      <c r="J15" s="7">
        <f t="shared" si="0"/>
        <v>0</v>
      </c>
      <c r="K15" s="7"/>
    </row>
    <row r="16" spans="1:20" x14ac:dyDescent="0.35">
      <c r="A16" s="10"/>
      <c r="B16" s="11"/>
      <c r="C16" s="11"/>
      <c r="D16" s="11"/>
      <c r="E16" s="1"/>
      <c r="H16" s="71"/>
      <c r="I16" s="71"/>
    </row>
    <row r="17" spans="1:25" x14ac:dyDescent="0.35">
      <c r="A17" s="10"/>
      <c r="B17" s="11"/>
      <c r="C17" s="11"/>
      <c r="D17" s="11"/>
      <c r="E17" s="1"/>
      <c r="H17" s="71"/>
      <c r="I17" s="71"/>
    </row>
    <row r="18" spans="1:25" x14ac:dyDescent="0.35">
      <c r="A18" s="10" t="s">
        <v>38</v>
      </c>
      <c r="B18" s="9"/>
      <c r="C18" s="9"/>
      <c r="D18" s="9"/>
      <c r="F18" s="71"/>
      <c r="G18" s="71"/>
      <c r="H18" s="71"/>
      <c r="I18" s="71"/>
    </row>
    <row r="19" spans="1:25" x14ac:dyDescent="0.35">
      <c r="A19" s="75" t="s">
        <v>73</v>
      </c>
      <c r="B19" s="31">
        <v>542.5</v>
      </c>
      <c r="C19" s="31">
        <v>561.5</v>
      </c>
      <c r="D19" s="31">
        <v>574.5</v>
      </c>
      <c r="E19" s="31">
        <v>561.5</v>
      </c>
      <c r="F19" s="31">
        <v>492</v>
      </c>
      <c r="G19" s="31">
        <v>593.5</v>
      </c>
      <c r="H19" s="31">
        <v>532.5</v>
      </c>
      <c r="I19" s="31">
        <v>593.5</v>
      </c>
      <c r="J19" s="31">
        <v>598</v>
      </c>
      <c r="K19" s="4"/>
      <c r="L19" s="62"/>
      <c r="M19" s="4"/>
      <c r="N19" s="7"/>
    </row>
    <row r="20" spans="1:25" x14ac:dyDescent="0.35">
      <c r="A20" s="75" t="s">
        <v>74</v>
      </c>
      <c r="B20" s="31">
        <v>705.25</v>
      </c>
      <c r="C20" s="31">
        <v>729.95</v>
      </c>
      <c r="D20" s="31">
        <v>746.85</v>
      </c>
      <c r="E20" s="31">
        <v>729.95</v>
      </c>
      <c r="F20" s="31">
        <v>639.6</v>
      </c>
      <c r="G20" s="31">
        <v>771.55</v>
      </c>
      <c r="H20" s="31">
        <v>680.55</v>
      </c>
      <c r="I20" s="31">
        <v>771.55</v>
      </c>
      <c r="J20" s="31">
        <v>777.4</v>
      </c>
      <c r="K20" s="4"/>
      <c r="L20" s="62"/>
      <c r="M20" s="4"/>
      <c r="N20" s="7"/>
    </row>
    <row r="21" spans="1:25" x14ac:dyDescent="0.35">
      <c r="A21" s="75" t="s">
        <v>75</v>
      </c>
      <c r="B21" s="31">
        <v>868</v>
      </c>
      <c r="C21" s="31">
        <v>898.4</v>
      </c>
      <c r="D21" s="31">
        <v>919.2</v>
      </c>
      <c r="E21" s="31">
        <v>898.4</v>
      </c>
      <c r="F21" s="31">
        <v>787.2</v>
      </c>
      <c r="G21" s="31">
        <v>949.6</v>
      </c>
      <c r="H21" s="31">
        <v>837.6</v>
      </c>
      <c r="I21" s="31">
        <v>949.6</v>
      </c>
      <c r="J21" s="31">
        <v>956.8</v>
      </c>
      <c r="K21" s="4"/>
      <c r="L21" s="62"/>
      <c r="M21" s="4"/>
      <c r="N21" s="7"/>
    </row>
    <row r="22" spans="1:25" x14ac:dyDescent="0.35">
      <c r="A22" s="75" t="s">
        <v>76</v>
      </c>
      <c r="B22" s="31">
        <v>1085</v>
      </c>
      <c r="C22" s="31">
        <v>1123</v>
      </c>
      <c r="D22" s="31">
        <v>1149</v>
      </c>
      <c r="E22" s="31">
        <v>1123</v>
      </c>
      <c r="F22" s="31">
        <v>984</v>
      </c>
      <c r="G22" s="31">
        <v>1187</v>
      </c>
      <c r="H22" s="31">
        <v>1047</v>
      </c>
      <c r="I22" s="31">
        <v>1187</v>
      </c>
      <c r="J22" s="31">
        <v>1196</v>
      </c>
      <c r="K22" s="4"/>
      <c r="L22" s="4"/>
      <c r="M22" s="4"/>
      <c r="N22" s="7"/>
    </row>
    <row r="23" spans="1:25" x14ac:dyDescent="0.35">
      <c r="A23" s="75">
        <v>1</v>
      </c>
      <c r="B23" s="31">
        <f>$L23*IF('Verksamhetens IT-behov'!$C$41='Prismatris '!$T$9,'Prismatris '!B$19,IF('Verksamhetens IT-behov'!$C$41='Prismatris '!$T$10,'Prismatris '!B$20,IF('Verksamhetens IT-behov'!$C$41='Prismatris '!$T$11,'Prismatris '!B$21,IF('Verksamhetens IT-behov'!$C$41='Prismatris '!$T$12,'Prismatris '!B$22,0))))</f>
        <v>0</v>
      </c>
      <c r="C23" s="31">
        <f>$L23*IF('Verksamhetens IT-behov'!$C$41='Prismatris '!$T$9,'Prismatris '!C$19,IF('Verksamhetens IT-behov'!$C$41='Prismatris '!$T$10,'Prismatris '!C$20,IF('Verksamhetens IT-behov'!$C$41='Prismatris '!$T$11,'Prismatris '!C$21,IF('Verksamhetens IT-behov'!$C$41='Prismatris '!$T$12,'Prismatris '!C$22,0))))</f>
        <v>0</v>
      </c>
      <c r="D23" s="31">
        <f>$L23*IF('Verksamhetens IT-behov'!$C$41='Prismatris '!$T$9,'Prismatris '!D$19,IF('Verksamhetens IT-behov'!$C$41='Prismatris '!$T$10,'Prismatris '!D$20,IF('Verksamhetens IT-behov'!$C$41='Prismatris '!$T$11,'Prismatris '!D$21,IF('Verksamhetens IT-behov'!$C$41='Prismatris '!$T$12,'Prismatris '!D$22,0))))</f>
        <v>0</v>
      </c>
      <c r="E23" s="31">
        <f>$L23*IF('Verksamhetens IT-behov'!$C$41='Prismatris '!$T$9,'Prismatris '!E$19,IF('Verksamhetens IT-behov'!$C$41='Prismatris '!$T$10,'Prismatris '!E$20,IF('Verksamhetens IT-behov'!$C$41='Prismatris '!$T$11,'Prismatris '!E$21,IF('Verksamhetens IT-behov'!$C$41='Prismatris '!$T$12,'Prismatris '!E$22,0))))</f>
        <v>0</v>
      </c>
      <c r="F23" s="31">
        <f>$L23*IF('Verksamhetens IT-behov'!$C$41='Prismatris '!$T$9,'Prismatris '!F$19,IF('Verksamhetens IT-behov'!$C$41='Prismatris '!$T$10,'Prismatris '!F$20,IF('Verksamhetens IT-behov'!$C$41='Prismatris '!$T$11,'Prismatris '!F$21,IF('Verksamhetens IT-behov'!$C$41='Prismatris '!$T$12,'Prismatris '!F$22,0))))</f>
        <v>0</v>
      </c>
      <c r="G23" s="31">
        <f>$L23*IF('Verksamhetens IT-behov'!$C$41='Prismatris '!$T$9,'Prismatris '!G$19,IF('Verksamhetens IT-behov'!$C$41='Prismatris '!$T$10,'Prismatris '!G$20,IF('Verksamhetens IT-behov'!$C$41='Prismatris '!$T$11,'Prismatris '!G$21,IF('Verksamhetens IT-behov'!$C$41='Prismatris '!$T$12,'Prismatris '!G$22,0))))</f>
        <v>0</v>
      </c>
      <c r="H23" s="31">
        <f>$L23*IF('Verksamhetens IT-behov'!$C$41='Prismatris '!$T$9,'Prismatris '!H$19,IF('Verksamhetens IT-behov'!$C$41='Prismatris '!$T$10,'Prismatris '!H$20,IF('Verksamhetens IT-behov'!$C$41='Prismatris '!$T$11,'Prismatris '!H$21,IF('Verksamhetens IT-behov'!$C$41='Prismatris '!$T$12,'Prismatris '!H$22,0))))</f>
        <v>0</v>
      </c>
      <c r="I23" s="31">
        <f>$L23*IF('Verksamhetens IT-behov'!$C$41='Prismatris '!$T$9,'Prismatris '!I$19,IF('Verksamhetens IT-behov'!$C$41='Prismatris '!$T$10,'Prismatris '!I$20,IF('Verksamhetens IT-behov'!$C$41='Prismatris '!$T$11,'Prismatris '!I$21,IF('Verksamhetens IT-behov'!$C$41='Prismatris '!$T$12,'Prismatris '!I$22,0))))</f>
        <v>0</v>
      </c>
      <c r="J23" s="31">
        <f>$L23*IF('Verksamhetens IT-behov'!$C$41='Prismatris '!$T$9,'Prismatris '!J$19,IF('Verksamhetens IT-behov'!$C$41='Prismatris '!$T$10,'Prismatris '!J$20,IF('Verksamhetens IT-behov'!$C$41='Prismatris '!$T$11,'Prismatris '!J$21,IF('Verksamhetens IT-behov'!$C$41='Prismatris '!$T$12,'Prismatris '!J$22,0))))</f>
        <v>0</v>
      </c>
      <c r="K23" s="4"/>
      <c r="L23" s="6">
        <f>'Verksamhetens IT-behov'!B41</f>
        <v>0</v>
      </c>
      <c r="M23" s="6"/>
      <c r="N23" s="12">
        <f>IF(B34='Verksamhetens IT-behov'!J63,B23,IF(C34='Verksamhetens IT-behov'!J63,C23,IF(D34='Verksamhetens IT-behov'!J63,D23,IF(E34='Verksamhetens IT-behov'!J63,E23,IF(F34='Verksamhetens IT-behov'!J63,F23,IF(G34='Verksamhetens IT-behov'!J63,G23,IF(H34='Verksamhetens IT-behov'!J63,H23,IF(I34='Verksamhetens IT-behov'!J63,I23,IF(J34='Verksamhetens IT-behov'!J63,J23,"")))))))))</f>
        <v>0</v>
      </c>
      <c r="O23" s="12">
        <f>SUM(N23*$T$30)</f>
        <v>0</v>
      </c>
    </row>
    <row r="24" spans="1:25" x14ac:dyDescent="0.35">
      <c r="A24" s="75">
        <v>2</v>
      </c>
      <c r="B24" s="31">
        <f>$L$24*IF('Verksamhetens IT-behov'!$C$42='Prismatris '!$T$9,'Prismatris '!B19,IF('Verksamhetens IT-behov'!$C$42='Prismatris '!$T$10,'Prismatris '!B20,IF('Verksamhetens IT-behov'!$C$42='Prismatris '!$T$11,'Prismatris '!B21,IF('Verksamhetens IT-behov'!$C$42='Prismatris '!$T$12,'Prismatris '!B22,0))))</f>
        <v>0</v>
      </c>
      <c r="C24" s="31">
        <f>$L$24*IF('Verksamhetens IT-behov'!$C$42='Prismatris '!$T$9,'Prismatris '!C19,IF('Verksamhetens IT-behov'!$C$42='Prismatris '!$T$10,'Prismatris '!C20,IF('Verksamhetens IT-behov'!$C$42='Prismatris '!$T$11,'Prismatris '!C21,IF('Verksamhetens IT-behov'!$C$42='Prismatris '!$T$12,'Prismatris '!C22,0))))</f>
        <v>0</v>
      </c>
      <c r="D24" s="31">
        <f>$L$24*IF('Verksamhetens IT-behov'!$C$42='Prismatris '!$T$9,'Prismatris '!D19,IF('Verksamhetens IT-behov'!$C$42='Prismatris '!$T$10,'Prismatris '!D20,IF('Verksamhetens IT-behov'!$C$42='Prismatris '!$T$11,'Prismatris '!D21,IF('Verksamhetens IT-behov'!$C$42='Prismatris '!$T$12,'Prismatris '!D22,0))))</f>
        <v>0</v>
      </c>
      <c r="E24" s="31">
        <f>$L$24*IF('Verksamhetens IT-behov'!$C$42='Prismatris '!$T$9,'Prismatris '!E19,IF('Verksamhetens IT-behov'!$C$42='Prismatris '!$T$10,'Prismatris '!E20,IF('Verksamhetens IT-behov'!$C$42='Prismatris '!$T$11,'Prismatris '!E21,IF('Verksamhetens IT-behov'!$C$42='Prismatris '!$T$12,'Prismatris '!E22,0))))</f>
        <v>0</v>
      </c>
      <c r="F24" s="31">
        <f>$L$24*IF('Verksamhetens IT-behov'!$C$42='Prismatris '!$T$9,'Prismatris '!F19,IF('Verksamhetens IT-behov'!$C$42='Prismatris '!$T$10,'Prismatris '!F20,IF('Verksamhetens IT-behov'!$C$42='Prismatris '!$T$11,'Prismatris '!F21,IF('Verksamhetens IT-behov'!$C$42='Prismatris '!$T$12,'Prismatris '!F22,0))))</f>
        <v>0</v>
      </c>
      <c r="G24" s="31">
        <f>$L$24*IF('Verksamhetens IT-behov'!$C$42='Prismatris '!$T$9,'Prismatris '!G19,IF('Verksamhetens IT-behov'!$C$42='Prismatris '!$T$10,'Prismatris '!G20,IF('Verksamhetens IT-behov'!$C$42='Prismatris '!$T$11,'Prismatris '!G21,IF('Verksamhetens IT-behov'!$C$42='Prismatris '!$T$12,'Prismatris '!G22,0))))</f>
        <v>0</v>
      </c>
      <c r="H24" s="31">
        <f>$L$24*IF('Verksamhetens IT-behov'!$C$42='Prismatris '!$T$9,'Prismatris '!H19,IF('Verksamhetens IT-behov'!$C$42='Prismatris '!$T$10,'Prismatris '!H20,IF('Verksamhetens IT-behov'!$C$42='Prismatris '!$T$11,'Prismatris '!H21,IF('Verksamhetens IT-behov'!$C$42='Prismatris '!$T$12,'Prismatris '!H22,0))))</f>
        <v>0</v>
      </c>
      <c r="I24" s="31">
        <f>$L$24*IF('Verksamhetens IT-behov'!$C$42='Prismatris '!$T$9,'Prismatris '!I19,IF('Verksamhetens IT-behov'!$C$42='Prismatris '!$T$10,'Prismatris '!I20,IF('Verksamhetens IT-behov'!$C$42='Prismatris '!$T$11,'Prismatris '!I21,IF('Verksamhetens IT-behov'!$C$42='Prismatris '!$T$12,'Prismatris '!I22,0))))</f>
        <v>0</v>
      </c>
      <c r="J24" s="31">
        <f>$L$24*IF('Verksamhetens IT-behov'!$C$42='Prismatris '!$T$9,'Prismatris '!J19,IF('Verksamhetens IT-behov'!$C$42='Prismatris '!$T$10,'Prismatris '!J20,IF('Verksamhetens IT-behov'!$C$42='Prismatris '!$T$11,'Prismatris '!J21,IF('Verksamhetens IT-behov'!$C$42='Prismatris '!$T$12,'Prismatris '!J22,0))))</f>
        <v>0</v>
      </c>
      <c r="K24" s="4"/>
      <c r="L24" s="6">
        <f>'Verksamhetens IT-behov'!B42</f>
        <v>0</v>
      </c>
      <c r="M24" s="6"/>
      <c r="N24" s="12">
        <f>IF(B34='Verksamhetens IT-behov'!J63,B24,IF(C34='Verksamhetens IT-behov'!J63,C24,IF(D34='Verksamhetens IT-behov'!J63,D24,IF(E34='Verksamhetens IT-behov'!J63,E24,IF(F34='Verksamhetens IT-behov'!J63,F24,IF(G34='Verksamhetens IT-behov'!J63,G24,IF(H34='Verksamhetens IT-behov'!J63,H24,IF(I34='Verksamhetens IT-behov'!J63,I24,IF(J34='Verksamhetens IT-behov'!J63,J24,"")))))))))</f>
        <v>0</v>
      </c>
      <c r="O24" s="12">
        <f>SUM(N24*$T$30)</f>
        <v>0</v>
      </c>
    </row>
    <row r="25" spans="1:25" x14ac:dyDescent="0.35">
      <c r="A25" s="38" t="s">
        <v>37</v>
      </c>
      <c r="B25" s="7">
        <f>SUM(B23:B24)</f>
        <v>0</v>
      </c>
      <c r="C25" s="7">
        <f t="shared" ref="C25:J25" si="1">SUM(C23:C24)</f>
        <v>0</v>
      </c>
      <c r="D25" s="7">
        <f t="shared" si="1"/>
        <v>0</v>
      </c>
      <c r="E25" s="7">
        <f t="shared" si="1"/>
        <v>0</v>
      </c>
      <c r="F25" s="7">
        <f t="shared" si="1"/>
        <v>0</v>
      </c>
      <c r="G25" s="7">
        <f t="shared" si="1"/>
        <v>0</v>
      </c>
      <c r="H25" s="7">
        <f t="shared" si="1"/>
        <v>0</v>
      </c>
      <c r="I25" s="7">
        <f t="shared" si="1"/>
        <v>0</v>
      </c>
      <c r="J25" s="7">
        <f t="shared" si="1"/>
        <v>0</v>
      </c>
      <c r="K25" s="7"/>
    </row>
    <row r="26" spans="1:25" x14ac:dyDescent="0.35">
      <c r="A26" s="5"/>
      <c r="B26" s="19"/>
      <c r="C26" s="19"/>
      <c r="D26" s="19"/>
      <c r="E26" s="6"/>
      <c r="F26" s="6"/>
      <c r="G26" s="6"/>
      <c r="H26" s="71"/>
      <c r="I26" s="71"/>
    </row>
    <row r="27" spans="1:25" x14ac:dyDescent="0.35">
      <c r="A27" s="5"/>
      <c r="B27" s="19"/>
      <c r="C27" s="19"/>
      <c r="D27" s="19"/>
      <c r="E27" s="6"/>
      <c r="F27" s="6"/>
      <c r="G27" s="6"/>
      <c r="H27" s="71"/>
      <c r="I27" s="71"/>
      <c r="T27" s="90"/>
      <c r="U27" s="90"/>
      <c r="V27" s="90"/>
      <c r="W27" s="90"/>
      <c r="X27" s="90"/>
      <c r="Y27" s="90"/>
    </row>
    <row r="28" spans="1:25" x14ac:dyDescent="0.35">
      <c r="A28" s="10" t="s">
        <v>35</v>
      </c>
      <c r="B28" s="12">
        <f>SUM(B15,B25)</f>
        <v>0</v>
      </c>
      <c r="C28" s="12">
        <f t="shared" ref="C28:J28" si="2">SUM(C15,C25)</f>
        <v>0</v>
      </c>
      <c r="D28" s="12">
        <f t="shared" si="2"/>
        <v>0</v>
      </c>
      <c r="E28" s="12">
        <f t="shared" si="2"/>
        <v>0</v>
      </c>
      <c r="F28" s="12">
        <f t="shared" si="2"/>
        <v>0</v>
      </c>
      <c r="G28" s="12">
        <f t="shared" si="2"/>
        <v>0</v>
      </c>
      <c r="H28" s="12">
        <f t="shared" si="2"/>
        <v>0</v>
      </c>
      <c r="I28" s="12">
        <f t="shared" si="2"/>
        <v>0</v>
      </c>
      <c r="J28" s="12">
        <f t="shared" si="2"/>
        <v>0</v>
      </c>
      <c r="T28" s="91"/>
      <c r="U28" s="91"/>
      <c r="V28" s="91"/>
      <c r="W28" s="92">
        <v>43922</v>
      </c>
      <c r="X28" s="92">
        <v>44652</v>
      </c>
      <c r="Y28" s="91"/>
    </row>
    <row r="29" spans="1:25" x14ac:dyDescent="0.35">
      <c r="A29" s="10" t="s">
        <v>119</v>
      </c>
      <c r="B29" s="12">
        <f>SUM((B28)*$T$30)</f>
        <v>0</v>
      </c>
      <c r="C29" s="12">
        <f t="shared" ref="C29:J29" si="3">SUM((C28)*$T$30)</f>
        <v>0</v>
      </c>
      <c r="D29" s="12">
        <f t="shared" si="3"/>
        <v>0</v>
      </c>
      <c r="E29" s="12">
        <f t="shared" si="3"/>
        <v>0</v>
      </c>
      <c r="F29" s="12">
        <f t="shared" si="3"/>
        <v>0</v>
      </c>
      <c r="G29" s="12">
        <f t="shared" si="3"/>
        <v>0</v>
      </c>
      <c r="H29" s="12">
        <f t="shared" si="3"/>
        <v>0</v>
      </c>
      <c r="I29" s="12">
        <f t="shared" si="3"/>
        <v>0</v>
      </c>
      <c r="J29" s="12">
        <f t="shared" si="3"/>
        <v>0</v>
      </c>
      <c r="K29" s="12"/>
      <c r="T29" s="91" t="s">
        <v>117</v>
      </c>
      <c r="U29" s="91"/>
      <c r="V29" s="91"/>
      <c r="W29" s="93" t="s">
        <v>114</v>
      </c>
      <c r="X29" s="93" t="s">
        <v>115</v>
      </c>
      <c r="Y29" s="91"/>
    </row>
    <row r="30" spans="1:25" x14ac:dyDescent="0.35">
      <c r="A30" s="10"/>
      <c r="B30" s="12"/>
      <c r="C30" s="12"/>
      <c r="D30" s="12"/>
      <c r="E30" s="6"/>
      <c r="F30" s="6"/>
      <c r="G30" s="6"/>
      <c r="H30" s="71"/>
      <c r="T30" s="94">
        <f>SUM(X30/W30)</f>
        <v>1</v>
      </c>
      <c r="U30" s="91"/>
      <c r="V30" s="91"/>
      <c r="W30" s="95">
        <v>100</v>
      </c>
      <c r="X30" s="95">
        <v>100</v>
      </c>
      <c r="Y30" s="96"/>
    </row>
    <row r="31" spans="1:25" x14ac:dyDescent="0.35">
      <c r="A31" s="10" t="s">
        <v>0</v>
      </c>
      <c r="B31" s="56">
        <f>_xlfn.RANK.EQ(B29,$B$29:$J$29,2)</f>
        <v>1</v>
      </c>
      <c r="C31" s="56">
        <f t="shared" ref="C31:J31" si="4">_xlfn.RANK.EQ(C29,$B$29:$J$29,2)</f>
        <v>1</v>
      </c>
      <c r="D31" s="56">
        <f t="shared" si="4"/>
        <v>1</v>
      </c>
      <c r="E31" s="56">
        <f t="shared" si="4"/>
        <v>1</v>
      </c>
      <c r="F31" s="56">
        <f t="shared" si="4"/>
        <v>1</v>
      </c>
      <c r="G31" s="56">
        <f t="shared" si="4"/>
        <v>1</v>
      </c>
      <c r="H31" s="56">
        <f t="shared" si="4"/>
        <v>1</v>
      </c>
      <c r="I31" s="56">
        <f t="shared" si="4"/>
        <v>1</v>
      </c>
      <c r="J31" s="56">
        <f t="shared" si="4"/>
        <v>1</v>
      </c>
      <c r="K31" s="56"/>
      <c r="T31" s="91"/>
      <c r="U31" s="91"/>
      <c r="V31" s="91"/>
      <c r="W31" s="97"/>
      <c r="X31" s="97"/>
      <c r="Y31" s="145" t="s">
        <v>116</v>
      </c>
    </row>
    <row r="32" spans="1:25" x14ac:dyDescent="0.35">
      <c r="A32" s="10"/>
      <c r="B32" s="12">
        <f>SUM(B31+0.01)</f>
        <v>1.01</v>
      </c>
      <c r="C32" s="12">
        <f>SUM(C31+0.02)</f>
        <v>1.02</v>
      </c>
      <c r="D32" s="12">
        <f>SUM(D31+0.03)</f>
        <v>1.03</v>
      </c>
      <c r="E32" s="12">
        <f>SUM(E31+0.04)</f>
        <v>1.04</v>
      </c>
      <c r="F32" s="12">
        <f>SUM(F31+0.05)</f>
        <v>1.05</v>
      </c>
      <c r="G32" s="12">
        <f>SUM(G31+0.06)</f>
        <v>1.06</v>
      </c>
      <c r="H32" s="12">
        <f>SUM(H31+0.07)</f>
        <v>1.07</v>
      </c>
      <c r="I32" s="12">
        <f>SUM(I31+0.08)</f>
        <v>1.08</v>
      </c>
      <c r="J32" s="12">
        <f>SUM(J31+0.09)</f>
        <v>1.0900000000000001</v>
      </c>
      <c r="K32" s="12"/>
      <c r="T32" s="90"/>
      <c r="U32" s="91"/>
      <c r="V32" s="91"/>
      <c r="W32" s="97"/>
      <c r="X32" s="97"/>
      <c r="Y32" s="146"/>
    </row>
    <row r="33" spans="1:25" x14ac:dyDescent="0.35">
      <c r="A33" s="53"/>
      <c r="B33" s="54"/>
      <c r="C33" s="54"/>
      <c r="D33" s="54"/>
      <c r="E33" s="1"/>
      <c r="H33" s="71"/>
      <c r="I33" s="71"/>
      <c r="Q33" s="3"/>
      <c r="R33" s="3"/>
      <c r="S33" s="3"/>
      <c r="T33" s="97"/>
      <c r="U33" s="97"/>
      <c r="V33" s="97"/>
      <c r="W33" s="97"/>
      <c r="X33" s="97"/>
      <c r="Y33" s="146"/>
    </row>
    <row r="34" spans="1:25" x14ac:dyDescent="0.35">
      <c r="A34" s="2" t="s">
        <v>0</v>
      </c>
      <c r="B34" s="39">
        <f>_xlfn.RANK.EQ(B32,$B$32:$J$32,2)</f>
        <v>1</v>
      </c>
      <c r="C34" s="39">
        <f>_xlfn.RANK.EQ(C32,$B$32:$J$32,2)</f>
        <v>2</v>
      </c>
      <c r="D34" s="39">
        <f>_xlfn.RANK.EQ(D32,$B$32:$J$32,2)</f>
        <v>3</v>
      </c>
      <c r="E34" s="39">
        <f t="shared" ref="E34:J34" si="5">_xlfn.RANK.EQ(E32,$B$32:$J$32,2)</f>
        <v>4</v>
      </c>
      <c r="F34" s="39">
        <f t="shared" si="5"/>
        <v>5</v>
      </c>
      <c r="G34" s="39">
        <f t="shared" si="5"/>
        <v>6</v>
      </c>
      <c r="H34" s="39">
        <f t="shared" si="5"/>
        <v>7</v>
      </c>
      <c r="I34" s="39">
        <f t="shared" si="5"/>
        <v>8</v>
      </c>
      <c r="J34" s="39">
        <f t="shared" si="5"/>
        <v>9</v>
      </c>
      <c r="K34" s="65">
        <f>SUM(B29:J29)</f>
        <v>0</v>
      </c>
      <c r="T34" s="90"/>
      <c r="U34" s="90"/>
      <c r="V34" s="90"/>
      <c r="W34" s="97"/>
      <c r="X34" s="97"/>
      <c r="Y34" s="146"/>
    </row>
    <row r="35" spans="1:25" x14ac:dyDescent="0.35">
      <c r="E35" s="1"/>
      <c r="H35" s="71"/>
      <c r="I35" s="71"/>
      <c r="T35" s="90"/>
      <c r="U35" s="90"/>
      <c r="V35" s="90"/>
      <c r="W35" s="97"/>
      <c r="X35" s="97"/>
      <c r="Y35" s="146"/>
    </row>
    <row r="36" spans="1:25" ht="11.5" customHeight="1" thickBot="1" x14ac:dyDescent="0.4">
      <c r="A36" s="5"/>
      <c r="B36" s="9"/>
      <c r="C36" s="9"/>
      <c r="D36" s="9"/>
      <c r="E36" s="1"/>
      <c r="H36" s="71"/>
      <c r="I36" s="71"/>
      <c r="T36" s="90"/>
      <c r="U36" s="90"/>
      <c r="V36" s="90"/>
      <c r="W36" s="97"/>
      <c r="X36" s="97"/>
      <c r="Y36" s="146"/>
    </row>
    <row r="37" spans="1:25" ht="27" customHeight="1" x14ac:dyDescent="0.35">
      <c r="A37" s="30" t="s">
        <v>1</v>
      </c>
      <c r="B37" s="152" t="str">
        <f>IF('Verksamhetens IT-behov'!B44&gt;1000,"Avropet överstiger 1000 timmar,",IF(K34=0,"Vinnande anbud",IF(B34='Verksamhetens IT-behov'!J63,B1,IF(C34='Verksamhetens IT-behov'!J63,C1,IF(D34='Verksamhetens IT-behov'!J63,D1,IF(E34='Verksamhetens IT-behov'!J63,E1,IF(F34='Verksamhetens IT-behov'!J63,F1,IF(G34='Verksamhetens IT-behov'!J63,G1,IF(H34='Verksamhetens IT-behov'!J63,H1,IF(I34='Verksamhetens IT-behov'!J63,I1,IF(J34='Verksamhetens IT-behov'!J63,J1,"")))))))))))</f>
        <v>Vinnande anbud</v>
      </c>
      <c r="C37" s="153"/>
      <c r="D37" s="154"/>
      <c r="E37" s="1"/>
      <c r="H37" s="71"/>
      <c r="I37" s="71"/>
      <c r="T37" s="90"/>
      <c r="U37" s="90"/>
      <c r="V37" s="90"/>
      <c r="W37" s="97"/>
      <c r="X37" s="97"/>
      <c r="Y37" s="146"/>
    </row>
    <row r="38" spans="1:25" ht="27" customHeight="1" x14ac:dyDescent="0.35">
      <c r="A38" s="30" t="s">
        <v>20</v>
      </c>
      <c r="B38" s="155" t="str">
        <f>IF('Verksamhetens IT-behov'!B44&gt;1000," använd förnyad konkurensutsättning för avrop",IF(K34=0,"",IF(B34='Verksamhetens IT-behov'!J63,B2,IF(C34='Verksamhetens IT-behov'!J63,C2,IF(D34='Verksamhetens IT-behov'!J63,D2,IF(E34='Verksamhetens IT-behov'!J63,E2,IF(F34='Verksamhetens IT-behov'!J63,F2,IF(G34='Verksamhetens IT-behov'!J63,G2,IF(H34='Verksamhetens IT-behov'!J63,H2,IF(I34='Verksamhetens IT-behov'!J63,I2,IF(J34='Verksamhetens IT-behov'!J63,J2,"")))))))))))</f>
        <v/>
      </c>
      <c r="C38" s="156"/>
      <c r="D38" s="157"/>
      <c r="E38" s="1"/>
      <c r="H38" s="71"/>
      <c r="I38" s="71"/>
      <c r="T38" s="90"/>
      <c r="U38" s="90"/>
      <c r="V38" s="90"/>
      <c r="W38" s="97"/>
      <c r="X38" s="97"/>
      <c r="Y38" s="146"/>
    </row>
    <row r="39" spans="1:25" ht="27" customHeight="1" x14ac:dyDescent="0.35">
      <c r="A39" s="30" t="s">
        <v>16</v>
      </c>
      <c r="B39" s="155" t="str">
        <f>IF('Verksamhetens IT-behov'!B44&gt;1000," ",IF(K34=0,"",IF(B34='Verksamhetens IT-behov'!J63,B3,IF(C34='Verksamhetens IT-behov'!J63,C3,IF(D34='Verksamhetens IT-behov'!J63,D3,IF(E34='Verksamhetens IT-behov'!J63,E3,IF(F34='Verksamhetens IT-behov'!J63,F3,IF(G34='Verksamhetens IT-behov'!J63,G3,IF(H34='Verksamhetens IT-behov'!J63,H3,IF(I34='Verksamhetens IT-behov'!J63,I3,IF(J34='Verksamhetens IT-behov'!J63,J3,"")))))))))))</f>
        <v/>
      </c>
      <c r="C39" s="156"/>
      <c r="D39" s="157"/>
      <c r="E39" s="1"/>
      <c r="H39" s="71"/>
      <c r="I39" s="71"/>
      <c r="T39" s="90"/>
      <c r="U39" s="90"/>
      <c r="V39" s="90"/>
      <c r="W39" s="97"/>
      <c r="X39" s="90"/>
      <c r="Y39" s="146"/>
    </row>
    <row r="40" spans="1:25" ht="27" customHeight="1" x14ac:dyDescent="0.35">
      <c r="A40" s="30" t="s">
        <v>17</v>
      </c>
      <c r="B40" s="155" t="str">
        <f>IF('Verksamhetens IT-behov'!B44&gt;1000," ",IF(K34=0,"",IF(B34='Verksamhetens IT-behov'!J63,B4,IF(C34='Verksamhetens IT-behov'!J63,C4,IF(D34='Verksamhetens IT-behov'!J63,D4,IF(E34='Verksamhetens IT-behov'!J63,E4,IF(F34='Verksamhetens IT-behov'!J63,F4,IF(G34='Verksamhetens IT-behov'!J63,G4,IF(H34='Verksamhetens IT-behov'!J63,H4,IF(I34='Verksamhetens IT-behov'!J63,I4,IF(J34='Verksamhetens IT-behov'!J63,J4,"")))))))))))</f>
        <v/>
      </c>
      <c r="C40" s="156"/>
      <c r="D40" s="157"/>
      <c r="E40" s="57"/>
      <c r="F40" s="57"/>
      <c r="H40" s="71"/>
      <c r="I40" s="71"/>
      <c r="T40" s="90"/>
      <c r="U40" s="90"/>
      <c r="V40" s="90"/>
      <c r="W40" s="97"/>
      <c r="X40" s="90"/>
      <c r="Y40" s="146"/>
    </row>
    <row r="41" spans="1:25" ht="27" customHeight="1" thickBot="1" x14ac:dyDescent="0.5">
      <c r="A41" s="30" t="s">
        <v>18</v>
      </c>
      <c r="B41" s="149" t="str">
        <f>IF('Verksamhetens IT-behov'!B44&gt;1000," ",IF(K34=0,"",IF(B34='Verksamhetens IT-behov'!J63,B5,IF(C34='Verksamhetens IT-behov'!J63,C5,IF(D34='Verksamhetens IT-behov'!J63,D5,IF(E34='Verksamhetens IT-behov'!J63,E5,IF(F34='Verksamhetens IT-behov'!J63,F5,IF(G34='Verksamhetens IT-behov'!J63,G5,IF(H34='Verksamhetens IT-behov'!J63,H5,IF(I34='Verksamhetens IT-behov'!J63,I5,IF(J34='Verksamhetens IT-behov'!J63,J5,"")))))))))))</f>
        <v/>
      </c>
      <c r="C41" s="150"/>
      <c r="D41" s="151"/>
      <c r="E41" s="147">
        <f>IF('Verksamhetens IT-behov'!B44&gt;500,"",IF(B34='Verksamhetens IT-behov'!J63,B29,IF(C34='Verksamhetens IT-behov'!J63,C29,IF(D34='Verksamhetens IT-behov'!J63,D29,IF(E34='Verksamhetens IT-behov'!J63,E29,IF(F34='Verksamhetens IT-behov'!J63,F29,IF(G34='Verksamhetens IT-behov'!J63,G29,IF(H34='Verksamhetens IT-behov'!J63,H29,IF(I34='Verksamhetens IT-behov'!J63,I29,IF(J34='Verksamhetens IT-behov'!J63,J29,""))))))))))</f>
        <v>0</v>
      </c>
      <c r="F41" s="148"/>
      <c r="H41" s="71"/>
      <c r="I41" s="71"/>
      <c r="T41" s="90"/>
      <c r="U41" s="90"/>
      <c r="V41" s="90"/>
      <c r="W41" s="97"/>
      <c r="X41" s="90"/>
      <c r="Y41" s="146"/>
    </row>
    <row r="42" spans="1:25" ht="20" x14ac:dyDescent="0.4">
      <c r="A42" s="40" t="s">
        <v>28</v>
      </c>
      <c r="E42" s="1"/>
      <c r="H42" s="71"/>
      <c r="I42" s="71"/>
      <c r="W42" s="3"/>
    </row>
    <row r="43" spans="1:25" x14ac:dyDescent="0.35">
      <c r="A43" s="4"/>
      <c r="B43" s="158" t="s">
        <v>11</v>
      </c>
      <c r="C43" s="159"/>
      <c r="D43" s="4" t="s">
        <v>10</v>
      </c>
      <c r="E43" s="1"/>
      <c r="H43" s="71"/>
      <c r="I43" s="71"/>
      <c r="K43" s="3"/>
      <c r="L43" s="3"/>
      <c r="M43" s="3"/>
      <c r="N43" s="3"/>
      <c r="O43" s="3"/>
      <c r="P43" s="3"/>
      <c r="W43" s="3"/>
    </row>
    <row r="44" spans="1:25" x14ac:dyDescent="0.35">
      <c r="A44" s="4" t="s">
        <v>4</v>
      </c>
      <c r="B44" s="144" t="str">
        <f>IF('Verksamhetens IT-behov'!B44&gt;500,"",IF(K34=0,"",IF(B34=1,B1,IF(C34=1,C1,IF(D34=1,D1,IF(E34=1,E1,IF(F34=1,F1,IF(G34=1,G1,IF(H34=1,H1,IF(I34=1,I1,IF(J34=1,J1,"")))))))))))</f>
        <v/>
      </c>
      <c r="C44" s="100"/>
      <c r="D44" s="31">
        <f>IF('Verksamhetens IT-behov'!B44&gt;500,"",IF(B34=1,B29,IF(C34=1,C29,IF(D34=1,D29,IF(E34=1,E29,IF(F34=1,F29,IF(G34=1,G29,IF(H34=1,H29,IF(I34=1,I29,IF(J34=1,J29,""))))))))))</f>
        <v>0</v>
      </c>
      <c r="E44" s="1"/>
      <c r="H44" s="71"/>
      <c r="I44" s="71"/>
    </row>
    <row r="45" spans="1:25" x14ac:dyDescent="0.35">
      <c r="A45" s="4" t="s">
        <v>5</v>
      </c>
      <c r="B45" s="144" t="str">
        <f>IF('Verksamhetens IT-behov'!B44&gt;500,"",IF(K34=0,"",IF(B34=2,B1,IF(C34=2,C1,IF(D34=2,D1,IF(E34=2,E1,IF(F34=2,F1,IF(G34=2,G1,IF(H34=2,H1,IF(I34=2,I1,IF(J34=2,J1,"")))))))))))</f>
        <v/>
      </c>
      <c r="C45" s="100"/>
      <c r="D45" s="31">
        <f>IF('Verksamhetens IT-behov'!B44&gt;500,"",IF(B34=2,B29,IF(C34=2,C29,IF(D34=2,D29,IF(E34=2,E29,IF(F34=2,F29,IF(G34=2,G29,IF(H34=2,H29,IF(I34=2,I29,IF(J34=2,J29,""))))))))))</f>
        <v>0</v>
      </c>
      <c r="E45" s="1"/>
      <c r="H45" s="71"/>
      <c r="I45" s="71"/>
    </row>
    <row r="46" spans="1:25" x14ac:dyDescent="0.35">
      <c r="A46" s="4" t="s">
        <v>6</v>
      </c>
      <c r="B46" s="144" t="str">
        <f>IF('Verksamhetens IT-behov'!B44&gt;500,"",IF(K34=0,"",IF(B34=3,B1,IF(C34=3,C1,IF(D34=3,D1,IF(E34=3,E1,IF(F34=3,F1,IF(G34=3,G1,IF(H34=3,H1,IF(I34=3,I1,IF(J34=3,J1,"")))))))))))</f>
        <v/>
      </c>
      <c r="C46" s="100"/>
      <c r="D46" s="31">
        <f>IF('Verksamhetens IT-behov'!B44&gt;500,"",IF(B34=3,B29,IF(C34=3,C29,IF(D34=3,D29,IF(E34=3,E29,IF(F34=3,F29,IF(G34=3,G29,IF(H34=3,H29,IF(I34=3,I29,IF(J34=3,J29,""))))))))))</f>
        <v>0</v>
      </c>
      <c r="E46" s="1"/>
      <c r="H46" s="71"/>
      <c r="I46" s="71"/>
    </row>
    <row r="47" spans="1:25" x14ac:dyDescent="0.35">
      <c r="A47" s="4" t="s">
        <v>31</v>
      </c>
      <c r="B47" s="144" t="str">
        <f>IF('Verksamhetens IT-behov'!B44&gt;500,"",IF(K34=0,"",IF(B34=4,B1,IF(C34=4,C1,IF(D34=4,D1,IF(E34=4,E1,IF(F34=4,F1,IF(G34=4,G1,IF(H34=4,H1,IF(I34=4,I1,IF(J34=4,J1,"")))))))))))</f>
        <v/>
      </c>
      <c r="C47" s="100"/>
      <c r="D47" s="31">
        <f>IF('Verksamhetens IT-behov'!B44&gt;500,"",IF(B34=4,B29,IF(C34=4,C29,IF(D34=4,D29,IF(E34=4,E29,IF(F34=4,F29,IF(G34=4,G29,IF(H34=4,H29,IF(I34=4,I29,IF(J34=4,J29,""))))))))))</f>
        <v>0</v>
      </c>
      <c r="E47" s="1"/>
      <c r="H47" s="71"/>
      <c r="I47" s="71"/>
    </row>
    <row r="48" spans="1:25" x14ac:dyDescent="0.35">
      <c r="A48" s="4" t="s">
        <v>32</v>
      </c>
      <c r="B48" s="144" t="str">
        <f>IF('Verksamhetens IT-behov'!B44&gt;500,"",IF(K34=0,"",IF(B34=5,B1,IF(C34=5,C1,IF(D34=5,D1,IF(E34=5,E1,IF(F34=5,F1,IF(G34=5,G1,IF(H34=5,H1,IF(I34=5,I1,IF(J34=5,J1,"")))))))))))</f>
        <v/>
      </c>
      <c r="C48" s="100"/>
      <c r="D48" s="31">
        <f>IF('Verksamhetens IT-behov'!B44&gt;500,"",IF(B34=5,B29,IF(C34=5,C29,IF(D34=5,D29,IF(E34=5,E29,IF(F34=5,F29,IF(G34=5,G29,IF(H34=5,H29,IF(I34=5,I29,IF(J34=5,J29,""))))))))))</f>
        <v>0</v>
      </c>
      <c r="E48" s="1"/>
      <c r="H48" s="71"/>
      <c r="I48" s="71"/>
    </row>
    <row r="49" spans="1:9" x14ac:dyDescent="0.35">
      <c r="A49" s="4" t="s">
        <v>33</v>
      </c>
      <c r="B49" s="144" t="str">
        <f>IF('Verksamhetens IT-behov'!B44&gt;500,"",IF(K34=0,"",IF(B34=6,B1,IF(C34=6,C1,IF(D34=6,D1,IF(E34=6,E1,IF(F34=6,F1,IF(G34=6,G1,IF(H34=6,H1,IF(I34=6,I1,IF(J34=6,J1,"")))))))))))</f>
        <v/>
      </c>
      <c r="C49" s="100"/>
      <c r="D49" s="31">
        <f>IF('Verksamhetens IT-behov'!B44&gt;500,"",IF(B34=6,B29,IF(C34=6,C29,IF(D34=6,D29,IF(E34=6,E29,IF(F34=6,F29,IF(G34=6,G29,IF(H34=6,H29,IF(I34=6,I29,IF(J34=6,J29,""))))))))))</f>
        <v>0</v>
      </c>
      <c r="E49" s="1"/>
      <c r="H49" s="71"/>
      <c r="I49" s="71"/>
    </row>
    <row r="50" spans="1:9" x14ac:dyDescent="0.35">
      <c r="A50" s="4" t="s">
        <v>43</v>
      </c>
      <c r="B50" s="144" t="str">
        <f>IF('Verksamhetens IT-behov'!B44&gt;500,"",IF(K34=0,"",IF(B34=7,B1,IF(C34=7,C1,IF(D34=7,D1,IF(E34=7,E1,IF(F34=7,F1,IF(G34=7,G1,IF(H34=7,H1,IF(I34=7,I1,IF(J34=7,J1,"")))))))))))</f>
        <v/>
      </c>
      <c r="C50" s="100"/>
      <c r="D50" s="31">
        <f>IF('Verksamhetens IT-behov'!B44&gt;500,"",IF(B34=7,B29,IF(C34=7,C29,IF(D34=7,D29,IF(E34=7,E29,IF(F34=7,F29,IF(G34=7,G29,IF(H34=7,H29,IF(I34=7,I29,IF(J34=7,J29,""))))))))))</f>
        <v>0</v>
      </c>
      <c r="E50" s="1"/>
      <c r="H50" s="71"/>
      <c r="I50" s="71"/>
    </row>
    <row r="51" spans="1:9" x14ac:dyDescent="0.35">
      <c r="A51" s="4" t="s">
        <v>44</v>
      </c>
      <c r="B51" s="144" t="str">
        <f>IF('Verksamhetens IT-behov'!B44&gt;500,"",IF(K34=0,"",IF(B34=8,B1,IF(C34=8,C1,IF(D34=8,D1,IF(E34=8,E1,IF(F34=8,F1,IF(G34=8,G1,IF(H34=8,H1,IF(I34=8,I1,IF(J34=8,J1,"")))))))))))</f>
        <v/>
      </c>
      <c r="C51" s="100"/>
      <c r="D51" s="31">
        <f>IF('Verksamhetens IT-behov'!B44&gt;500,"",IF(B34=8,B29,IF(C34=8,C29,IF(D34=8,D29,IF(E34=8,E29,IF(F34=8,F29,IF(G34=8,G29,IF(H34=8,H29,IF(I34=8,I29,IF(J34=8,J29,""))))))))))</f>
        <v>0</v>
      </c>
      <c r="E51" s="1"/>
    </row>
    <row r="52" spans="1:9" x14ac:dyDescent="0.35">
      <c r="A52" s="4" t="s">
        <v>45</v>
      </c>
      <c r="B52" s="144" t="str">
        <f>IF('Verksamhetens IT-behov'!B44&gt;500,"",IF(K34=0,"",IF(B34=9,B1,IF(C34=9,C1,IF(D34=9,D1,IF(E34=9,E1,IF(F34=9,F1,IF(G34=9,G1,IF(H34=9,H1,IF(I34=9,I1,IF(J34=9,J1,"")))))))))))</f>
        <v/>
      </c>
      <c r="C52" s="100"/>
      <c r="D52" s="31">
        <f>IF('Verksamhetens IT-behov'!B44&gt;500,"",IF(B34=89,B29,IF(C34=9,C29,IF(D34=9,D29,IF(E34=9,E29,IF(F34=9,F29,IF(G34=9,G29,IF(H34=9,H29,IF(I34=9,I29,IF(J34=9,J29,""))))))))))</f>
        <v>0</v>
      </c>
    </row>
    <row r="53" spans="1:9" x14ac:dyDescent="0.35">
      <c r="A53" s="20"/>
      <c r="B53" s="20"/>
      <c r="C53" s="20"/>
      <c r="D53" s="20"/>
      <c r="E53" s="1"/>
    </row>
    <row r="54" spans="1:9" x14ac:dyDescent="0.35">
      <c r="A54" s="20"/>
      <c r="B54" s="20"/>
      <c r="C54" s="20"/>
      <c r="E54" s="1"/>
    </row>
    <row r="55" spans="1:9" x14ac:dyDescent="0.35">
      <c r="A55" s="20"/>
      <c r="B55" s="20"/>
      <c r="C55" s="20"/>
      <c r="E55" s="1"/>
    </row>
    <row r="56" spans="1:9" x14ac:dyDescent="0.35">
      <c r="A56" s="20"/>
      <c r="B56" s="20"/>
      <c r="C56" s="20"/>
      <c r="E56" s="1"/>
    </row>
    <row r="57" spans="1:9" x14ac:dyDescent="0.35">
      <c r="A57" s="20"/>
      <c r="B57" s="20"/>
      <c r="C57" s="20"/>
      <c r="E57" s="1"/>
    </row>
    <row r="58" spans="1:9" x14ac:dyDescent="0.35">
      <c r="A58" s="20"/>
      <c r="B58" s="20"/>
      <c r="C58" s="20"/>
      <c r="E58" s="1"/>
    </row>
    <row r="59" spans="1:9" x14ac:dyDescent="0.35">
      <c r="A59" s="20"/>
      <c r="B59" s="20"/>
      <c r="C59" s="20"/>
      <c r="E59" s="1"/>
    </row>
    <row r="60" spans="1:9" x14ac:dyDescent="0.35">
      <c r="A60" s="20"/>
      <c r="B60" s="20"/>
      <c r="C60" s="20"/>
      <c r="E60" s="1"/>
    </row>
    <row r="61" spans="1:9" x14ac:dyDescent="0.35">
      <c r="A61" s="20"/>
      <c r="B61" s="20"/>
      <c r="C61" s="20"/>
      <c r="E61" s="1"/>
    </row>
    <row r="62" spans="1:9" x14ac:dyDescent="0.35">
      <c r="A62" s="20"/>
      <c r="B62" s="20"/>
      <c r="C62" s="20"/>
      <c r="E62" s="1"/>
    </row>
    <row r="63" spans="1:9" x14ac:dyDescent="0.35">
      <c r="A63" s="20"/>
      <c r="B63" s="20"/>
      <c r="C63" s="20"/>
      <c r="E63" s="1"/>
    </row>
    <row r="64" spans="1:9" x14ac:dyDescent="0.35">
      <c r="A64" s="20"/>
      <c r="B64" s="20"/>
      <c r="C64" s="20"/>
      <c r="E64" s="1"/>
    </row>
    <row r="65" spans="1:5" x14ac:dyDescent="0.35">
      <c r="A65" s="20"/>
      <c r="B65" s="20"/>
      <c r="C65" s="20"/>
      <c r="E65" s="1"/>
    </row>
    <row r="66" spans="1:5" x14ac:dyDescent="0.35">
      <c r="A66" s="20"/>
      <c r="B66" s="20"/>
      <c r="C66" s="20"/>
      <c r="E66" s="1"/>
    </row>
    <row r="67" spans="1:5" x14ac:dyDescent="0.35">
      <c r="A67" s="20"/>
      <c r="B67" s="20"/>
      <c r="C67" s="20"/>
      <c r="E67" s="1"/>
    </row>
  </sheetData>
  <mergeCells count="17">
    <mergeCell ref="B49:C49"/>
    <mergeCell ref="B50:C50"/>
    <mergeCell ref="B51:C51"/>
    <mergeCell ref="Y31:Y41"/>
    <mergeCell ref="E41:F41"/>
    <mergeCell ref="B52:C52"/>
    <mergeCell ref="B41:D41"/>
    <mergeCell ref="B37:D37"/>
    <mergeCell ref="B38:D38"/>
    <mergeCell ref="B39:D39"/>
    <mergeCell ref="B40:D40"/>
    <mergeCell ref="B44:C44"/>
    <mergeCell ref="B43:C43"/>
    <mergeCell ref="B45:C45"/>
    <mergeCell ref="B46:C46"/>
    <mergeCell ref="B47:C47"/>
    <mergeCell ref="B48:C48"/>
  </mergeCells>
  <phoneticPr fontId="19" type="noConversion"/>
  <dataValidations count="1">
    <dataValidation errorStyle="warning" allowBlank="1" showInputMessage="1" showErrorMessage="1" sqref="B37:B41" xr:uid="{00000000-0002-0000-0200-000002000000}"/>
  </dataValidations>
  <hyperlinks>
    <hyperlink ref="F5" r:id="rId1" xr:uid="{B5626EB7-D932-4CC5-BEE7-B64EA76728C2}"/>
    <hyperlink ref="G5" r:id="rId2" xr:uid="{1582C3EC-3358-429B-A02C-849756431273}"/>
    <hyperlink ref="B5" r:id="rId3" xr:uid="{D2EB2823-ED86-4718-96CC-BBAAECF03545}"/>
    <hyperlink ref="C5" r:id="rId4" xr:uid="{C9168046-46ED-46F2-842D-AF91A54F060A}"/>
    <hyperlink ref="D5" r:id="rId5" xr:uid="{2B8ABD59-6B2E-4C11-A56D-57A5EB86BB53}"/>
    <hyperlink ref="E5" r:id="rId6" xr:uid="{E9B4D297-C879-4AE4-8001-C1224D385C0F}"/>
    <hyperlink ref="H5" r:id="rId7" xr:uid="{8509FB2D-CB0C-4BBA-A6D5-198FE27E45A2}"/>
    <hyperlink ref="I5" r:id="rId8" xr:uid="{E9213B37-44F0-4707-9029-56403BA73080}"/>
  </hyperlinks>
  <pageMargins left="0.62992125984251968" right="0.62992125984251968" top="0.74803149606299213" bottom="0.74803149606299213" header="0.31496062992125984" footer="0.31496062992125984"/>
  <pageSetup paperSize="9" scale="47" fitToHeight="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P21"/>
  <sheetViews>
    <sheetView zoomScaleNormal="100" workbookViewId="0">
      <selection activeCell="A6" sqref="A6"/>
    </sheetView>
  </sheetViews>
  <sheetFormatPr defaultRowHeight="13.5" x14ac:dyDescent="0.35"/>
  <sheetData>
    <row r="1" spans="1:16" ht="21" customHeight="1" x14ac:dyDescent="0.4">
      <c r="A1" s="82" t="s">
        <v>121</v>
      </c>
    </row>
    <row r="2" spans="1:16" s="81" customFormat="1" ht="17.5" customHeight="1" x14ac:dyDescent="0.35">
      <c r="A2" s="83" t="s">
        <v>122</v>
      </c>
      <c r="B2"/>
      <c r="C2"/>
      <c r="D2"/>
      <c r="E2"/>
      <c r="F2"/>
      <c r="G2"/>
      <c r="H2"/>
      <c r="I2"/>
      <c r="J2"/>
      <c r="K2"/>
      <c r="L2"/>
      <c r="M2"/>
      <c r="N2"/>
      <c r="O2"/>
      <c r="P2"/>
    </row>
    <row r="3" spans="1:16" s="80" customFormat="1" ht="22" customHeight="1" x14ac:dyDescent="0.35">
      <c r="A3" s="89" t="s">
        <v>57</v>
      </c>
      <c r="B3" s="85"/>
      <c r="C3" s="85"/>
      <c r="D3" s="85"/>
      <c r="E3" s="85"/>
      <c r="F3" s="85"/>
      <c r="G3" s="85"/>
      <c r="H3" s="85"/>
      <c r="I3" s="85"/>
      <c r="J3" s="85"/>
      <c r="K3" s="85"/>
      <c r="L3" s="85"/>
      <c r="M3" s="85"/>
      <c r="N3" s="85"/>
      <c r="O3" s="85"/>
      <c r="P3" s="85"/>
    </row>
    <row r="4" spans="1:16" s="80" customFormat="1" ht="16" customHeight="1" x14ac:dyDescent="0.35">
      <c r="A4" s="88" t="s">
        <v>130</v>
      </c>
      <c r="B4" s="87"/>
      <c r="C4" s="87"/>
      <c r="D4" s="87"/>
      <c r="E4" s="87"/>
      <c r="F4" s="87"/>
      <c r="G4" s="87"/>
      <c r="H4" s="87"/>
      <c r="I4" s="87"/>
      <c r="J4" s="87"/>
      <c r="K4" s="87"/>
      <c r="L4" s="87"/>
      <c r="M4" s="87"/>
      <c r="N4" s="87"/>
      <c r="O4" s="87"/>
      <c r="P4" s="87"/>
    </row>
    <row r="5" spans="1:16" s="80" customFormat="1" ht="22" customHeight="1" x14ac:dyDescent="0.35">
      <c r="A5" s="89" t="s">
        <v>129</v>
      </c>
      <c r="B5" s="85"/>
      <c r="C5" s="85"/>
      <c r="D5" s="85"/>
      <c r="E5" s="85"/>
      <c r="F5" s="85"/>
      <c r="G5" s="85"/>
      <c r="H5" s="85"/>
      <c r="I5" s="85"/>
      <c r="J5" s="85"/>
      <c r="K5" s="85"/>
      <c r="L5" s="85"/>
      <c r="M5" s="85"/>
      <c r="N5" s="85"/>
      <c r="O5" s="85"/>
      <c r="P5" s="85"/>
    </row>
    <row r="6" spans="1:16" s="80" customFormat="1" ht="16.5" customHeight="1" x14ac:dyDescent="0.35">
      <c r="A6" s="88" t="s">
        <v>132</v>
      </c>
      <c r="B6" s="87"/>
      <c r="C6" s="87"/>
      <c r="D6" s="87"/>
      <c r="E6" s="87"/>
      <c r="F6" s="87"/>
      <c r="G6" s="87"/>
      <c r="H6" s="87"/>
      <c r="I6" s="87"/>
      <c r="J6" s="87"/>
      <c r="K6" s="87"/>
      <c r="L6" s="87"/>
      <c r="M6" s="87"/>
      <c r="N6" s="87"/>
      <c r="O6" s="87"/>
      <c r="P6" s="87"/>
    </row>
    <row r="7" spans="1:16" s="81" customFormat="1" ht="22" customHeight="1" x14ac:dyDescent="0.35">
      <c r="A7" s="84" t="s">
        <v>51</v>
      </c>
      <c r="B7" s="85"/>
      <c r="C7" s="85"/>
      <c r="D7" s="85"/>
      <c r="E7" s="85"/>
      <c r="F7" s="85"/>
      <c r="G7" s="85"/>
      <c r="H7" s="85"/>
      <c r="I7" s="85"/>
      <c r="J7" s="85"/>
      <c r="K7" s="85"/>
      <c r="L7" s="85"/>
      <c r="M7" s="85"/>
      <c r="N7" s="85"/>
      <c r="O7" s="85"/>
      <c r="P7" s="85"/>
    </row>
    <row r="8" spans="1:16" s="81" customFormat="1" ht="22" customHeight="1" x14ac:dyDescent="0.35">
      <c r="A8" s="84" t="s">
        <v>52</v>
      </c>
      <c r="B8" s="85"/>
      <c r="C8" s="85"/>
      <c r="D8" s="85"/>
      <c r="E8" s="85"/>
      <c r="F8" s="85"/>
      <c r="G8" s="85"/>
      <c r="H8" s="85"/>
      <c r="I8" s="85"/>
      <c r="J8" s="85"/>
      <c r="K8" s="85"/>
      <c r="L8" s="85"/>
      <c r="M8" s="85"/>
      <c r="N8" s="85"/>
      <c r="O8" s="85"/>
      <c r="P8" s="85"/>
    </row>
    <row r="9" spans="1:16" s="81" customFormat="1" ht="22" customHeight="1" x14ac:dyDescent="0.35">
      <c r="A9" s="84" t="s">
        <v>53</v>
      </c>
      <c r="B9" s="85"/>
      <c r="C9" s="85"/>
      <c r="D9" s="85"/>
      <c r="E9" s="85"/>
      <c r="F9" s="85"/>
      <c r="G9" s="85"/>
      <c r="H9" s="85"/>
      <c r="I9" s="85"/>
      <c r="J9" s="85"/>
      <c r="K9" s="85"/>
      <c r="L9" s="85"/>
      <c r="M9" s="85"/>
      <c r="N9" s="85"/>
      <c r="O9" s="85"/>
      <c r="P9" s="85"/>
    </row>
    <row r="10" spans="1:16" s="81" customFormat="1" ht="22" customHeight="1" x14ac:dyDescent="0.35">
      <c r="A10" s="84" t="s">
        <v>123</v>
      </c>
      <c r="B10" s="85"/>
      <c r="C10" s="85"/>
      <c r="D10" s="85"/>
      <c r="E10" s="85"/>
      <c r="F10" s="85"/>
      <c r="G10" s="85"/>
      <c r="H10" s="85"/>
      <c r="I10" s="85"/>
      <c r="J10" s="85"/>
      <c r="K10" s="85"/>
      <c r="L10" s="85"/>
      <c r="M10" s="85"/>
      <c r="N10" s="85"/>
      <c r="O10" s="85"/>
      <c r="P10" s="85"/>
    </row>
    <row r="11" spans="1:16" s="81" customFormat="1" ht="22" customHeight="1" x14ac:dyDescent="0.35">
      <c r="A11" s="84" t="s">
        <v>54</v>
      </c>
      <c r="B11" s="85"/>
      <c r="C11" s="85"/>
      <c r="D11" s="85"/>
      <c r="E11" s="85"/>
      <c r="F11" s="85"/>
      <c r="G11" s="85"/>
      <c r="H11" s="85"/>
      <c r="I11" s="85"/>
      <c r="J11" s="85"/>
      <c r="K11" s="85"/>
      <c r="L11" s="85"/>
      <c r="M11" s="85"/>
      <c r="N11" s="85"/>
      <c r="O11" s="85"/>
      <c r="P11" s="85"/>
    </row>
    <row r="12" spans="1:16" s="81" customFormat="1" ht="22" customHeight="1" x14ac:dyDescent="0.35">
      <c r="A12" s="84" t="s">
        <v>55</v>
      </c>
      <c r="B12" s="85"/>
      <c r="C12" s="85"/>
      <c r="D12" s="85"/>
      <c r="E12" s="85"/>
      <c r="F12" s="85"/>
      <c r="G12" s="85"/>
      <c r="H12" s="85"/>
      <c r="I12" s="85"/>
      <c r="J12" s="85"/>
      <c r="K12" s="85"/>
      <c r="L12" s="85"/>
      <c r="M12" s="85"/>
      <c r="N12" s="85"/>
      <c r="O12" s="85"/>
      <c r="P12" s="85"/>
    </row>
    <row r="13" spans="1:16" s="80" customFormat="1" ht="22" customHeight="1" x14ac:dyDescent="0.35">
      <c r="A13" s="89" t="s">
        <v>56</v>
      </c>
      <c r="B13" s="85"/>
      <c r="C13" s="85"/>
      <c r="D13" s="85"/>
      <c r="E13" s="85"/>
      <c r="F13" s="85"/>
      <c r="G13" s="85"/>
      <c r="H13" s="85"/>
      <c r="I13" s="85"/>
      <c r="J13" s="85"/>
      <c r="K13" s="85"/>
      <c r="L13" s="85"/>
      <c r="M13" s="85"/>
      <c r="N13" s="85"/>
      <c r="O13" s="85"/>
      <c r="P13" s="85"/>
    </row>
    <row r="14" spans="1:16" s="80" customFormat="1" ht="22" customHeight="1" x14ac:dyDescent="0.35">
      <c r="A14" s="88" t="s">
        <v>65</v>
      </c>
      <c r="B14" s="87"/>
      <c r="C14" s="87"/>
      <c r="D14" s="87"/>
      <c r="E14" s="87"/>
      <c r="F14" s="87"/>
      <c r="G14" s="87"/>
      <c r="H14" s="87"/>
      <c r="I14" s="87"/>
      <c r="J14" s="87"/>
      <c r="K14" s="87"/>
      <c r="L14" s="87"/>
      <c r="M14" s="87"/>
      <c r="N14" s="87"/>
      <c r="O14" s="87"/>
      <c r="P14" s="87"/>
    </row>
    <row r="15" spans="1:16" s="80" customFormat="1" ht="11.5" customHeight="1" x14ac:dyDescent="0.35">
      <c r="A15" s="84" t="s">
        <v>124</v>
      </c>
      <c r="B15" s="85"/>
      <c r="C15" s="85"/>
      <c r="D15" s="85"/>
      <c r="E15" s="85"/>
      <c r="F15" s="85"/>
      <c r="G15" s="85"/>
      <c r="H15" s="85"/>
      <c r="I15" s="85"/>
      <c r="J15" s="85"/>
      <c r="K15" s="85"/>
      <c r="L15" s="85"/>
      <c r="M15" s="85"/>
      <c r="N15" s="85"/>
      <c r="O15" s="85"/>
      <c r="P15" s="85"/>
    </row>
    <row r="16" spans="1:16" s="80" customFormat="1" ht="15.65" customHeight="1" x14ac:dyDescent="0.35">
      <c r="A16" s="86"/>
      <c r="B16" s="85"/>
      <c r="C16" s="85"/>
      <c r="D16" s="85"/>
      <c r="E16" s="85"/>
      <c r="F16" s="85"/>
      <c r="G16" s="85"/>
      <c r="H16" s="85"/>
      <c r="I16" s="85"/>
      <c r="J16" s="85"/>
      <c r="K16" s="85"/>
      <c r="L16" s="85"/>
      <c r="M16" s="85"/>
      <c r="N16" s="85"/>
      <c r="O16" s="85"/>
      <c r="P16" s="85"/>
    </row>
    <row r="17" spans="1:16" s="80" customFormat="1" ht="22" customHeight="1" x14ac:dyDescent="0.35">
      <c r="A17" s="83" t="s">
        <v>125</v>
      </c>
      <c r="B17" s="85"/>
      <c r="C17" s="85"/>
      <c r="D17" s="85"/>
      <c r="E17" s="85"/>
      <c r="F17" s="85"/>
      <c r="G17" s="85"/>
      <c r="H17" s="85"/>
      <c r="I17" s="85"/>
      <c r="J17" s="85"/>
      <c r="K17" s="85"/>
      <c r="L17" s="85"/>
      <c r="M17" s="85"/>
      <c r="N17" s="85"/>
      <c r="O17" s="85"/>
      <c r="P17" s="85"/>
    </row>
    <row r="18" spans="1:16" s="80" customFormat="1" ht="27" customHeight="1" x14ac:dyDescent="0.35">
      <c r="A18" s="160" t="s">
        <v>131</v>
      </c>
      <c r="B18" s="161"/>
      <c r="C18" s="161"/>
      <c r="D18" s="161"/>
      <c r="E18" s="161"/>
      <c r="F18" s="161"/>
      <c r="G18" s="161"/>
      <c r="H18" s="161"/>
      <c r="I18" s="161"/>
      <c r="J18" s="161"/>
      <c r="K18" s="161"/>
      <c r="L18" s="161"/>
      <c r="M18" s="161"/>
      <c r="N18" s="161"/>
      <c r="O18" s="161"/>
      <c r="P18" s="161"/>
    </row>
    <row r="19" spans="1:16" s="80" customFormat="1" ht="22" customHeight="1" x14ac:dyDescent="0.35">
      <c r="A19" s="84" t="s">
        <v>126</v>
      </c>
      <c r="B19" s="85"/>
      <c r="C19" s="85"/>
      <c r="D19" s="85"/>
      <c r="E19" s="85"/>
      <c r="F19" s="85"/>
      <c r="G19" s="85"/>
      <c r="H19" s="85"/>
      <c r="I19" s="85"/>
      <c r="J19" s="85"/>
      <c r="K19" s="85"/>
      <c r="L19" s="85"/>
      <c r="M19" s="85"/>
      <c r="N19" s="85"/>
      <c r="O19" s="85"/>
      <c r="P19" s="85"/>
    </row>
    <row r="20" spans="1:16" ht="20.149999999999999" customHeight="1" x14ac:dyDescent="0.35">
      <c r="A20" s="84" t="s">
        <v>127</v>
      </c>
      <c r="B20" s="85"/>
      <c r="C20" s="85"/>
      <c r="D20" s="85"/>
      <c r="E20" s="85"/>
      <c r="F20" s="85"/>
      <c r="G20" s="85"/>
      <c r="H20" s="85"/>
      <c r="I20" s="85"/>
      <c r="J20" s="85"/>
      <c r="K20" s="85"/>
      <c r="L20" s="85"/>
      <c r="M20" s="85"/>
      <c r="N20" s="85"/>
      <c r="O20" s="85"/>
      <c r="P20" s="85"/>
    </row>
    <row r="21" spans="1:16" ht="18.649999999999999" customHeight="1" x14ac:dyDescent="0.35">
      <c r="A21" s="84" t="s">
        <v>128</v>
      </c>
      <c r="B21" s="85"/>
      <c r="C21" s="85"/>
      <c r="D21" s="85"/>
      <c r="E21" s="85"/>
      <c r="F21" s="85"/>
      <c r="G21" s="85"/>
      <c r="H21" s="85"/>
      <c r="I21" s="85"/>
      <c r="J21" s="85"/>
      <c r="K21" s="85"/>
      <c r="L21" s="85"/>
      <c r="M21" s="85"/>
      <c r="N21" s="85"/>
      <c r="O21" s="85"/>
      <c r="P21" s="85"/>
    </row>
  </sheetData>
  <mergeCells count="1">
    <mergeCell ref="A18:P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Verksamhetens IT-behov</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Anna Berg</cp:lastModifiedBy>
  <cp:lastPrinted>2021-02-01T11:21:33Z</cp:lastPrinted>
  <dcterms:created xsi:type="dcterms:W3CDTF">2016-05-19T07:07:08Z</dcterms:created>
  <dcterms:modified xsi:type="dcterms:W3CDTF">2025-07-03T07:31:46Z</dcterms:modified>
</cp:coreProperties>
</file>