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U:\ITK 2024\3 Förvaltning\1 Avropa\AO5 IT-konsultlösningar\Stöddokument\"/>
    </mc:Choice>
  </mc:AlternateContent>
  <xr:revisionPtr revIDLastSave="0" documentId="13_ncr:1_{CCEDCC8D-7CDC-4254-A29B-CBDF10A00606}" xr6:coauthVersionLast="47" xr6:coauthVersionMax="47" xr10:uidLastSave="{00000000-0000-0000-0000-000000000000}"/>
  <workbookProtection workbookAlgorithmName="SHA-512" workbookHashValue="SV1YcX3LJfQMFuj40CvH5pj46dh7L2c5lQC94oxs4yy6LEZK5wF2Ns7xaioVSPIlhPGehu2Opu7T9LsS10DMIQ==" workbookSaltValue="gni6wVK0GoKQT2MrS1ESMQ==" workbookSpinCount="100000" lockStructure="1"/>
  <bookViews>
    <workbookView xWindow="-110" yWindow="-110" windowWidth="19420" windowHeight="11500" xr2:uid="{00000000-000D-0000-FFFF-FFFF00000000}"/>
  </bookViews>
  <sheets>
    <sheet name="IT-konsultlösningar" sheetId="1" r:id="rId1"/>
    <sheet name="Prismatris " sheetId="2" r:id="rId2"/>
    <sheet name="Information"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63" i="2" l="1"/>
  <c r="I63" i="2"/>
  <c r="J63" i="2"/>
  <c r="I64" i="2"/>
  <c r="J64" i="2"/>
  <c r="C73" i="2"/>
  <c r="D73" i="2"/>
  <c r="E73" i="2"/>
  <c r="F73" i="2"/>
  <c r="G73" i="2"/>
  <c r="H73" i="2"/>
  <c r="B63" i="2"/>
  <c r="D53" i="2"/>
  <c r="H54" i="2"/>
  <c r="I54" i="2"/>
  <c r="J54" i="2"/>
  <c r="B54" i="2"/>
  <c r="L43" i="2"/>
  <c r="E43" i="2" s="1"/>
  <c r="L44" i="2"/>
  <c r="J44" i="2" s="1"/>
  <c r="L54" i="2"/>
  <c r="C54" i="2" s="1"/>
  <c r="L53" i="2"/>
  <c r="E53" i="2" s="1"/>
  <c r="L64" i="2"/>
  <c r="B64" i="2" s="1"/>
  <c r="L63" i="2"/>
  <c r="C63" i="2" s="1"/>
  <c r="L74" i="2"/>
  <c r="B74" i="2" s="1"/>
  <c r="L73" i="2"/>
  <c r="I73" i="2" s="1"/>
  <c r="L84" i="2"/>
  <c r="C84" i="2" s="1"/>
  <c r="L83" i="2"/>
  <c r="G83" i="2" s="1"/>
  <c r="B75" i="1"/>
  <c r="B69" i="1"/>
  <c r="B63" i="1"/>
  <c r="B57" i="1"/>
  <c r="B51" i="1"/>
  <c r="B45" i="1"/>
  <c r="B39" i="1"/>
  <c r="B33" i="1"/>
  <c r="C43" i="2"/>
  <c r="D43" i="2"/>
  <c r="G34" i="2"/>
  <c r="H34" i="2"/>
  <c r="I34" i="2"/>
  <c r="J34" i="2"/>
  <c r="B34" i="2"/>
  <c r="L34" i="2"/>
  <c r="C34" i="2" s="1"/>
  <c r="L33" i="2"/>
  <c r="C33" i="2" s="1"/>
  <c r="B33" i="2"/>
  <c r="B81" i="1"/>
  <c r="T91" i="2"/>
  <c r="B73" i="2" l="1"/>
  <c r="J74" i="2"/>
  <c r="I74" i="2"/>
  <c r="H74" i="2"/>
  <c r="J73" i="2"/>
  <c r="G63" i="2"/>
  <c r="F63" i="2"/>
  <c r="E63" i="2"/>
  <c r="D63" i="2"/>
  <c r="I44" i="2"/>
  <c r="H43" i="2"/>
  <c r="E44" i="2"/>
  <c r="D44" i="2"/>
  <c r="B44" i="2"/>
  <c r="B43" i="2"/>
  <c r="H44" i="2"/>
  <c r="J43" i="2"/>
  <c r="G44" i="2"/>
  <c r="I43" i="2"/>
  <c r="F44" i="2"/>
  <c r="G43" i="2"/>
  <c r="F43" i="2"/>
  <c r="C44" i="2"/>
  <c r="F34" i="2"/>
  <c r="F35" i="2" s="1"/>
  <c r="J33" i="2"/>
  <c r="J35" i="2" s="1"/>
  <c r="E34" i="2"/>
  <c r="E35" i="2" s="1"/>
  <c r="I33" i="2"/>
  <c r="D34" i="2"/>
  <c r="H33" i="2"/>
  <c r="G33" i="2"/>
  <c r="F33" i="2"/>
  <c r="E33" i="2"/>
  <c r="D33" i="2"/>
  <c r="G35" i="2"/>
  <c r="B84" i="2"/>
  <c r="J84" i="2"/>
  <c r="I84" i="2"/>
  <c r="H84" i="2"/>
  <c r="G84" i="2"/>
  <c r="F84" i="2"/>
  <c r="E84" i="2"/>
  <c r="D84" i="2"/>
  <c r="G74" i="2"/>
  <c r="F74" i="2"/>
  <c r="E74" i="2"/>
  <c r="D74" i="2"/>
  <c r="C74" i="2"/>
  <c r="H64" i="2"/>
  <c r="G64" i="2"/>
  <c r="F64" i="2"/>
  <c r="E64" i="2"/>
  <c r="D64" i="2"/>
  <c r="C64" i="2"/>
  <c r="B83" i="2"/>
  <c r="H83" i="2"/>
  <c r="F83" i="2"/>
  <c r="E83" i="2"/>
  <c r="D83" i="2"/>
  <c r="C83" i="2"/>
  <c r="J83" i="2"/>
  <c r="I83" i="2"/>
  <c r="G54" i="2"/>
  <c r="F54" i="2"/>
  <c r="E54" i="2"/>
  <c r="D54" i="2"/>
  <c r="C53" i="2"/>
  <c r="J53" i="2"/>
  <c r="I53" i="2"/>
  <c r="H53" i="2"/>
  <c r="G53" i="2"/>
  <c r="B53" i="2"/>
  <c r="F53" i="2"/>
  <c r="C35" i="2"/>
  <c r="D35" i="2"/>
  <c r="H35" i="2"/>
  <c r="I35" i="2"/>
  <c r="L23" i="2"/>
  <c r="I23" i="2" s="1"/>
  <c r="L24" i="2"/>
  <c r="L13" i="2"/>
  <c r="D13" i="2" s="1"/>
  <c r="L14" i="2"/>
  <c r="B14" i="2" s="1"/>
  <c r="B35" i="2" l="1"/>
  <c r="H85" i="2"/>
  <c r="G85" i="2"/>
  <c r="F85" i="2"/>
  <c r="J85" i="2"/>
  <c r="I85" i="2"/>
  <c r="E85" i="2"/>
  <c r="D85" i="2"/>
  <c r="C85" i="2"/>
  <c r="J75" i="2"/>
  <c r="I65" i="2"/>
  <c r="G75" i="2"/>
  <c r="F75" i="2"/>
  <c r="G65" i="2"/>
  <c r="E75" i="2"/>
  <c r="I75" i="2"/>
  <c r="J65" i="2"/>
  <c r="H75" i="2"/>
  <c r="H65" i="2"/>
  <c r="F65" i="2"/>
  <c r="E65" i="2"/>
  <c r="C75" i="2"/>
  <c r="D65" i="2"/>
  <c r="D75" i="2"/>
  <c r="C65" i="2"/>
  <c r="F24" i="2"/>
  <c r="J55" i="2"/>
  <c r="I45" i="2"/>
  <c r="I55" i="2"/>
  <c r="H55" i="2"/>
  <c r="J45" i="2"/>
  <c r="G55" i="2"/>
  <c r="F55" i="2"/>
  <c r="H45" i="2"/>
  <c r="E55" i="2"/>
  <c r="G45" i="2"/>
  <c r="D55" i="2"/>
  <c r="F45" i="2"/>
  <c r="C55" i="2"/>
  <c r="E45" i="2"/>
  <c r="D45" i="2"/>
  <c r="C45" i="2"/>
  <c r="B24" i="2"/>
  <c r="E24" i="2"/>
  <c r="J24" i="2"/>
  <c r="D24" i="2"/>
  <c r="C24" i="2"/>
  <c r="D23" i="2"/>
  <c r="C23" i="2"/>
  <c r="B23" i="2"/>
  <c r="H23" i="2"/>
  <c r="G23" i="2"/>
  <c r="F23" i="2"/>
  <c r="E23" i="2"/>
  <c r="H24" i="2"/>
  <c r="J23" i="2"/>
  <c r="G24" i="2"/>
  <c r="I24" i="2"/>
  <c r="B13" i="2"/>
  <c r="C13" i="2"/>
  <c r="C14" i="2"/>
  <c r="J14" i="2"/>
  <c r="I14" i="2"/>
  <c r="H14" i="2"/>
  <c r="G14" i="2"/>
  <c r="F14" i="2"/>
  <c r="E14" i="2"/>
  <c r="D14" i="2"/>
  <c r="D15" i="2" s="1"/>
  <c r="J13" i="2"/>
  <c r="I13" i="2"/>
  <c r="H13" i="2"/>
  <c r="G13" i="2"/>
  <c r="F13" i="2"/>
  <c r="E13" i="2"/>
  <c r="B85" i="2" l="1"/>
  <c r="B65" i="2"/>
  <c r="B75" i="2"/>
  <c r="B55" i="2"/>
  <c r="B25" i="2"/>
  <c r="C25" i="2"/>
  <c r="B45" i="2"/>
  <c r="D25" i="2"/>
  <c r="C15" i="2"/>
  <c r="F25" i="2"/>
  <c r="F89" i="2" s="1"/>
  <c r="E25" i="2"/>
  <c r="J25" i="2"/>
  <c r="I25" i="2"/>
  <c r="H25" i="2"/>
  <c r="G25" i="2"/>
  <c r="E15" i="2"/>
  <c r="F15" i="2"/>
  <c r="B15" i="2"/>
  <c r="J15" i="2"/>
  <c r="I15" i="2"/>
  <c r="H15" i="2"/>
  <c r="G15" i="2"/>
  <c r="H89" i="2" l="1"/>
  <c r="H90" i="2" s="1"/>
  <c r="I89" i="2"/>
  <c r="I90" i="2" s="1"/>
  <c r="J89" i="2"/>
  <c r="J90" i="2" s="1"/>
  <c r="E89" i="2"/>
  <c r="E90" i="2" s="1"/>
  <c r="C89" i="2"/>
  <c r="C90" i="2" s="1"/>
  <c r="G89" i="2"/>
  <c r="G90" i="2" s="1"/>
  <c r="B89" i="2"/>
  <c r="B90" i="2" s="1"/>
  <c r="D89" i="2"/>
  <c r="D90" i="2" s="1"/>
  <c r="F90" i="2"/>
  <c r="E87" i="1"/>
  <c r="H92" i="2" l="1"/>
  <c r="H93" i="2" s="1"/>
  <c r="G92" i="2"/>
  <c r="G93" i="2" s="1"/>
  <c r="C92" i="2"/>
  <c r="C93" i="2" s="1"/>
  <c r="E92" i="2"/>
  <c r="E93" i="2" s="1"/>
  <c r="B92" i="2"/>
  <c r="B93" i="2" s="1"/>
  <c r="I92" i="2"/>
  <c r="I93" i="2" s="1"/>
  <c r="F92" i="2"/>
  <c r="F93" i="2" s="1"/>
  <c r="D92" i="2"/>
  <c r="D93" i="2" s="1"/>
  <c r="K95" i="2"/>
  <c r="J92" i="2"/>
  <c r="J93" i="2" s="1"/>
  <c r="C95" i="2" l="1"/>
  <c r="B95" i="2"/>
  <c r="D95" i="2"/>
  <c r="J95" i="2"/>
  <c r="G95" i="2"/>
  <c r="H95" i="2"/>
  <c r="F95" i="2"/>
  <c r="E95" i="2"/>
  <c r="I95" i="2"/>
  <c r="D105" i="2" l="1"/>
  <c r="D106" i="2"/>
  <c r="D107" i="2"/>
  <c r="D108" i="2"/>
  <c r="D109" i="2"/>
  <c r="D110" i="2"/>
  <c r="D111" i="2"/>
  <c r="D112" i="2"/>
  <c r="D113" i="2"/>
  <c r="B99" i="2"/>
  <c r="B100" i="2"/>
  <c r="B101" i="2"/>
  <c r="B102" i="2"/>
  <c r="B98" i="2"/>
  <c r="N63" i="2"/>
  <c r="O63" i="2" s="1"/>
  <c r="I65" i="1" s="1"/>
  <c r="N54" i="2"/>
  <c r="O54" i="2" s="1"/>
  <c r="I60" i="1" s="1"/>
  <c r="N53" i="2"/>
  <c r="O53" i="2" s="1"/>
  <c r="I59" i="1" s="1"/>
  <c r="N44" i="2"/>
  <c r="O44" i="2" s="1"/>
  <c r="I54" i="1" s="1"/>
  <c r="N43" i="2"/>
  <c r="O43" i="2" s="1"/>
  <c r="I53" i="1" s="1"/>
  <c r="N34" i="2"/>
  <c r="N33" i="2"/>
  <c r="N24" i="2"/>
  <c r="N23" i="2"/>
  <c r="N84" i="2"/>
  <c r="O84" i="2" s="1"/>
  <c r="I78" i="1" s="1"/>
  <c r="N14" i="2"/>
  <c r="N83" i="2"/>
  <c r="O83" i="2" s="1"/>
  <c r="I77" i="1" s="1"/>
  <c r="N13" i="2"/>
  <c r="N74" i="2"/>
  <c r="O74" i="2" s="1"/>
  <c r="I72" i="1" s="1"/>
  <c r="N73" i="2"/>
  <c r="O73" i="2" s="1"/>
  <c r="I71" i="1" s="1"/>
  <c r="N64" i="2"/>
  <c r="O64" i="2" s="1"/>
  <c r="I66" i="1" s="1"/>
  <c r="B110" i="2"/>
  <c r="E102" i="2"/>
  <c r="B112" i="2"/>
  <c r="B107" i="2"/>
  <c r="B108" i="2"/>
  <c r="B105" i="2"/>
  <c r="B111" i="2"/>
  <c r="B113" i="2"/>
  <c r="B109" i="2"/>
  <c r="B106" i="2"/>
  <c r="O34" i="2" l="1"/>
  <c r="I48" i="1" s="1"/>
  <c r="O33" i="2"/>
  <c r="I47" i="1" s="1"/>
  <c r="F94" i="1"/>
  <c r="F82" i="1"/>
  <c r="J93" i="1"/>
  <c r="J92" i="1"/>
  <c r="F85" i="1"/>
  <c r="J96" i="1"/>
  <c r="F91" i="1"/>
  <c r="J98" i="1"/>
  <c r="F97" i="1"/>
  <c r="F96" i="1"/>
  <c r="F93" i="1"/>
  <c r="F92" i="1"/>
  <c r="F84" i="1"/>
  <c r="F86" i="1"/>
  <c r="F83" i="1"/>
  <c r="J97" i="1"/>
  <c r="J94" i="1"/>
  <c r="O24" i="2"/>
  <c r="I42" i="1" s="1"/>
  <c r="J91" i="1"/>
  <c r="J95" i="1"/>
  <c r="F95" i="1"/>
  <c r="O13" i="2"/>
  <c r="I35" i="1" s="1"/>
  <c r="O14" i="2"/>
  <c r="I36" i="1" s="1"/>
  <c r="O23" i="2"/>
  <c r="I41" i="1" s="1"/>
  <c r="G88" i="1"/>
  <c r="J90" i="1"/>
  <c r="F90" i="1"/>
  <c r="F98" i="1" l="1"/>
  <c r="I11" i="1"/>
  <c r="I7" i="1"/>
  <c r="I10" i="1"/>
  <c r="I8" i="1"/>
  <c r="I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Sara Wedholm</author>
    <author>Anna Berg</author>
  </authors>
  <commentList>
    <comment ref="B20" authorId="0" shapeId="0" xr:uid="{62824D2C-86F7-4BA1-89C2-D590519CDBEF}">
      <text>
        <r>
          <rPr>
            <sz val="9"/>
            <color indexed="81"/>
            <rFont val="Tahoma"/>
            <family val="2"/>
          </rPr>
          <t xml:space="preserve">Kund beskriver uppdraget som konsult ska utföra samt eventuella system konsulten ska ha god kunskap i.  
</t>
        </r>
      </text>
    </comment>
    <comment ref="B33" authorId="0" shapeId="0" xr:uid="{9C4A5EEE-757B-4E1E-B122-EFE4809521B4}">
      <text>
        <r>
          <rPr>
            <b/>
            <sz val="9"/>
            <color indexed="81"/>
            <rFont val="Tahoma"/>
            <family val="2"/>
          </rPr>
          <t xml:space="preserve">Kravspecifikation konsult
</t>
        </r>
        <r>
          <rPr>
            <sz val="9"/>
            <color indexed="81"/>
            <rFont val="Tahoma"/>
            <family val="2"/>
          </rPr>
          <t xml:space="preserve">Användbarhetsdesigner/UX-designer:
Rollen omfattar arbete med User experience (UX) och användarcentrerad design av system, arbete att utifrån verksamhets- och målgruppsanalysen beskriva interaktionen som sker mellan användarna och systemet samt hur informationen i systemet ska struktureras och presenteras med fokus på att uppnå användarnytta och kundupplevelse.
Avrop genom särskild fördelningsnyckel kan göras för rollen Användbarhetsdesigner/UX-designer för Konsult på kompetensnivåerna 1–4. För vidare beskrivning av kompetensnivåerna 1–4 se dokument "Exempelroller och kompetensnivåer IT-konsultlösningar”.
</t>
        </r>
      </text>
    </comment>
    <comment ref="B34" authorId="0" shapeId="0" xr:uid="{FFC141C6-BC6F-4581-8D0B-6426C12C51ED}">
      <text>
        <r>
          <rPr>
            <sz val="9"/>
            <color indexed="81"/>
            <rFont val="Tahoma"/>
            <family val="2"/>
          </rPr>
          <t xml:space="preserve">Maximalt 1 500 timmar per avrop totalt.
</t>
        </r>
      </text>
    </comment>
    <comment ref="C34" authorId="1" shapeId="0" xr:uid="{57914F5B-7120-48CE-9103-38C33A59CFE5}">
      <text>
        <r>
          <rPr>
            <b/>
            <sz val="9"/>
            <color indexed="81"/>
            <rFont val="Tahoma"/>
            <family val="2"/>
          </rPr>
          <t>Anna Berg:</t>
        </r>
        <r>
          <rPr>
            <sz val="9"/>
            <color indexed="81"/>
            <rFont val="Tahoma"/>
            <family val="2"/>
          </rPr>
          <t xml:space="preserve">
Välj kompetensnivå 1-4 i rullistan nedan.</t>
        </r>
      </text>
    </comment>
    <comment ref="D34" authorId="0" shapeId="0" xr:uid="{426B78D2-273D-45E4-BE77-DC2C913B7D49}">
      <text>
        <r>
          <rPr>
            <sz val="9"/>
            <color indexed="81"/>
            <rFont val="Tahoma"/>
            <family val="2"/>
          </rPr>
          <t>Ange om ni vill att ramavtalsleverantören ska svara med CV</t>
        </r>
        <r>
          <rPr>
            <sz val="9"/>
            <color indexed="81"/>
            <rFont val="Tahoma"/>
            <family val="2"/>
          </rPr>
          <t xml:space="preserve">
</t>
        </r>
      </text>
    </comment>
    <comment ref="E34" authorId="0" shapeId="0" xr:uid="{C740A389-B7B9-46E5-9F1F-059B18E681B8}">
      <text>
        <r>
          <rPr>
            <b/>
            <sz val="9"/>
            <color indexed="81"/>
            <rFont val="Tahoma"/>
            <family val="2"/>
          </rPr>
          <t>Ramavtalsleverantören anger namn på konsult samt bifogar CV</t>
        </r>
      </text>
    </comment>
    <comment ref="B39" authorId="0" shapeId="0" xr:uid="{3BCB6DD1-FB20-4DD3-BA5D-BCAE28A98BD3}">
      <text>
        <r>
          <rPr>
            <b/>
            <sz val="9"/>
            <color indexed="81"/>
            <rFont val="Tahoma"/>
            <family val="2"/>
          </rPr>
          <t>Kravspecifikation konsut</t>
        </r>
        <r>
          <rPr>
            <sz val="9"/>
            <color indexed="81"/>
            <rFont val="Tahoma"/>
            <family val="2"/>
          </rPr>
          <t xml:space="preserve">
Kravhanterare/kravanalytiker
Rollen omfattar arbete med att leda, samordna och/eller ansvara för framtagning av krav på system. Rollen kan även omfatta arbete med utredningar och framtagning av systemkravspecifikationer utifrån genomförd verksamhetsanalys. 
Avrop genom särskild fördelningsnyckel kan göras för rollen Kravhanterare/kravanalytiker för Konsult på kompetensnivåerna 1–4. För vidare beskrivning av kompetensnivåerna 1–4 se dokument "Exempelroller och kompetensnivåer IT-konsultlösningar”.</t>
        </r>
      </text>
    </comment>
    <comment ref="B40" authorId="0" shapeId="0" xr:uid="{1739EF2E-1E79-4C37-B984-217DA1061628}">
      <text>
        <r>
          <rPr>
            <sz val="9"/>
            <color indexed="81"/>
            <rFont val="Tahoma"/>
            <family val="2"/>
          </rPr>
          <t xml:space="preserve">Maximalt 1 500 timmar per avrop totalt.
</t>
        </r>
      </text>
    </comment>
    <comment ref="C40" authorId="1" shapeId="0" xr:uid="{0F2D1F3C-C0FD-4121-AAD8-4CC93160EC4D}">
      <text>
        <r>
          <rPr>
            <b/>
            <sz val="9"/>
            <color indexed="81"/>
            <rFont val="Tahoma"/>
            <family val="2"/>
          </rPr>
          <t>Anna Berg:</t>
        </r>
        <r>
          <rPr>
            <sz val="9"/>
            <color indexed="81"/>
            <rFont val="Tahoma"/>
            <family val="2"/>
          </rPr>
          <t xml:space="preserve">
Välj kompetensnivå 1-4 i rullistan nedan.</t>
        </r>
      </text>
    </comment>
    <comment ref="D40" authorId="0" shapeId="0" xr:uid="{669CD564-DD71-44A3-AFFA-462EFF59EC44}">
      <text>
        <r>
          <rPr>
            <sz val="9"/>
            <color indexed="81"/>
            <rFont val="Tahoma"/>
            <family val="2"/>
          </rPr>
          <t>Ange om ni vill att ramavtalsleverantören ska svara med CV</t>
        </r>
        <r>
          <rPr>
            <sz val="9"/>
            <color indexed="81"/>
            <rFont val="Tahoma"/>
            <family val="2"/>
          </rPr>
          <t xml:space="preserve">
</t>
        </r>
      </text>
    </comment>
    <comment ref="E40" authorId="0" shapeId="0" xr:uid="{782A0F6A-273D-4375-925D-046969086105}">
      <text>
        <r>
          <rPr>
            <b/>
            <sz val="9"/>
            <color indexed="81"/>
            <rFont val="Tahoma"/>
            <family val="2"/>
          </rPr>
          <t>Ramavtalsleverantören anger namn på konsult samt bifogar CV</t>
        </r>
      </text>
    </comment>
    <comment ref="B45" authorId="0" shapeId="0" xr:uid="{2CD5D565-426F-4BFA-AB9D-F72E499AE3C2}">
      <text>
        <r>
          <rPr>
            <b/>
            <sz val="9"/>
            <color indexed="81"/>
            <rFont val="Tahoma"/>
            <family val="2"/>
          </rPr>
          <t xml:space="preserve">Kravspecifikation konsult
</t>
        </r>
        <r>
          <rPr>
            <sz val="9"/>
            <color indexed="81"/>
            <rFont val="Tahoma"/>
            <family val="2"/>
          </rPr>
          <t>Förvaltningsledare</t>
        </r>
        <r>
          <rPr>
            <b/>
            <sz val="9"/>
            <color indexed="81"/>
            <rFont val="Tahoma"/>
            <family val="2"/>
          </rPr>
          <t xml:space="preserve">
</t>
        </r>
        <r>
          <rPr>
            <sz val="9"/>
            <color indexed="81"/>
            <rFont val="Tahoma"/>
            <family val="2"/>
          </rPr>
          <t>Rollen omfattar arbete med ledning och styrning av en organisations löpande förvaltning av mjukvara, både vad gäller användarnära och systemnära programvaror. Rollen kan även, förutom att ta fram förvaltningsplaner för mjukvaran, även omfatta rättningar av fel och planering av vidareutveckling. Kompetens som krävs för rollen kan vara kunskap om hur förvaltningsorganisationen bör utformas för att vara effektiv och har kunskap om metoder, verktyg och modeller för löpande förvaltningsstyrning, till exempel pm3.
Avrop genom särskild fördelningsnyckel kan göras för rollen Förvaltningsledare för Konsult på kompetensnivåerna 1–4. För vidare beskrivning av kompetensnivåerna 1–4 se dokument "Exempelroller och kompetensnivåer IT-konsultlösningar”.</t>
        </r>
      </text>
    </comment>
    <comment ref="B46" authorId="0" shapeId="0" xr:uid="{75D2E3BE-959A-4C72-9FBA-805D6B044CB7}">
      <text>
        <r>
          <rPr>
            <sz val="9"/>
            <color indexed="81"/>
            <rFont val="Tahoma"/>
            <family val="2"/>
          </rPr>
          <t xml:space="preserve">Maximalt 1 500 timmar per avrop totalt.
</t>
        </r>
      </text>
    </comment>
    <comment ref="C46" authorId="1" shapeId="0" xr:uid="{C2EB0797-43D4-4D62-90E2-A73585DEF7D0}">
      <text>
        <r>
          <rPr>
            <b/>
            <sz val="9"/>
            <color indexed="81"/>
            <rFont val="Tahoma"/>
            <family val="2"/>
          </rPr>
          <t>Anna Berg:</t>
        </r>
        <r>
          <rPr>
            <sz val="9"/>
            <color indexed="81"/>
            <rFont val="Tahoma"/>
            <family val="2"/>
          </rPr>
          <t xml:space="preserve">
Välj kompetensnivå 1-4 i rullistan nedan.</t>
        </r>
      </text>
    </comment>
    <comment ref="D46" authorId="0" shapeId="0" xr:uid="{A212D47E-EB33-48BC-AE76-85120F42C39F}">
      <text>
        <r>
          <rPr>
            <sz val="9"/>
            <color indexed="81"/>
            <rFont val="Tahoma"/>
            <family val="2"/>
          </rPr>
          <t>Ange om ni vill att ramavtalsleverantören ska svara med CV</t>
        </r>
        <r>
          <rPr>
            <sz val="9"/>
            <color indexed="81"/>
            <rFont val="Tahoma"/>
            <family val="2"/>
          </rPr>
          <t xml:space="preserve">
</t>
        </r>
      </text>
    </comment>
    <comment ref="E46" authorId="0" shapeId="0" xr:uid="{411FA77A-1E9C-4C3E-B635-F48E4683922C}">
      <text>
        <r>
          <rPr>
            <b/>
            <sz val="9"/>
            <color indexed="81"/>
            <rFont val="Tahoma"/>
            <family val="2"/>
          </rPr>
          <t>Ramavtalsleverantören anger namn på konsult samt bifogar CV</t>
        </r>
      </text>
    </comment>
    <comment ref="B51" authorId="0" shapeId="0" xr:uid="{B64B740C-18F7-4F7D-8113-EFFF51F41F79}">
      <text>
        <r>
          <rPr>
            <b/>
            <sz val="9"/>
            <color indexed="81"/>
            <rFont val="Tahoma"/>
            <family val="2"/>
          </rPr>
          <t>Kravspecifikation konsut</t>
        </r>
        <r>
          <rPr>
            <sz val="9"/>
            <color indexed="81"/>
            <rFont val="Tahoma"/>
            <family val="2"/>
          </rPr>
          <t xml:space="preserve">
Projektledare
Rollen omfattar arbete att leda och ansvara för ett, i tid och omfattning, avgränsat uppdrag. Rollen kan även omfatta arbete med att utarbeta projektmål och tidplaner, bemanningsplanering, operativ ledning av projektets deltagare, uppföljning och rapportering, fördelning och prioritering av resurser och arbete samt dialog med och samordning av beställare, användare och andra intressenter. Kompetens som krävs för rollen kan vara kunskap om exempelvis olika typer av projektstyrningsmodeller
Avrop genom särskild fördelningsnyckel kan göras för rollen Projektledare för Konsult på kompetensnivåerna 1–4. För vidare beskrivning av kompetensnivåerna 1–4 se dokument "Exempelroller och kompetensnivåer IT-konsultlösningar”.</t>
        </r>
      </text>
    </comment>
    <comment ref="B52" authorId="0" shapeId="0" xr:uid="{7C5E22D4-E658-4488-A12B-245CEF2208D0}">
      <text>
        <r>
          <rPr>
            <sz val="9"/>
            <color indexed="81"/>
            <rFont val="Tahoma"/>
            <family val="2"/>
          </rPr>
          <t xml:space="preserve">Maximalt 1 500 timmar per avrop totalt.
</t>
        </r>
      </text>
    </comment>
    <comment ref="C52" authorId="1" shapeId="0" xr:uid="{93FCC5C7-1224-4C13-91A0-F2EE3140E29E}">
      <text>
        <r>
          <rPr>
            <b/>
            <sz val="9"/>
            <color indexed="81"/>
            <rFont val="Tahoma"/>
            <family val="2"/>
          </rPr>
          <t>Anna Berg:</t>
        </r>
        <r>
          <rPr>
            <sz val="9"/>
            <color indexed="81"/>
            <rFont val="Tahoma"/>
            <family val="2"/>
          </rPr>
          <t xml:space="preserve">
Välj kompetensnivå 1-4 i rullistan nedan.</t>
        </r>
      </text>
    </comment>
    <comment ref="D52" authorId="0" shapeId="0" xr:uid="{9EF1A046-A255-42C9-83DE-D11D028E14EB}">
      <text>
        <r>
          <rPr>
            <sz val="9"/>
            <color indexed="81"/>
            <rFont val="Tahoma"/>
            <family val="2"/>
          </rPr>
          <t>Ange om ni vill att ramavtalsleverantören ska svara med CV</t>
        </r>
        <r>
          <rPr>
            <sz val="9"/>
            <color indexed="81"/>
            <rFont val="Tahoma"/>
            <family val="2"/>
          </rPr>
          <t xml:space="preserve">
</t>
        </r>
      </text>
    </comment>
    <comment ref="E52" authorId="0" shapeId="0" xr:uid="{66136C48-4435-4843-83C6-057F6B84C532}">
      <text>
        <r>
          <rPr>
            <b/>
            <sz val="9"/>
            <color indexed="81"/>
            <rFont val="Tahoma"/>
            <family val="2"/>
          </rPr>
          <t>Ramavtalsleverantören anger namn på konsult samt bifogar CV</t>
        </r>
      </text>
    </comment>
    <comment ref="B57" authorId="0" shapeId="0" xr:uid="{37FBA0DE-BFE5-4EFA-9F20-BC789C84F79D}">
      <text>
        <r>
          <rPr>
            <b/>
            <sz val="9"/>
            <color indexed="81"/>
            <rFont val="Tahoma"/>
            <family val="2"/>
          </rPr>
          <t xml:space="preserve">Kravspecifikation konsult
</t>
        </r>
        <r>
          <rPr>
            <sz val="9"/>
            <color indexed="81"/>
            <rFont val="Tahoma"/>
            <family val="2"/>
          </rPr>
          <t>IT-säkerhetsanalytiker/IT-säkerhetsstrategiker
Rollen omfattar arbete med ledning och styrning av informationssäkerhet med inriktning på att utforma och införa policy, strategi och övriga regelverk för en  organisations informationssäkerhet och IT-säkerhet med utgångspunkt från etablerade standarder på området. Rollen kan även omfatta arbete med katastrof- och/eller kontinuitetsplanering med inriktning på informationsbehandling och utformning och etablering av rutiner för incidenthantering, övergripande IT-säkerhetsarkitektur samt mätning/utvärdering av informations- och IT-säkerhet. Rollen kan vidare omfatta genomförande av riskanalyser, värdering av informationstillgångar och bedömning av säkerhetsnivåer.
Avrop genom särskild fördelningsnyckel kan göras för rollen IT-säkerhetsanalytiker för Konsult på kompetensnivåerna 1–4. För vidare beskrivning av kompetensnivåerna 1–4 se dokument "Exempelroller och kompetensnivåer IT-konsultlösningar”.</t>
        </r>
      </text>
    </comment>
    <comment ref="B58" authorId="0" shapeId="0" xr:uid="{0E7604F4-0679-48CB-9B17-B41184D8582B}">
      <text>
        <r>
          <rPr>
            <sz val="9"/>
            <color indexed="81"/>
            <rFont val="Tahoma"/>
            <family val="2"/>
          </rPr>
          <t xml:space="preserve">Maximalt 1 500 timmar per avrop totalt.
</t>
        </r>
      </text>
    </comment>
    <comment ref="C58" authorId="1" shapeId="0" xr:uid="{EEC44687-0B77-4596-AE08-F6A90E57E8AA}">
      <text>
        <r>
          <rPr>
            <b/>
            <sz val="9"/>
            <color indexed="81"/>
            <rFont val="Tahoma"/>
            <family val="2"/>
          </rPr>
          <t>Anna Berg:</t>
        </r>
        <r>
          <rPr>
            <sz val="9"/>
            <color indexed="81"/>
            <rFont val="Tahoma"/>
            <family val="2"/>
          </rPr>
          <t xml:space="preserve">
Välj kompetensnivå 1-4 i rullistan nedan.</t>
        </r>
      </text>
    </comment>
    <comment ref="D58" authorId="0" shapeId="0" xr:uid="{5AFE6754-4ABB-4475-8C57-8B14B4D39EBD}">
      <text>
        <r>
          <rPr>
            <sz val="9"/>
            <color indexed="81"/>
            <rFont val="Tahoma"/>
            <family val="2"/>
          </rPr>
          <t>Ange om ni vill att ramavtalsleverantören ska svara med CV</t>
        </r>
        <r>
          <rPr>
            <sz val="9"/>
            <color indexed="81"/>
            <rFont val="Tahoma"/>
            <family val="2"/>
          </rPr>
          <t xml:space="preserve">
</t>
        </r>
      </text>
    </comment>
    <comment ref="E58" authorId="0" shapeId="0" xr:uid="{9E258272-207D-4CBD-97B9-549383074E6C}">
      <text>
        <r>
          <rPr>
            <b/>
            <sz val="9"/>
            <color indexed="81"/>
            <rFont val="Tahoma"/>
            <family val="2"/>
          </rPr>
          <t>Ramavtalsleverantören anger namn på konsult samt bifogar CV</t>
        </r>
      </text>
    </comment>
    <comment ref="B63" authorId="0" shapeId="0" xr:uid="{9D787E71-D48F-441C-9900-2F57A1625F3B}">
      <text>
        <r>
          <rPr>
            <b/>
            <sz val="9"/>
            <color indexed="81"/>
            <rFont val="Tahoma"/>
            <family val="2"/>
          </rPr>
          <t>Kravspecifikation konsut</t>
        </r>
        <r>
          <rPr>
            <sz val="9"/>
            <color indexed="81"/>
            <rFont val="Tahoma"/>
            <family val="2"/>
          </rPr>
          <t xml:space="preserve">
IT-säkrhetstekniker 
Rollen omfattar arbete med att analysera behoven av struktur för styrning av användares åtkomst och behörighet, med hänsyn till verksamhetens IT-miljö, krav på säkerhet och effektivitet m.m. Exempelvis genom tillämpning av rollbaserad behörighet och analysering av intrångsskydd. Rollen kan även omfatta arbete med implementering av säkerhetsteknik, utforma och implementera säkerhetslösningar (exempelvis med inriktning på behörighetskontrollsystem), säkerhet i tillämpningssystem, säkerhet i webbtjänster, patchhantering, datakommunikation, brandväggar och andra intrångsskyddssystem, skydd mot skadlig kod, intrångsdetektering, penetrationstestning, hantering av säkerhetsloggar mm. Därtill kan rollen även omfatta arbete inom säkerhetsarkitekturer, PKI, certifikathantering, kryptering samt erfarenhet av implementationer av säkerhetskoncept i olika tekniska miljöer.
Avrop genom särskild fördelningsnyckel kan göras för rollen IT-säkerhetstekniker för Konsult på kompetensnivåerna 1–4. För vidare beskrivning av kompetensnivåerna 1–4 se dokument "Exempelroller och kompetensnivåer IT-konsultlösningar”.</t>
        </r>
      </text>
    </comment>
    <comment ref="B64" authorId="0" shapeId="0" xr:uid="{4A531FFC-B124-49AD-B34D-B15411A0EE7F}">
      <text>
        <r>
          <rPr>
            <sz val="9"/>
            <color indexed="81"/>
            <rFont val="Tahoma"/>
            <family val="2"/>
          </rPr>
          <t xml:space="preserve">Maximalt 1 500 timmar per avrop totalt.
</t>
        </r>
      </text>
    </comment>
    <comment ref="C64" authorId="1" shapeId="0" xr:uid="{1E14EB1C-F86B-47EA-AB66-BC695E91D5AF}">
      <text>
        <r>
          <rPr>
            <b/>
            <sz val="9"/>
            <color indexed="81"/>
            <rFont val="Tahoma"/>
            <family val="2"/>
          </rPr>
          <t>Anna Berg:</t>
        </r>
        <r>
          <rPr>
            <sz val="9"/>
            <color indexed="81"/>
            <rFont val="Tahoma"/>
            <family val="2"/>
          </rPr>
          <t xml:space="preserve">
Välj kompetensnivå 1-4 i rullistan nedan.</t>
        </r>
      </text>
    </comment>
    <comment ref="D64" authorId="0" shapeId="0" xr:uid="{80453CC2-F280-45A3-B984-1E68CEEF50DF}">
      <text>
        <r>
          <rPr>
            <sz val="9"/>
            <color indexed="81"/>
            <rFont val="Tahoma"/>
            <family val="2"/>
          </rPr>
          <t>Ange om ni vill att ramavtalsleverantören ska svara med CV</t>
        </r>
        <r>
          <rPr>
            <sz val="9"/>
            <color indexed="81"/>
            <rFont val="Tahoma"/>
            <family val="2"/>
          </rPr>
          <t xml:space="preserve">
</t>
        </r>
      </text>
    </comment>
    <comment ref="E64" authorId="0" shapeId="0" xr:uid="{1DD2C9B6-742B-4497-9B75-9E4F92C846B8}">
      <text>
        <r>
          <rPr>
            <b/>
            <sz val="9"/>
            <color indexed="81"/>
            <rFont val="Tahoma"/>
            <family val="2"/>
          </rPr>
          <t>Ramavtalsleverantören anger namn på konsult samt bifogar CV</t>
        </r>
      </text>
    </comment>
    <comment ref="B69" authorId="0" shapeId="0" xr:uid="{ABF0249C-F37D-4334-BFA9-F6525178E509}">
      <text>
        <r>
          <rPr>
            <b/>
            <sz val="9"/>
            <color indexed="81"/>
            <rFont val="Tahoma"/>
            <family val="2"/>
          </rPr>
          <t xml:space="preserve">Kravspecifikation konsult
</t>
        </r>
        <r>
          <rPr>
            <sz val="9"/>
            <color indexed="81"/>
            <rFont val="Tahoma"/>
            <family val="2"/>
          </rPr>
          <t>Systemutvecklare
Rollen omfattar arbete med framställning av programkod. Rollen kräver god kunskap om programmeringsspråk, ramverk, verktyg och utvecklingsmiljöer. Rollen kan även avse arbete under förvaltningsperioden av ett system samt systemförvaltning, exempelvis för att rätta fel m.m.
Avrop genom särskild fördelningsnyckel kan göras för rollen Systemutvecklare för Konsult på kompetensnivåerna 1–4. För vidare beskrivning av kompetensnivåerna 1–4 se dokument "Exempelroller och kompetensnivåer IT-konsultlösningar”.</t>
        </r>
      </text>
    </comment>
    <comment ref="B70" authorId="0" shapeId="0" xr:uid="{E1C03433-5C30-4E75-979F-788143D5C27C}">
      <text>
        <r>
          <rPr>
            <sz val="9"/>
            <color indexed="81"/>
            <rFont val="Tahoma"/>
            <family val="2"/>
          </rPr>
          <t xml:space="preserve">Maximalt 1 500 timmar per avrop totalt.
</t>
        </r>
      </text>
    </comment>
    <comment ref="C70" authorId="1" shapeId="0" xr:uid="{C1A34854-6C7B-4EAE-B21C-695BB97D865E}">
      <text>
        <r>
          <rPr>
            <b/>
            <sz val="9"/>
            <color indexed="81"/>
            <rFont val="Tahoma"/>
            <family val="2"/>
          </rPr>
          <t>Anna Berg:</t>
        </r>
        <r>
          <rPr>
            <sz val="9"/>
            <color indexed="81"/>
            <rFont val="Tahoma"/>
            <family val="2"/>
          </rPr>
          <t xml:space="preserve">
Välj kompetensnivå 1-4 i rullistan nedan.</t>
        </r>
      </text>
    </comment>
    <comment ref="D70" authorId="0" shapeId="0" xr:uid="{2DC39E4E-D072-4689-B903-6351AA44392C}">
      <text>
        <r>
          <rPr>
            <sz val="9"/>
            <color indexed="81"/>
            <rFont val="Tahoma"/>
            <family val="2"/>
          </rPr>
          <t>Ange om ni vill att ramavtalsleverantören ska svara med CV</t>
        </r>
        <r>
          <rPr>
            <sz val="9"/>
            <color indexed="81"/>
            <rFont val="Tahoma"/>
            <family val="2"/>
          </rPr>
          <t xml:space="preserve">
</t>
        </r>
      </text>
    </comment>
    <comment ref="E70" authorId="0" shapeId="0" xr:uid="{7C047AD4-7A69-4D63-AC49-3259F7141343}">
      <text>
        <r>
          <rPr>
            <b/>
            <sz val="9"/>
            <color indexed="81"/>
            <rFont val="Tahoma"/>
            <family val="2"/>
          </rPr>
          <t>Ramavtalsleverantören anger namn på konsult samt bifogar CV</t>
        </r>
      </text>
    </comment>
    <comment ref="B75" authorId="0" shapeId="0" xr:uid="{645DB1B3-02B8-4813-8684-0E98BC5D0C18}">
      <text>
        <r>
          <rPr>
            <b/>
            <sz val="9"/>
            <color indexed="81"/>
            <rFont val="Tahoma"/>
            <family val="2"/>
          </rPr>
          <t>Kravspecifikation konsut</t>
        </r>
        <r>
          <rPr>
            <sz val="9"/>
            <color indexed="81"/>
            <rFont val="Tahoma"/>
            <family val="2"/>
          </rPr>
          <t xml:space="preserve">
Testare
Rollen omfattar arbete med utförande av test samt att utvärdera testresultat och/eller testa att ett IT-system uppfyller de krav på prestanda och belastning som ställts. Detta kan vara att mäta hur väl IT-system klara denna typ av test samt att analysera testresultatet är några andra av prestandatestarens uppgifter. Rollen omfattar även testautomatisering, d.v.s arbete med att planera inför och utföra test med programvara för automatisk testexekvering samt att analysera och rapportera testutfallet.
Avrop genom särskild fördelningsnyckel kan göras för rollen Testare för Konsult på kompetensnivåerna 1–4. För vidare beskrivning av kompetensnivåerna 1–4 se dokument "Exempelroller och kompetensnivåer IT-konsultlösningar”.</t>
        </r>
      </text>
    </comment>
    <comment ref="B76" authorId="0" shapeId="0" xr:uid="{D72E722F-85FE-467D-B5EF-B6B717255460}">
      <text>
        <r>
          <rPr>
            <sz val="9"/>
            <color indexed="81"/>
            <rFont val="Tahoma"/>
            <family val="2"/>
          </rPr>
          <t xml:space="preserve">Maximalt 1 500 timmar per avrop totalt.
</t>
        </r>
      </text>
    </comment>
    <comment ref="C76" authorId="1" shapeId="0" xr:uid="{A92DC34A-E9FC-4FBF-8C1D-1D4690C32BB4}">
      <text>
        <r>
          <rPr>
            <b/>
            <sz val="9"/>
            <color indexed="81"/>
            <rFont val="Tahoma"/>
            <family val="2"/>
          </rPr>
          <t>Anna Berg:</t>
        </r>
        <r>
          <rPr>
            <sz val="9"/>
            <color indexed="81"/>
            <rFont val="Tahoma"/>
            <family val="2"/>
          </rPr>
          <t xml:space="preserve">
Välj kompetensnivå 1-4 i rullistan nedan.</t>
        </r>
      </text>
    </comment>
    <comment ref="D76" authorId="0" shapeId="0" xr:uid="{869ECAF7-84B8-43E0-952F-658FB386B498}">
      <text>
        <r>
          <rPr>
            <sz val="9"/>
            <color indexed="81"/>
            <rFont val="Tahoma"/>
            <family val="2"/>
          </rPr>
          <t>Ange om ni vill att ramavtalsleverantören ska svara med CV</t>
        </r>
        <r>
          <rPr>
            <sz val="9"/>
            <color indexed="81"/>
            <rFont val="Tahoma"/>
            <family val="2"/>
          </rPr>
          <t xml:space="preserve">
</t>
        </r>
      </text>
    </comment>
    <comment ref="E76" authorId="0" shapeId="0" xr:uid="{9740C8FB-1606-43B1-91FF-C30FD59BD7B5}">
      <text>
        <r>
          <rPr>
            <b/>
            <sz val="9"/>
            <color indexed="81"/>
            <rFont val="Tahoma"/>
            <family val="2"/>
          </rPr>
          <t>Ramavtalsleverantören anger namn på konsult samt bifogar CV</t>
        </r>
      </text>
    </comment>
  </commentList>
</comments>
</file>

<file path=xl/sharedStrings.xml><?xml version="1.0" encoding="utf-8"?>
<sst xmlns="http://schemas.openxmlformats.org/spreadsheetml/2006/main" count="230" uniqueCount="139">
  <si>
    <t>Rangordning</t>
  </si>
  <si>
    <t>Ramavtalsleverantör</t>
  </si>
  <si>
    <t>Totalpris:</t>
  </si>
  <si>
    <t>Rangordning för avropet</t>
  </si>
  <si>
    <t xml:space="preserve">Rangordnad 1:a </t>
  </si>
  <si>
    <t xml:space="preserve">Rangordnad 2:a </t>
  </si>
  <si>
    <t xml:space="preserve">Rangordnad 3:a </t>
  </si>
  <si>
    <t>Underskrift kund</t>
  </si>
  <si>
    <t>Underskrift ramavtalsleverantör</t>
  </si>
  <si>
    <t>Datum</t>
  </si>
  <si>
    <t>Pris</t>
  </si>
  <si>
    <t>Leverantör</t>
  </si>
  <si>
    <t>Kundens uppgifter</t>
  </si>
  <si>
    <t>Ramavtalsleverantörens uppgifter</t>
  </si>
  <si>
    <t>Ramavtalslev</t>
  </si>
  <si>
    <t>Organisationsnr</t>
  </si>
  <si>
    <t>Kontaktperson</t>
  </si>
  <si>
    <t>Telefonnummer</t>
  </si>
  <si>
    <t>E-postadress</t>
  </si>
  <si>
    <t>Fakturareferens</t>
  </si>
  <si>
    <t>Organisations nr</t>
  </si>
  <si>
    <t>Beställning inklusive Kontrakt</t>
  </si>
  <si>
    <t>Kontraktstid</t>
  </si>
  <si>
    <t>Standard e-faktura</t>
  </si>
  <si>
    <t>Org.nr</t>
  </si>
  <si>
    <t>Tel.nr.</t>
  </si>
  <si>
    <t>E-post</t>
  </si>
  <si>
    <t xml:space="preserve">Datum </t>
  </si>
  <si>
    <t>Rangordning för beställning</t>
  </si>
  <si>
    <t xml:space="preserve">Vinnande Ramavtalsleverantör </t>
  </si>
  <si>
    <t>Om vinnnande ramavtalsleverantör inte kan leverera, visa nästa i rangordningen för avropet</t>
  </si>
  <si>
    <t xml:space="preserve">Rangordnad 4:a </t>
  </si>
  <si>
    <t xml:space="preserve">Rangordnad 5:a </t>
  </si>
  <si>
    <t xml:space="preserve">Rangordnad 6:a </t>
  </si>
  <si>
    <t>Kund</t>
  </si>
  <si>
    <t>Totalsumma</t>
  </si>
  <si>
    <t>Användbarhetsdesigner/UX-designer</t>
  </si>
  <si>
    <t>Summa</t>
  </si>
  <si>
    <t>Kravhanterare/kravanalytiker</t>
  </si>
  <si>
    <t>Antal timmar</t>
  </si>
  <si>
    <t>Konsultens namn</t>
  </si>
  <si>
    <t>Uppdragsbeskrivning</t>
  </si>
  <si>
    <t>För leverans, uppdragsvillkor, viten etc. se Allmänna vilkor</t>
  </si>
  <si>
    <t xml:space="preserve">Rangordnad 7:a </t>
  </si>
  <si>
    <t xml:space="preserve">Rangordnad 8:a </t>
  </si>
  <si>
    <t xml:space="preserve">Rangordnad 9:a </t>
  </si>
  <si>
    <t>CV ska bifogas</t>
  </si>
  <si>
    <t>Kundens diarienr.</t>
  </si>
  <si>
    <t xml:space="preserve">Stationeringsort </t>
  </si>
  <si>
    <t>Adress för e-faktura/Peppol-ID</t>
  </si>
  <si>
    <t xml:space="preserve">Uppdraget påbörjas </t>
  </si>
  <si>
    <t>3. Se i informationsrutan vilken kravspecifikation som gäller för aktuell roll.</t>
  </si>
  <si>
    <t>4. Observera att det inte är möjligt att ställa andra eller högre krav på konsulten. Om det finns behov av det ska avrop istället göras via förnyad konkurrensutsättning.</t>
  </si>
  <si>
    <t>5. Den leverantör som har det totalt lägsta priset för efterfrågad/e konsultroll/er visas som vinnande leverantör. Övriga leverantörer anges i tabellen för rangordning.</t>
  </si>
  <si>
    <t>7. Leverantör som accepterar ska ange offererad konsult/konsulters namn i det blå fältet och bifoga CV om så begärts.</t>
  </si>
  <si>
    <t>8. Använd gärna denna mall som underlag till kontrakt. Ange om underskrifter ska göras digitalt eller på papper.</t>
  </si>
  <si>
    <t>9. Leverantör som avböjer ska ange orsak till det. Du skickar då vidare avropsförfrågan/beställningsunderlag till nästa leverantör enligt rangordningen.</t>
  </si>
  <si>
    <t xml:space="preserve">1. Fyll i myndighetsuppgifter och uppdragsbeskrivning i de gula fälten. Avropsberättigad beskriver uppdraget, eventuella system och förutsättningar i beställning </t>
  </si>
  <si>
    <t>Consid AB</t>
  </si>
  <si>
    <t>556599-4307</t>
  </si>
  <si>
    <t>CGI Sverige AB</t>
  </si>
  <si>
    <t>556337-2191</t>
  </si>
  <si>
    <t xml:space="preserve">    Leverantörerna är skyldiga att svara och att kunna leverera enligt ramavtalet, att inte göra det kan utgöra grund för vite. Vi ber er kontakta oss om detta sker.</t>
  </si>
  <si>
    <t>Anette Lindblom</t>
  </si>
  <si>
    <t>Pris per timme kompetensnivå 1</t>
  </si>
  <si>
    <t>Pris per timme kompetensnivå 2</t>
  </si>
  <si>
    <t>Pris per timme kompetensnivå 3</t>
  </si>
  <si>
    <t>Pris per timme kompetensnivå 4</t>
  </si>
  <si>
    <t>556391-0354</t>
  </si>
  <si>
    <t>556284-2319</t>
  </si>
  <si>
    <t>Kompitensnivå</t>
  </si>
  <si>
    <t>Kompetensnivå 1</t>
  </si>
  <si>
    <t>Kompetensnivå 2</t>
  </si>
  <si>
    <t>Kompetensnivå 3</t>
  </si>
  <si>
    <t>Kompetensnivå 4</t>
  </si>
  <si>
    <t>Särskild fördelningsnyckel</t>
  </si>
  <si>
    <t>Jacob Ahlström</t>
  </si>
  <si>
    <t>Max Yngwe</t>
  </si>
  <si>
    <t>Basmånad</t>
  </si>
  <si>
    <t>Ny indexmånad</t>
  </si>
  <si>
    <t>Prisjustering
Priserna är fasta i ett (1) år från och med att Ramavtalet har trätt i kraft.
Därefter kan antingen Kammarkollegiet eller Ramavtalsleverantören begära prisjustering en (1) gång per år i enlighet med SCB:s index "Arbetskostnadsindex för tjänstemän, privat sektor (AKI) efter näringsgren SNI 2007, M Företag inom juridik, ekonomi, vetenskap och teknik, "preliminär serie"". Som basmånad gäller den månad då ramavtalet tecknades. Jämförelsemånad vid prisjustering är det senast publicerade indextalet.
Prisjustering gäller för Kontrakt tecknat till följd av Avropsförfrågan som skickas från och med den första kalenderdagen i månaden efter att Kammarkollegiet skriftligen bekräftat prisjusteringen.
Prisjustering enligt detta avsnitt omfattar inte redan tecknade Kontrakt. Kontrakt kan prisjusteras enligt bilaga Allmänna villkor.
Prisjustering sker inte om prisförändringen är mindre än en (1,0) procent.</t>
  </si>
  <si>
    <t>Uppräkningsfaktor</t>
  </si>
  <si>
    <t>Med prisjustering</t>
  </si>
  <si>
    <t>Totalsumma med Prisjustering</t>
  </si>
  <si>
    <t>Så här fyller du i avropsblanketten</t>
  </si>
  <si>
    <t>Instruktion</t>
  </si>
  <si>
    <r>
      <t xml:space="preserve">6. Skicka mallen till den vinnande leverantören som en avropsförfrågan/beställningsunderlag. Leverantören ska svara </t>
    </r>
    <r>
      <rPr>
        <u/>
        <sz val="10"/>
        <color theme="1"/>
        <rFont val="Franklin Gothic Book"/>
        <family val="2"/>
      </rPr>
      <t>inom 5 arbetsdagar</t>
    </r>
    <r>
      <rPr>
        <sz val="10"/>
        <color theme="1"/>
        <rFont val="Franklin Gothic Book"/>
        <family val="2"/>
      </rPr>
      <t>.</t>
    </r>
  </si>
  <si>
    <r>
      <t xml:space="preserve">10. En Konsult ska påbörja uppdraget på heltid senast </t>
    </r>
    <r>
      <rPr>
        <u/>
        <sz val="10"/>
        <color theme="1"/>
        <rFont val="Franklin Gothic Book"/>
        <family val="2"/>
      </rPr>
      <t>inom 10 arbetsdagar</t>
    </r>
    <r>
      <rPr>
        <sz val="10"/>
        <color theme="1"/>
        <rFont val="Franklin Gothic Book"/>
        <family val="2"/>
      </rPr>
      <t xml:space="preserve"> efter kontrakt tecknats, alternativt enligt det senare datum och/eller till den omfattning som avropsberättigad anger.</t>
    </r>
  </si>
  <si>
    <t>Avropsberättigad får kontakta nästföljande Ramavtalsleverantör i rangordningen enligt den särskilda fördelningsnyckeln om följande särskilda skäl föreligger:</t>
  </si>
  <si>
    <t>2. Ramavtalsleverantören för tillfället inte klarar av att leverera eller har godtagbara skäl att avböja Avrop (såsom att angiven leveranskapacitet är uppnådd),</t>
  </si>
  <si>
    <t>3. Avropet avser ett ersättningsköp som beror på att Avropsberättigad har sagt upp ett Kontrakt och detta beror på Ramavtalsleverantören, eller</t>
  </si>
  <si>
    <r>
      <t xml:space="preserve">4. Kammarkollegiet har bestämt att Ramavtalsleverantören inte får lämna Avropssvar enligt avsnitt </t>
    </r>
    <r>
      <rPr>
        <i/>
        <sz val="10"/>
        <color theme="1"/>
        <rFont val="Franklin Gothic Book"/>
        <family val="2"/>
      </rPr>
      <t>Kammarkollegiets uppsägningsrätt</t>
    </r>
    <r>
      <rPr>
        <sz val="10"/>
        <color theme="1"/>
        <rFont val="Franklin Gothic Book"/>
        <family val="2"/>
      </rPr>
      <t xml:space="preserve"> i Ramavtalets Huvuddokument.</t>
    </r>
  </si>
  <si>
    <t xml:space="preserve">2. Fyll i ditt behov av timmar per angiven konsultroll och kompetensnivå samt om du önskar att leverantören skickar med CV på offererad konsult. </t>
  </si>
  <si>
    <t xml:space="preserve">   och ramavtalsleverantören ska matcha med en för uppdraget relevant konsult som uppfyller kraven.</t>
  </si>
  <si>
    <t>1. Ramavtalsleverantören inte har besvarat Avropsförfrågan alternativt inte skickat in Avropssvar inom i Avropsförfrågan angiven tid. 
  Från och med den fjärde Ramavtalsleverantören i rangordning får Avropsberättigad kontakta samtliga nästföljande Ramavtalsleverantörer samtidigt om att inkomma med Avropssvar. Avropsberättigad måste dock utvärdera Avropssvaren och tilldela enligt rangordningen,</t>
  </si>
  <si>
    <t>Capgemini Sverige AB</t>
  </si>
  <si>
    <t>Chas Visual Management AB</t>
  </si>
  <si>
    <t>Knowit Aktiebolag (publ)</t>
  </si>
  <si>
    <t>Nexer AB</t>
  </si>
  <si>
    <t>Pulsen AB</t>
  </si>
  <si>
    <t>Regent AB</t>
  </si>
  <si>
    <t>SOPRA STERIA SWEDEN AB</t>
  </si>
  <si>
    <t>556092-3053</t>
  </si>
  <si>
    <t>556726-4758</t>
  </si>
  <si>
    <t>556451-9345</t>
  </si>
  <si>
    <t>556259-6428</t>
  </si>
  <si>
    <t>556971-2499</t>
  </si>
  <si>
    <t>Victor Petisme</t>
  </si>
  <si>
    <t>Thomas Skott</t>
  </si>
  <si>
    <t>073-3983233</t>
  </si>
  <si>
    <t>073-5201274</t>
  </si>
  <si>
    <t>076-8763769</t>
  </si>
  <si>
    <t>073-6206008</t>
  </si>
  <si>
    <t>073-0740301</t>
  </si>
  <si>
    <t>072-1681083</t>
  </si>
  <si>
    <t>Förvaltningsledare</t>
  </si>
  <si>
    <t>Projektledare</t>
  </si>
  <si>
    <t>IT-säkerhetsanalytiker</t>
  </si>
  <si>
    <t>Systemutvecklare</t>
  </si>
  <si>
    <t>Testare</t>
  </si>
  <si>
    <t>Bertil Nordlund</t>
  </si>
  <si>
    <t>070-8814829</t>
  </si>
  <si>
    <t>IT-säkerhetstekniker</t>
  </si>
  <si>
    <t>IT-konsulttjänster -IT-konsultlösningar</t>
  </si>
  <si>
    <r>
      <t xml:space="preserve">   Maximalt </t>
    </r>
    <r>
      <rPr>
        <b/>
        <sz val="10"/>
        <color theme="1"/>
        <rFont val="Franklin Gothic Book"/>
        <family val="2"/>
      </rPr>
      <t>1 500</t>
    </r>
    <r>
      <rPr>
        <sz val="10"/>
        <color theme="1"/>
        <rFont val="Franklin Gothic Book"/>
        <family val="2"/>
      </rPr>
      <t xml:space="preserve"> </t>
    </r>
    <r>
      <rPr>
        <b/>
        <sz val="10"/>
        <color theme="1"/>
        <rFont val="Franklin Gothic Book"/>
        <family val="2"/>
      </rPr>
      <t>timmar</t>
    </r>
    <r>
      <rPr>
        <sz val="10"/>
        <color theme="1"/>
        <rFont val="Franklin Gothic Book"/>
        <family val="2"/>
      </rPr>
      <t xml:space="preserve"> kan göras i ett och samma avrop vid särskild fördelningnyckel.</t>
    </r>
  </si>
  <si>
    <t>Camilla Ekstedt</t>
  </si>
  <si>
    <t>073-355 09 42</t>
  </si>
  <si>
    <t>Hani Abou</t>
  </si>
  <si>
    <t>076-7010001</t>
  </si>
  <si>
    <t>public.sales@nexergroup.com</t>
  </si>
  <si>
    <t>avrop.kammarkollegiet2025.omrade5@consid.se</t>
  </si>
  <si>
    <t>ramavtal@chas.se</t>
  </si>
  <si>
    <t>avrop@soprasteria.com</t>
  </si>
  <si>
    <t>sales@regent.se</t>
  </si>
  <si>
    <t>ramavtalpublic.se@cgi.com</t>
  </si>
  <si>
    <t>avrop.kammarkollegieto5@capgemini.com</t>
  </si>
  <si>
    <t>ramavtal@pulsen.se</t>
  </si>
  <si>
    <t>off-upphandlingar@knowit.se</t>
  </si>
  <si>
    <t>Nathalie Sahlström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</si>
</sst>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kr&quot;"/>
    <numFmt numFmtId="165" formatCode="#,##0\ &quot;kr&quot;"/>
  </numFmts>
  <fonts count="26" x14ac:knownFonts="1">
    <font>
      <sz val="10"/>
      <color theme="1"/>
      <name val="Franklin Gothic Book"/>
      <family val="2"/>
      <scheme val="minor"/>
    </font>
    <font>
      <sz val="11"/>
      <color theme="1"/>
      <name val="Franklin Gothic Book"/>
      <family val="2"/>
      <scheme val="minor"/>
    </font>
    <font>
      <sz val="11"/>
      <color theme="1"/>
      <name val="Franklin Gothic Book"/>
      <family val="2"/>
      <scheme val="minor"/>
    </font>
    <font>
      <b/>
      <sz val="10"/>
      <color theme="1"/>
      <name val="Franklin Gothic Book"/>
      <family val="2"/>
      <scheme val="minor"/>
    </font>
    <font>
      <sz val="16"/>
      <color theme="1"/>
      <name val="Franklin Gothic Book"/>
      <family val="2"/>
      <scheme val="minor"/>
    </font>
    <font>
      <sz val="12"/>
      <color theme="1"/>
      <name val="Franklin Gothic Book"/>
      <family val="2"/>
      <scheme val="minor"/>
    </font>
    <font>
      <sz val="18"/>
      <color theme="1"/>
      <name val="Franklin Gothic Book"/>
      <family val="2"/>
      <scheme val="minor"/>
    </font>
    <font>
      <sz val="11"/>
      <color theme="0"/>
      <name val="Franklin Gothic Book"/>
      <family val="2"/>
      <scheme val="minor"/>
    </font>
    <font>
      <b/>
      <sz val="18"/>
      <color theme="1"/>
      <name val="Franklin Gothic Book"/>
      <family val="2"/>
      <scheme val="minor"/>
    </font>
    <font>
      <sz val="10"/>
      <color theme="1"/>
      <name val="Franklin Gothic Book"/>
      <family val="2"/>
      <scheme val="minor"/>
    </font>
    <font>
      <b/>
      <sz val="11"/>
      <color theme="1"/>
      <name val="Franklin Gothic Book"/>
      <family val="2"/>
      <scheme val="minor"/>
    </font>
    <font>
      <u/>
      <sz val="10"/>
      <color theme="10"/>
      <name val="Franklin Gothic Book"/>
      <family val="2"/>
      <scheme val="minor"/>
    </font>
    <font>
      <sz val="9"/>
      <color theme="1"/>
      <name val="Franklin Gothic Book"/>
      <family val="2"/>
      <scheme val="minor"/>
    </font>
    <font>
      <sz val="28"/>
      <color theme="1"/>
      <name val="Franklin Gothic Book"/>
      <family val="2"/>
      <scheme val="minor"/>
    </font>
    <font>
      <sz val="22"/>
      <color theme="1"/>
      <name val="Franklin Gothic Book"/>
      <family val="2"/>
      <scheme val="minor"/>
    </font>
    <font>
      <sz val="9"/>
      <color indexed="81"/>
      <name val="Tahoma"/>
      <family val="2"/>
    </font>
    <font>
      <b/>
      <sz val="9"/>
      <color indexed="81"/>
      <name val="Tahoma"/>
      <family val="2"/>
    </font>
    <font>
      <b/>
      <sz val="10"/>
      <name val="Franklin Gothic Book"/>
      <family val="2"/>
      <scheme val="minor"/>
    </font>
    <font>
      <sz val="20"/>
      <color theme="1"/>
      <name val="Franklin Gothic Book"/>
      <family val="2"/>
      <scheme val="minor"/>
    </font>
    <font>
      <sz val="8"/>
      <name val="Franklin Gothic Book"/>
      <family val="2"/>
      <scheme val="minor"/>
    </font>
    <font>
      <sz val="10"/>
      <name val="Franklin Gothic Book"/>
      <family val="2"/>
      <scheme val="minor"/>
    </font>
    <font>
      <sz val="10"/>
      <name val="Arial"/>
      <family val="2"/>
    </font>
    <font>
      <sz val="10"/>
      <color theme="1"/>
      <name val="Franklin Gothic Book"/>
      <family val="2"/>
    </font>
    <font>
      <b/>
      <sz val="10"/>
      <color theme="1"/>
      <name val="Franklin Gothic Book"/>
      <family val="2"/>
    </font>
    <font>
      <u/>
      <sz val="10"/>
      <color theme="1"/>
      <name val="Franklin Gothic Book"/>
      <family val="2"/>
    </font>
    <font>
      <i/>
      <sz val="10"/>
      <color theme="1"/>
      <name val="Franklin Gothic Book"/>
      <family val="2"/>
    </font>
  </fonts>
  <fills count="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2" tint="-9.9978637043366805E-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s>
  <cellStyleXfs count="5">
    <xf numFmtId="0" fontId="0" fillId="0" borderId="0"/>
    <xf numFmtId="0" fontId="11" fillId="0" borderId="0" applyNumberFormat="0" applyFill="0" applyBorder="0" applyAlignment="0" applyProtection="0"/>
    <xf numFmtId="0" fontId="21" fillId="0" borderId="0"/>
    <xf numFmtId="0" fontId="21" fillId="0" borderId="0"/>
    <xf numFmtId="0" fontId="1" fillId="0" borderId="0"/>
  </cellStyleXfs>
  <cellXfs count="162">
    <xf numFmtId="0" fontId="0" fillId="0" borderId="0" xfId="0"/>
    <xf numFmtId="0" fontId="0" fillId="3" borderId="0" xfId="0" applyFill="1"/>
    <xf numFmtId="0" fontId="3" fillId="3" borderId="1" xfId="0" applyFont="1" applyFill="1" applyBorder="1"/>
    <xf numFmtId="0" fontId="0" fillId="3" borderId="0" xfId="0" applyFont="1" applyFill="1"/>
    <xf numFmtId="0" fontId="0" fillId="3" borderId="1" xfId="0" applyFill="1" applyBorder="1"/>
    <xf numFmtId="0" fontId="0" fillId="3" borderId="0" xfId="0" applyFont="1" applyFill="1" applyBorder="1" applyAlignment="1">
      <alignment wrapText="1"/>
    </xf>
    <xf numFmtId="0" fontId="0" fillId="3" borderId="0" xfId="0" applyFill="1" applyBorder="1"/>
    <xf numFmtId="164" fontId="3" fillId="3" borderId="1" xfId="0" applyNumberFormat="1" applyFont="1" applyFill="1" applyBorder="1"/>
    <xf numFmtId="0" fontId="0" fillId="3" borderId="0" xfId="0" applyFont="1" applyFill="1" applyBorder="1"/>
    <xf numFmtId="0" fontId="3" fillId="3" borderId="0" xfId="0" applyFont="1" applyFill="1" applyBorder="1" applyAlignment="1">
      <alignment wrapText="1"/>
    </xf>
    <xf numFmtId="0" fontId="3" fillId="3" borderId="0" xfId="0" applyFont="1" applyFill="1" applyBorder="1"/>
    <xf numFmtId="164" fontId="3" fillId="3" borderId="0" xfId="0" applyNumberFormat="1" applyFont="1" applyFill="1" applyBorder="1"/>
    <xf numFmtId="0" fontId="0" fillId="3" borderId="0" xfId="0" applyFill="1" applyBorder="1" applyAlignment="1"/>
    <xf numFmtId="0" fontId="0" fillId="3" borderId="0" xfId="0" applyFill="1" applyAlignment="1"/>
    <xf numFmtId="0" fontId="7" fillId="3" borderId="0" xfId="0" applyFont="1" applyFill="1"/>
    <xf numFmtId="165" fontId="5" fillId="3" borderId="0" xfId="0" applyNumberFormat="1" applyFont="1" applyFill="1" applyBorder="1" applyAlignment="1"/>
    <xf numFmtId="0" fontId="4" fillId="3" borderId="0" xfId="0" applyFont="1" applyFill="1" applyAlignment="1"/>
    <xf numFmtId="0" fontId="0" fillId="3" borderId="6" xfId="0" applyFill="1" applyBorder="1" applyAlignment="1"/>
    <xf numFmtId="164" fontId="0" fillId="3" borderId="0" xfId="0" applyNumberFormat="1" applyFont="1" applyFill="1" applyBorder="1"/>
    <xf numFmtId="0" fontId="0" fillId="3" borderId="0" xfId="0" applyFill="1" applyAlignment="1">
      <alignment wrapText="1"/>
    </xf>
    <xf numFmtId="0" fontId="11" fillId="3" borderId="0" xfId="1" applyFill="1"/>
    <xf numFmtId="0" fontId="12" fillId="3" borderId="0" xfId="0" applyFont="1" applyFill="1"/>
    <xf numFmtId="0" fontId="13" fillId="3" borderId="0" xfId="0" applyFont="1" applyFill="1"/>
    <xf numFmtId="0" fontId="6" fillId="3" borderId="0" xfId="0" applyFont="1" applyFill="1"/>
    <xf numFmtId="0" fontId="10" fillId="3" borderId="0" xfId="0" applyFont="1" applyFill="1"/>
    <xf numFmtId="0" fontId="10" fillId="3" borderId="0" xfId="0" applyFont="1" applyFill="1" applyAlignment="1"/>
    <xf numFmtId="0" fontId="0" fillId="3" borderId="0" xfId="0" applyFill="1" applyAlignment="1">
      <alignment vertical="top"/>
    </xf>
    <xf numFmtId="0" fontId="14" fillId="3" borderId="0" xfId="0" applyFont="1" applyFill="1" applyBorder="1" applyAlignment="1"/>
    <xf numFmtId="0" fontId="14" fillId="3" borderId="0" xfId="0" applyFont="1" applyFill="1" applyAlignment="1"/>
    <xf numFmtId="0" fontId="0" fillId="2" borderId="0" xfId="0" applyFill="1" applyAlignment="1"/>
    <xf numFmtId="164" fontId="0" fillId="3" borderId="1" xfId="0" applyNumberFormat="1" applyFill="1" applyBorder="1"/>
    <xf numFmtId="164" fontId="0" fillId="3" borderId="1" xfId="0" applyNumberFormat="1" applyFill="1" applyBorder="1" applyAlignment="1"/>
    <xf numFmtId="0" fontId="0" fillId="3" borderId="14" xfId="0" applyFont="1" applyFill="1" applyBorder="1"/>
    <xf numFmtId="0" fontId="0" fillId="3" borderId="15" xfId="0" applyFont="1" applyFill="1" applyBorder="1"/>
    <xf numFmtId="0" fontId="0" fillId="3" borderId="18" xfId="0" applyFont="1" applyFill="1" applyBorder="1"/>
    <xf numFmtId="0" fontId="0" fillId="3" borderId="6" xfId="0" applyFont="1" applyFill="1" applyBorder="1"/>
    <xf numFmtId="0" fontId="0" fillId="3" borderId="19" xfId="0" applyFont="1" applyFill="1" applyBorder="1"/>
    <xf numFmtId="0" fontId="3" fillId="3" borderId="1" xfId="0" applyFont="1" applyFill="1" applyBorder="1" applyAlignment="1">
      <alignment wrapText="1"/>
    </xf>
    <xf numFmtId="0" fontId="17" fillId="3" borderId="1" xfId="0" applyFont="1" applyFill="1" applyBorder="1"/>
    <xf numFmtId="0" fontId="4" fillId="3" borderId="1" xfId="0" applyFont="1" applyFill="1" applyBorder="1"/>
    <xf numFmtId="0" fontId="18" fillId="3" borderId="0" xfId="0" applyFont="1" applyFill="1"/>
    <xf numFmtId="0" fontId="4" fillId="3" borderId="0" xfId="0" applyFont="1" applyFill="1"/>
    <xf numFmtId="0" fontId="0" fillId="3" borderId="1" xfId="0" applyFont="1" applyFill="1" applyBorder="1" applyAlignment="1">
      <alignment horizontal="center" wrapText="1"/>
    </xf>
    <xf numFmtId="0" fontId="9" fillId="3" borderId="0" xfId="0" applyFont="1" applyFill="1" applyAlignment="1">
      <alignment horizontal="left"/>
    </xf>
    <xf numFmtId="0" fontId="0" fillId="3" borderId="0" xfId="0" applyFont="1" applyFill="1" applyAlignment="1">
      <alignment horizontal="left"/>
    </xf>
    <xf numFmtId="0" fontId="0" fillId="3" borderId="0" xfId="0" applyFill="1" applyBorder="1" applyAlignment="1"/>
    <xf numFmtId="0" fontId="0" fillId="3" borderId="0" xfId="0" applyFill="1" applyAlignment="1">
      <alignment horizontal="left"/>
    </xf>
    <xf numFmtId="0" fontId="0" fillId="3" borderId="11" xfId="0" applyFill="1" applyBorder="1" applyAlignment="1">
      <alignment horizontal="left"/>
    </xf>
    <xf numFmtId="0" fontId="3" fillId="3" borderId="0" xfId="0" applyFont="1" applyFill="1" applyBorder="1" applyAlignment="1">
      <alignment horizontal="center"/>
    </xf>
    <xf numFmtId="0" fontId="0" fillId="3" borderId="20" xfId="0" applyFont="1" applyFill="1" applyBorder="1"/>
    <xf numFmtId="0" fontId="0" fillId="3" borderId="0" xfId="0" applyFont="1" applyFill="1" applyBorder="1" applyAlignment="1">
      <alignment vertical="top" wrapText="1"/>
    </xf>
    <xf numFmtId="0" fontId="0" fillId="3" borderId="22" xfId="0" applyFill="1" applyBorder="1"/>
    <xf numFmtId="0" fontId="3" fillId="3" borderId="22" xfId="0" applyFont="1" applyFill="1" applyBorder="1"/>
    <xf numFmtId="0" fontId="5" fillId="3" borderId="0" xfId="0" applyFont="1" applyFill="1" applyBorder="1" applyAlignment="1"/>
    <xf numFmtId="4" fontId="3" fillId="3" borderId="0" xfId="0" applyNumberFormat="1" applyFont="1" applyFill="1" applyBorder="1"/>
    <xf numFmtId="164" fontId="8" fillId="3" borderId="0" xfId="0" applyNumberFormat="1" applyFont="1" applyFill="1" applyBorder="1" applyAlignment="1">
      <alignment vertical="top" wrapText="1"/>
    </xf>
    <xf numFmtId="0" fontId="0" fillId="3" borderId="0" xfId="0" applyFont="1" applyFill="1" applyBorder="1" applyAlignment="1">
      <alignment horizontal="center" vertical="top" wrapText="1"/>
    </xf>
    <xf numFmtId="0" fontId="12" fillId="3" borderId="0" xfId="0" applyFont="1" applyFill="1" applyBorder="1" applyAlignment="1">
      <alignment vertical="top" wrapText="1"/>
    </xf>
    <xf numFmtId="0" fontId="0" fillId="3" borderId="1" xfId="0" applyFont="1" applyFill="1" applyBorder="1"/>
    <xf numFmtId="0" fontId="3" fillId="3" borderId="16" xfId="0" applyFont="1" applyFill="1" applyBorder="1" applyAlignment="1">
      <alignment wrapText="1"/>
    </xf>
    <xf numFmtId="0" fontId="0" fillId="3" borderId="1" xfId="0" applyNumberFormat="1" applyFill="1" applyBorder="1"/>
    <xf numFmtId="0" fontId="3" fillId="3" borderId="1" xfId="0" applyFont="1" applyFill="1" applyBorder="1" applyAlignment="1">
      <alignment horizontal="left" wrapText="1"/>
    </xf>
    <xf numFmtId="0" fontId="3" fillId="3" borderId="4" xfId="0" applyFont="1" applyFill="1" applyBorder="1" applyAlignment="1">
      <alignment wrapText="1"/>
    </xf>
    <xf numFmtId="164" fontId="0" fillId="3" borderId="0" xfId="0" applyNumberFormat="1" applyFill="1"/>
    <xf numFmtId="0" fontId="20" fillId="3" borderId="0" xfId="0" applyFont="1" applyFill="1"/>
    <xf numFmtId="0" fontId="0" fillId="3" borderId="1" xfId="0" applyFill="1" applyBorder="1" applyAlignment="1">
      <alignment horizontal="center"/>
    </xf>
    <xf numFmtId="0" fontId="0" fillId="3" borderId="0" xfId="0" applyFill="1" applyAlignment="1">
      <alignment horizontal="center"/>
    </xf>
    <xf numFmtId="0" fontId="0" fillId="3" borderId="16" xfId="0" applyFont="1" applyFill="1" applyBorder="1" applyAlignment="1" applyProtection="1">
      <protection locked="0"/>
    </xf>
    <xf numFmtId="0" fontId="0" fillId="4" borderId="1" xfId="0" applyFill="1" applyBorder="1" applyAlignment="1" applyProtection="1">
      <protection locked="0"/>
    </xf>
    <xf numFmtId="0" fontId="0" fillId="3" borderId="1" xfId="0" applyFill="1" applyBorder="1" applyAlignment="1">
      <alignment wrapText="1"/>
    </xf>
    <xf numFmtId="0" fontId="0" fillId="3" borderId="4" xfId="0" applyFill="1" applyBorder="1" applyAlignment="1" applyProtection="1">
      <alignment horizontal="center"/>
      <protection locked="0"/>
    </xf>
    <xf numFmtId="0" fontId="0" fillId="0" borderId="22" xfId="0" applyBorder="1" applyProtection="1">
      <protection locked="0"/>
    </xf>
    <xf numFmtId="0" fontId="0" fillId="0" borderId="0" xfId="0" applyAlignment="1">
      <alignment vertical="top"/>
    </xf>
    <xf numFmtId="0" fontId="0" fillId="0" borderId="0" xfId="0" applyAlignment="1">
      <alignment vertical="center"/>
    </xf>
    <xf numFmtId="0" fontId="10" fillId="0" borderId="0" xfId="0" applyFont="1"/>
    <xf numFmtId="0" fontId="23" fillId="0" borderId="0" xfId="0" applyFont="1" applyAlignment="1">
      <alignment horizontal="left" vertical="center" indent="1"/>
    </xf>
    <xf numFmtId="0" fontId="22" fillId="0" borderId="0" xfId="0" applyFont="1" applyAlignment="1">
      <alignment horizontal="left" vertical="center" indent="1"/>
    </xf>
    <xf numFmtId="0" fontId="9" fillId="0" borderId="0" xfId="0" applyFont="1"/>
    <xf numFmtId="0" fontId="22" fillId="0" borderId="0" xfId="0" applyFont="1"/>
    <xf numFmtId="0" fontId="9" fillId="0" borderId="0" xfId="0" applyFont="1" applyAlignment="1">
      <alignment vertical="top"/>
    </xf>
    <xf numFmtId="0" fontId="22" fillId="0" borderId="0" xfId="0" applyFont="1" applyAlignment="1">
      <alignment horizontal="left" vertical="top"/>
    </xf>
    <xf numFmtId="0" fontId="22" fillId="0" borderId="0" xfId="0" applyFont="1" applyAlignment="1">
      <alignment horizontal="left" indent="1"/>
    </xf>
    <xf numFmtId="0" fontId="0" fillId="7" borderId="0" xfId="0" applyFill="1"/>
    <xf numFmtId="0" fontId="21" fillId="7" borderId="0" xfId="2" applyFill="1"/>
    <xf numFmtId="17" fontId="21" fillId="7" borderId="0" xfId="2" applyNumberFormat="1" applyFill="1"/>
    <xf numFmtId="0" fontId="21" fillId="7" borderId="1" xfId="2" applyFill="1" applyBorder="1"/>
    <xf numFmtId="0" fontId="21" fillId="7" borderId="0" xfId="2" applyFill="1" applyProtection="1"/>
    <xf numFmtId="0" fontId="21" fillId="7" borderId="1" xfId="2" applyFill="1" applyBorder="1" applyAlignment="1">
      <alignment horizontal="left"/>
    </xf>
    <xf numFmtId="0" fontId="21" fillId="7" borderId="0" xfId="2" applyFill="1" applyAlignment="1">
      <alignment wrapText="1"/>
    </xf>
    <xf numFmtId="0" fontId="0" fillId="7" borderId="0" xfId="0" applyFont="1" applyFill="1"/>
    <xf numFmtId="0" fontId="0" fillId="3" borderId="0" xfId="0" applyFill="1" applyAlignment="1">
      <alignment horizontal="center"/>
    </xf>
    <xf numFmtId="0" fontId="0" fillId="3" borderId="1" xfId="0" applyFill="1" applyBorder="1" applyAlignment="1">
      <alignment wrapText="1"/>
    </xf>
    <xf numFmtId="0" fontId="3" fillId="3" borderId="23" xfId="0" applyFont="1" applyFill="1" applyBorder="1" applyAlignment="1">
      <alignment vertical="top" wrapText="1"/>
    </xf>
    <xf numFmtId="0" fontId="3" fillId="3" borderId="0" xfId="0" applyFont="1" applyFill="1" applyAlignment="1">
      <alignment wrapText="1"/>
    </xf>
    <xf numFmtId="0" fontId="0" fillId="3" borderId="0" xfId="0" applyFill="1" applyProtection="1">
      <protection locked="0"/>
    </xf>
    <xf numFmtId="0" fontId="0" fillId="3" borderId="0" xfId="0" applyFont="1" applyFill="1" applyProtection="1">
      <protection locked="0"/>
    </xf>
    <xf numFmtId="0" fontId="11" fillId="0" borderId="0" xfId="1"/>
    <xf numFmtId="0" fontId="0" fillId="6" borderId="2" xfId="0" applyFont="1" applyFill="1" applyBorder="1" applyAlignment="1" applyProtection="1">
      <alignment horizontal="center" vertical="top" wrapText="1"/>
      <protection locked="0"/>
    </xf>
    <xf numFmtId="0" fontId="0" fillId="0" borderId="5" xfId="0" applyBorder="1" applyAlignment="1">
      <alignment horizontal="center" vertical="top" wrapText="1"/>
    </xf>
    <xf numFmtId="0" fontId="0" fillId="0" borderId="4" xfId="0" applyBorder="1" applyAlignment="1">
      <alignment horizontal="center" vertical="top" wrapText="1"/>
    </xf>
    <xf numFmtId="0" fontId="3" fillId="5" borderId="2" xfId="0" applyFont="1" applyFill="1" applyBorder="1" applyAlignment="1">
      <alignment horizontal="left" wrapText="1"/>
    </xf>
    <xf numFmtId="0" fontId="0" fillId="0" borderId="5" xfId="0" applyBorder="1" applyAlignment="1">
      <alignment horizontal="left" wrapText="1"/>
    </xf>
    <xf numFmtId="0" fontId="0" fillId="0" borderId="4" xfId="0" applyBorder="1" applyAlignment="1">
      <alignment horizontal="left" wrapText="1"/>
    </xf>
    <xf numFmtId="0" fontId="3" fillId="3" borderId="21" xfId="0" applyFont="1" applyFill="1" applyBorder="1" applyAlignment="1">
      <alignment horizontal="center"/>
    </xf>
    <xf numFmtId="0" fontId="3" fillId="3" borderId="14" xfId="0" applyFont="1" applyFill="1" applyBorder="1" applyAlignment="1">
      <alignment horizontal="center"/>
    </xf>
    <xf numFmtId="0" fontId="3" fillId="3" borderId="21" xfId="0" applyFont="1" applyFill="1" applyBorder="1" applyAlignment="1">
      <alignment horizontal="center" wrapText="1"/>
    </xf>
    <xf numFmtId="0" fontId="3" fillId="3" borderId="14" xfId="0" applyFont="1" applyFill="1" applyBorder="1" applyAlignment="1">
      <alignment horizontal="center" wrapText="1"/>
    </xf>
    <xf numFmtId="0" fontId="0" fillId="3" borderId="2" xfId="0" applyFill="1" applyBorder="1" applyAlignment="1" applyProtection="1">
      <alignment horizontal="center" wrapText="1"/>
      <protection locked="0"/>
    </xf>
    <xf numFmtId="0" fontId="0" fillId="0" borderId="5" xfId="0" applyBorder="1" applyAlignment="1" applyProtection="1">
      <alignment horizontal="center" wrapText="1"/>
      <protection locked="0"/>
    </xf>
    <xf numFmtId="0" fontId="0" fillId="0" borderId="4" xfId="0" applyBorder="1" applyAlignment="1" applyProtection="1">
      <alignment horizontal="center" wrapText="1"/>
      <protection locked="0"/>
    </xf>
    <xf numFmtId="0" fontId="0" fillId="3" borderId="0" xfId="0" applyFill="1" applyAlignment="1">
      <alignment horizontal="left" wrapText="1"/>
    </xf>
    <xf numFmtId="0" fontId="0" fillId="3" borderId="21" xfId="0" applyFont="1" applyFill="1" applyBorder="1" applyAlignment="1" applyProtection="1">
      <alignment horizontal="center" vertical="top" wrapText="1"/>
      <protection locked="0"/>
    </xf>
    <xf numFmtId="0" fontId="0" fillId="3" borderId="14" xfId="0" applyFont="1" applyFill="1" applyBorder="1" applyAlignment="1" applyProtection="1">
      <alignment horizontal="center" vertical="top" wrapText="1"/>
      <protection locked="0"/>
    </xf>
    <xf numFmtId="0" fontId="0" fillId="3" borderId="15" xfId="0" applyFont="1" applyFill="1" applyBorder="1" applyAlignment="1" applyProtection="1">
      <alignment horizontal="center" vertical="top" wrapText="1"/>
      <protection locked="0"/>
    </xf>
    <xf numFmtId="0" fontId="0" fillId="3" borderId="17" xfId="0" applyFont="1" applyFill="1" applyBorder="1" applyAlignment="1" applyProtection="1">
      <alignment horizontal="center" vertical="top" wrapText="1"/>
      <protection locked="0"/>
    </xf>
    <xf numFmtId="0" fontId="0" fillId="3" borderId="0" xfId="0" applyFont="1" applyFill="1" applyBorder="1" applyAlignment="1" applyProtection="1">
      <alignment horizontal="center" vertical="top" wrapText="1"/>
      <protection locked="0"/>
    </xf>
    <xf numFmtId="0" fontId="0" fillId="3" borderId="18" xfId="0" applyFont="1" applyFill="1" applyBorder="1" applyAlignment="1" applyProtection="1">
      <alignment horizontal="center" vertical="top" wrapText="1"/>
      <protection locked="0"/>
    </xf>
    <xf numFmtId="0" fontId="0" fillId="3" borderId="20" xfId="0" applyFont="1" applyFill="1" applyBorder="1" applyAlignment="1" applyProtection="1">
      <alignment horizontal="center" vertical="top" wrapText="1"/>
      <protection locked="0"/>
    </xf>
    <xf numFmtId="0" fontId="0" fillId="3" borderId="6" xfId="0" applyFont="1" applyFill="1" applyBorder="1" applyAlignment="1" applyProtection="1">
      <alignment horizontal="center" vertical="top" wrapText="1"/>
      <protection locked="0"/>
    </xf>
    <xf numFmtId="0" fontId="0" fillId="3" borderId="19" xfId="0" applyFont="1" applyFill="1" applyBorder="1" applyAlignment="1" applyProtection="1">
      <alignment horizontal="center" vertical="top" wrapText="1"/>
      <protection locked="0"/>
    </xf>
    <xf numFmtId="0" fontId="12" fillId="3" borderId="2" xfId="0" applyFont="1" applyFill="1" applyBorder="1" applyAlignment="1" applyProtection="1">
      <alignment vertical="top" wrapText="1"/>
      <protection locked="0"/>
    </xf>
    <xf numFmtId="0" fontId="12" fillId="3" borderId="5" xfId="0" applyFont="1" applyFill="1" applyBorder="1" applyAlignment="1" applyProtection="1">
      <alignment vertical="top" wrapText="1"/>
      <protection locked="0"/>
    </xf>
    <xf numFmtId="0" fontId="12" fillId="3" borderId="4" xfId="0" applyFont="1" applyFill="1" applyBorder="1" applyAlignment="1" applyProtection="1">
      <alignment vertical="top" wrapText="1"/>
      <protection locked="0"/>
    </xf>
    <xf numFmtId="0" fontId="12" fillId="3" borderId="7" xfId="0" applyFont="1" applyFill="1" applyBorder="1" applyAlignment="1" applyProtection="1">
      <alignment vertical="top" wrapText="1"/>
      <protection locked="0"/>
    </xf>
    <xf numFmtId="0" fontId="12" fillId="3" borderId="9" xfId="0" applyFont="1" applyFill="1" applyBorder="1" applyAlignment="1" applyProtection="1">
      <alignment vertical="top" wrapText="1"/>
      <protection locked="0"/>
    </xf>
    <xf numFmtId="0" fontId="12" fillId="3" borderId="10" xfId="0" applyFont="1" applyFill="1" applyBorder="1" applyAlignment="1" applyProtection="1">
      <alignment vertical="top" wrapText="1"/>
      <protection locked="0"/>
    </xf>
    <xf numFmtId="0" fontId="12" fillId="3" borderId="3" xfId="0" applyFont="1" applyFill="1" applyBorder="1" applyAlignment="1" applyProtection="1">
      <alignment vertical="top" wrapText="1"/>
      <protection locked="0"/>
    </xf>
    <xf numFmtId="0" fontId="12" fillId="3" borderId="0" xfId="0" applyFont="1" applyFill="1" applyBorder="1" applyAlignment="1" applyProtection="1">
      <alignment vertical="top" wrapText="1"/>
      <protection locked="0"/>
    </xf>
    <xf numFmtId="0" fontId="12" fillId="3" borderId="11" xfId="0" applyFont="1" applyFill="1" applyBorder="1" applyAlignment="1" applyProtection="1">
      <alignment vertical="top" wrapText="1"/>
      <protection locked="0"/>
    </xf>
    <xf numFmtId="0" fontId="12" fillId="3" borderId="8" xfId="0" applyFont="1" applyFill="1" applyBorder="1" applyAlignment="1" applyProtection="1">
      <alignment vertical="top" wrapText="1"/>
      <protection locked="0"/>
    </xf>
    <xf numFmtId="0" fontId="12" fillId="3" borderId="12" xfId="0" applyFont="1" applyFill="1" applyBorder="1" applyAlignment="1" applyProtection="1">
      <alignment vertical="top" wrapText="1"/>
      <protection locked="0"/>
    </xf>
    <xf numFmtId="0" fontId="12" fillId="3" borderId="13" xfId="0" applyFont="1" applyFill="1" applyBorder="1" applyAlignment="1" applyProtection="1">
      <alignment vertical="top" wrapText="1"/>
      <protection locked="0"/>
    </xf>
    <xf numFmtId="0" fontId="2" fillId="3" borderId="1" xfId="0" applyFont="1" applyFill="1" applyBorder="1" applyAlignment="1">
      <alignment horizontal="left" vertical="top" wrapText="1"/>
    </xf>
    <xf numFmtId="0" fontId="0" fillId="0" borderId="1" xfId="0" applyBorder="1" applyAlignment="1">
      <alignment wrapText="1"/>
    </xf>
    <xf numFmtId="0" fontId="0" fillId="3" borderId="0" xfId="0" applyFill="1" applyAlignment="1">
      <alignment horizontal="center"/>
    </xf>
    <xf numFmtId="0" fontId="0" fillId="3" borderId="1" xfId="0" applyFill="1" applyBorder="1" applyAlignment="1">
      <alignment horizontal="left" wrapText="1"/>
    </xf>
    <xf numFmtId="0" fontId="0" fillId="3" borderId="1" xfId="0" applyFill="1" applyBorder="1" applyAlignment="1">
      <alignment wrapText="1"/>
    </xf>
    <xf numFmtId="164" fontId="5" fillId="3" borderId="0" xfId="0" applyNumberFormat="1" applyFont="1" applyFill="1" applyBorder="1" applyAlignment="1">
      <alignment horizontal="center"/>
    </xf>
    <xf numFmtId="0" fontId="0" fillId="3" borderId="1" xfId="0" applyFont="1" applyFill="1" applyBorder="1" applyAlignment="1">
      <alignment horizontal="left" vertical="top" wrapText="1"/>
    </xf>
    <xf numFmtId="0" fontId="0" fillId="0" borderId="1" xfId="0" applyBorder="1" applyAlignment="1"/>
    <xf numFmtId="164" fontId="3" fillId="3" borderId="1" xfId="0" applyNumberFormat="1" applyFont="1" applyFill="1" applyBorder="1" applyAlignment="1">
      <alignment wrapText="1"/>
    </xf>
    <xf numFmtId="0" fontId="0" fillId="3" borderId="0" xfId="0" applyFont="1" applyFill="1" applyAlignment="1">
      <alignment horizontal="left" vertical="top" wrapText="1"/>
    </xf>
    <xf numFmtId="0" fontId="0" fillId="3" borderId="11" xfId="0" applyFont="1" applyFill="1" applyBorder="1" applyAlignment="1">
      <alignment horizontal="left" vertical="top" wrapText="1"/>
    </xf>
    <xf numFmtId="0" fontId="0" fillId="3" borderId="2" xfId="0" applyFont="1" applyFill="1" applyBorder="1" applyAlignment="1">
      <alignment horizontal="center" wrapText="1"/>
    </xf>
    <xf numFmtId="0" fontId="0" fillId="0" borderId="4" xfId="0" applyBorder="1" applyAlignment="1">
      <alignment horizontal="center" wrapText="1"/>
    </xf>
    <xf numFmtId="0" fontId="21" fillId="7" borderId="0" xfId="2" applyFill="1" applyAlignment="1">
      <alignment wrapText="1"/>
    </xf>
    <xf numFmtId="0" fontId="0" fillId="7" borderId="0" xfId="0" applyFill="1" applyAlignment="1"/>
    <xf numFmtId="164" fontId="8" fillId="3" borderId="17" xfId="0" applyNumberFormat="1" applyFont="1" applyFill="1" applyBorder="1" applyAlignment="1"/>
    <xf numFmtId="0" fontId="0" fillId="0" borderId="0" xfId="0" applyAlignment="1"/>
    <xf numFmtId="0" fontId="8" fillId="3" borderId="20" xfId="0" applyFont="1" applyFill="1" applyBorder="1" applyAlignment="1">
      <alignment vertical="top" wrapText="1"/>
    </xf>
    <xf numFmtId="0" fontId="8" fillId="3" borderId="6" xfId="0" applyFont="1" applyFill="1" applyBorder="1" applyAlignment="1">
      <alignment vertical="top" wrapText="1"/>
    </xf>
    <xf numFmtId="0" fontId="8" fillId="3" borderId="19" xfId="0" applyFont="1" applyFill="1" applyBorder="1" applyAlignment="1">
      <alignment vertical="top" wrapText="1"/>
    </xf>
    <xf numFmtId="0" fontId="8" fillId="3" borderId="21" xfId="0" applyFont="1" applyFill="1" applyBorder="1" applyAlignment="1">
      <alignment vertical="top" wrapText="1"/>
    </xf>
    <xf numFmtId="0" fontId="0" fillId="0" borderId="14" xfId="0" applyBorder="1" applyAlignment="1">
      <alignment vertical="top" wrapText="1"/>
    </xf>
    <xf numFmtId="0" fontId="0" fillId="0" borderId="15" xfId="0" applyBorder="1" applyAlignment="1">
      <alignment vertical="top" wrapText="1"/>
    </xf>
    <xf numFmtId="0" fontId="8" fillId="3" borderId="17" xfId="0" applyFont="1" applyFill="1" applyBorder="1" applyAlignment="1">
      <alignment vertical="top" wrapText="1"/>
    </xf>
    <xf numFmtId="0" fontId="8" fillId="3" borderId="0" xfId="0" applyFont="1" applyFill="1" applyBorder="1" applyAlignment="1">
      <alignment vertical="top" wrapText="1"/>
    </xf>
    <xf numFmtId="0" fontId="8" fillId="3" borderId="18" xfId="0" applyFont="1" applyFill="1" applyBorder="1" applyAlignment="1">
      <alignment vertical="top" wrapText="1"/>
    </xf>
    <xf numFmtId="0" fontId="0" fillId="3" borderId="2" xfId="0" applyFill="1" applyBorder="1" applyAlignment="1"/>
    <xf numFmtId="0" fontId="0" fillId="0" borderId="4" xfId="0" applyBorder="1" applyAlignment="1"/>
    <xf numFmtId="0" fontId="22" fillId="0" borderId="0" xfId="0" applyFont="1" applyAlignment="1">
      <alignment horizontal="left" vertical="center" wrapText="1" indent="1"/>
    </xf>
    <xf numFmtId="0" fontId="0" fillId="0" borderId="0" xfId="0" applyAlignment="1">
      <alignment horizontal="left" vertical="center" indent="1"/>
    </xf>
  </cellXfs>
  <cellStyles count="5">
    <cellStyle name="Hyperlänk" xfId="1" builtinId="8"/>
    <cellStyle name="Normal" xfId="0" builtinId="0" customBuiltin="1"/>
    <cellStyle name="Normal 2" xfId="3" xr:uid="{6CA55183-0F8C-4791-9BC5-B51167D228F2}"/>
    <cellStyle name="Normal 3" xfId="4" xr:uid="{2B78C9CA-3F17-4DF1-B735-78A8E9A92D6A}"/>
    <cellStyle name="Normal 4" xfId="2" xr:uid="{71597EE3-AF78-4ECB-B521-3A37FFE8E694}"/>
  </cellStyles>
  <dxfs count="5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CC"/>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0000"/>
        </patternFill>
      </fill>
    </dxf>
    <dxf>
      <fill>
        <patternFill>
          <bgColor rgb="FFFFFFCC"/>
        </patternFill>
      </fill>
    </dxf>
    <dxf>
      <fill>
        <patternFill>
          <bgColor rgb="FFFF0000"/>
        </patternFill>
      </fill>
    </dxf>
    <dxf>
      <fill>
        <patternFill>
          <bgColor rgb="FFFFFFCC"/>
        </patternFill>
      </fill>
    </dxf>
    <dxf>
      <fill>
        <patternFill>
          <bgColor rgb="FFFFFFCC"/>
        </patternFill>
      </fill>
    </dxf>
    <dxf>
      <fill>
        <patternFill>
          <bgColor rgb="FFFF0000"/>
        </patternFill>
      </fill>
    </dxf>
    <dxf>
      <fill>
        <patternFill>
          <bgColor rgb="FFFFFFCC"/>
        </patternFill>
      </fill>
    </dxf>
    <dxf>
      <fill>
        <patternFill>
          <bgColor rgb="FFFF0000"/>
        </patternFill>
      </fill>
    </dxf>
    <dxf>
      <fill>
        <patternFill>
          <bgColor rgb="FFFF0000"/>
        </patternFill>
      </fill>
    </dxf>
    <dxf>
      <fill>
        <patternFill>
          <bgColor rgb="FFFFFFCC"/>
        </patternFill>
      </fill>
    </dxf>
    <dxf>
      <fill>
        <patternFill>
          <bgColor rgb="FFFF0000"/>
        </patternFill>
      </fill>
    </dxf>
    <dxf>
      <fill>
        <patternFill>
          <bgColor rgb="FFFFFFCC"/>
        </patternFill>
      </fill>
    </dxf>
    <dxf>
      <fill>
        <patternFill>
          <bgColor rgb="FFFFFFCC"/>
        </patternFill>
      </fill>
    </dxf>
    <dxf>
      <fill>
        <patternFill>
          <bgColor rgb="FFFF0000"/>
        </patternFill>
      </fill>
    </dxf>
    <dxf>
      <fill>
        <patternFill>
          <bgColor rgb="FFFF0000"/>
        </patternFill>
      </fill>
    </dxf>
    <dxf>
      <fill>
        <patternFill>
          <bgColor rgb="FFFFFFCC"/>
        </patternFill>
      </fill>
    </dxf>
    <dxf>
      <fill>
        <patternFill>
          <bgColor rgb="FFFF0000"/>
        </patternFill>
      </fill>
    </dxf>
    <dxf>
      <fill>
        <patternFill>
          <bgColor rgb="FFFFFFCC"/>
        </patternFill>
      </fill>
    </dxf>
    <dxf>
      <fill>
        <patternFill>
          <bgColor rgb="FFFF0000"/>
        </patternFill>
      </fill>
    </dxf>
    <dxf>
      <fill>
        <patternFill>
          <bgColor rgb="FFFFFFCC"/>
        </patternFill>
      </fill>
    </dxf>
    <dxf>
      <fill>
        <patternFill>
          <bgColor rgb="FFFF0000"/>
        </patternFill>
      </fill>
    </dxf>
    <dxf>
      <fill>
        <patternFill>
          <bgColor rgb="FFFFFFCC"/>
        </patternFill>
      </fill>
    </dxf>
    <dxf>
      <fill>
        <patternFill>
          <bgColor rgb="FFFF0000"/>
        </patternFill>
      </fill>
    </dxf>
    <dxf>
      <fill>
        <patternFill>
          <bgColor rgb="FFFFFFCC"/>
        </patternFill>
      </fill>
    </dxf>
    <dxf>
      <fill>
        <patternFill>
          <bgColor rgb="FFFF0000"/>
        </patternFill>
      </fill>
    </dxf>
    <dxf>
      <fill>
        <patternFill>
          <bgColor rgb="FFFFFFCC"/>
        </patternFill>
      </fill>
    </dxf>
    <dxf>
      <fill>
        <patternFill>
          <bgColor rgb="FFFF0000"/>
        </patternFill>
      </fill>
    </dxf>
    <dxf>
      <fill>
        <patternFill>
          <bgColor rgb="FFFFFFCC"/>
        </patternFill>
      </fill>
    </dxf>
    <dxf>
      <fill>
        <patternFill>
          <bgColor rgb="FFFF0000"/>
        </patternFill>
      </fill>
    </dxf>
    <dxf>
      <fill>
        <patternFill>
          <bgColor rgb="FFFFFFCC"/>
        </patternFill>
      </fill>
    </dxf>
    <dxf>
      <fill>
        <patternFill>
          <bgColor rgb="FFFFFFCC"/>
        </patternFill>
      </fill>
    </dxf>
    <dxf>
      <fill>
        <patternFill>
          <bgColor rgb="FFFF0000"/>
        </patternFill>
      </fill>
    </dxf>
  </dxfs>
  <tableStyles count="0" defaultTableStyle="TableStyleMedium2" defaultPivotStyle="PivotStyleLight16"/>
  <colors>
    <mruColors>
      <color rgb="FFFFFFCC"/>
      <color rgb="FFF3FA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tema">
  <a:themeElements>
    <a:clrScheme name="Kammarkollegiet">
      <a:dk1>
        <a:sysClr val="windowText" lastClr="000000"/>
      </a:dk1>
      <a:lt1>
        <a:sysClr val="window" lastClr="FFFFFF"/>
      </a:lt1>
      <a:dk2>
        <a:srgbClr val="000000"/>
      </a:dk2>
      <a:lt2>
        <a:srgbClr val="F8F8F8"/>
      </a:lt2>
      <a:accent1>
        <a:srgbClr val="297189"/>
      </a:accent1>
      <a:accent2>
        <a:srgbClr val="E07800"/>
      </a:accent2>
      <a:accent3>
        <a:srgbClr val="C70E08"/>
      </a:accent3>
      <a:accent4>
        <a:srgbClr val="A7185C"/>
      </a:accent4>
      <a:accent5>
        <a:srgbClr val="009EC6"/>
      </a:accent5>
      <a:accent6>
        <a:srgbClr val="008577"/>
      </a:accent6>
      <a:hlink>
        <a:srgbClr val="5F5F5F"/>
      </a:hlink>
      <a:folHlink>
        <a:srgbClr val="919191"/>
      </a:folHlink>
    </a:clrScheme>
    <a:fontScheme name="Kammarkollegiet Excel">
      <a:majorFont>
        <a:latin typeface="Franklin Gothic Book"/>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off-upphandlingar@knowit.s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B1:R108"/>
  <sheetViews>
    <sheetView tabSelected="1" topLeftCell="A8" zoomScale="70" zoomScaleNormal="70" workbookViewId="0">
      <selection activeCell="O32" sqref="O32"/>
    </sheetView>
  </sheetViews>
  <sheetFormatPr defaultColWidth="9" defaultRowHeight="13.5" x14ac:dyDescent="0.35"/>
  <cols>
    <col min="1" max="1" width="1.5" style="3" customWidth="1"/>
    <col min="2" max="2" width="11.58203125" style="3" customWidth="1"/>
    <col min="3" max="3" width="14.5" style="3" customWidth="1"/>
    <col min="4" max="4" width="14.33203125" style="3" customWidth="1"/>
    <col min="5" max="5" width="11" style="3" customWidth="1"/>
    <col min="6" max="6" width="10.08203125" style="3" customWidth="1"/>
    <col min="7" max="7" width="4.33203125" style="3" customWidth="1"/>
    <col min="8" max="8" width="15.33203125" style="3" customWidth="1"/>
    <col min="9" max="9" width="15.5" style="3" customWidth="1"/>
    <col min="10" max="10" width="14.08203125" style="3" customWidth="1"/>
    <col min="11" max="11" width="19" style="3" customWidth="1"/>
    <col min="12" max="12" width="5.33203125" style="3" customWidth="1"/>
    <col min="13" max="13" width="15" style="3" customWidth="1"/>
    <col min="14" max="16384" width="9" style="3"/>
  </cols>
  <sheetData>
    <row r="1" spans="2:15" x14ac:dyDescent="0.35">
      <c r="C1" s="1"/>
      <c r="D1" s="1"/>
      <c r="E1" s="1"/>
      <c r="F1" s="1"/>
      <c r="G1" s="1"/>
      <c r="H1" s="1"/>
      <c r="I1" s="20"/>
      <c r="J1" s="21"/>
      <c r="K1" s="1"/>
      <c r="L1" s="1"/>
      <c r="M1" s="1"/>
    </row>
    <row r="2" spans="2:15" ht="24.75" customHeight="1" x14ac:dyDescent="0.9">
      <c r="B2" s="40" t="s">
        <v>21</v>
      </c>
      <c r="C2" s="22"/>
      <c r="D2" s="1"/>
      <c r="E2" s="1"/>
      <c r="F2" s="94"/>
      <c r="G2" s="1"/>
      <c r="H2" s="43" t="s">
        <v>47</v>
      </c>
      <c r="I2" s="107"/>
      <c r="J2" s="108"/>
      <c r="K2" s="108"/>
      <c r="L2" s="109"/>
      <c r="M2" s="1"/>
    </row>
    <row r="3" spans="2:15" ht="22.5" x14ac:dyDescent="0.45">
      <c r="B3" s="41" t="s">
        <v>123</v>
      </c>
      <c r="C3" s="23"/>
      <c r="D3" s="1"/>
      <c r="E3" s="1"/>
      <c r="F3" s="1"/>
      <c r="G3" s="1"/>
      <c r="H3" s="44" t="s">
        <v>27</v>
      </c>
      <c r="I3" s="107"/>
      <c r="J3" s="108"/>
      <c r="K3" s="108"/>
      <c r="L3" s="109"/>
    </row>
    <row r="4" spans="2:15" ht="22.5" x14ac:dyDescent="0.45">
      <c r="B4" s="41" t="s">
        <v>75</v>
      </c>
      <c r="C4" s="23"/>
      <c r="D4" s="1"/>
      <c r="E4" s="1"/>
      <c r="F4" s="1"/>
      <c r="G4" s="1"/>
      <c r="H4" s="44" t="s">
        <v>22</v>
      </c>
      <c r="I4" s="107"/>
      <c r="J4" s="108"/>
      <c r="K4" s="108"/>
      <c r="L4" s="109"/>
    </row>
    <row r="5" spans="2:15" ht="14.25" customHeight="1" x14ac:dyDescent="0.45">
      <c r="B5" s="23"/>
      <c r="C5" s="23"/>
      <c r="D5" s="1"/>
      <c r="E5" s="1"/>
      <c r="F5" s="1"/>
      <c r="G5" s="1"/>
      <c r="H5" s="1"/>
    </row>
    <row r="6" spans="2:15" ht="15" x14ac:dyDescent="0.4">
      <c r="B6" s="24" t="s">
        <v>12</v>
      </c>
      <c r="C6" s="24"/>
      <c r="D6" s="1"/>
      <c r="E6" s="1"/>
      <c r="H6" s="25" t="s">
        <v>13</v>
      </c>
      <c r="J6" s="1"/>
      <c r="M6" s="25"/>
    </row>
    <row r="7" spans="2:15" x14ac:dyDescent="0.35">
      <c r="B7" s="1" t="s">
        <v>34</v>
      </c>
      <c r="C7" s="1"/>
      <c r="D7" s="120"/>
      <c r="E7" s="121"/>
      <c r="F7" s="122"/>
      <c r="H7" s="13" t="s">
        <v>14</v>
      </c>
      <c r="I7" s="132" t="str">
        <f>'Prismatris '!B98</f>
        <v>Vinnande anbud</v>
      </c>
      <c r="J7" s="133"/>
      <c r="K7" s="133"/>
      <c r="L7" s="133"/>
    </row>
    <row r="8" spans="2:15" x14ac:dyDescent="0.35">
      <c r="B8" s="1" t="s">
        <v>15</v>
      </c>
      <c r="C8" s="1"/>
      <c r="D8" s="120"/>
      <c r="E8" s="121"/>
      <c r="F8" s="122"/>
      <c r="H8" s="13" t="s">
        <v>24</v>
      </c>
      <c r="I8" s="132" t="str">
        <f>'Prismatris '!B99</f>
        <v/>
      </c>
      <c r="J8" s="133"/>
      <c r="K8" s="133"/>
      <c r="L8" s="133"/>
    </row>
    <row r="9" spans="2:15" x14ac:dyDescent="0.35">
      <c r="B9" s="1" t="s">
        <v>16</v>
      </c>
      <c r="C9" s="1"/>
      <c r="D9" s="120"/>
      <c r="E9" s="121"/>
      <c r="F9" s="122"/>
      <c r="H9" s="13" t="s">
        <v>16</v>
      </c>
      <c r="I9" s="132" t="str">
        <f>'Prismatris '!B100</f>
        <v/>
      </c>
      <c r="J9" s="133"/>
      <c r="K9" s="133"/>
      <c r="L9" s="133"/>
    </row>
    <row r="10" spans="2:15" x14ac:dyDescent="0.35">
      <c r="B10" s="1" t="s">
        <v>17</v>
      </c>
      <c r="C10" s="1"/>
      <c r="D10" s="120"/>
      <c r="E10" s="121"/>
      <c r="F10" s="122"/>
      <c r="H10" s="13" t="s">
        <v>25</v>
      </c>
      <c r="I10" s="132" t="str">
        <f>'Prismatris '!B101</f>
        <v/>
      </c>
      <c r="J10" s="133"/>
      <c r="K10" s="133"/>
      <c r="L10" s="133"/>
    </row>
    <row r="11" spans="2:15" ht="13.5" customHeight="1" x14ac:dyDescent="0.35">
      <c r="B11" s="1" t="s">
        <v>18</v>
      </c>
      <c r="C11" s="1"/>
      <c r="D11" s="120"/>
      <c r="E11" s="121"/>
      <c r="F11" s="122"/>
      <c r="H11" s="13" t="s">
        <v>26</v>
      </c>
      <c r="I11" s="132" t="str">
        <f>'Prismatris '!B102</f>
        <v/>
      </c>
      <c r="J11" s="133"/>
      <c r="K11" s="133"/>
      <c r="L11" s="133"/>
      <c r="O11" s="95"/>
    </row>
    <row r="12" spans="2:15" ht="27" x14ac:dyDescent="0.5">
      <c r="B12" s="26" t="s">
        <v>49</v>
      </c>
      <c r="C12" s="26"/>
      <c r="D12" s="120"/>
      <c r="E12" s="121"/>
      <c r="F12" s="122"/>
      <c r="G12" s="1"/>
      <c r="H12" s="134"/>
      <c r="I12" s="134"/>
      <c r="J12" s="134"/>
      <c r="M12" s="27"/>
    </row>
    <row r="13" spans="2:15" ht="15" customHeight="1" x14ac:dyDescent="0.5">
      <c r="B13" s="1" t="s">
        <v>23</v>
      </c>
      <c r="C13" s="1"/>
      <c r="D13" s="120"/>
      <c r="E13" s="121"/>
      <c r="F13" s="122"/>
      <c r="H13" s="134"/>
      <c r="I13" s="134"/>
      <c r="J13" s="134"/>
      <c r="K13" s="50"/>
      <c r="L13" s="50"/>
      <c r="M13" s="28"/>
    </row>
    <row r="14" spans="2:15" x14ac:dyDescent="0.35">
      <c r="B14" s="1" t="s">
        <v>19</v>
      </c>
      <c r="C14" s="1"/>
      <c r="D14" s="120"/>
      <c r="E14" s="121"/>
      <c r="F14" s="122"/>
      <c r="H14" s="50"/>
      <c r="I14" s="50"/>
      <c r="J14" s="50"/>
      <c r="K14" s="50"/>
      <c r="L14" s="50"/>
    </row>
    <row r="15" spans="2:15" x14ac:dyDescent="0.35">
      <c r="B15" s="46" t="s">
        <v>50</v>
      </c>
      <c r="C15" s="47"/>
      <c r="D15" s="120"/>
      <c r="E15" s="121"/>
      <c r="F15" s="122"/>
      <c r="H15" s="50"/>
      <c r="I15" s="50"/>
      <c r="J15" s="50"/>
      <c r="K15" s="50"/>
      <c r="L15" s="50"/>
    </row>
    <row r="16" spans="2:15" ht="13.5" customHeight="1" x14ac:dyDescent="0.35">
      <c r="B16" s="1" t="s">
        <v>48</v>
      </c>
      <c r="C16" s="1"/>
      <c r="D16" s="123"/>
      <c r="E16" s="124"/>
      <c r="F16" s="125"/>
      <c r="H16" s="110" t="s">
        <v>42</v>
      </c>
      <c r="I16" s="110"/>
      <c r="J16" s="110"/>
      <c r="K16" s="50"/>
      <c r="L16" s="50"/>
    </row>
    <row r="17" spans="2:13" x14ac:dyDescent="0.35">
      <c r="B17" s="1"/>
      <c r="C17" s="1"/>
      <c r="D17" s="126"/>
      <c r="E17" s="127"/>
      <c r="F17" s="128"/>
      <c r="H17" s="110"/>
      <c r="I17" s="110"/>
      <c r="J17" s="110"/>
      <c r="K17" s="50"/>
      <c r="L17" s="50"/>
    </row>
    <row r="18" spans="2:13" x14ac:dyDescent="0.35">
      <c r="B18" s="1"/>
      <c r="C18" s="1"/>
      <c r="D18" s="129"/>
      <c r="E18" s="130"/>
      <c r="F18" s="131"/>
      <c r="H18" s="50"/>
      <c r="I18" s="50"/>
      <c r="J18" s="50"/>
      <c r="K18" s="50"/>
      <c r="L18" s="50"/>
    </row>
    <row r="19" spans="2:13" ht="14" thickBot="1" x14ac:dyDescent="0.4">
      <c r="B19" s="1"/>
      <c r="C19" s="1"/>
      <c r="D19" s="57"/>
      <c r="E19" s="57"/>
      <c r="F19" s="57"/>
      <c r="H19" s="56"/>
      <c r="I19" s="56"/>
      <c r="J19" s="56"/>
      <c r="K19" s="56"/>
      <c r="L19" s="56"/>
    </row>
    <row r="20" spans="2:13" x14ac:dyDescent="0.35">
      <c r="B20" s="1" t="s">
        <v>41</v>
      </c>
      <c r="C20" s="1"/>
      <c r="D20" s="111"/>
      <c r="E20" s="112"/>
      <c r="F20" s="112"/>
      <c r="G20" s="112"/>
      <c r="H20" s="112"/>
      <c r="I20" s="112"/>
      <c r="J20" s="112"/>
      <c r="K20" s="112"/>
      <c r="L20" s="113"/>
    </row>
    <row r="21" spans="2:13" x14ac:dyDescent="0.35">
      <c r="B21" s="1"/>
      <c r="C21" s="1"/>
      <c r="D21" s="114"/>
      <c r="E21" s="115"/>
      <c r="F21" s="115"/>
      <c r="G21" s="115"/>
      <c r="H21" s="115"/>
      <c r="I21" s="115"/>
      <c r="J21" s="115"/>
      <c r="K21" s="115"/>
      <c r="L21" s="116"/>
    </row>
    <row r="22" spans="2:13" x14ac:dyDescent="0.35">
      <c r="B22" s="1"/>
      <c r="C22" s="1"/>
      <c r="D22" s="114"/>
      <c r="E22" s="115"/>
      <c r="F22" s="115"/>
      <c r="G22" s="115"/>
      <c r="H22" s="115"/>
      <c r="I22" s="115"/>
      <c r="J22" s="115"/>
      <c r="K22" s="115"/>
      <c r="L22" s="116"/>
    </row>
    <row r="23" spans="2:13" x14ac:dyDescent="0.35">
      <c r="B23" s="1"/>
      <c r="C23" s="1"/>
      <c r="D23" s="114"/>
      <c r="E23" s="115"/>
      <c r="F23" s="115"/>
      <c r="G23" s="115"/>
      <c r="H23" s="115"/>
      <c r="I23" s="115"/>
      <c r="J23" s="115"/>
      <c r="K23" s="115"/>
      <c r="L23" s="116"/>
    </row>
    <row r="24" spans="2:13" x14ac:dyDescent="0.35">
      <c r="B24" s="1"/>
      <c r="C24" s="1"/>
      <c r="D24" s="114"/>
      <c r="E24" s="115"/>
      <c r="F24" s="115"/>
      <c r="G24" s="115"/>
      <c r="H24" s="115"/>
      <c r="I24" s="115"/>
      <c r="J24" s="115"/>
      <c r="K24" s="115"/>
      <c r="L24" s="116"/>
    </row>
    <row r="25" spans="2:13" x14ac:dyDescent="0.35">
      <c r="B25" s="1"/>
      <c r="C25" s="1"/>
      <c r="D25" s="114"/>
      <c r="E25" s="115"/>
      <c r="F25" s="115"/>
      <c r="G25" s="115"/>
      <c r="H25" s="115"/>
      <c r="I25" s="115"/>
      <c r="J25" s="115"/>
      <c r="K25" s="115"/>
      <c r="L25" s="116"/>
    </row>
    <row r="26" spans="2:13" x14ac:dyDescent="0.35">
      <c r="B26" s="1"/>
      <c r="C26" s="1"/>
      <c r="D26" s="114"/>
      <c r="E26" s="115"/>
      <c r="F26" s="115"/>
      <c r="G26" s="115"/>
      <c r="H26" s="115"/>
      <c r="I26" s="115"/>
      <c r="J26" s="115"/>
      <c r="K26" s="115"/>
      <c r="L26" s="116"/>
    </row>
    <row r="27" spans="2:13" x14ac:dyDescent="0.35">
      <c r="B27" s="1"/>
      <c r="C27" s="1"/>
      <c r="D27" s="114"/>
      <c r="E27" s="115"/>
      <c r="F27" s="115"/>
      <c r="G27" s="115"/>
      <c r="H27" s="115"/>
      <c r="I27" s="115"/>
      <c r="J27" s="115"/>
      <c r="K27" s="115"/>
      <c r="L27" s="116"/>
    </row>
    <row r="28" spans="2:13" x14ac:dyDescent="0.35">
      <c r="B28" s="1"/>
      <c r="C28" s="1"/>
      <c r="D28" s="114"/>
      <c r="E28" s="115"/>
      <c r="F28" s="115"/>
      <c r="G28" s="115"/>
      <c r="H28" s="115"/>
      <c r="I28" s="115"/>
      <c r="J28" s="115"/>
      <c r="K28" s="115"/>
      <c r="L28" s="116"/>
    </row>
    <row r="29" spans="2:13" x14ac:dyDescent="0.35">
      <c r="B29" s="1"/>
      <c r="C29" s="1"/>
      <c r="D29" s="114"/>
      <c r="E29" s="115"/>
      <c r="F29" s="115"/>
      <c r="G29" s="115"/>
      <c r="H29" s="115"/>
      <c r="I29" s="115"/>
      <c r="J29" s="115"/>
      <c r="K29" s="115"/>
      <c r="L29" s="116"/>
    </row>
    <row r="30" spans="2:13" ht="14" thickBot="1" x14ac:dyDescent="0.4">
      <c r="B30" s="13"/>
      <c r="C30" s="1"/>
      <c r="D30" s="117"/>
      <c r="E30" s="118"/>
      <c r="F30" s="118"/>
      <c r="G30" s="118"/>
      <c r="H30" s="118"/>
      <c r="I30" s="118"/>
      <c r="J30" s="118"/>
      <c r="K30" s="118"/>
      <c r="L30" s="119"/>
      <c r="M30" s="1"/>
    </row>
    <row r="31" spans="2:13" x14ac:dyDescent="0.35">
      <c r="B31" s="13"/>
      <c r="C31" s="1"/>
      <c r="D31" s="1"/>
      <c r="E31" s="1"/>
      <c r="F31" s="1"/>
      <c r="G31" s="1"/>
      <c r="H31" s="1"/>
      <c r="I31" s="1"/>
      <c r="J31" s="1"/>
      <c r="M31" s="1"/>
    </row>
    <row r="32" spans="2:13" ht="14" thickBot="1" x14ac:dyDescent="0.4"/>
    <row r="33" spans="2:18" x14ac:dyDescent="0.35">
      <c r="B33" s="105" t="str">
        <f>'Prismatris '!A8</f>
        <v>Användbarhetsdesigner/UX-designer</v>
      </c>
      <c r="C33" s="106"/>
      <c r="D33" s="106"/>
      <c r="E33" s="106"/>
      <c r="F33" s="32"/>
      <c r="G33" s="32"/>
      <c r="H33" s="32"/>
      <c r="I33" s="32"/>
      <c r="J33" s="32"/>
      <c r="K33" s="32"/>
      <c r="L33" s="33"/>
    </row>
    <row r="34" spans="2:18" ht="13.5" customHeight="1" x14ac:dyDescent="0.35">
      <c r="B34" s="59" t="s">
        <v>39</v>
      </c>
      <c r="C34" s="58" t="s">
        <v>70</v>
      </c>
      <c r="D34" s="62" t="s">
        <v>46</v>
      </c>
      <c r="E34" s="100" t="s">
        <v>40</v>
      </c>
      <c r="F34" s="101"/>
      <c r="G34" s="102"/>
      <c r="I34" s="61" t="s">
        <v>10</v>
      </c>
      <c r="J34" s="8"/>
      <c r="K34" s="48"/>
      <c r="L34" s="34"/>
      <c r="M34" s="8"/>
      <c r="N34" s="8"/>
    </row>
    <row r="35" spans="2:18" x14ac:dyDescent="0.35">
      <c r="B35" s="67"/>
      <c r="C35" s="70"/>
      <c r="D35" s="70"/>
      <c r="E35" s="97"/>
      <c r="F35" s="98"/>
      <c r="G35" s="99"/>
      <c r="I35" s="7">
        <f>'Prismatris '!O13</f>
        <v>0</v>
      </c>
      <c r="J35" s="8"/>
      <c r="K35" s="8"/>
      <c r="L35" s="34"/>
      <c r="M35" s="8"/>
      <c r="N35" s="8"/>
    </row>
    <row r="36" spans="2:18" x14ac:dyDescent="0.35">
      <c r="B36" s="67"/>
      <c r="C36" s="70"/>
      <c r="D36" s="70"/>
      <c r="E36" s="97"/>
      <c r="F36" s="98"/>
      <c r="G36" s="99"/>
      <c r="I36" s="7">
        <f>'Prismatris '!O14</f>
        <v>0</v>
      </c>
      <c r="J36" s="8"/>
      <c r="K36" s="8"/>
      <c r="L36" s="34"/>
      <c r="M36" s="8"/>
      <c r="N36" s="8"/>
    </row>
    <row r="37" spans="2:18" ht="14" thickBot="1" x14ac:dyDescent="0.4">
      <c r="B37" s="49"/>
      <c r="C37" s="35"/>
      <c r="D37" s="35"/>
      <c r="E37" s="35"/>
      <c r="F37" s="35"/>
      <c r="G37" s="35"/>
      <c r="H37" s="35"/>
      <c r="I37" s="35"/>
      <c r="J37" s="35"/>
      <c r="K37" s="35"/>
      <c r="L37" s="36"/>
    </row>
    <row r="38" spans="2:18" ht="14" thickBot="1" x14ac:dyDescent="0.4">
      <c r="C38" s="8"/>
      <c r="D38" s="8"/>
      <c r="E38" s="8"/>
      <c r="F38" s="8"/>
      <c r="G38" s="8"/>
      <c r="H38" s="8"/>
      <c r="I38" s="8"/>
      <c r="J38" s="8"/>
      <c r="K38" s="8"/>
    </row>
    <row r="39" spans="2:18" x14ac:dyDescent="0.35">
      <c r="B39" s="103" t="str">
        <f>'Prismatris '!A18</f>
        <v>Kravhanterare/kravanalytiker</v>
      </c>
      <c r="C39" s="104"/>
      <c r="D39" s="104"/>
      <c r="E39" s="104"/>
      <c r="F39" s="32"/>
      <c r="G39" s="32"/>
      <c r="H39" s="32"/>
      <c r="I39" s="32"/>
      <c r="J39" s="32"/>
      <c r="K39" s="32"/>
      <c r="L39" s="33"/>
    </row>
    <row r="40" spans="2:18" ht="13.5" customHeight="1" x14ac:dyDescent="0.35">
      <c r="B40" s="59" t="s">
        <v>39</v>
      </c>
      <c r="C40" s="58" t="s">
        <v>70</v>
      </c>
      <c r="D40" s="62" t="s">
        <v>46</v>
      </c>
      <c r="E40" s="100" t="s">
        <v>40</v>
      </c>
      <c r="F40" s="101"/>
      <c r="G40" s="102"/>
      <c r="I40" s="61" t="s">
        <v>10</v>
      </c>
      <c r="J40" s="8"/>
      <c r="K40" s="8"/>
      <c r="L40" s="34"/>
    </row>
    <row r="41" spans="2:18" x14ac:dyDescent="0.35">
      <c r="B41" s="67"/>
      <c r="C41" s="70"/>
      <c r="D41" s="70"/>
      <c r="E41" s="97"/>
      <c r="F41" s="98"/>
      <c r="G41" s="99"/>
      <c r="I41" s="7">
        <f>'Prismatris '!O23</f>
        <v>0</v>
      </c>
      <c r="J41" s="8"/>
      <c r="K41" s="8"/>
      <c r="L41" s="34"/>
    </row>
    <row r="42" spans="2:18" x14ac:dyDescent="0.35">
      <c r="B42" s="67"/>
      <c r="C42" s="70"/>
      <c r="D42" s="70"/>
      <c r="E42" s="97"/>
      <c r="F42" s="98"/>
      <c r="G42" s="99"/>
      <c r="I42" s="7">
        <f>'Prismatris '!O24</f>
        <v>0</v>
      </c>
      <c r="J42" s="8"/>
      <c r="K42" s="8"/>
      <c r="L42" s="34"/>
    </row>
    <row r="43" spans="2:18" ht="14" thickBot="1" x14ac:dyDescent="0.4">
      <c r="B43" s="49"/>
      <c r="C43" s="35"/>
      <c r="D43" s="35"/>
      <c r="E43" s="35"/>
      <c r="F43" s="35"/>
      <c r="G43" s="35"/>
      <c r="H43" s="35"/>
      <c r="I43" s="35"/>
      <c r="J43" s="35"/>
      <c r="K43" s="35"/>
      <c r="L43" s="36"/>
    </row>
    <row r="44" spans="2:18" ht="14" thickBot="1" x14ac:dyDescent="0.4">
      <c r="B44" s="8"/>
      <c r="C44" s="8"/>
      <c r="D44" s="8"/>
      <c r="E44" s="8"/>
      <c r="F44" s="8"/>
      <c r="G44" s="8"/>
      <c r="H44" s="8"/>
      <c r="I44" s="8"/>
      <c r="J44" s="8"/>
      <c r="K44" s="8"/>
      <c r="L44" s="8"/>
    </row>
    <row r="45" spans="2:18" x14ac:dyDescent="0.35">
      <c r="B45" s="105" t="str">
        <f>'Prismatris '!A28</f>
        <v>Förvaltningsledare</v>
      </c>
      <c r="C45" s="106"/>
      <c r="D45" s="106"/>
      <c r="E45" s="106"/>
      <c r="F45" s="32"/>
      <c r="G45" s="32"/>
      <c r="H45" s="32"/>
      <c r="I45" s="32"/>
      <c r="J45" s="32"/>
      <c r="K45" s="32"/>
      <c r="L45" s="33"/>
      <c r="R45" s="95"/>
    </row>
    <row r="46" spans="2:18" x14ac:dyDescent="0.35">
      <c r="B46" s="59" t="s">
        <v>39</v>
      </c>
      <c r="C46" s="58" t="s">
        <v>70</v>
      </c>
      <c r="D46" s="62" t="s">
        <v>46</v>
      </c>
      <c r="E46" s="100" t="s">
        <v>40</v>
      </c>
      <c r="F46" s="101"/>
      <c r="G46" s="102"/>
      <c r="I46" s="61" t="s">
        <v>10</v>
      </c>
      <c r="J46" s="8"/>
      <c r="K46" s="48"/>
      <c r="L46" s="34"/>
    </row>
    <row r="47" spans="2:18" x14ac:dyDescent="0.35">
      <c r="B47" s="67"/>
      <c r="C47" s="70"/>
      <c r="D47" s="70"/>
      <c r="E47" s="97"/>
      <c r="F47" s="98"/>
      <c r="G47" s="99"/>
      <c r="I47" s="7">
        <f>'Prismatris '!O33</f>
        <v>0</v>
      </c>
      <c r="J47" s="8"/>
      <c r="K47" s="8"/>
      <c r="L47" s="34"/>
    </row>
    <row r="48" spans="2:18" x14ac:dyDescent="0.35">
      <c r="B48" s="67"/>
      <c r="C48" s="70"/>
      <c r="D48" s="70"/>
      <c r="E48" s="97"/>
      <c r="F48" s="98"/>
      <c r="G48" s="99"/>
      <c r="I48" s="7">
        <f>'Prismatris '!O34</f>
        <v>0</v>
      </c>
      <c r="J48" s="8"/>
      <c r="K48" s="8"/>
      <c r="L48" s="34"/>
    </row>
    <row r="49" spans="2:12" ht="14" thickBot="1" x14ac:dyDescent="0.4">
      <c r="B49" s="49"/>
      <c r="C49" s="35"/>
      <c r="D49" s="35"/>
      <c r="E49" s="35"/>
      <c r="F49" s="35"/>
      <c r="G49" s="35"/>
      <c r="H49" s="35"/>
      <c r="I49" s="35"/>
      <c r="J49" s="35"/>
      <c r="K49" s="35"/>
      <c r="L49" s="36"/>
    </row>
    <row r="50" spans="2:12" ht="14" thickBot="1" x14ac:dyDescent="0.4">
      <c r="C50" s="8"/>
      <c r="D50" s="8"/>
      <c r="E50" s="8"/>
      <c r="F50" s="8"/>
      <c r="G50" s="8"/>
      <c r="H50" s="8"/>
      <c r="I50" s="8"/>
      <c r="J50" s="8"/>
      <c r="K50" s="8"/>
    </row>
    <row r="51" spans="2:12" x14ac:dyDescent="0.35">
      <c r="B51" s="103" t="str">
        <f>'Prismatris '!A38</f>
        <v>Projektledare</v>
      </c>
      <c r="C51" s="104"/>
      <c r="D51" s="104"/>
      <c r="E51" s="104"/>
      <c r="F51" s="32"/>
      <c r="G51" s="32"/>
      <c r="H51" s="32"/>
      <c r="I51" s="32"/>
      <c r="J51" s="32"/>
      <c r="K51" s="32"/>
      <c r="L51" s="33"/>
    </row>
    <row r="52" spans="2:12" x14ac:dyDescent="0.35">
      <c r="B52" s="59" t="s">
        <v>39</v>
      </c>
      <c r="C52" s="58" t="s">
        <v>70</v>
      </c>
      <c r="D52" s="62" t="s">
        <v>46</v>
      </c>
      <c r="E52" s="100" t="s">
        <v>40</v>
      </c>
      <c r="F52" s="101"/>
      <c r="G52" s="102"/>
      <c r="I52" s="61" t="s">
        <v>10</v>
      </c>
      <c r="J52" s="8"/>
      <c r="K52" s="8"/>
      <c r="L52" s="34"/>
    </row>
    <row r="53" spans="2:12" x14ac:dyDescent="0.35">
      <c r="B53" s="67"/>
      <c r="C53" s="70"/>
      <c r="D53" s="70"/>
      <c r="E53" s="97"/>
      <c r="F53" s="98"/>
      <c r="G53" s="99"/>
      <c r="I53" s="7">
        <f>'Prismatris '!O43</f>
        <v>0</v>
      </c>
      <c r="J53" s="8"/>
      <c r="K53" s="8"/>
      <c r="L53" s="34"/>
    </row>
    <row r="54" spans="2:12" x14ac:dyDescent="0.35">
      <c r="B54" s="67"/>
      <c r="C54" s="70"/>
      <c r="D54" s="70"/>
      <c r="E54" s="97"/>
      <c r="F54" s="98"/>
      <c r="G54" s="99"/>
      <c r="I54" s="7">
        <f>'Prismatris '!O44</f>
        <v>0</v>
      </c>
      <c r="J54" s="8"/>
      <c r="K54" s="8"/>
      <c r="L54" s="34"/>
    </row>
    <row r="55" spans="2:12" ht="14" thickBot="1" x14ac:dyDescent="0.4">
      <c r="B55" s="49"/>
      <c r="C55" s="35"/>
      <c r="D55" s="35"/>
      <c r="E55" s="35"/>
      <c r="F55" s="35"/>
      <c r="G55" s="35"/>
      <c r="H55" s="35"/>
      <c r="I55" s="35"/>
      <c r="J55" s="35"/>
      <c r="K55" s="35"/>
      <c r="L55" s="36"/>
    </row>
    <row r="56" spans="2:12" ht="14" thickBot="1" x14ac:dyDescent="0.4">
      <c r="B56" s="8"/>
      <c r="C56" s="8"/>
      <c r="D56" s="8"/>
      <c r="E56" s="8"/>
      <c r="F56" s="8"/>
      <c r="G56" s="8"/>
      <c r="H56" s="8"/>
      <c r="I56" s="8"/>
      <c r="J56" s="8"/>
      <c r="K56" s="8"/>
      <c r="L56" s="8"/>
    </row>
    <row r="57" spans="2:12" x14ac:dyDescent="0.35">
      <c r="B57" s="105" t="str">
        <f>'Prismatris '!A48</f>
        <v>IT-säkerhetsanalytiker</v>
      </c>
      <c r="C57" s="106"/>
      <c r="D57" s="106"/>
      <c r="E57" s="106"/>
      <c r="F57" s="32"/>
      <c r="G57" s="32"/>
      <c r="H57" s="32"/>
      <c r="I57" s="32"/>
      <c r="J57" s="32"/>
      <c r="K57" s="32"/>
      <c r="L57" s="33"/>
    </row>
    <row r="58" spans="2:12" x14ac:dyDescent="0.35">
      <c r="B58" s="59" t="s">
        <v>39</v>
      </c>
      <c r="C58" s="58" t="s">
        <v>70</v>
      </c>
      <c r="D58" s="62" t="s">
        <v>46</v>
      </c>
      <c r="E58" s="100" t="s">
        <v>40</v>
      </c>
      <c r="F58" s="101"/>
      <c r="G58" s="102"/>
      <c r="I58" s="61" t="s">
        <v>10</v>
      </c>
      <c r="J58" s="8"/>
      <c r="K58" s="48"/>
      <c r="L58" s="34"/>
    </row>
    <row r="59" spans="2:12" x14ac:dyDescent="0.35">
      <c r="B59" s="67"/>
      <c r="C59" s="70"/>
      <c r="D59" s="70"/>
      <c r="E59" s="97"/>
      <c r="F59" s="98"/>
      <c r="G59" s="99"/>
      <c r="I59" s="7">
        <f>'Prismatris '!O53</f>
        <v>0</v>
      </c>
      <c r="J59" s="8"/>
      <c r="K59" s="8"/>
      <c r="L59" s="34"/>
    </row>
    <row r="60" spans="2:12" x14ac:dyDescent="0.35">
      <c r="B60" s="67"/>
      <c r="C60" s="70"/>
      <c r="D60" s="70"/>
      <c r="E60" s="97"/>
      <c r="F60" s="98"/>
      <c r="G60" s="99"/>
      <c r="I60" s="7">
        <f>'Prismatris '!O54</f>
        <v>0</v>
      </c>
      <c r="J60" s="8"/>
      <c r="K60" s="8"/>
      <c r="L60" s="34"/>
    </row>
    <row r="61" spans="2:12" ht="14" thickBot="1" x14ac:dyDescent="0.4">
      <c r="B61" s="49"/>
      <c r="C61" s="35"/>
      <c r="D61" s="35"/>
      <c r="E61" s="35"/>
      <c r="F61" s="35"/>
      <c r="G61" s="35"/>
      <c r="H61" s="35"/>
      <c r="I61" s="35"/>
      <c r="J61" s="35"/>
      <c r="K61" s="35"/>
      <c r="L61" s="36"/>
    </row>
    <row r="62" spans="2:12" ht="14" thickBot="1" x14ac:dyDescent="0.4">
      <c r="C62" s="8"/>
      <c r="D62" s="8"/>
      <c r="E62" s="8"/>
      <c r="F62" s="8"/>
      <c r="G62" s="8"/>
      <c r="H62" s="8"/>
      <c r="I62" s="8"/>
      <c r="J62" s="8"/>
      <c r="K62" s="8"/>
    </row>
    <row r="63" spans="2:12" x14ac:dyDescent="0.35">
      <c r="B63" s="103" t="str">
        <f>'Prismatris '!A58</f>
        <v>IT-säkerhetstekniker</v>
      </c>
      <c r="C63" s="104"/>
      <c r="D63" s="104"/>
      <c r="E63" s="104"/>
      <c r="F63" s="32"/>
      <c r="G63" s="32"/>
      <c r="H63" s="32"/>
      <c r="I63" s="32"/>
      <c r="J63" s="32"/>
      <c r="K63" s="32"/>
      <c r="L63" s="33"/>
    </row>
    <row r="64" spans="2:12" x14ac:dyDescent="0.35">
      <c r="B64" s="59" t="s">
        <v>39</v>
      </c>
      <c r="C64" s="58" t="s">
        <v>70</v>
      </c>
      <c r="D64" s="62" t="s">
        <v>46</v>
      </c>
      <c r="E64" s="100" t="s">
        <v>40</v>
      </c>
      <c r="F64" s="101"/>
      <c r="G64" s="102"/>
      <c r="I64" s="61" t="s">
        <v>10</v>
      </c>
      <c r="J64" s="8"/>
      <c r="K64" s="8"/>
      <c r="L64" s="34"/>
    </row>
    <row r="65" spans="2:12" x14ac:dyDescent="0.35">
      <c r="B65" s="67"/>
      <c r="C65" s="70"/>
      <c r="D65" s="70"/>
      <c r="E65" s="97"/>
      <c r="F65" s="98"/>
      <c r="G65" s="99"/>
      <c r="I65" s="7">
        <f>'Prismatris '!O63</f>
        <v>0</v>
      </c>
      <c r="J65" s="8"/>
      <c r="K65" s="8"/>
      <c r="L65" s="34"/>
    </row>
    <row r="66" spans="2:12" x14ac:dyDescent="0.35">
      <c r="B66" s="67"/>
      <c r="C66" s="70"/>
      <c r="D66" s="70"/>
      <c r="E66" s="97"/>
      <c r="F66" s="98"/>
      <c r="G66" s="99"/>
      <c r="I66" s="7">
        <f>'Prismatris '!O64</f>
        <v>0</v>
      </c>
      <c r="J66" s="8"/>
      <c r="K66" s="8"/>
      <c r="L66" s="34"/>
    </row>
    <row r="67" spans="2:12" ht="14" thickBot="1" x14ac:dyDescent="0.4">
      <c r="B67" s="49"/>
      <c r="C67" s="35"/>
      <c r="D67" s="35"/>
      <c r="E67" s="35"/>
      <c r="F67" s="35"/>
      <c r="G67" s="35"/>
      <c r="H67" s="35"/>
      <c r="I67" s="35"/>
      <c r="J67" s="35"/>
      <c r="K67" s="35"/>
      <c r="L67" s="36"/>
    </row>
    <row r="68" spans="2:12" ht="14" thickBot="1" x14ac:dyDescent="0.4">
      <c r="B68" s="8"/>
      <c r="C68" s="8"/>
      <c r="D68" s="8"/>
      <c r="E68" s="8"/>
      <c r="F68" s="8"/>
      <c r="G68" s="8"/>
      <c r="H68" s="8"/>
      <c r="I68" s="8"/>
      <c r="J68" s="8"/>
      <c r="K68" s="8"/>
      <c r="L68" s="8"/>
    </row>
    <row r="69" spans="2:12" x14ac:dyDescent="0.35">
      <c r="B69" s="105" t="str">
        <f>'Prismatris '!A68</f>
        <v>Systemutvecklare</v>
      </c>
      <c r="C69" s="106"/>
      <c r="D69" s="106"/>
      <c r="E69" s="106"/>
      <c r="F69" s="32"/>
      <c r="G69" s="32"/>
      <c r="H69" s="32"/>
      <c r="I69" s="32"/>
      <c r="J69" s="32"/>
      <c r="K69" s="32"/>
      <c r="L69" s="33"/>
    </row>
    <row r="70" spans="2:12" x14ac:dyDescent="0.35">
      <c r="B70" s="59" t="s">
        <v>39</v>
      </c>
      <c r="C70" s="58" t="s">
        <v>70</v>
      </c>
      <c r="D70" s="62" t="s">
        <v>46</v>
      </c>
      <c r="E70" s="100" t="s">
        <v>40</v>
      </c>
      <c r="F70" s="101"/>
      <c r="G70" s="102"/>
      <c r="I70" s="61" t="s">
        <v>10</v>
      </c>
      <c r="J70" s="8"/>
      <c r="K70" s="48"/>
      <c r="L70" s="34"/>
    </row>
    <row r="71" spans="2:12" x14ac:dyDescent="0.35">
      <c r="B71" s="67"/>
      <c r="C71" s="70"/>
      <c r="D71" s="70"/>
      <c r="E71" s="97"/>
      <c r="F71" s="98"/>
      <c r="G71" s="99"/>
      <c r="I71" s="7">
        <f>'Prismatris '!O73</f>
        <v>0</v>
      </c>
      <c r="J71" s="8"/>
      <c r="K71" s="8"/>
      <c r="L71" s="34"/>
    </row>
    <row r="72" spans="2:12" x14ac:dyDescent="0.35">
      <c r="B72" s="67"/>
      <c r="C72" s="70"/>
      <c r="D72" s="70"/>
      <c r="E72" s="97"/>
      <c r="F72" s="98"/>
      <c r="G72" s="99"/>
      <c r="I72" s="7">
        <f>'Prismatris '!O74</f>
        <v>0</v>
      </c>
      <c r="J72" s="8"/>
      <c r="K72" s="8"/>
      <c r="L72" s="34"/>
    </row>
    <row r="73" spans="2:12" ht="14" thickBot="1" x14ac:dyDescent="0.4">
      <c r="B73" s="49"/>
      <c r="C73" s="35"/>
      <c r="D73" s="35"/>
      <c r="E73" s="35"/>
      <c r="F73" s="35"/>
      <c r="G73" s="35"/>
      <c r="H73" s="35"/>
      <c r="I73" s="35"/>
      <c r="J73" s="35"/>
      <c r="K73" s="35"/>
      <c r="L73" s="36"/>
    </row>
    <row r="74" spans="2:12" ht="14" thickBot="1" x14ac:dyDescent="0.4">
      <c r="C74" s="8"/>
      <c r="D74" s="8"/>
      <c r="E74" s="8"/>
      <c r="F74" s="8"/>
      <c r="G74" s="8"/>
      <c r="H74" s="8"/>
      <c r="I74" s="8"/>
      <c r="J74" s="8"/>
      <c r="K74" s="8"/>
    </row>
    <row r="75" spans="2:12" x14ac:dyDescent="0.35">
      <c r="B75" s="103" t="str">
        <f>'Prismatris '!A78</f>
        <v>Testare</v>
      </c>
      <c r="C75" s="104"/>
      <c r="D75" s="104"/>
      <c r="E75" s="104"/>
      <c r="F75" s="32"/>
      <c r="G75" s="32"/>
      <c r="H75" s="32"/>
      <c r="I75" s="32"/>
      <c r="J75" s="32"/>
      <c r="K75" s="32"/>
      <c r="L75" s="33"/>
    </row>
    <row r="76" spans="2:12" x14ac:dyDescent="0.35">
      <c r="B76" s="59" t="s">
        <v>39</v>
      </c>
      <c r="C76" s="58" t="s">
        <v>70</v>
      </c>
      <c r="D76" s="62" t="s">
        <v>46</v>
      </c>
      <c r="E76" s="100" t="s">
        <v>40</v>
      </c>
      <c r="F76" s="101"/>
      <c r="G76" s="102"/>
      <c r="I76" s="61" t="s">
        <v>10</v>
      </c>
      <c r="J76" s="8"/>
      <c r="K76" s="8"/>
      <c r="L76" s="34"/>
    </row>
    <row r="77" spans="2:12" x14ac:dyDescent="0.35">
      <c r="B77" s="67"/>
      <c r="C77" s="70"/>
      <c r="D77" s="70"/>
      <c r="E77" s="97"/>
      <c r="F77" s="98"/>
      <c r="G77" s="99"/>
      <c r="I77" s="7">
        <f>'Prismatris '!O83</f>
        <v>0</v>
      </c>
      <c r="J77" s="8"/>
      <c r="K77" s="8"/>
      <c r="L77" s="34"/>
    </row>
    <row r="78" spans="2:12" x14ac:dyDescent="0.35">
      <c r="B78" s="67"/>
      <c r="C78" s="70"/>
      <c r="D78" s="70"/>
      <c r="E78" s="97"/>
      <c r="F78" s="98"/>
      <c r="G78" s="99"/>
      <c r="I78" s="7">
        <f>'Prismatris '!O84</f>
        <v>0</v>
      </c>
      <c r="J78" s="8"/>
      <c r="K78" s="8"/>
      <c r="L78" s="34"/>
    </row>
    <row r="79" spans="2:12" ht="14" thickBot="1" x14ac:dyDescent="0.4">
      <c r="B79" s="49"/>
      <c r="C79" s="35"/>
      <c r="D79" s="35"/>
      <c r="E79" s="35"/>
      <c r="F79" s="35"/>
      <c r="G79" s="35"/>
      <c r="H79" s="35"/>
      <c r="I79" s="35"/>
      <c r="J79" s="35"/>
      <c r="K79" s="35"/>
      <c r="L79" s="36"/>
    </row>
    <row r="80" spans="2:12" x14ac:dyDescent="0.35">
      <c r="B80" s="8"/>
      <c r="C80" s="8"/>
      <c r="D80" s="8"/>
      <c r="E80" s="8"/>
      <c r="F80" s="8"/>
      <c r="G80" s="8"/>
      <c r="H80" s="8"/>
      <c r="I80" s="8"/>
      <c r="J80" s="8"/>
      <c r="K80" s="8"/>
      <c r="L80" s="8"/>
    </row>
    <row r="81" spans="2:11" x14ac:dyDescent="0.35">
      <c r="B81" s="64">
        <f>SUM(B35:B36,B41:B42,B47:B48,B53:B54,B59:B60,B65:B66,B71:B72,B77:B78)</f>
        <v>0</v>
      </c>
      <c r="C81" s="8"/>
      <c r="D81" s="8"/>
      <c r="E81" s="8"/>
      <c r="F81" s="8"/>
      <c r="G81" s="8"/>
      <c r="H81" s="8"/>
      <c r="I81" s="8"/>
      <c r="J81" s="8"/>
      <c r="K81" s="8"/>
    </row>
    <row r="82" spans="2:11" x14ac:dyDescent="0.35">
      <c r="D82" s="141" t="s">
        <v>29</v>
      </c>
      <c r="E82" s="142"/>
      <c r="F82" s="138" t="str">
        <f>'Prismatris '!B98</f>
        <v>Vinnande anbud</v>
      </c>
      <c r="G82" s="139"/>
      <c r="H82" s="139"/>
      <c r="I82" s="139"/>
      <c r="J82" s="139"/>
    </row>
    <row r="83" spans="2:11" x14ac:dyDescent="0.35">
      <c r="D83" s="141"/>
      <c r="E83" s="142"/>
      <c r="F83" s="138" t="str">
        <f>'Prismatris '!B99</f>
        <v/>
      </c>
      <c r="G83" s="139"/>
      <c r="H83" s="139"/>
      <c r="I83" s="139"/>
      <c r="J83" s="139"/>
    </row>
    <row r="84" spans="2:11" x14ac:dyDescent="0.35">
      <c r="D84" s="141"/>
      <c r="E84" s="142"/>
      <c r="F84" s="138" t="str">
        <f>'Prismatris '!B100</f>
        <v/>
      </c>
      <c r="G84" s="139"/>
      <c r="H84" s="139"/>
      <c r="I84" s="139"/>
      <c r="J84" s="139"/>
    </row>
    <row r="85" spans="2:11" x14ac:dyDescent="0.35">
      <c r="D85" s="141"/>
      <c r="E85" s="142"/>
      <c r="F85" s="138" t="str">
        <f>'Prismatris '!B101</f>
        <v/>
      </c>
      <c r="G85" s="139"/>
      <c r="H85" s="139"/>
      <c r="I85" s="139"/>
      <c r="J85" s="139"/>
    </row>
    <row r="86" spans="2:11" x14ac:dyDescent="0.35">
      <c r="D86" s="141"/>
      <c r="E86" s="142"/>
      <c r="F86" s="138" t="str">
        <f>'Prismatris '!B102</f>
        <v/>
      </c>
      <c r="G86" s="139"/>
      <c r="H86" s="139"/>
      <c r="I86" s="139"/>
      <c r="J86" s="139"/>
    </row>
    <row r="87" spans="2:11" ht="15" x14ac:dyDescent="0.4">
      <c r="C87" s="12"/>
      <c r="D87" s="12"/>
      <c r="E87" s="14">
        <f>SUM(E82:E83)</f>
        <v>0</v>
      </c>
      <c r="F87" s="13"/>
      <c r="H87" s="13"/>
      <c r="I87" s="13"/>
      <c r="J87" s="13"/>
      <c r="K87" s="13"/>
    </row>
    <row r="88" spans="2:11" ht="17.5" customHeight="1" x14ac:dyDescent="0.4">
      <c r="C88" s="12"/>
      <c r="D88" s="12"/>
      <c r="E88" s="13"/>
      <c r="F88" s="53" t="s">
        <v>2</v>
      </c>
      <c r="G88" s="137">
        <f>'Prismatris '!E102</f>
        <v>0</v>
      </c>
      <c r="H88" s="137"/>
      <c r="J88" s="15"/>
      <c r="K88" s="15"/>
    </row>
    <row r="89" spans="2:11" ht="20" x14ac:dyDescent="0.4">
      <c r="C89" s="16" t="s">
        <v>3</v>
      </c>
      <c r="D89" s="16"/>
      <c r="E89" s="13"/>
      <c r="F89" s="13"/>
      <c r="G89" s="13"/>
      <c r="H89" s="13"/>
      <c r="I89" s="13"/>
      <c r="J89" s="13"/>
      <c r="K89" s="13"/>
    </row>
    <row r="90" spans="2:11" x14ac:dyDescent="0.35">
      <c r="C90" s="13" t="s">
        <v>4</v>
      </c>
      <c r="D90" s="13"/>
      <c r="E90" s="13"/>
      <c r="F90" s="140" t="str">
        <f>'Prismatris '!B105</f>
        <v/>
      </c>
      <c r="G90" s="133"/>
      <c r="H90" s="133"/>
      <c r="I90" s="12"/>
      <c r="J90" s="31">
        <f>'Prismatris '!D105</f>
        <v>0</v>
      </c>
      <c r="K90" s="12"/>
    </row>
    <row r="91" spans="2:11" x14ac:dyDescent="0.35">
      <c r="C91" s="13" t="s">
        <v>5</v>
      </c>
      <c r="D91" s="13"/>
      <c r="E91" s="13"/>
      <c r="F91" s="136" t="str">
        <f>'Prismatris '!B106</f>
        <v/>
      </c>
      <c r="G91" s="133"/>
      <c r="H91" s="133"/>
      <c r="I91" s="12"/>
      <c r="J91" s="31">
        <f>'Prismatris '!D106</f>
        <v>0</v>
      </c>
      <c r="K91" s="12"/>
    </row>
    <row r="92" spans="2:11" x14ac:dyDescent="0.35">
      <c r="C92" s="13" t="s">
        <v>6</v>
      </c>
      <c r="D92" s="13"/>
      <c r="E92" s="13"/>
      <c r="F92" s="136" t="str">
        <f>'Prismatris '!B107</f>
        <v/>
      </c>
      <c r="G92" s="133"/>
      <c r="H92" s="133"/>
      <c r="I92" s="12"/>
      <c r="J92" s="31">
        <f>'Prismatris '!D107</f>
        <v>0</v>
      </c>
      <c r="K92" s="12"/>
    </row>
    <row r="93" spans="2:11" x14ac:dyDescent="0.35">
      <c r="C93" s="13" t="s">
        <v>31</v>
      </c>
      <c r="D93" s="13"/>
      <c r="E93" s="13"/>
      <c r="F93" s="136" t="str">
        <f>'Prismatris '!B108</f>
        <v/>
      </c>
      <c r="G93" s="133"/>
      <c r="H93" s="133"/>
      <c r="I93" s="45"/>
      <c r="J93" s="31">
        <f>'Prismatris '!D108</f>
        <v>0</v>
      </c>
      <c r="K93" s="45"/>
    </row>
    <row r="94" spans="2:11" x14ac:dyDescent="0.35">
      <c r="C94" s="13" t="s">
        <v>32</v>
      </c>
      <c r="D94" s="13"/>
      <c r="E94" s="13"/>
      <c r="F94" s="136" t="str">
        <f>'Prismatris '!B109</f>
        <v/>
      </c>
      <c r="G94" s="133"/>
      <c r="H94" s="133"/>
      <c r="I94" s="45"/>
      <c r="J94" s="31">
        <f>'Prismatris '!D109</f>
        <v>0</v>
      </c>
      <c r="K94" s="45"/>
    </row>
    <row r="95" spans="2:11" x14ac:dyDescent="0.35">
      <c r="C95" s="13" t="s">
        <v>33</v>
      </c>
      <c r="D95" s="13"/>
      <c r="E95" s="13"/>
      <c r="F95" s="136" t="str">
        <f>'Prismatris '!B110</f>
        <v/>
      </c>
      <c r="G95" s="133"/>
      <c r="H95" s="133"/>
      <c r="I95" s="45"/>
      <c r="J95" s="31">
        <f>'Prismatris '!D110</f>
        <v>0</v>
      </c>
      <c r="K95" s="45"/>
    </row>
    <row r="96" spans="2:11" x14ac:dyDescent="0.35">
      <c r="C96" s="13" t="s">
        <v>43</v>
      </c>
      <c r="D96" s="13"/>
      <c r="E96" s="13"/>
      <c r="F96" s="135" t="str">
        <f>'Prismatris '!B111</f>
        <v/>
      </c>
      <c r="G96" s="133"/>
      <c r="H96" s="133"/>
      <c r="I96" s="45"/>
      <c r="J96" s="31">
        <f>'Prismatris '!D111</f>
        <v>0</v>
      </c>
      <c r="K96" s="45"/>
    </row>
    <row r="97" spans="3:11" x14ac:dyDescent="0.35">
      <c r="C97" s="13" t="s">
        <v>44</v>
      </c>
      <c r="D97" s="13"/>
      <c r="E97" s="13"/>
      <c r="F97" s="135" t="str">
        <f>'Prismatris '!B112</f>
        <v/>
      </c>
      <c r="G97" s="133"/>
      <c r="H97" s="133"/>
      <c r="I97" s="45"/>
      <c r="J97" s="31">
        <f>'Prismatris '!D112</f>
        <v>0</v>
      </c>
      <c r="K97" s="45"/>
    </row>
    <row r="98" spans="3:11" x14ac:dyDescent="0.35">
      <c r="C98" s="13" t="s">
        <v>45</v>
      </c>
      <c r="D98" s="13"/>
      <c r="E98" s="13"/>
      <c r="F98" s="135" t="str">
        <f>'Prismatris '!B113</f>
        <v/>
      </c>
      <c r="G98" s="133"/>
      <c r="H98" s="133"/>
      <c r="I98" s="45"/>
      <c r="J98" s="31">
        <f>'Prismatris '!D113</f>
        <v>0</v>
      </c>
      <c r="K98" s="45"/>
    </row>
    <row r="99" spans="3:11" x14ac:dyDescent="0.35">
      <c r="C99" s="13"/>
      <c r="D99" s="13"/>
      <c r="E99" s="13"/>
      <c r="F99" s="13"/>
      <c r="G99" s="13"/>
      <c r="H99" s="13"/>
      <c r="I99" s="12"/>
      <c r="J99" s="12"/>
      <c r="K99" s="13"/>
    </row>
    <row r="100" spans="3:11" x14ac:dyDescent="0.35">
      <c r="C100" s="13" t="s">
        <v>30</v>
      </c>
      <c r="D100" s="13"/>
      <c r="E100" s="13"/>
      <c r="F100" s="13"/>
      <c r="G100" s="13"/>
      <c r="H100" s="13"/>
      <c r="I100" s="13"/>
      <c r="J100" s="68">
        <v>1</v>
      </c>
      <c r="K100" s="13"/>
    </row>
    <row r="101" spans="3:11" x14ac:dyDescent="0.35">
      <c r="C101" s="13"/>
      <c r="D101" s="13"/>
      <c r="E101" s="13"/>
      <c r="F101" s="13"/>
      <c r="G101" s="13"/>
      <c r="H101" s="13"/>
      <c r="I101" s="13"/>
      <c r="J101" s="13"/>
      <c r="K101" s="13"/>
    </row>
    <row r="102" spans="3:11" x14ac:dyDescent="0.35">
      <c r="C102" s="13" t="s">
        <v>7</v>
      </c>
      <c r="D102" s="13"/>
      <c r="E102" s="13"/>
      <c r="F102" s="13"/>
      <c r="G102" s="13"/>
      <c r="H102" s="13" t="s">
        <v>8</v>
      </c>
      <c r="I102" s="13"/>
      <c r="K102" s="13"/>
    </row>
    <row r="103" spans="3:11" x14ac:dyDescent="0.35">
      <c r="C103" s="13"/>
      <c r="D103" s="13"/>
      <c r="E103" s="13"/>
      <c r="F103" s="13"/>
      <c r="G103" s="13"/>
      <c r="H103" s="13"/>
      <c r="I103" s="13"/>
      <c r="K103" s="13"/>
    </row>
    <row r="104" spans="3:11" ht="14" thickBot="1" x14ac:dyDescent="0.4">
      <c r="C104" s="17"/>
      <c r="D104" s="17"/>
      <c r="E104" s="45"/>
      <c r="F104" s="45"/>
      <c r="G104" s="12"/>
      <c r="H104" s="17"/>
      <c r="I104" s="17"/>
      <c r="K104" s="45"/>
    </row>
    <row r="105" spans="3:11" x14ac:dyDescent="0.35">
      <c r="C105" s="13" t="s">
        <v>9</v>
      </c>
      <c r="D105" s="13"/>
      <c r="E105" s="13"/>
      <c r="F105" s="13"/>
      <c r="G105" s="13"/>
      <c r="H105" s="13" t="s">
        <v>9</v>
      </c>
      <c r="I105" s="13"/>
      <c r="K105" s="13"/>
    </row>
    <row r="106" spans="3:11" x14ac:dyDescent="0.35">
      <c r="C106" s="13"/>
      <c r="D106" s="13"/>
      <c r="E106" s="13"/>
      <c r="F106" s="13"/>
      <c r="G106" s="13"/>
      <c r="H106" s="13"/>
      <c r="I106" s="13"/>
      <c r="J106" s="13"/>
      <c r="K106" s="13"/>
    </row>
    <row r="107" spans="3:11" x14ac:dyDescent="0.35">
      <c r="C107" s="13"/>
      <c r="D107" s="13"/>
      <c r="E107" s="13"/>
      <c r="F107" s="13"/>
      <c r="G107" s="13"/>
      <c r="H107" s="13"/>
      <c r="I107" s="13"/>
      <c r="J107" s="13"/>
      <c r="K107" s="13"/>
    </row>
    <row r="108" spans="3:11" x14ac:dyDescent="0.35">
      <c r="C108" s="1"/>
      <c r="D108" s="1"/>
      <c r="E108" s="1"/>
      <c r="F108" s="1"/>
      <c r="G108" s="1"/>
      <c r="H108" s="1"/>
      <c r="I108" s="1"/>
      <c r="J108" s="1"/>
      <c r="K108" s="1"/>
    </row>
  </sheetData>
  <sheetProtection algorithmName="SHA-512" hashValue="E/q5T5bCuR8vNxFozE0dDjaa9y3kS8OB1X8gmkGcYnThm+6UmBhgY06BLGnCSDuBfJGA82XHb9VNluyzrZbU2A==" saltValue="T7M7PSTSmjsIca13HyEx1w==" spinCount="100000" sheet="1" objects="1" scenarios="1"/>
  <protectedRanges>
    <protectedRange sqref="D7:F18 D20 J100 I2:L4 B35:G36 B41:G42 B47:G48 B53:G54 B59:G60 B65:G66 B71:G72 B77:G78" name="Område1"/>
  </protectedRanges>
  <mergeCells count="70">
    <mergeCell ref="B33:E33"/>
    <mergeCell ref="D7:F7"/>
    <mergeCell ref="D8:F8"/>
    <mergeCell ref="I7:L7"/>
    <mergeCell ref="I11:L11"/>
    <mergeCell ref="D9:F9"/>
    <mergeCell ref="D10:F10"/>
    <mergeCell ref="D11:F11"/>
    <mergeCell ref="D12:F12"/>
    <mergeCell ref="F82:J82"/>
    <mergeCell ref="F83:J83"/>
    <mergeCell ref="F90:H90"/>
    <mergeCell ref="D82:E86"/>
    <mergeCell ref="E36:G36"/>
    <mergeCell ref="E41:G41"/>
    <mergeCell ref="E40:G40"/>
    <mergeCell ref="E42:G42"/>
    <mergeCell ref="B39:E39"/>
    <mergeCell ref="B45:E45"/>
    <mergeCell ref="E46:G46"/>
    <mergeCell ref="E47:G47"/>
    <mergeCell ref="E48:G48"/>
    <mergeCell ref="B51:E51"/>
    <mergeCell ref="E52:G52"/>
    <mergeCell ref="E53:G53"/>
    <mergeCell ref="F91:H91"/>
    <mergeCell ref="G88:H88"/>
    <mergeCell ref="F84:J84"/>
    <mergeCell ref="F85:J85"/>
    <mergeCell ref="F86:J86"/>
    <mergeCell ref="F97:H97"/>
    <mergeCell ref="F98:H98"/>
    <mergeCell ref="F92:H92"/>
    <mergeCell ref="F93:H93"/>
    <mergeCell ref="F94:H94"/>
    <mergeCell ref="F95:H95"/>
    <mergeCell ref="F96:H96"/>
    <mergeCell ref="I2:L2"/>
    <mergeCell ref="I3:L3"/>
    <mergeCell ref="I4:L4"/>
    <mergeCell ref="E34:G34"/>
    <mergeCell ref="E35:G35"/>
    <mergeCell ref="H16:J17"/>
    <mergeCell ref="D20:L30"/>
    <mergeCell ref="D13:F13"/>
    <mergeCell ref="D14:F14"/>
    <mergeCell ref="D16:F18"/>
    <mergeCell ref="D15:F15"/>
    <mergeCell ref="I8:L8"/>
    <mergeCell ref="H13:J13"/>
    <mergeCell ref="H12:J12"/>
    <mergeCell ref="I9:L9"/>
    <mergeCell ref="I10:L10"/>
    <mergeCell ref="E54:G54"/>
    <mergeCell ref="B57:E57"/>
    <mergeCell ref="E58:G58"/>
    <mergeCell ref="E59:G59"/>
    <mergeCell ref="E60:G60"/>
    <mergeCell ref="B63:E63"/>
    <mergeCell ref="E64:G64"/>
    <mergeCell ref="E65:G65"/>
    <mergeCell ref="E66:G66"/>
    <mergeCell ref="B69:E69"/>
    <mergeCell ref="E77:G77"/>
    <mergeCell ref="E78:G78"/>
    <mergeCell ref="E70:G70"/>
    <mergeCell ref="E71:G71"/>
    <mergeCell ref="E72:G72"/>
    <mergeCell ref="B75:E75"/>
    <mergeCell ref="E76:G76"/>
  </mergeCells>
  <conditionalFormatting sqref="B35:B36">
    <cfRule type="expression" dxfId="56" priority="85">
      <formula>IF(#REF!&gt;201,,)</formula>
    </cfRule>
    <cfRule type="containsBlanks" dxfId="55" priority="86">
      <formula>LEN(TRIM(B35))=0</formula>
    </cfRule>
    <cfRule type="containsBlanks" dxfId="54" priority="83">
      <formula>LEN(TRIM(B35))=0</formula>
    </cfRule>
    <cfRule type="expression" dxfId="53" priority="82">
      <formula>"OM($B$145&gt;200)"</formula>
    </cfRule>
  </conditionalFormatting>
  <conditionalFormatting sqref="B41:B42">
    <cfRule type="containsBlanks" dxfId="52" priority="53">
      <formula>LEN(TRIM(B41))=0</formula>
    </cfRule>
    <cfRule type="expression" dxfId="51" priority="52">
      <formula>"OM($B$145&gt;200)"</formula>
    </cfRule>
    <cfRule type="containsBlanks" dxfId="50" priority="56">
      <formula>LEN(TRIM(B41))=0</formula>
    </cfRule>
    <cfRule type="expression" dxfId="49" priority="55">
      <formula>IF(#REF!&gt;201,,)</formula>
    </cfRule>
  </conditionalFormatting>
  <conditionalFormatting sqref="B47:B48">
    <cfRule type="containsBlanks" dxfId="48" priority="36">
      <formula>LEN(TRIM(B47))=0</formula>
    </cfRule>
    <cfRule type="expression" dxfId="47" priority="35">
      <formula>IF(#REF!&gt;201,,)</formula>
    </cfRule>
    <cfRule type="containsBlanks" dxfId="46" priority="34">
      <formula>LEN(TRIM(B47))=0</formula>
    </cfRule>
    <cfRule type="expression" dxfId="45" priority="33">
      <formula>"OM($B$145&gt;200)"</formula>
    </cfRule>
  </conditionalFormatting>
  <conditionalFormatting sqref="B53:B54">
    <cfRule type="containsBlanks" dxfId="44" priority="32">
      <formula>LEN(TRIM(B53))=0</formula>
    </cfRule>
    <cfRule type="expression" dxfId="43" priority="31">
      <formula>IF(#REF!&gt;201,,)</formula>
    </cfRule>
    <cfRule type="containsBlanks" dxfId="42" priority="30">
      <formula>LEN(TRIM(B53))=0</formula>
    </cfRule>
    <cfRule type="expression" dxfId="41" priority="29">
      <formula>"OM($B$145&gt;200)"</formula>
    </cfRule>
  </conditionalFormatting>
  <conditionalFormatting sqref="B59:B60">
    <cfRule type="containsBlanks" dxfId="40" priority="24">
      <formula>LEN(TRIM(B59))=0</formula>
    </cfRule>
    <cfRule type="expression" dxfId="39" priority="23">
      <formula>IF(#REF!&gt;201,,)</formula>
    </cfRule>
    <cfRule type="expression" dxfId="38" priority="21">
      <formula>"OM($B$145&gt;200)"</formula>
    </cfRule>
    <cfRule type="containsBlanks" dxfId="37" priority="22">
      <formula>LEN(TRIM(B59))=0</formula>
    </cfRule>
  </conditionalFormatting>
  <conditionalFormatting sqref="B65:B66">
    <cfRule type="containsBlanks" dxfId="36" priority="20">
      <formula>LEN(TRIM(B65))=0</formula>
    </cfRule>
    <cfRule type="expression" dxfId="35" priority="19">
      <formula>IF(#REF!&gt;201,,)</formula>
    </cfRule>
    <cfRule type="containsBlanks" dxfId="34" priority="18">
      <formula>LEN(TRIM(B65))=0</formula>
    </cfRule>
    <cfRule type="expression" dxfId="33" priority="17">
      <formula>"OM($B$145&gt;200)"</formula>
    </cfRule>
  </conditionalFormatting>
  <conditionalFormatting sqref="B71:B72">
    <cfRule type="expression" dxfId="32" priority="9">
      <formula>"OM($B$145&gt;200)"</formula>
    </cfRule>
    <cfRule type="containsBlanks" dxfId="31" priority="10">
      <formula>LEN(TRIM(B71))=0</formula>
    </cfRule>
    <cfRule type="expression" dxfId="30" priority="11">
      <formula>IF(#REF!&gt;201,,)</formula>
    </cfRule>
    <cfRule type="containsBlanks" dxfId="29" priority="12">
      <formula>LEN(TRIM(B71))=0</formula>
    </cfRule>
  </conditionalFormatting>
  <conditionalFormatting sqref="B77:B78">
    <cfRule type="containsBlanks" dxfId="28" priority="8">
      <formula>LEN(TRIM(B77))=0</formula>
    </cfRule>
    <cfRule type="expression" dxfId="27" priority="5">
      <formula>"OM($B$145&gt;200)"</formula>
    </cfRule>
    <cfRule type="containsBlanks" dxfId="26" priority="6">
      <formula>LEN(TRIM(B77))=0</formula>
    </cfRule>
    <cfRule type="expression" dxfId="25" priority="7">
      <formula>IF(#REF!&gt;201,,)</formula>
    </cfRule>
  </conditionalFormatting>
  <conditionalFormatting sqref="C35:D36">
    <cfRule type="containsBlanks" dxfId="24" priority="38">
      <formula>LEN(TRIM(C35))=0</formula>
    </cfRule>
  </conditionalFormatting>
  <conditionalFormatting sqref="C41:D42">
    <cfRule type="containsBlanks" dxfId="23" priority="37">
      <formula>LEN(TRIM(C41))=0</formula>
    </cfRule>
  </conditionalFormatting>
  <conditionalFormatting sqref="C47:D48">
    <cfRule type="containsBlanks" dxfId="22" priority="26">
      <formula>LEN(TRIM(C47))=0</formula>
    </cfRule>
  </conditionalFormatting>
  <conditionalFormatting sqref="C53:D54">
    <cfRule type="containsBlanks" dxfId="21" priority="25">
      <formula>LEN(TRIM(C53))=0</formula>
    </cfRule>
  </conditionalFormatting>
  <conditionalFormatting sqref="C59:D60">
    <cfRule type="containsBlanks" dxfId="20" priority="14">
      <formula>LEN(TRIM(C59))=0</formula>
    </cfRule>
  </conditionalFormatting>
  <conditionalFormatting sqref="C65:D66">
    <cfRule type="containsBlanks" dxfId="19" priority="13">
      <formula>LEN(TRIM(C65))=0</formula>
    </cfRule>
  </conditionalFormatting>
  <conditionalFormatting sqref="C71:D72">
    <cfRule type="containsBlanks" dxfId="18" priority="2">
      <formula>LEN(TRIM(C71))=0</formula>
    </cfRule>
  </conditionalFormatting>
  <conditionalFormatting sqref="C77:D78">
    <cfRule type="containsBlanks" dxfId="17" priority="1">
      <formula>LEN(TRIM(C77))=0</formula>
    </cfRule>
  </conditionalFormatting>
  <conditionalFormatting sqref="D7:D16">
    <cfRule type="containsBlanks" dxfId="16" priority="693">
      <formula>LEN(TRIM(D7))=0</formula>
    </cfRule>
  </conditionalFormatting>
  <conditionalFormatting sqref="D20">
    <cfRule type="containsBlanks" dxfId="15" priority="81">
      <formula>LEN(TRIM(D20))=0</formula>
    </cfRule>
  </conditionalFormatting>
  <conditionalFormatting sqref="E35:E36">
    <cfRule type="notContainsBlanks" dxfId="14" priority="46">
      <formula>LEN(TRIM(E35))&gt;0</formula>
    </cfRule>
  </conditionalFormatting>
  <conditionalFormatting sqref="E41:E42">
    <cfRule type="notContainsBlanks" dxfId="13" priority="44">
      <formula>LEN(TRIM(E41))&gt;0</formula>
    </cfRule>
  </conditionalFormatting>
  <conditionalFormatting sqref="E47:E48">
    <cfRule type="notContainsBlanks" dxfId="12" priority="28">
      <formula>LEN(TRIM(E47))&gt;0</formula>
    </cfRule>
  </conditionalFormatting>
  <conditionalFormatting sqref="E53:E54">
    <cfRule type="notContainsBlanks" dxfId="11" priority="27">
      <formula>LEN(TRIM(E53))&gt;0</formula>
    </cfRule>
  </conditionalFormatting>
  <conditionalFormatting sqref="E59:E60">
    <cfRule type="notContainsBlanks" dxfId="10" priority="16">
      <formula>LEN(TRIM(E59))&gt;0</formula>
    </cfRule>
  </conditionalFormatting>
  <conditionalFormatting sqref="E65:E66">
    <cfRule type="notContainsBlanks" dxfId="9" priority="15">
      <formula>LEN(TRIM(E65))&gt;0</formula>
    </cfRule>
  </conditionalFormatting>
  <conditionalFormatting sqref="E71:E72">
    <cfRule type="notContainsBlanks" dxfId="8" priority="4">
      <formula>LEN(TRIM(E71))&gt;0</formula>
    </cfRule>
  </conditionalFormatting>
  <conditionalFormatting sqref="E77:E78">
    <cfRule type="notContainsBlanks" dxfId="7" priority="3">
      <formula>LEN(TRIM(E77))&gt;0</formula>
    </cfRule>
  </conditionalFormatting>
  <conditionalFormatting sqref="F82:F86">
    <cfRule type="beginsWith" dxfId="6" priority="674" operator="beginsWith" text=" ">
      <formula>LEFT(F82,LEN(" "))=" "</formula>
    </cfRule>
  </conditionalFormatting>
  <conditionalFormatting sqref="F82:I86">
    <cfRule type="containsText" dxfId="5" priority="43" operator="containsText" text="Avropet">
      <formula>NOT(ISERROR(SEARCH("Avropet",F82)))</formula>
    </cfRule>
  </conditionalFormatting>
  <conditionalFormatting sqref="F83:I83">
    <cfRule type="containsText" priority="40" operator="containsText" text=" ">
      <formula>NOT(ISERROR(SEARCH(" ",F83)))</formula>
    </cfRule>
  </conditionalFormatting>
  <conditionalFormatting sqref="I2:I4">
    <cfRule type="containsBlanks" dxfId="4" priority="39">
      <formula>LEN(TRIM(I2))=0</formula>
    </cfRule>
  </conditionalFormatting>
  <conditionalFormatting sqref="I7:I11">
    <cfRule type="beginsWith" dxfId="3" priority="673" operator="beginsWith" text="Två eller">
      <formula>LEFT(I7,LEN("Två eller"))="Två eller"</formula>
    </cfRule>
    <cfRule type="expression" dxfId="2" priority="712">
      <formula>IF(#REF!="Kan ej leverera","Sant","Falskt")</formula>
    </cfRule>
  </conditionalFormatting>
  <conditionalFormatting sqref="M12">
    <cfRule type="expression" dxfId="1" priority="685">
      <formula>IF(M12="Kan ej leverera","Sant","Falskt")</formula>
    </cfRule>
    <cfRule type="expression" dxfId="0" priority="704">
      <formula>IF(#REF!="Kan ej leverera","Sant","Falskt")</formula>
    </cfRule>
  </conditionalFormatting>
  <dataValidations count="7">
    <dataValidation type="list" allowBlank="1" showInputMessage="1" showErrorMessage="1" sqref="J100" xr:uid="{00000000-0002-0000-0000-000001000000}">
      <formula1>"1,2,3,4,5,6,7,8,9"</formula1>
    </dataValidation>
    <dataValidation type="decimal" allowBlank="1" showInputMessage="1" showErrorMessage="1" error="Ni har överskridit 500 000 kronor se ramavtalets vilkor" sqref="G88" xr:uid="{00000000-0002-0000-0000-000002000000}">
      <formula1>0</formula1>
      <formula2>100000</formula2>
    </dataValidation>
    <dataValidation type="whole" allowBlank="1" showInputMessage="1" showErrorMessage="1" errorTitle=" " error="Beställ med siffror. Det totala antal timmar får inte överstiga 1000 per avrop." sqref="B42 B54 B66 B78" xr:uid="{EC02962C-1147-4ED9-9A9D-B860E43F66FC}">
      <formula1>0</formula1>
      <formula2>IF(B81&lt;1001,1000,0)</formula2>
    </dataValidation>
    <dataValidation type="list" allowBlank="1" showInputMessage="1" showErrorMessage="1" sqref="D35:D36 D41:D42 D47:D48 D53:D54 D59:D60 D65:D66 D71:D72 D77:D78" xr:uid="{D0232248-805A-4D2B-8321-72BB3FC423E6}">
      <formula1>"Ja,Nej"</formula1>
    </dataValidation>
    <dataValidation type="whole" allowBlank="1" showInputMessage="1" showErrorMessage="1" errorTitle=" " error="Beställ med siffror. Det totala antal timmar får inte överstiga 1000 per avrop." sqref="B36 B48 B60 B72" xr:uid="{8D2DB596-5BA2-4415-A586-6BAC499F409E}">
      <formula1>0</formula1>
      <formula2>IF(B81&lt;1001,1000,0)</formula2>
    </dataValidation>
    <dataValidation type="whole" allowBlank="1" showInputMessage="1" showErrorMessage="1" errorTitle=" " error="Beställ med siffror. Det totala antal timmar får inte överstiga 1000 per avrop." sqref="B35 B47 B59 B71" xr:uid="{BBEA366C-B1B1-4107-ADE9-71263AE064C2}">
      <formula1>0</formula1>
      <formula2>IF(B81&lt;1001,1000,0)</formula2>
    </dataValidation>
    <dataValidation type="whole" allowBlank="1" showInputMessage="1" showErrorMessage="1" errorTitle=" " error="Beställ med siffror. Det totala antal timmar får inte överstiga 1000 per avrop." sqref="B41 B53 B65 B77" xr:uid="{ADD2BFA5-EA6E-4A66-A3EB-6AFBC228E29E}">
      <formula1>0</formula1>
      <formula2>IF(B81&lt;1001,1000,0)</formula2>
    </dataValidation>
  </dataValidations>
  <pageMargins left="0.7" right="0.7" top="0.75" bottom="0.75" header="0.3" footer="0.3"/>
  <pageSetup paperSize="9"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2183891-3CD7-4A9E-BA17-33D4D741AAF9}">
          <x14:formula1>
            <xm:f>'Prismatris '!$T$9:$T$12</xm:f>
          </x14:formula1>
          <xm:sqref>C35:C36 C41:C42 C47:C48 C53:C54 C59:C60 C65:C66 C71:C72 C77:C78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2"/>
  <dimension ref="A1:Y128"/>
  <sheetViews>
    <sheetView zoomScale="70" zoomScaleNormal="70" workbookViewId="0">
      <pane ySplit="1" topLeftCell="A2" activePane="bottomLeft" state="frozen"/>
      <selection pane="bottomLeft" activeCell="D6" sqref="D6"/>
    </sheetView>
  </sheetViews>
  <sheetFormatPr defaultColWidth="9" defaultRowHeight="13.5" x14ac:dyDescent="0.35"/>
  <cols>
    <col min="1" max="1" width="35.83203125" style="1" customWidth="1"/>
    <col min="2" max="4" width="18.58203125" style="1" customWidth="1"/>
    <col min="5" max="5" width="18.58203125" style="66" customWidth="1"/>
    <col min="6" max="11" width="18.58203125" style="1" customWidth="1"/>
    <col min="12" max="12" width="4.33203125" style="1" customWidth="1"/>
    <col min="13" max="13" width="2.08203125" style="1" customWidth="1"/>
    <col min="14" max="14" width="15.58203125" style="1" customWidth="1"/>
    <col min="15" max="15" width="15.08203125" style="1" customWidth="1"/>
    <col min="16" max="16" width="9" style="1"/>
    <col min="17" max="19" width="11.5" style="1" customWidth="1"/>
    <col min="20" max="20" width="13.08203125" style="1" customWidth="1"/>
    <col min="21" max="22" width="11.5" style="1" customWidth="1"/>
    <col min="23" max="24" width="9" style="1"/>
    <col min="25" max="25" width="82.33203125" style="1" customWidth="1"/>
    <col min="26" max="16384" width="9" style="1"/>
  </cols>
  <sheetData>
    <row r="1" spans="1:20" s="6" customFormat="1" ht="27.5" thickBot="1" x14ac:dyDescent="0.4">
      <c r="A1" s="29" t="s">
        <v>1</v>
      </c>
      <c r="B1" s="92" t="s">
        <v>95</v>
      </c>
      <c r="C1" s="92" t="s">
        <v>60</v>
      </c>
      <c r="D1" s="92" t="s">
        <v>96</v>
      </c>
      <c r="E1" s="92" t="s">
        <v>58</v>
      </c>
      <c r="F1" s="92" t="s">
        <v>97</v>
      </c>
      <c r="G1" s="92" t="s">
        <v>98</v>
      </c>
      <c r="H1" s="92" t="s">
        <v>99</v>
      </c>
      <c r="I1" s="92" t="s">
        <v>100</v>
      </c>
      <c r="J1" s="92" t="s">
        <v>101</v>
      </c>
      <c r="K1" s="42"/>
    </row>
    <row r="2" spans="1:20" x14ac:dyDescent="0.35">
      <c r="A2" s="29" t="s">
        <v>20</v>
      </c>
      <c r="B2" s="71" t="s">
        <v>102</v>
      </c>
      <c r="C2" s="71" t="s">
        <v>61</v>
      </c>
      <c r="D2" s="71" t="s">
        <v>103</v>
      </c>
      <c r="E2" s="71" t="s">
        <v>59</v>
      </c>
      <c r="F2" s="71" t="s">
        <v>68</v>
      </c>
      <c r="G2" s="71" t="s">
        <v>104</v>
      </c>
      <c r="H2" s="71" t="s">
        <v>105</v>
      </c>
      <c r="I2" s="71" t="s">
        <v>106</v>
      </c>
      <c r="J2" s="71" t="s">
        <v>69</v>
      </c>
      <c r="K2" s="58"/>
    </row>
    <row r="3" spans="1:20" x14ac:dyDescent="0.35">
      <c r="A3" s="29" t="s">
        <v>16</v>
      </c>
      <c r="B3" s="4" t="s">
        <v>125</v>
      </c>
      <c r="C3" s="4" t="s">
        <v>63</v>
      </c>
      <c r="D3" s="4" t="s">
        <v>138</v>
      </c>
      <c r="E3" s="4" t="s">
        <v>76</v>
      </c>
      <c r="F3" s="4" t="s">
        <v>120</v>
      </c>
      <c r="G3" s="4" t="s">
        <v>127</v>
      </c>
      <c r="H3" s="4" t="s">
        <v>107</v>
      </c>
      <c r="I3" s="4" t="s">
        <v>108</v>
      </c>
      <c r="J3" s="4" t="s">
        <v>77</v>
      </c>
      <c r="K3" s="58"/>
    </row>
    <row r="4" spans="1:20" x14ac:dyDescent="0.35">
      <c r="A4" s="29" t="s">
        <v>17</v>
      </c>
      <c r="B4" s="4" t="s">
        <v>126</v>
      </c>
      <c r="C4" s="4" t="s">
        <v>109</v>
      </c>
      <c r="D4" s="4" t="s">
        <v>110</v>
      </c>
      <c r="E4" s="4" t="s">
        <v>111</v>
      </c>
      <c r="F4" s="4" t="s">
        <v>121</v>
      </c>
      <c r="G4" s="4" t="s">
        <v>128</v>
      </c>
      <c r="H4" s="4" t="s">
        <v>112</v>
      </c>
      <c r="I4" s="4" t="s">
        <v>113</v>
      </c>
      <c r="J4" s="4" t="s">
        <v>114</v>
      </c>
      <c r="K4" s="58"/>
    </row>
    <row r="5" spans="1:20" x14ac:dyDescent="0.35">
      <c r="A5" s="29" t="s">
        <v>18</v>
      </c>
      <c r="B5" t="s">
        <v>135</v>
      </c>
      <c r="C5" t="s">
        <v>134</v>
      </c>
      <c r="D5" t="s">
        <v>131</v>
      </c>
      <c r="E5" t="s">
        <v>130</v>
      </c>
      <c r="F5" s="96" t="s">
        <v>137</v>
      </c>
      <c r="G5" t="s">
        <v>129</v>
      </c>
      <c r="H5" t="s">
        <v>136</v>
      </c>
      <c r="I5" t="s">
        <v>133</v>
      </c>
      <c r="J5" t="s">
        <v>132</v>
      </c>
      <c r="K5" s="58"/>
    </row>
    <row r="6" spans="1:20" x14ac:dyDescent="0.35">
      <c r="A6" s="13"/>
      <c r="B6" s="8"/>
      <c r="C6" s="8"/>
      <c r="D6" s="8"/>
      <c r="H6" s="6"/>
      <c r="I6" s="6"/>
    </row>
    <row r="7" spans="1:20" x14ac:dyDescent="0.35">
      <c r="A7" s="9"/>
      <c r="B7" s="8"/>
      <c r="C7" s="8"/>
      <c r="D7" s="8"/>
      <c r="F7" s="66"/>
      <c r="G7" s="66"/>
      <c r="H7" s="8"/>
      <c r="I7" s="8"/>
      <c r="M7" s="8"/>
    </row>
    <row r="8" spans="1:20" x14ac:dyDescent="0.35">
      <c r="A8" s="93" t="s">
        <v>36</v>
      </c>
      <c r="E8" s="90"/>
      <c r="F8" s="90"/>
      <c r="G8" s="90"/>
      <c r="K8" s="4"/>
      <c r="O8" s="1" t="s">
        <v>82</v>
      </c>
    </row>
    <row r="9" spans="1:20" x14ac:dyDescent="0.35">
      <c r="A9" s="91" t="s">
        <v>64</v>
      </c>
      <c r="B9" s="30">
        <v>650</v>
      </c>
      <c r="C9" s="30">
        <v>574.5</v>
      </c>
      <c r="D9" s="30">
        <v>513.5</v>
      </c>
      <c r="E9" s="30">
        <v>592</v>
      </c>
      <c r="F9" s="30">
        <v>546</v>
      </c>
      <c r="G9" s="30">
        <v>599</v>
      </c>
      <c r="H9" s="30">
        <v>647</v>
      </c>
      <c r="I9" s="30">
        <v>563.5</v>
      </c>
      <c r="J9" s="30">
        <v>573.5</v>
      </c>
      <c r="K9" s="4"/>
      <c r="L9" s="60"/>
      <c r="M9" s="4"/>
      <c r="N9" s="7"/>
      <c r="T9" s="1" t="s">
        <v>71</v>
      </c>
    </row>
    <row r="10" spans="1:20" x14ac:dyDescent="0.35">
      <c r="A10" s="91" t="s">
        <v>65</v>
      </c>
      <c r="B10" s="30">
        <v>845</v>
      </c>
      <c r="C10" s="30">
        <v>746.85</v>
      </c>
      <c r="D10" s="30">
        <v>667.55</v>
      </c>
      <c r="E10" s="30">
        <v>769.6</v>
      </c>
      <c r="F10" s="30">
        <v>709.8</v>
      </c>
      <c r="G10" s="30">
        <v>778.7</v>
      </c>
      <c r="H10" s="30">
        <v>841.1</v>
      </c>
      <c r="I10" s="30">
        <v>732.55</v>
      </c>
      <c r="J10" s="30">
        <v>745.55</v>
      </c>
      <c r="K10" s="4"/>
      <c r="L10" s="60"/>
      <c r="M10" s="4"/>
      <c r="N10" s="7"/>
      <c r="T10" s="1" t="s">
        <v>72</v>
      </c>
    </row>
    <row r="11" spans="1:20" x14ac:dyDescent="0.35">
      <c r="A11" s="91" t="s">
        <v>66</v>
      </c>
      <c r="B11" s="30">
        <v>1040</v>
      </c>
      <c r="C11" s="30">
        <v>919.2</v>
      </c>
      <c r="D11" s="30">
        <v>821.6</v>
      </c>
      <c r="E11" s="30">
        <v>947.2</v>
      </c>
      <c r="F11" s="30">
        <v>873.6</v>
      </c>
      <c r="G11" s="30">
        <v>958.4</v>
      </c>
      <c r="H11" s="30">
        <v>1035.2</v>
      </c>
      <c r="I11" s="30">
        <v>901.6</v>
      </c>
      <c r="J11" s="30">
        <v>917.6</v>
      </c>
      <c r="K11" s="4"/>
      <c r="L11" s="60"/>
      <c r="M11" s="4"/>
      <c r="N11" s="7"/>
      <c r="T11" s="1" t="s">
        <v>73</v>
      </c>
    </row>
    <row r="12" spans="1:20" x14ac:dyDescent="0.35">
      <c r="A12" s="91" t="s">
        <v>67</v>
      </c>
      <c r="B12" s="30">
        <v>1300</v>
      </c>
      <c r="C12" s="30">
        <v>1149</v>
      </c>
      <c r="D12" s="30">
        <v>1027</v>
      </c>
      <c r="E12" s="30">
        <v>1184</v>
      </c>
      <c r="F12" s="30">
        <v>1092</v>
      </c>
      <c r="G12" s="30">
        <v>1198</v>
      </c>
      <c r="H12" s="30">
        <v>1294</v>
      </c>
      <c r="I12" s="30">
        <v>1127</v>
      </c>
      <c r="J12" s="30">
        <v>1147</v>
      </c>
      <c r="K12" s="65"/>
      <c r="L12" s="4"/>
      <c r="M12" s="4"/>
      <c r="N12" s="7"/>
      <c r="T12" s="1" t="s">
        <v>74</v>
      </c>
    </row>
    <row r="13" spans="1:20" x14ac:dyDescent="0.35">
      <c r="A13" s="69">
        <v>1</v>
      </c>
      <c r="B13" s="30">
        <f>$L$13*IF('IT-konsultlösningar'!$C$35='Prismatris '!$T$9,'Prismatris '!B9,IF('IT-konsultlösningar'!$C$35='Prismatris '!$T$10,'Prismatris '!B10,IF('IT-konsultlösningar'!$C$35='Prismatris '!$T$11,'Prismatris '!B11,IF('IT-konsultlösningar'!$C$35='Prismatris '!$T$12,'Prismatris '!B12,0))))</f>
        <v>0</v>
      </c>
      <c r="C13" s="30">
        <f>$L$13*IF('IT-konsultlösningar'!$C$35='Prismatris '!$T$9,'Prismatris '!C9,IF('IT-konsultlösningar'!$C$35='Prismatris '!$T$10,'Prismatris '!C10,IF('IT-konsultlösningar'!$C$35='Prismatris '!$T$11,'Prismatris '!C11,IF('IT-konsultlösningar'!$C$35='Prismatris '!$T$12,'Prismatris '!C12,0))))</f>
        <v>0</v>
      </c>
      <c r="D13" s="30">
        <f>$L$13*IF('IT-konsultlösningar'!$C$35='Prismatris '!$T$9,'Prismatris '!D9,IF('IT-konsultlösningar'!$C$35='Prismatris '!$T$10,'Prismatris '!D10,IF('IT-konsultlösningar'!$C$35='Prismatris '!$T$11,'Prismatris '!D11,IF('IT-konsultlösningar'!$C$35='Prismatris '!$T$12,'Prismatris '!D12,0))))</f>
        <v>0</v>
      </c>
      <c r="E13" s="30">
        <f>$L$13*IF('IT-konsultlösningar'!$C$35='Prismatris '!$T$9,'Prismatris '!E9,IF('IT-konsultlösningar'!$C$35='Prismatris '!$T$10,'Prismatris '!E10,IF('IT-konsultlösningar'!$C$35='Prismatris '!$T$11,'Prismatris '!E11,IF('IT-konsultlösningar'!$C$35='Prismatris '!$T$12,'Prismatris '!E12,0))))</f>
        <v>0</v>
      </c>
      <c r="F13" s="30">
        <f>$L$13*IF('IT-konsultlösningar'!$C$35='Prismatris '!$T$9,'Prismatris '!F9,IF('IT-konsultlösningar'!$C$35='Prismatris '!$T$10,'Prismatris '!F10,IF('IT-konsultlösningar'!$C$35='Prismatris '!$T$11,'Prismatris '!F11,IF('IT-konsultlösningar'!$C$35='Prismatris '!$T$12,'Prismatris '!F12,0))))</f>
        <v>0</v>
      </c>
      <c r="G13" s="30">
        <f>$L$13*IF('IT-konsultlösningar'!$C$35='Prismatris '!$T$9,'Prismatris '!G9,IF('IT-konsultlösningar'!$C$35='Prismatris '!$T$10,'Prismatris '!G10,IF('IT-konsultlösningar'!$C$35='Prismatris '!$T$11,'Prismatris '!G11,IF('IT-konsultlösningar'!$C$35='Prismatris '!$T$12,'Prismatris '!G12,0))))</f>
        <v>0</v>
      </c>
      <c r="H13" s="30">
        <f>$L$13*IF('IT-konsultlösningar'!$C$35='Prismatris '!$T$9,'Prismatris '!H9,IF('IT-konsultlösningar'!$C$35='Prismatris '!$T$10,'Prismatris '!H10,IF('IT-konsultlösningar'!$C$35='Prismatris '!$T$11,'Prismatris '!H11,IF('IT-konsultlösningar'!$C$35='Prismatris '!$T$12,'Prismatris '!H12,0))))</f>
        <v>0</v>
      </c>
      <c r="I13" s="30">
        <f>$L$13*IF('IT-konsultlösningar'!$C$35='Prismatris '!$T$9,'Prismatris '!I9,IF('IT-konsultlösningar'!$C$35='Prismatris '!$T$10,'Prismatris '!I10,IF('IT-konsultlösningar'!$C$35='Prismatris '!$T$11,'Prismatris '!I11,IF('IT-konsultlösningar'!$C$35='Prismatris '!$T$12,'Prismatris '!I12,0))))</f>
        <v>0</v>
      </c>
      <c r="J13" s="30">
        <f>$L$13*IF('IT-konsultlösningar'!$C$35='Prismatris '!$T$9,'Prismatris '!J9,IF('IT-konsultlösningar'!$C$35='Prismatris '!$T$10,'Prismatris '!J10,IF('IT-konsultlösningar'!$C$35='Prismatris '!$T$11,'Prismatris '!J11,IF('IT-konsultlösningar'!$C$35='Prismatris '!$T$12,'Prismatris '!J12,0))))</f>
        <v>0</v>
      </c>
      <c r="K13" s="65"/>
      <c r="L13" s="6">
        <f>'IT-konsultlösningar'!B35</f>
        <v>0</v>
      </c>
      <c r="M13" s="6"/>
      <c r="N13" s="11">
        <f>IF($B$95='IT-konsultlösningar'!$J$100,B13,IF($C$95='IT-konsultlösningar'!$J$100,C13,IF($D$95='IT-konsultlösningar'!$J$100,D13,IF($E$95='IT-konsultlösningar'!$J$100,E13,IF($F$95='IT-konsultlösningar'!$J$100,F13,IF($G$95='IT-konsultlösningar'!$J$100,G13,IF($H$95='IT-konsultlösningar'!$J$100,H13,IF($I$95='IT-konsultlösningar'!$J$100,I13,IF($J$95='IT-konsultlösningar'!$J$100,J13,"")))))))))</f>
        <v>0</v>
      </c>
      <c r="O13" s="11">
        <f>SUM(N13*$T$91)</f>
        <v>0</v>
      </c>
    </row>
    <row r="14" spans="1:20" x14ac:dyDescent="0.35">
      <c r="A14" s="69">
        <v>2</v>
      </c>
      <c r="B14" s="30">
        <f>$L$14*IF('IT-konsultlösningar'!$C$36='Prismatris '!$T$9,'Prismatris '!B9,IF('IT-konsultlösningar'!$C$36='Prismatris '!$T$10,'Prismatris '!B10,IF('IT-konsultlösningar'!$C$36='Prismatris '!$T$11,'Prismatris '!B11,IF('IT-konsultlösningar'!$C$36='Prismatris '!$T$12,'Prismatris '!B12,0))))</f>
        <v>0</v>
      </c>
      <c r="C14" s="30">
        <f>$L$14*IF('IT-konsultlösningar'!$C$36='Prismatris '!$T$9,'Prismatris '!C9,IF('IT-konsultlösningar'!$C$36='Prismatris '!$T$10,'Prismatris '!C10,IF('IT-konsultlösningar'!$C$36='Prismatris '!$T$11,'Prismatris '!C11,IF('IT-konsultlösningar'!$C$36='Prismatris '!$T$12,'Prismatris '!C12,0))))</f>
        <v>0</v>
      </c>
      <c r="D14" s="30">
        <f>$L$14*IF('IT-konsultlösningar'!$C$36='Prismatris '!$T$9,'Prismatris '!D9,IF('IT-konsultlösningar'!$C$36='Prismatris '!$T$10,'Prismatris '!D10,IF('IT-konsultlösningar'!$C$36='Prismatris '!$T$11,'Prismatris '!D11,IF('IT-konsultlösningar'!$C$36='Prismatris '!$T$12,'Prismatris '!D12,0))))</f>
        <v>0</v>
      </c>
      <c r="E14" s="30">
        <f>$L$14*IF('IT-konsultlösningar'!$C$36='Prismatris '!$T$9,'Prismatris '!E9,IF('IT-konsultlösningar'!$C$36='Prismatris '!$T$10,'Prismatris '!E10,IF('IT-konsultlösningar'!$C$36='Prismatris '!$T$11,'Prismatris '!E11,IF('IT-konsultlösningar'!$C$36='Prismatris '!$T$12,'Prismatris '!E12,0))))</f>
        <v>0</v>
      </c>
      <c r="F14" s="30">
        <f>$L$14*IF('IT-konsultlösningar'!$C$36='Prismatris '!$T$9,'Prismatris '!F9,IF('IT-konsultlösningar'!$C$36='Prismatris '!$T$10,'Prismatris '!F10,IF('IT-konsultlösningar'!$C$36='Prismatris '!$T$11,'Prismatris '!F11,IF('IT-konsultlösningar'!$C$36='Prismatris '!$T$12,'Prismatris '!F12,0))))</f>
        <v>0</v>
      </c>
      <c r="G14" s="30">
        <f>$L$14*IF('IT-konsultlösningar'!$C$36='Prismatris '!$T$9,'Prismatris '!G9,IF('IT-konsultlösningar'!$C$36='Prismatris '!$T$10,'Prismatris '!G10,IF('IT-konsultlösningar'!$C$36='Prismatris '!$T$11,'Prismatris '!G11,IF('IT-konsultlösningar'!$C$36='Prismatris '!$T$12,'Prismatris '!G12,0))))</f>
        <v>0</v>
      </c>
      <c r="H14" s="30">
        <f>$L$14*IF('IT-konsultlösningar'!$C$36='Prismatris '!$T$9,'Prismatris '!H9,IF('IT-konsultlösningar'!$C$36='Prismatris '!$T$10,'Prismatris '!H10,IF('IT-konsultlösningar'!$C$36='Prismatris '!$T$11,'Prismatris '!H11,IF('IT-konsultlösningar'!$C$36='Prismatris '!$T$12,'Prismatris '!H12,0))))</f>
        <v>0</v>
      </c>
      <c r="I14" s="30">
        <f>$L$14*IF('IT-konsultlösningar'!$C$36='Prismatris '!$T$9,'Prismatris '!I9,IF('IT-konsultlösningar'!$C$36='Prismatris '!$T$10,'Prismatris '!I10,IF('IT-konsultlösningar'!$C$36='Prismatris '!$T$11,'Prismatris '!I11,IF('IT-konsultlösningar'!$C$36='Prismatris '!$T$12,'Prismatris '!I12,0))))</f>
        <v>0</v>
      </c>
      <c r="J14" s="30">
        <f>$L$14*IF('IT-konsultlösningar'!$C$36='Prismatris '!$T$9,'Prismatris '!J9,IF('IT-konsultlösningar'!$C$36='Prismatris '!$T$10,'Prismatris '!J10,IF('IT-konsultlösningar'!$C$36='Prismatris '!$T$11,'Prismatris '!J11,IF('IT-konsultlösningar'!$C$36='Prismatris '!$T$12,'Prismatris '!J12,0))))</f>
        <v>0</v>
      </c>
      <c r="K14" s="65"/>
      <c r="L14" s="6">
        <f>'IT-konsultlösningar'!B36</f>
        <v>0</v>
      </c>
      <c r="M14" s="6"/>
      <c r="N14" s="11">
        <f>IF($B$95='IT-konsultlösningar'!$J$100,B14,IF($C$95='IT-konsultlösningar'!$J$100,C14,IF($D$95='IT-konsultlösningar'!$J$100,D14,IF($E$95='IT-konsultlösningar'!$J$100,E14,IF($F$95='IT-konsultlösningar'!$J$100,F14,IF($G$95='IT-konsultlösningar'!$J$100,G14,IF($H$95='IT-konsultlösningar'!$J$100,H14,IF($I$95='IT-konsultlösningar'!$J$100,I14,IF($J$95='IT-konsultlösningar'!$J$100,J14,"")))))))))</f>
        <v>0</v>
      </c>
      <c r="O14" s="11">
        <f>SUM(N14*$T$91)</f>
        <v>0</v>
      </c>
    </row>
    <row r="15" spans="1:20" x14ac:dyDescent="0.35">
      <c r="A15" s="37" t="s">
        <v>37</v>
      </c>
      <c r="B15" s="7">
        <f>SUM(B13:B14)</f>
        <v>0</v>
      </c>
      <c r="C15" s="7">
        <f>SUM(C13:C14)</f>
        <v>0</v>
      </c>
      <c r="D15" s="7">
        <f t="shared" ref="D15:J15" si="0">SUM(D13:D14)</f>
        <v>0</v>
      </c>
      <c r="E15" s="7">
        <f t="shared" si="0"/>
        <v>0</v>
      </c>
      <c r="F15" s="7">
        <f t="shared" si="0"/>
        <v>0</v>
      </c>
      <c r="G15" s="7">
        <f t="shared" si="0"/>
        <v>0</v>
      </c>
      <c r="H15" s="7">
        <f t="shared" si="0"/>
        <v>0</v>
      </c>
      <c r="I15" s="7">
        <f t="shared" si="0"/>
        <v>0</v>
      </c>
      <c r="J15" s="7">
        <f t="shared" si="0"/>
        <v>0</v>
      </c>
      <c r="K15" s="7"/>
    </row>
    <row r="16" spans="1:20" x14ac:dyDescent="0.35">
      <c r="A16" s="9"/>
      <c r="B16" s="10"/>
      <c r="C16" s="10"/>
      <c r="D16" s="10"/>
      <c r="E16" s="1"/>
      <c r="H16" s="66"/>
      <c r="I16" s="66"/>
    </row>
    <row r="17" spans="1:15" x14ac:dyDescent="0.35">
      <c r="A17" s="9"/>
      <c r="B17" s="10"/>
      <c r="C17" s="10"/>
      <c r="D17" s="10"/>
      <c r="E17" s="1"/>
      <c r="H17" s="66"/>
      <c r="I17" s="66"/>
    </row>
    <row r="18" spans="1:15" x14ac:dyDescent="0.35">
      <c r="A18" s="93" t="s">
        <v>38</v>
      </c>
      <c r="E18" s="90"/>
      <c r="F18" s="90"/>
      <c r="G18" s="90"/>
      <c r="H18" s="90"/>
      <c r="I18" s="90"/>
    </row>
    <row r="19" spans="1:15" x14ac:dyDescent="0.35">
      <c r="A19" s="91" t="s">
        <v>64</v>
      </c>
      <c r="B19" s="30">
        <v>650</v>
      </c>
      <c r="C19" s="30">
        <v>574.5</v>
      </c>
      <c r="D19" s="30">
        <v>513.5</v>
      </c>
      <c r="E19" s="30">
        <v>592</v>
      </c>
      <c r="F19" s="30">
        <v>546</v>
      </c>
      <c r="G19" s="30">
        <v>599</v>
      </c>
      <c r="H19" s="30">
        <v>647</v>
      </c>
      <c r="I19" s="30">
        <v>563.5</v>
      </c>
      <c r="J19" s="30">
        <v>573.5</v>
      </c>
      <c r="K19" s="4"/>
      <c r="L19" s="60"/>
      <c r="M19" s="4"/>
      <c r="N19" s="7"/>
    </row>
    <row r="20" spans="1:15" x14ac:dyDescent="0.35">
      <c r="A20" s="91" t="s">
        <v>65</v>
      </c>
      <c r="B20" s="30">
        <v>845</v>
      </c>
      <c r="C20" s="30">
        <v>746.85</v>
      </c>
      <c r="D20" s="30">
        <v>667.55</v>
      </c>
      <c r="E20" s="30">
        <v>769.6</v>
      </c>
      <c r="F20" s="30">
        <v>709.8</v>
      </c>
      <c r="G20" s="30">
        <v>778.7</v>
      </c>
      <c r="H20" s="30">
        <v>841.1</v>
      </c>
      <c r="I20" s="30">
        <v>732.55</v>
      </c>
      <c r="J20" s="30">
        <v>745.55</v>
      </c>
      <c r="K20" s="4"/>
      <c r="L20" s="60"/>
      <c r="M20" s="4"/>
      <c r="N20" s="7"/>
    </row>
    <row r="21" spans="1:15" x14ac:dyDescent="0.35">
      <c r="A21" s="91" t="s">
        <v>66</v>
      </c>
      <c r="B21" s="30">
        <v>1040</v>
      </c>
      <c r="C21" s="30">
        <v>919.2</v>
      </c>
      <c r="D21" s="30">
        <v>821.6</v>
      </c>
      <c r="E21" s="30">
        <v>947.2</v>
      </c>
      <c r="F21" s="30">
        <v>873.6</v>
      </c>
      <c r="G21" s="30">
        <v>958.4</v>
      </c>
      <c r="H21" s="30">
        <v>1035.2</v>
      </c>
      <c r="I21" s="30">
        <v>901.6</v>
      </c>
      <c r="J21" s="30">
        <v>917.6</v>
      </c>
      <c r="K21" s="4"/>
      <c r="L21" s="60"/>
      <c r="M21" s="4"/>
      <c r="N21" s="7"/>
    </row>
    <row r="22" spans="1:15" x14ac:dyDescent="0.35">
      <c r="A22" s="91" t="s">
        <v>67</v>
      </c>
      <c r="B22" s="30">
        <v>1300</v>
      </c>
      <c r="C22" s="30">
        <v>1149</v>
      </c>
      <c r="D22" s="30">
        <v>1027</v>
      </c>
      <c r="E22" s="30">
        <v>1184</v>
      </c>
      <c r="F22" s="30">
        <v>1092</v>
      </c>
      <c r="G22" s="30">
        <v>1198</v>
      </c>
      <c r="H22" s="30">
        <v>1294</v>
      </c>
      <c r="I22" s="30">
        <v>1127</v>
      </c>
      <c r="J22" s="30">
        <v>1147</v>
      </c>
      <c r="K22" s="4"/>
      <c r="L22" s="4"/>
      <c r="M22" s="4"/>
      <c r="N22" s="7"/>
    </row>
    <row r="23" spans="1:15" x14ac:dyDescent="0.35">
      <c r="A23" s="69">
        <v>1</v>
      </c>
      <c r="B23" s="30">
        <f>$L23*IF('IT-konsultlösningar'!$C$41='Prismatris '!$T$9,'Prismatris '!B$19,IF('IT-konsultlösningar'!$C$41='Prismatris '!$T$10,'Prismatris '!B$20,IF('IT-konsultlösningar'!$C$41='Prismatris '!$T$11,'Prismatris '!B$21,IF('IT-konsultlösningar'!$C$41='Prismatris '!$T$12,'Prismatris '!B$22,0))))</f>
        <v>0</v>
      </c>
      <c r="C23" s="30">
        <f>$L23*IF('IT-konsultlösningar'!$C$41='Prismatris '!$T$9,'Prismatris '!C$19,IF('IT-konsultlösningar'!$C$41='Prismatris '!$T$10,'Prismatris '!C$20,IF('IT-konsultlösningar'!$C$41='Prismatris '!$T$11,'Prismatris '!C$21,IF('IT-konsultlösningar'!$C$41='Prismatris '!$T$12,'Prismatris '!C$22,0))))</f>
        <v>0</v>
      </c>
      <c r="D23" s="30">
        <f>$L23*IF('IT-konsultlösningar'!$C$41='Prismatris '!$T$9,'Prismatris '!D$19,IF('IT-konsultlösningar'!$C$41='Prismatris '!$T$10,'Prismatris '!D$20,IF('IT-konsultlösningar'!$C$41='Prismatris '!$T$11,'Prismatris '!D$21,IF('IT-konsultlösningar'!$C$41='Prismatris '!$T$12,'Prismatris '!D$22,0))))</f>
        <v>0</v>
      </c>
      <c r="E23" s="30">
        <f>$L23*IF('IT-konsultlösningar'!$C$41='Prismatris '!$T$9,'Prismatris '!E$19,IF('IT-konsultlösningar'!$C$41='Prismatris '!$T$10,'Prismatris '!E$20,IF('IT-konsultlösningar'!$C$41='Prismatris '!$T$11,'Prismatris '!E$21,IF('IT-konsultlösningar'!$C$41='Prismatris '!$T$12,'Prismatris '!E$22,0))))</f>
        <v>0</v>
      </c>
      <c r="F23" s="30">
        <f>$L23*IF('IT-konsultlösningar'!$C$41='Prismatris '!$T$9,'Prismatris '!F$19,IF('IT-konsultlösningar'!$C$41='Prismatris '!$T$10,'Prismatris '!F$20,IF('IT-konsultlösningar'!$C$41='Prismatris '!$T$11,'Prismatris '!F$21,IF('IT-konsultlösningar'!$C$41='Prismatris '!$T$12,'Prismatris '!F$22,0))))</f>
        <v>0</v>
      </c>
      <c r="G23" s="30">
        <f>$L23*IF('IT-konsultlösningar'!$C$41='Prismatris '!$T$9,'Prismatris '!G$19,IF('IT-konsultlösningar'!$C$41='Prismatris '!$T$10,'Prismatris '!G$20,IF('IT-konsultlösningar'!$C$41='Prismatris '!$T$11,'Prismatris '!G$21,IF('IT-konsultlösningar'!$C$41='Prismatris '!$T$12,'Prismatris '!G$22,0))))</f>
        <v>0</v>
      </c>
      <c r="H23" s="30">
        <f>$L23*IF('IT-konsultlösningar'!$C$41='Prismatris '!$T$9,'Prismatris '!H$19,IF('IT-konsultlösningar'!$C$41='Prismatris '!$T$10,'Prismatris '!H$20,IF('IT-konsultlösningar'!$C$41='Prismatris '!$T$11,'Prismatris '!H$21,IF('IT-konsultlösningar'!$C$41='Prismatris '!$T$12,'Prismatris '!H$22,0))))</f>
        <v>0</v>
      </c>
      <c r="I23" s="30">
        <f>$L23*IF('IT-konsultlösningar'!$C$41='Prismatris '!$T$9,'Prismatris '!I$19,IF('IT-konsultlösningar'!$C$41='Prismatris '!$T$10,'Prismatris '!I$20,IF('IT-konsultlösningar'!$C$41='Prismatris '!$T$11,'Prismatris '!I$21,IF('IT-konsultlösningar'!$C$41='Prismatris '!$T$12,'Prismatris '!I$22,0))))</f>
        <v>0</v>
      </c>
      <c r="J23" s="30">
        <f>$L23*IF('IT-konsultlösningar'!$C$41='Prismatris '!$T$9,'Prismatris '!J$19,IF('IT-konsultlösningar'!$C$41='Prismatris '!$T$10,'Prismatris '!J$20,IF('IT-konsultlösningar'!$C$41='Prismatris '!$T$11,'Prismatris '!J$21,IF('IT-konsultlösningar'!$C$41='Prismatris '!$T$12,'Prismatris '!J$22,0))))</f>
        <v>0</v>
      </c>
      <c r="K23" s="4"/>
      <c r="L23" s="6">
        <f>'IT-konsultlösningar'!B41</f>
        <v>0</v>
      </c>
      <c r="M23" s="6"/>
      <c r="N23" s="11">
        <f>IF($B$95='IT-konsultlösningar'!$J$100,B23,IF($C$95='IT-konsultlösningar'!$J$100,C23,IF($D$95='IT-konsultlösningar'!$J$100,D23,IF($E$95='IT-konsultlösningar'!$J$100,E23,IF($F$95='IT-konsultlösningar'!$J$100,F23,IF($G$95='IT-konsultlösningar'!$J$100,G23,IF($H$95='IT-konsultlösningar'!$J$100,H23,IF($I$95='IT-konsultlösningar'!$J$100,I23,IF($J$95='IT-konsultlösningar'!$J$100,J23,"")))))))))</f>
        <v>0</v>
      </c>
      <c r="O23" s="11">
        <f>SUM(N23*$T$91)</f>
        <v>0</v>
      </c>
    </row>
    <row r="24" spans="1:15" x14ac:dyDescent="0.35">
      <c r="A24" s="69">
        <v>2</v>
      </c>
      <c r="B24" s="30">
        <f>$L$24*IF('IT-konsultlösningar'!$C$42='Prismatris '!$T$9,'Prismatris '!B19,IF('IT-konsultlösningar'!$C$42='Prismatris '!$T$10,'Prismatris '!B20,IF('IT-konsultlösningar'!$C$42='Prismatris '!$T$11,'Prismatris '!B21,IF('IT-konsultlösningar'!$C$42='Prismatris '!$T$12,'Prismatris '!B22,0))))</f>
        <v>0</v>
      </c>
      <c r="C24" s="30">
        <f>$L$24*IF('IT-konsultlösningar'!$C$42='Prismatris '!$T$9,'Prismatris '!C19,IF('IT-konsultlösningar'!$C$42='Prismatris '!$T$10,'Prismatris '!C20,IF('IT-konsultlösningar'!$C$42='Prismatris '!$T$11,'Prismatris '!C21,IF('IT-konsultlösningar'!$C$42='Prismatris '!$T$12,'Prismatris '!C22,0))))</f>
        <v>0</v>
      </c>
      <c r="D24" s="30">
        <f>$L$24*IF('IT-konsultlösningar'!$C$42='Prismatris '!$T$9,'Prismatris '!D19,IF('IT-konsultlösningar'!$C$42='Prismatris '!$T$10,'Prismatris '!D20,IF('IT-konsultlösningar'!$C$42='Prismatris '!$T$11,'Prismatris '!D21,IF('IT-konsultlösningar'!$C$42='Prismatris '!$T$12,'Prismatris '!D22,0))))</f>
        <v>0</v>
      </c>
      <c r="E24" s="30">
        <f>$L$24*IF('IT-konsultlösningar'!$C$42='Prismatris '!$T$9,'Prismatris '!E19,IF('IT-konsultlösningar'!$C$42='Prismatris '!$T$10,'Prismatris '!E20,IF('IT-konsultlösningar'!$C$42='Prismatris '!$T$11,'Prismatris '!E21,IF('IT-konsultlösningar'!$C$42='Prismatris '!$T$12,'Prismatris '!E22,0))))</f>
        <v>0</v>
      </c>
      <c r="F24" s="30">
        <f>$L$24*IF('IT-konsultlösningar'!$C$42='Prismatris '!$T$9,'Prismatris '!F19,IF('IT-konsultlösningar'!$C$42='Prismatris '!$T$10,'Prismatris '!F20,IF('IT-konsultlösningar'!$C$42='Prismatris '!$T$11,'Prismatris '!F21,IF('IT-konsultlösningar'!$C$42='Prismatris '!$T$12,'Prismatris '!F22,0))))</f>
        <v>0</v>
      </c>
      <c r="G24" s="30">
        <f>$L$24*IF('IT-konsultlösningar'!$C$42='Prismatris '!$T$9,'Prismatris '!G19,IF('IT-konsultlösningar'!$C$42='Prismatris '!$T$10,'Prismatris '!G20,IF('IT-konsultlösningar'!$C$42='Prismatris '!$T$11,'Prismatris '!G21,IF('IT-konsultlösningar'!$C$42='Prismatris '!$T$12,'Prismatris '!G22,0))))</f>
        <v>0</v>
      </c>
      <c r="H24" s="30">
        <f>$L$24*IF('IT-konsultlösningar'!$C$42='Prismatris '!$T$9,'Prismatris '!H19,IF('IT-konsultlösningar'!$C$42='Prismatris '!$T$10,'Prismatris '!H20,IF('IT-konsultlösningar'!$C$42='Prismatris '!$T$11,'Prismatris '!H21,IF('IT-konsultlösningar'!$C$42='Prismatris '!$T$12,'Prismatris '!H22,0))))</f>
        <v>0</v>
      </c>
      <c r="I24" s="30">
        <f>$L$24*IF('IT-konsultlösningar'!$C$42='Prismatris '!$T$9,'Prismatris '!I19,IF('IT-konsultlösningar'!$C$42='Prismatris '!$T$10,'Prismatris '!I20,IF('IT-konsultlösningar'!$C$42='Prismatris '!$T$11,'Prismatris '!I21,IF('IT-konsultlösningar'!$C$42='Prismatris '!$T$12,'Prismatris '!I22,0))))</f>
        <v>0</v>
      </c>
      <c r="J24" s="30">
        <f>$L$24*IF('IT-konsultlösningar'!$C$42='Prismatris '!$T$9,'Prismatris '!J19,IF('IT-konsultlösningar'!$C$42='Prismatris '!$T$10,'Prismatris '!J20,IF('IT-konsultlösningar'!$C$42='Prismatris '!$T$11,'Prismatris '!J21,IF('IT-konsultlösningar'!$C$42='Prismatris '!$T$12,'Prismatris '!J22,0))))</f>
        <v>0</v>
      </c>
      <c r="K24" s="4"/>
      <c r="L24" s="6">
        <f>'IT-konsultlösningar'!B42</f>
        <v>0</v>
      </c>
      <c r="M24" s="6"/>
      <c r="N24" s="11">
        <f>IF($B$95='IT-konsultlösningar'!$J$100,B24,IF($C$95='IT-konsultlösningar'!$J$100,C24,IF($D$95='IT-konsultlösningar'!$J$100,D24,IF($E$95='IT-konsultlösningar'!$J$100,E24,IF($F$95='IT-konsultlösningar'!$J$100,F24,IF($G$95='IT-konsultlösningar'!$J$100,G24,IF($H$95='IT-konsultlösningar'!$J$100,H24,IF($I$95='IT-konsultlösningar'!$J$100,I24,IF($J$95='IT-konsultlösningar'!$J$100,J24,"")))))))))</f>
        <v>0</v>
      </c>
      <c r="O24" s="11">
        <f>SUM(N24*$T$91)</f>
        <v>0</v>
      </c>
    </row>
    <row r="25" spans="1:15" x14ac:dyDescent="0.35">
      <c r="A25" s="37" t="s">
        <v>37</v>
      </c>
      <c r="B25" s="7">
        <f>SUM(B23:B24)</f>
        <v>0</v>
      </c>
      <c r="C25" s="7">
        <f t="shared" ref="C25:J25" si="1">SUM(C23:C24)</f>
        <v>0</v>
      </c>
      <c r="D25" s="7">
        <f t="shared" si="1"/>
        <v>0</v>
      </c>
      <c r="E25" s="7">
        <f t="shared" si="1"/>
        <v>0</v>
      </c>
      <c r="F25" s="7">
        <f t="shared" si="1"/>
        <v>0</v>
      </c>
      <c r="G25" s="7">
        <f t="shared" si="1"/>
        <v>0</v>
      </c>
      <c r="H25" s="7">
        <f t="shared" si="1"/>
        <v>0</v>
      </c>
      <c r="I25" s="7">
        <f t="shared" si="1"/>
        <v>0</v>
      </c>
      <c r="J25" s="7">
        <f t="shared" si="1"/>
        <v>0</v>
      </c>
      <c r="K25" s="7"/>
    </row>
    <row r="26" spans="1:15" x14ac:dyDescent="0.35">
      <c r="A26" s="5"/>
      <c r="B26" s="18"/>
      <c r="C26" s="18"/>
      <c r="D26" s="18"/>
      <c r="E26" s="6"/>
      <c r="F26" s="6"/>
      <c r="G26" s="6"/>
      <c r="H26" s="66"/>
      <c r="I26" s="66"/>
    </row>
    <row r="27" spans="1:15" x14ac:dyDescent="0.35">
      <c r="A27" s="5"/>
      <c r="B27" s="18"/>
      <c r="C27" s="18"/>
      <c r="D27" s="18"/>
      <c r="E27" s="6"/>
      <c r="F27" s="6"/>
      <c r="G27" s="6"/>
      <c r="H27" s="90"/>
      <c r="I27" s="90"/>
    </row>
    <row r="28" spans="1:15" x14ac:dyDescent="0.35">
      <c r="A28" s="93" t="s">
        <v>115</v>
      </c>
      <c r="E28" s="90"/>
      <c r="F28" s="90"/>
      <c r="G28" s="90"/>
    </row>
    <row r="29" spans="1:15" x14ac:dyDescent="0.35">
      <c r="A29" s="91" t="s">
        <v>64</v>
      </c>
      <c r="B29" s="30">
        <v>650</v>
      </c>
      <c r="C29" s="30">
        <v>574.5</v>
      </c>
      <c r="D29" s="30">
        <v>513.5</v>
      </c>
      <c r="E29" s="30">
        <v>592</v>
      </c>
      <c r="F29" s="30">
        <v>546</v>
      </c>
      <c r="G29" s="30">
        <v>599</v>
      </c>
      <c r="H29" s="30">
        <v>647</v>
      </c>
      <c r="I29" s="30">
        <v>563.5</v>
      </c>
      <c r="J29" s="30">
        <v>573.5</v>
      </c>
      <c r="K29" s="4"/>
      <c r="L29" s="60"/>
      <c r="M29" s="4"/>
      <c r="N29" s="7"/>
    </row>
    <row r="30" spans="1:15" x14ac:dyDescent="0.35">
      <c r="A30" s="91" t="s">
        <v>65</v>
      </c>
      <c r="B30" s="30">
        <v>845</v>
      </c>
      <c r="C30" s="30">
        <v>746.85</v>
      </c>
      <c r="D30" s="30">
        <v>667.55</v>
      </c>
      <c r="E30" s="30">
        <v>769.6</v>
      </c>
      <c r="F30" s="30">
        <v>709.8</v>
      </c>
      <c r="G30" s="30">
        <v>778.7</v>
      </c>
      <c r="H30" s="30">
        <v>841.1</v>
      </c>
      <c r="I30" s="30">
        <v>732.55</v>
      </c>
      <c r="J30" s="30">
        <v>745.55</v>
      </c>
      <c r="K30" s="4"/>
      <c r="L30" s="60"/>
      <c r="M30" s="4"/>
      <c r="N30" s="7"/>
    </row>
    <row r="31" spans="1:15" x14ac:dyDescent="0.35">
      <c r="A31" s="91" t="s">
        <v>66</v>
      </c>
      <c r="B31" s="30">
        <v>1040</v>
      </c>
      <c r="C31" s="30">
        <v>919.2</v>
      </c>
      <c r="D31" s="30">
        <v>821.6</v>
      </c>
      <c r="E31" s="30">
        <v>947.2</v>
      </c>
      <c r="F31" s="30">
        <v>873.6</v>
      </c>
      <c r="G31" s="30">
        <v>958.4</v>
      </c>
      <c r="H31" s="30">
        <v>1035.2</v>
      </c>
      <c r="I31" s="30">
        <v>901.6</v>
      </c>
      <c r="J31" s="30">
        <v>917.6</v>
      </c>
      <c r="K31" s="4"/>
      <c r="L31" s="60"/>
      <c r="M31" s="4"/>
      <c r="N31" s="7"/>
    </row>
    <row r="32" spans="1:15" x14ac:dyDescent="0.35">
      <c r="A32" s="91" t="s">
        <v>67</v>
      </c>
      <c r="B32" s="30">
        <v>1300</v>
      </c>
      <c r="C32" s="30">
        <v>1149</v>
      </c>
      <c r="D32" s="30">
        <v>1027</v>
      </c>
      <c r="E32" s="30">
        <v>1184</v>
      </c>
      <c r="F32" s="30">
        <v>1092</v>
      </c>
      <c r="G32" s="30">
        <v>1198</v>
      </c>
      <c r="H32" s="30">
        <v>1294</v>
      </c>
      <c r="I32" s="30">
        <v>1127</v>
      </c>
      <c r="J32" s="30">
        <v>1147</v>
      </c>
      <c r="K32" s="4"/>
      <c r="L32" s="4"/>
      <c r="M32" s="4"/>
      <c r="N32" s="7"/>
    </row>
    <row r="33" spans="1:15" x14ac:dyDescent="0.35">
      <c r="A33" s="91">
        <v>1</v>
      </c>
      <c r="B33" s="30">
        <f>$L33*IF('IT-konsultlösningar'!$C$47='Prismatris '!$T$9,'Prismatris '!B$29,IF('IT-konsultlösningar'!$C$47='Prismatris '!$T$10,'Prismatris '!B$30,IF('IT-konsultlösningar'!$C$47='Prismatris '!$T$11,'Prismatris '!B$31,IF('IT-konsultlösningar'!$C$47='Prismatris '!$T$12,'Prismatris '!B$32,0))))</f>
        <v>0</v>
      </c>
      <c r="C33" s="30">
        <f>$L33*IF('IT-konsultlösningar'!$C$47='Prismatris '!$T$9,'Prismatris '!C$29,IF('IT-konsultlösningar'!$C$47='Prismatris '!$T$10,'Prismatris '!C$30,IF('IT-konsultlösningar'!$C$47='Prismatris '!$T$11,'Prismatris '!C$31,IF('IT-konsultlösningar'!$C$47='Prismatris '!$T$12,'Prismatris '!C$32,0))))</f>
        <v>0</v>
      </c>
      <c r="D33" s="30">
        <f>$L33*IF('IT-konsultlösningar'!$C$47='Prismatris '!$T$9,'Prismatris '!D$29,IF('IT-konsultlösningar'!$C$47='Prismatris '!$T$10,'Prismatris '!D$30,IF('IT-konsultlösningar'!$C$47='Prismatris '!$T$11,'Prismatris '!D$31,IF('IT-konsultlösningar'!$C$47='Prismatris '!$T$12,'Prismatris '!D$32,0))))</f>
        <v>0</v>
      </c>
      <c r="E33" s="30">
        <f>$L33*IF('IT-konsultlösningar'!$C$47='Prismatris '!$T$9,'Prismatris '!E$29,IF('IT-konsultlösningar'!$C$47='Prismatris '!$T$10,'Prismatris '!E$30,IF('IT-konsultlösningar'!$C$47='Prismatris '!$T$11,'Prismatris '!E$31,IF('IT-konsultlösningar'!$C$47='Prismatris '!$T$12,'Prismatris '!E$32,0))))</f>
        <v>0</v>
      </c>
      <c r="F33" s="30">
        <f>$L33*IF('IT-konsultlösningar'!$C$47='Prismatris '!$T$9,'Prismatris '!F$29,IF('IT-konsultlösningar'!$C$47='Prismatris '!$T$10,'Prismatris '!F$30,IF('IT-konsultlösningar'!$C$47='Prismatris '!$T$11,'Prismatris '!F$31,IF('IT-konsultlösningar'!$C$47='Prismatris '!$T$12,'Prismatris '!F$32,0))))</f>
        <v>0</v>
      </c>
      <c r="G33" s="30">
        <f>$L33*IF('IT-konsultlösningar'!$C$47='Prismatris '!$T$9,'Prismatris '!G$29,IF('IT-konsultlösningar'!$C$47='Prismatris '!$T$10,'Prismatris '!G$30,IF('IT-konsultlösningar'!$C$47='Prismatris '!$T$11,'Prismatris '!G$31,IF('IT-konsultlösningar'!$C$47='Prismatris '!$T$12,'Prismatris '!G$32,0))))</f>
        <v>0</v>
      </c>
      <c r="H33" s="30">
        <f>$L33*IF('IT-konsultlösningar'!$C$47='Prismatris '!$T$9,'Prismatris '!H$29,IF('IT-konsultlösningar'!$C$47='Prismatris '!$T$10,'Prismatris '!H$30,IF('IT-konsultlösningar'!$C$47='Prismatris '!$T$11,'Prismatris '!H$31,IF('IT-konsultlösningar'!$C$47='Prismatris '!$T$12,'Prismatris '!H$32,0))))</f>
        <v>0</v>
      </c>
      <c r="I33" s="30">
        <f>$L33*IF('IT-konsultlösningar'!$C$47='Prismatris '!$T$9,'Prismatris '!I$29,IF('IT-konsultlösningar'!$C$47='Prismatris '!$T$10,'Prismatris '!I$30,IF('IT-konsultlösningar'!$C$47='Prismatris '!$T$11,'Prismatris '!I$31,IF('IT-konsultlösningar'!$C$47='Prismatris '!$T$12,'Prismatris '!I$32,0))))</f>
        <v>0</v>
      </c>
      <c r="J33" s="30">
        <f>$L33*IF('IT-konsultlösningar'!$C$47='Prismatris '!$T$9,'Prismatris '!J$29,IF('IT-konsultlösningar'!$C$47='Prismatris '!$T$10,'Prismatris '!J$30,IF('IT-konsultlösningar'!$C$47='Prismatris '!$T$11,'Prismatris '!J$31,IF('IT-konsultlösningar'!$C$47='Prismatris '!$T$12,'Prismatris '!J$32,0))))</f>
        <v>0</v>
      </c>
      <c r="K33" s="4"/>
      <c r="L33" s="6">
        <f>'IT-konsultlösningar'!B47</f>
        <v>0</v>
      </c>
      <c r="M33" s="6"/>
      <c r="N33" s="11">
        <f>IF($B$95='IT-konsultlösningar'!$J$100,B33,IF($C$95='IT-konsultlösningar'!$J$100,C33,IF($D$95='IT-konsultlösningar'!$J$100,D33,IF($E$95='IT-konsultlösningar'!$J$100,E33,IF($F$95='IT-konsultlösningar'!$J$100,F33,IF($G$95='IT-konsultlösningar'!$J$100,G33,IF($H$95='IT-konsultlösningar'!$J$100,H33,IF($I$95='IT-konsultlösningar'!$J$100,I33,IF($J$95='IT-konsultlösningar'!$J$100,J33,"")))))))))</f>
        <v>0</v>
      </c>
      <c r="O33" s="11">
        <f>SUM(N33*$T$91)</f>
        <v>0</v>
      </c>
    </row>
    <row r="34" spans="1:15" x14ac:dyDescent="0.35">
      <c r="A34" s="91">
        <v>2</v>
      </c>
      <c r="B34" s="30">
        <f>$L$34*IF('IT-konsultlösningar'!$C$48='Prismatris '!$T$9,'Prismatris '!B29,IF('IT-konsultlösningar'!$C$48='Prismatris '!$T$10,'Prismatris '!B30,IF('IT-konsultlösningar'!$C$48='Prismatris '!$T$11,'Prismatris '!B31,IF('IT-konsultlösningar'!$C$48='Prismatris '!$T$12,'Prismatris '!B32,0))))</f>
        <v>0</v>
      </c>
      <c r="C34" s="30">
        <f>$L$34*IF('IT-konsultlösningar'!$C$48='Prismatris '!$T$9,'Prismatris '!C29,IF('IT-konsultlösningar'!$C$48='Prismatris '!$T$10,'Prismatris '!C30,IF('IT-konsultlösningar'!$C$48='Prismatris '!$T$11,'Prismatris '!C31,IF('IT-konsultlösningar'!$C$48='Prismatris '!$T$12,'Prismatris '!C32,0))))</f>
        <v>0</v>
      </c>
      <c r="D34" s="30">
        <f>$L$34*IF('IT-konsultlösningar'!$C$48='Prismatris '!$T$9,'Prismatris '!D29,IF('IT-konsultlösningar'!$C$48='Prismatris '!$T$10,'Prismatris '!D30,IF('IT-konsultlösningar'!$C$48='Prismatris '!$T$11,'Prismatris '!D31,IF('IT-konsultlösningar'!$C$48='Prismatris '!$T$12,'Prismatris '!D32,0))))</f>
        <v>0</v>
      </c>
      <c r="E34" s="30">
        <f>$L$34*IF('IT-konsultlösningar'!$C$48='Prismatris '!$T$9,'Prismatris '!E29,IF('IT-konsultlösningar'!$C$48='Prismatris '!$T$10,'Prismatris '!E30,IF('IT-konsultlösningar'!$C$48='Prismatris '!$T$11,'Prismatris '!E31,IF('IT-konsultlösningar'!$C$48='Prismatris '!$T$12,'Prismatris '!E32,0))))</f>
        <v>0</v>
      </c>
      <c r="F34" s="30">
        <f>$L$34*IF('IT-konsultlösningar'!$C$48='Prismatris '!$T$9,'Prismatris '!F29,IF('IT-konsultlösningar'!$C$48='Prismatris '!$T$10,'Prismatris '!F30,IF('IT-konsultlösningar'!$C$48='Prismatris '!$T$11,'Prismatris '!F31,IF('IT-konsultlösningar'!$C$48='Prismatris '!$T$12,'Prismatris '!F32,0))))</f>
        <v>0</v>
      </c>
      <c r="G34" s="30">
        <f>$L$34*IF('IT-konsultlösningar'!$C$48='Prismatris '!$T$9,'Prismatris '!G29,IF('IT-konsultlösningar'!$C$48='Prismatris '!$T$10,'Prismatris '!G30,IF('IT-konsultlösningar'!$C$48='Prismatris '!$T$11,'Prismatris '!G31,IF('IT-konsultlösningar'!$C$48='Prismatris '!$T$12,'Prismatris '!G32,0))))</f>
        <v>0</v>
      </c>
      <c r="H34" s="30">
        <f>$L$34*IF('IT-konsultlösningar'!$C$48='Prismatris '!$T$9,'Prismatris '!H29,IF('IT-konsultlösningar'!$C$48='Prismatris '!$T$10,'Prismatris '!H30,IF('IT-konsultlösningar'!$C$48='Prismatris '!$T$11,'Prismatris '!H31,IF('IT-konsultlösningar'!$C$48='Prismatris '!$T$12,'Prismatris '!H32,0))))</f>
        <v>0</v>
      </c>
      <c r="I34" s="30">
        <f>$L$34*IF('IT-konsultlösningar'!$C$48='Prismatris '!$T$9,'Prismatris '!I29,IF('IT-konsultlösningar'!$C$48='Prismatris '!$T$10,'Prismatris '!I30,IF('IT-konsultlösningar'!$C$48='Prismatris '!$T$11,'Prismatris '!I31,IF('IT-konsultlösningar'!$C$48='Prismatris '!$T$12,'Prismatris '!I32,0))))</f>
        <v>0</v>
      </c>
      <c r="J34" s="30">
        <f>$L$34*IF('IT-konsultlösningar'!$C$48='Prismatris '!$T$9,'Prismatris '!J29,IF('IT-konsultlösningar'!$C$48='Prismatris '!$T$10,'Prismatris '!J30,IF('IT-konsultlösningar'!$C$48='Prismatris '!$T$11,'Prismatris '!J31,IF('IT-konsultlösningar'!$C$48='Prismatris '!$T$12,'Prismatris '!J32,0))))</f>
        <v>0</v>
      </c>
      <c r="K34" s="4"/>
      <c r="L34" s="6">
        <f>'IT-konsultlösningar'!B48</f>
        <v>0</v>
      </c>
      <c r="M34" s="6"/>
      <c r="N34" s="11">
        <f>IF($B$95='IT-konsultlösningar'!$J$100,B34,IF($C$95='IT-konsultlösningar'!$J$100,C34,IF($D$95='IT-konsultlösningar'!$J$100,D34,IF($E$95='IT-konsultlösningar'!$J$100,E34,IF($F$95='IT-konsultlösningar'!$J$100,F34,IF($G$95='IT-konsultlösningar'!$J$100,G34,IF($H$95='IT-konsultlösningar'!$J$100,H34,IF($I$95='IT-konsultlösningar'!$J$100,I34,IF($J$95='IT-konsultlösningar'!$J$100,J34,"")))))))))</f>
        <v>0</v>
      </c>
      <c r="O34" s="11">
        <f>SUM(N34*$T$91)</f>
        <v>0</v>
      </c>
    </row>
    <row r="35" spans="1:15" x14ac:dyDescent="0.35">
      <c r="A35" s="37" t="s">
        <v>37</v>
      </c>
      <c r="B35" s="7">
        <f>SUM(B33:B34)</f>
        <v>0</v>
      </c>
      <c r="C35" s="7">
        <f t="shared" ref="C35:J35" si="2">SUM(C33:C34)</f>
        <v>0</v>
      </c>
      <c r="D35" s="7">
        <f t="shared" si="2"/>
        <v>0</v>
      </c>
      <c r="E35" s="7">
        <f t="shared" si="2"/>
        <v>0</v>
      </c>
      <c r="F35" s="7">
        <f t="shared" si="2"/>
        <v>0</v>
      </c>
      <c r="G35" s="7">
        <f t="shared" si="2"/>
        <v>0</v>
      </c>
      <c r="H35" s="7">
        <f t="shared" si="2"/>
        <v>0</v>
      </c>
      <c r="I35" s="7">
        <f t="shared" si="2"/>
        <v>0</v>
      </c>
      <c r="J35" s="7">
        <f t="shared" si="2"/>
        <v>0</v>
      </c>
      <c r="K35" s="7"/>
    </row>
    <row r="36" spans="1:15" x14ac:dyDescent="0.35">
      <c r="A36" s="5"/>
      <c r="B36" s="18"/>
      <c r="C36" s="18"/>
      <c r="D36" s="18"/>
      <c r="E36" s="6"/>
      <c r="F36" s="6"/>
      <c r="G36" s="6"/>
      <c r="H36" s="90"/>
      <c r="I36" s="90"/>
    </row>
    <row r="37" spans="1:15" x14ac:dyDescent="0.35">
      <c r="A37" s="5"/>
      <c r="B37" s="18"/>
      <c r="C37" s="18"/>
      <c r="D37" s="18"/>
      <c r="E37" s="6"/>
      <c r="F37" s="6"/>
      <c r="G37" s="6"/>
      <c r="H37" s="90"/>
      <c r="I37" s="90"/>
    </row>
    <row r="38" spans="1:15" x14ac:dyDescent="0.35">
      <c r="A38" s="93" t="s">
        <v>116</v>
      </c>
      <c r="E38" s="90"/>
      <c r="F38" s="90"/>
      <c r="G38" s="90"/>
      <c r="H38" s="90"/>
      <c r="I38" s="90"/>
    </row>
    <row r="39" spans="1:15" x14ac:dyDescent="0.35">
      <c r="A39" s="91" t="s">
        <v>64</v>
      </c>
      <c r="B39" s="30">
        <v>650</v>
      </c>
      <c r="C39" s="30">
        <v>574.5</v>
      </c>
      <c r="D39" s="30">
        <v>513.5</v>
      </c>
      <c r="E39" s="30">
        <v>592</v>
      </c>
      <c r="F39" s="30">
        <v>546</v>
      </c>
      <c r="G39" s="30">
        <v>599</v>
      </c>
      <c r="H39" s="30">
        <v>647</v>
      </c>
      <c r="I39" s="30">
        <v>563.5</v>
      </c>
      <c r="J39" s="30">
        <v>573.5</v>
      </c>
      <c r="K39" s="4"/>
      <c r="L39" s="60"/>
      <c r="M39" s="4"/>
      <c r="N39" s="7"/>
    </row>
    <row r="40" spans="1:15" x14ac:dyDescent="0.35">
      <c r="A40" s="91" t="s">
        <v>65</v>
      </c>
      <c r="B40" s="30">
        <v>845</v>
      </c>
      <c r="C40" s="30">
        <v>746.85</v>
      </c>
      <c r="D40" s="30">
        <v>667.55</v>
      </c>
      <c r="E40" s="30">
        <v>769.6</v>
      </c>
      <c r="F40" s="30">
        <v>709.8</v>
      </c>
      <c r="G40" s="30">
        <v>778.7</v>
      </c>
      <c r="H40" s="30">
        <v>841.1</v>
      </c>
      <c r="I40" s="30">
        <v>732.55</v>
      </c>
      <c r="J40" s="30">
        <v>745.55</v>
      </c>
      <c r="K40" s="4"/>
      <c r="L40" s="60"/>
      <c r="M40" s="4"/>
      <c r="N40" s="7"/>
    </row>
    <row r="41" spans="1:15" x14ac:dyDescent="0.35">
      <c r="A41" s="91" t="s">
        <v>66</v>
      </c>
      <c r="B41" s="30">
        <v>1040</v>
      </c>
      <c r="C41" s="30">
        <v>919.2</v>
      </c>
      <c r="D41" s="30">
        <v>821.6</v>
      </c>
      <c r="E41" s="30">
        <v>947.2</v>
      </c>
      <c r="F41" s="30">
        <v>873.6</v>
      </c>
      <c r="G41" s="30">
        <v>958.4</v>
      </c>
      <c r="H41" s="30">
        <v>1035.2</v>
      </c>
      <c r="I41" s="30">
        <v>901.6</v>
      </c>
      <c r="J41" s="30">
        <v>917.6</v>
      </c>
      <c r="K41" s="4"/>
      <c r="L41" s="60"/>
      <c r="M41" s="4"/>
      <c r="N41" s="7"/>
    </row>
    <row r="42" spans="1:15" x14ac:dyDescent="0.35">
      <c r="A42" s="91" t="s">
        <v>67</v>
      </c>
      <c r="B42" s="30">
        <v>1300</v>
      </c>
      <c r="C42" s="30">
        <v>1149</v>
      </c>
      <c r="D42" s="30">
        <v>1027</v>
      </c>
      <c r="E42" s="30">
        <v>1184</v>
      </c>
      <c r="F42" s="30">
        <v>1092</v>
      </c>
      <c r="G42" s="30">
        <v>1198</v>
      </c>
      <c r="H42" s="30">
        <v>1294</v>
      </c>
      <c r="I42" s="30">
        <v>1127</v>
      </c>
      <c r="J42" s="30">
        <v>1147</v>
      </c>
      <c r="K42" s="4"/>
      <c r="L42" s="4"/>
      <c r="M42" s="4"/>
      <c r="N42" s="7"/>
    </row>
    <row r="43" spans="1:15" x14ac:dyDescent="0.35">
      <c r="A43" s="91">
        <v>1</v>
      </c>
      <c r="B43" s="30">
        <f>$L43*IF('IT-konsultlösningar'!$C$53='Prismatris '!$T$9,'Prismatris '!B39,IF('IT-konsultlösningar'!$C$53='Prismatris '!$T$10,'Prismatris '!B40,IF('IT-konsultlösningar'!$C$53='Prismatris '!$T$11,'Prismatris '!B41,IF('IT-konsultlösningar'!$C$53='Prismatris '!$T$12,'Prismatris '!B42,0))))</f>
        <v>0</v>
      </c>
      <c r="C43" s="30">
        <f>$L43*IF('IT-konsultlösningar'!$C$53='Prismatris '!$T$9,'Prismatris '!C39,IF('IT-konsultlösningar'!$C$53='Prismatris '!$T$10,'Prismatris '!C40,IF('IT-konsultlösningar'!$C$53='Prismatris '!$T$11,'Prismatris '!C41,IF('IT-konsultlösningar'!$C$53='Prismatris '!$T$12,'Prismatris '!C42,0))))</f>
        <v>0</v>
      </c>
      <c r="D43" s="30">
        <f>$L43*IF('IT-konsultlösningar'!$C$53='Prismatris '!$T$9,'Prismatris '!D39,IF('IT-konsultlösningar'!$C$53='Prismatris '!$T$10,'Prismatris '!D40,IF('IT-konsultlösningar'!$C$53='Prismatris '!$T$11,'Prismatris '!D41,IF('IT-konsultlösningar'!$C$53='Prismatris '!$T$12,'Prismatris '!D42,0))))</f>
        <v>0</v>
      </c>
      <c r="E43" s="30">
        <f>$L43*IF('IT-konsultlösningar'!$C$53='Prismatris '!$T$9,'Prismatris '!E39,IF('IT-konsultlösningar'!$C$53='Prismatris '!$T$10,'Prismatris '!E40,IF('IT-konsultlösningar'!$C$53='Prismatris '!$T$11,'Prismatris '!E41,IF('IT-konsultlösningar'!$C$53='Prismatris '!$T$12,'Prismatris '!E42,0))))</f>
        <v>0</v>
      </c>
      <c r="F43" s="30">
        <f>$L43*IF('IT-konsultlösningar'!$C$53='Prismatris '!$T$9,'Prismatris '!F39,IF('IT-konsultlösningar'!$C$53='Prismatris '!$T$10,'Prismatris '!F40,IF('IT-konsultlösningar'!$C$53='Prismatris '!$T$11,'Prismatris '!F41,IF('IT-konsultlösningar'!$C$53='Prismatris '!$T$12,'Prismatris '!F42,0))))</f>
        <v>0</v>
      </c>
      <c r="G43" s="30">
        <f>$L43*IF('IT-konsultlösningar'!$C$53='Prismatris '!$T$9,'Prismatris '!G39,IF('IT-konsultlösningar'!$C$53='Prismatris '!$T$10,'Prismatris '!G40,IF('IT-konsultlösningar'!$C$53='Prismatris '!$T$11,'Prismatris '!G41,IF('IT-konsultlösningar'!$C$53='Prismatris '!$T$12,'Prismatris '!G42,0))))</f>
        <v>0</v>
      </c>
      <c r="H43" s="30">
        <f>$L43*IF('IT-konsultlösningar'!$C$53='Prismatris '!$T$9,'Prismatris '!H39,IF('IT-konsultlösningar'!$C$53='Prismatris '!$T$10,'Prismatris '!H40,IF('IT-konsultlösningar'!$C$53='Prismatris '!$T$11,'Prismatris '!H41,IF('IT-konsultlösningar'!$C$53='Prismatris '!$T$12,'Prismatris '!H42,0))))</f>
        <v>0</v>
      </c>
      <c r="I43" s="30">
        <f>$L43*IF('IT-konsultlösningar'!$C$53='Prismatris '!$T$9,'Prismatris '!I39,IF('IT-konsultlösningar'!$C$53='Prismatris '!$T$10,'Prismatris '!I40,IF('IT-konsultlösningar'!$C$53='Prismatris '!$T$11,'Prismatris '!I41,IF('IT-konsultlösningar'!$C$53='Prismatris '!$T$12,'Prismatris '!I42,0))))</f>
        <v>0</v>
      </c>
      <c r="J43" s="30">
        <f>$L43*IF('IT-konsultlösningar'!$C$53='Prismatris '!$T$9,'Prismatris '!J39,IF('IT-konsultlösningar'!$C$53='Prismatris '!$T$10,'Prismatris '!J40,IF('IT-konsultlösningar'!$C$53='Prismatris '!$T$11,'Prismatris '!J41,IF('IT-konsultlösningar'!$C$53='Prismatris '!$T$12,'Prismatris '!J42,0))))</f>
        <v>0</v>
      </c>
      <c r="K43" s="4"/>
      <c r="L43" s="6">
        <f>'IT-konsultlösningar'!B53</f>
        <v>0</v>
      </c>
      <c r="M43" s="6"/>
      <c r="N43" s="11">
        <f>IF($B$95='IT-konsultlösningar'!$J$100,B43,IF($C$95='IT-konsultlösningar'!$J$100,C43,IF($D$95='IT-konsultlösningar'!$J$100,D43,IF($E$95='IT-konsultlösningar'!$J$100,E43,IF($F$95='IT-konsultlösningar'!$J$100,F43,IF($G$95='IT-konsultlösningar'!$J$100,G43,IF($H$95='IT-konsultlösningar'!$J$100,H43,IF($I$95='IT-konsultlösningar'!$J$100,I43,IF($J$95='IT-konsultlösningar'!$J$100,J43,"")))))))))</f>
        <v>0</v>
      </c>
      <c r="O43" s="11">
        <f>SUM(N43*$T$91)</f>
        <v>0</v>
      </c>
    </row>
    <row r="44" spans="1:15" x14ac:dyDescent="0.35">
      <c r="A44" s="91">
        <v>2</v>
      </c>
      <c r="B44" s="30">
        <f>$L44*IF('IT-konsultlösningar'!$C$54='Prismatris '!$T$9,'Prismatris '!B39,IF('IT-konsultlösningar'!$C$54='Prismatris '!$T$10,'Prismatris '!B40,IF('IT-konsultlösningar'!$C$54='Prismatris '!$T$11,'Prismatris '!B41,IF('IT-konsultlösningar'!$C$54='Prismatris '!$T$12,'Prismatris '!B42,0))))</f>
        <v>0</v>
      </c>
      <c r="C44" s="30">
        <f>$L44*IF('IT-konsultlösningar'!$C$54='Prismatris '!$T$9,'Prismatris '!C39,IF('IT-konsultlösningar'!$C$54='Prismatris '!$T$10,'Prismatris '!C40,IF('IT-konsultlösningar'!$C$54='Prismatris '!$T$11,'Prismatris '!C41,IF('IT-konsultlösningar'!$C$54='Prismatris '!$T$12,'Prismatris '!C42,0))))</f>
        <v>0</v>
      </c>
      <c r="D44" s="30">
        <f>$L44*IF('IT-konsultlösningar'!$C$54='Prismatris '!$T$9,'Prismatris '!D39,IF('IT-konsultlösningar'!$C$54='Prismatris '!$T$10,'Prismatris '!D40,IF('IT-konsultlösningar'!$C$54='Prismatris '!$T$11,'Prismatris '!D41,IF('IT-konsultlösningar'!$C$54='Prismatris '!$T$12,'Prismatris '!D42,0))))</f>
        <v>0</v>
      </c>
      <c r="E44" s="30">
        <f>$L44*IF('IT-konsultlösningar'!$C$54='Prismatris '!$T$9,'Prismatris '!E39,IF('IT-konsultlösningar'!$C$54='Prismatris '!$T$10,'Prismatris '!E40,IF('IT-konsultlösningar'!$C$54='Prismatris '!$T$11,'Prismatris '!E41,IF('IT-konsultlösningar'!$C$54='Prismatris '!$T$12,'Prismatris '!E42,0))))</f>
        <v>0</v>
      </c>
      <c r="F44" s="30">
        <f>$L44*IF('IT-konsultlösningar'!$C$54='Prismatris '!$T$9,'Prismatris '!F39,IF('IT-konsultlösningar'!$C$54='Prismatris '!$T$10,'Prismatris '!F40,IF('IT-konsultlösningar'!$C$54='Prismatris '!$T$11,'Prismatris '!F41,IF('IT-konsultlösningar'!$C$54='Prismatris '!$T$12,'Prismatris '!F42,0))))</f>
        <v>0</v>
      </c>
      <c r="G44" s="30">
        <f>$L44*IF('IT-konsultlösningar'!$C$54='Prismatris '!$T$9,'Prismatris '!G39,IF('IT-konsultlösningar'!$C$54='Prismatris '!$T$10,'Prismatris '!G40,IF('IT-konsultlösningar'!$C$54='Prismatris '!$T$11,'Prismatris '!G41,IF('IT-konsultlösningar'!$C$54='Prismatris '!$T$12,'Prismatris '!G42,0))))</f>
        <v>0</v>
      </c>
      <c r="H44" s="30">
        <f>$L44*IF('IT-konsultlösningar'!$C$54='Prismatris '!$T$9,'Prismatris '!H39,IF('IT-konsultlösningar'!$C$54='Prismatris '!$T$10,'Prismatris '!H40,IF('IT-konsultlösningar'!$C$54='Prismatris '!$T$11,'Prismatris '!H41,IF('IT-konsultlösningar'!$C$54='Prismatris '!$T$12,'Prismatris '!H42,0))))</f>
        <v>0</v>
      </c>
      <c r="I44" s="30">
        <f>$L44*IF('IT-konsultlösningar'!$C$54='Prismatris '!$T$9,'Prismatris '!I39,IF('IT-konsultlösningar'!$C$54='Prismatris '!$T$10,'Prismatris '!I40,IF('IT-konsultlösningar'!$C$54='Prismatris '!$T$11,'Prismatris '!I41,IF('IT-konsultlösningar'!$C$54='Prismatris '!$T$12,'Prismatris '!I42,0))))</f>
        <v>0</v>
      </c>
      <c r="J44" s="30">
        <f>$L44*IF('IT-konsultlösningar'!$C$54='Prismatris '!$T$9,'Prismatris '!J39,IF('IT-konsultlösningar'!$C$54='Prismatris '!$T$10,'Prismatris '!J40,IF('IT-konsultlösningar'!$C$54='Prismatris '!$T$11,'Prismatris '!J41,IF('IT-konsultlösningar'!$C$54='Prismatris '!$T$12,'Prismatris '!J42,0))))</f>
        <v>0</v>
      </c>
      <c r="K44" s="4"/>
      <c r="L44" s="6">
        <f>'IT-konsultlösningar'!B54</f>
        <v>0</v>
      </c>
      <c r="M44" s="6"/>
      <c r="N44" s="11">
        <f>IF($B$95='IT-konsultlösningar'!$J$100,B44,IF($C$95='IT-konsultlösningar'!$J$100,C44,IF($D$95='IT-konsultlösningar'!$J$100,D44,IF($E$95='IT-konsultlösningar'!$J$100,E44,IF($F$95='IT-konsultlösningar'!$J$100,F44,IF($G$95='IT-konsultlösningar'!$J$100,G44,IF($H$95='IT-konsultlösningar'!$J$100,H44,IF($I$95='IT-konsultlösningar'!$J$100,I44,IF($J$95='IT-konsultlösningar'!$J$100,J44,"")))))))))</f>
        <v>0</v>
      </c>
      <c r="O44" s="11">
        <f>SUM(N44*$T$91)</f>
        <v>0</v>
      </c>
    </row>
    <row r="45" spans="1:15" x14ac:dyDescent="0.35">
      <c r="A45" s="37" t="s">
        <v>37</v>
      </c>
      <c r="B45" s="7">
        <f>SUM(B43:B44)</f>
        <v>0</v>
      </c>
      <c r="C45" s="7">
        <f t="shared" ref="C45:J45" si="3">SUM(C43:C44)</f>
        <v>0</v>
      </c>
      <c r="D45" s="7">
        <f t="shared" si="3"/>
        <v>0</v>
      </c>
      <c r="E45" s="7">
        <f t="shared" si="3"/>
        <v>0</v>
      </c>
      <c r="F45" s="7">
        <f t="shared" si="3"/>
        <v>0</v>
      </c>
      <c r="G45" s="7">
        <f t="shared" si="3"/>
        <v>0</v>
      </c>
      <c r="H45" s="7">
        <f t="shared" si="3"/>
        <v>0</v>
      </c>
      <c r="I45" s="7">
        <f t="shared" si="3"/>
        <v>0</v>
      </c>
      <c r="J45" s="7">
        <f t="shared" si="3"/>
        <v>0</v>
      </c>
      <c r="K45" s="7"/>
    </row>
    <row r="46" spans="1:15" x14ac:dyDescent="0.35">
      <c r="A46" s="5"/>
      <c r="B46" s="18"/>
      <c r="C46" s="18"/>
      <c r="D46" s="18"/>
      <c r="E46" s="6"/>
      <c r="F46" s="6"/>
      <c r="G46" s="6"/>
      <c r="H46" s="90"/>
      <c r="I46" s="90"/>
    </row>
    <row r="47" spans="1:15" x14ac:dyDescent="0.35">
      <c r="A47" s="5"/>
      <c r="B47" s="18"/>
      <c r="C47" s="18"/>
      <c r="D47" s="18"/>
      <c r="E47" s="6"/>
      <c r="F47" s="6"/>
      <c r="G47" s="6"/>
      <c r="H47" s="90"/>
      <c r="I47" s="90"/>
    </row>
    <row r="48" spans="1:15" x14ac:dyDescent="0.35">
      <c r="A48" s="93" t="s">
        <v>117</v>
      </c>
      <c r="E48" s="90"/>
      <c r="F48" s="90"/>
      <c r="G48" s="90"/>
    </row>
    <row r="49" spans="1:15" x14ac:dyDescent="0.35">
      <c r="A49" s="91" t="s">
        <v>64</v>
      </c>
      <c r="B49" s="30">
        <v>650</v>
      </c>
      <c r="C49" s="30">
        <v>574.5</v>
      </c>
      <c r="D49" s="30">
        <v>513.5</v>
      </c>
      <c r="E49" s="30">
        <v>592</v>
      </c>
      <c r="F49" s="30">
        <v>546</v>
      </c>
      <c r="G49" s="30">
        <v>599</v>
      </c>
      <c r="H49" s="30">
        <v>647</v>
      </c>
      <c r="I49" s="30">
        <v>563.5</v>
      </c>
      <c r="J49" s="30">
        <v>573.5</v>
      </c>
      <c r="K49" s="4"/>
      <c r="L49" s="60"/>
      <c r="M49" s="4"/>
      <c r="N49" s="7"/>
    </row>
    <row r="50" spans="1:15" x14ac:dyDescent="0.35">
      <c r="A50" s="91" t="s">
        <v>65</v>
      </c>
      <c r="B50" s="30">
        <v>845</v>
      </c>
      <c r="C50" s="30">
        <v>746.85</v>
      </c>
      <c r="D50" s="30">
        <v>667.55</v>
      </c>
      <c r="E50" s="30">
        <v>769.6</v>
      </c>
      <c r="F50" s="30">
        <v>709.8</v>
      </c>
      <c r="G50" s="30">
        <v>778.7</v>
      </c>
      <c r="H50" s="30">
        <v>841.1</v>
      </c>
      <c r="I50" s="30">
        <v>732.55</v>
      </c>
      <c r="J50" s="30">
        <v>745.55</v>
      </c>
      <c r="K50" s="4"/>
      <c r="L50" s="60"/>
      <c r="M50" s="4"/>
      <c r="N50" s="7"/>
    </row>
    <row r="51" spans="1:15" x14ac:dyDescent="0.35">
      <c r="A51" s="91" t="s">
        <v>66</v>
      </c>
      <c r="B51" s="30">
        <v>1040</v>
      </c>
      <c r="C51" s="30">
        <v>919.2</v>
      </c>
      <c r="D51" s="30">
        <v>821.6</v>
      </c>
      <c r="E51" s="30">
        <v>947.2</v>
      </c>
      <c r="F51" s="30">
        <v>873.6</v>
      </c>
      <c r="G51" s="30">
        <v>958.4</v>
      </c>
      <c r="H51" s="30">
        <v>1035.2</v>
      </c>
      <c r="I51" s="30">
        <v>901.6</v>
      </c>
      <c r="J51" s="30">
        <v>917.6</v>
      </c>
      <c r="K51" s="4"/>
      <c r="L51" s="60"/>
      <c r="M51" s="4"/>
      <c r="N51" s="7"/>
    </row>
    <row r="52" spans="1:15" x14ac:dyDescent="0.35">
      <c r="A52" s="91" t="s">
        <v>67</v>
      </c>
      <c r="B52" s="30">
        <v>1300</v>
      </c>
      <c r="C52" s="30">
        <v>1149</v>
      </c>
      <c r="D52" s="30">
        <v>1027</v>
      </c>
      <c r="E52" s="30">
        <v>1184</v>
      </c>
      <c r="F52" s="30">
        <v>1092</v>
      </c>
      <c r="G52" s="30">
        <v>1198</v>
      </c>
      <c r="H52" s="30">
        <v>1294</v>
      </c>
      <c r="I52" s="30">
        <v>1127</v>
      </c>
      <c r="J52" s="30">
        <v>1147</v>
      </c>
      <c r="K52" s="4"/>
      <c r="L52" s="4"/>
      <c r="M52" s="4"/>
      <c r="N52" s="7"/>
    </row>
    <row r="53" spans="1:15" x14ac:dyDescent="0.35">
      <c r="A53" s="91">
        <v>1</v>
      </c>
      <c r="B53" s="30">
        <f>$L53*IF('IT-konsultlösningar'!$C$59='Prismatris '!$T$9,'Prismatris '!B49,IF('IT-konsultlösningar'!$C$59='Prismatris '!$T$10,'Prismatris '!B50,IF('IT-konsultlösningar'!$C$59='Prismatris '!$T$11,'Prismatris '!B51,IF('IT-konsultlösningar'!$C$59='Prismatris '!$T$12,'Prismatris '!B52,0))))</f>
        <v>0</v>
      </c>
      <c r="C53" s="30">
        <f>$L53*IF('IT-konsultlösningar'!$C$59='Prismatris '!$T$9,'Prismatris '!C49,IF('IT-konsultlösningar'!$C$59='Prismatris '!$T$10,'Prismatris '!C50,IF('IT-konsultlösningar'!$C$59='Prismatris '!$T$11,'Prismatris '!C51,IF('IT-konsultlösningar'!$C$59='Prismatris '!$T$12,'Prismatris '!C52,0))))</f>
        <v>0</v>
      </c>
      <c r="D53" s="30">
        <f>$L53*IF('IT-konsultlösningar'!$C$59='Prismatris '!$T$9,'Prismatris '!D49,IF('IT-konsultlösningar'!$C$59='Prismatris '!$T$10,'Prismatris '!D50,IF('IT-konsultlösningar'!$C$59='Prismatris '!$T$11,'Prismatris '!D51,IF('IT-konsultlösningar'!$C$59='Prismatris '!$T$12,'Prismatris '!D52,0))))</f>
        <v>0</v>
      </c>
      <c r="E53" s="30">
        <f>$L53*IF('IT-konsultlösningar'!$C$59='Prismatris '!$T$9,'Prismatris '!E49,IF('IT-konsultlösningar'!$C$59='Prismatris '!$T$10,'Prismatris '!E50,IF('IT-konsultlösningar'!$C$59='Prismatris '!$T$11,'Prismatris '!E51,IF('IT-konsultlösningar'!$C$59='Prismatris '!$T$12,'Prismatris '!E52,0))))</f>
        <v>0</v>
      </c>
      <c r="F53" s="30">
        <f>$L53*IF('IT-konsultlösningar'!$C$59='Prismatris '!$T$9,'Prismatris '!F49,IF('IT-konsultlösningar'!$C$59='Prismatris '!$T$10,'Prismatris '!F50,IF('IT-konsultlösningar'!$C$59='Prismatris '!$T$11,'Prismatris '!F51,IF('IT-konsultlösningar'!$C$59='Prismatris '!$T$12,'Prismatris '!F52,0))))</f>
        <v>0</v>
      </c>
      <c r="G53" s="30">
        <f>$L53*IF('IT-konsultlösningar'!$C$59='Prismatris '!$T$9,'Prismatris '!G49,IF('IT-konsultlösningar'!$C$59='Prismatris '!$T$10,'Prismatris '!G50,IF('IT-konsultlösningar'!$C$59='Prismatris '!$T$11,'Prismatris '!G51,IF('IT-konsultlösningar'!$C$59='Prismatris '!$T$12,'Prismatris '!G52,0))))</f>
        <v>0</v>
      </c>
      <c r="H53" s="30">
        <f>$L53*IF('IT-konsultlösningar'!$C$59='Prismatris '!$T$9,'Prismatris '!H49,IF('IT-konsultlösningar'!$C$59='Prismatris '!$T$10,'Prismatris '!H50,IF('IT-konsultlösningar'!$C$59='Prismatris '!$T$11,'Prismatris '!H51,IF('IT-konsultlösningar'!$C$59='Prismatris '!$T$12,'Prismatris '!H52,0))))</f>
        <v>0</v>
      </c>
      <c r="I53" s="30">
        <f>$L53*IF('IT-konsultlösningar'!$C$59='Prismatris '!$T$9,'Prismatris '!I49,IF('IT-konsultlösningar'!$C$59='Prismatris '!$T$10,'Prismatris '!I50,IF('IT-konsultlösningar'!$C$59='Prismatris '!$T$11,'Prismatris '!I51,IF('IT-konsultlösningar'!$C$59='Prismatris '!$T$12,'Prismatris '!I52,0))))</f>
        <v>0</v>
      </c>
      <c r="J53" s="30">
        <f>$L53*IF('IT-konsultlösningar'!$C$59='Prismatris '!$T$9,'Prismatris '!J49,IF('IT-konsultlösningar'!$C$59='Prismatris '!$T$10,'Prismatris '!J50,IF('IT-konsultlösningar'!$C$59='Prismatris '!$T$11,'Prismatris '!J51,IF('IT-konsultlösningar'!$C$59='Prismatris '!$T$12,'Prismatris '!J52,0))))</f>
        <v>0</v>
      </c>
      <c r="K53" s="4"/>
      <c r="L53" s="6">
        <f>'IT-konsultlösningar'!B59</f>
        <v>0</v>
      </c>
      <c r="M53" s="6"/>
      <c r="N53" s="11">
        <f>IF($B$95='IT-konsultlösningar'!$J$100,B53,IF($C$95='IT-konsultlösningar'!$J$100,C53,IF($D$95='IT-konsultlösningar'!$J$100,D53,IF($E$95='IT-konsultlösningar'!$J$100,E53,IF($F$95='IT-konsultlösningar'!$J$100,F53,IF($G$95='IT-konsultlösningar'!$J$100,G53,IF($H$95='IT-konsultlösningar'!$J$100,H53,IF($I$95='IT-konsultlösningar'!$J$100,I53,IF($J$95='IT-konsultlösningar'!$J$100,J53,"")))))))))</f>
        <v>0</v>
      </c>
      <c r="O53" s="11">
        <f>SUM(N53*$T$91)</f>
        <v>0</v>
      </c>
    </row>
    <row r="54" spans="1:15" x14ac:dyDescent="0.35">
      <c r="A54" s="91">
        <v>2</v>
      </c>
      <c r="B54" s="30">
        <f>$L54*IF('IT-konsultlösningar'!$C$60='Prismatris '!$T$9,'Prismatris '!B49,IF('IT-konsultlösningar'!$C$60='Prismatris '!$T$10,'Prismatris '!B50,IF('IT-konsultlösningar'!$C$60='Prismatris '!$T$11,'Prismatris '!B51,IF('IT-konsultlösningar'!$C$60='Prismatris '!$T$12,'Prismatris '!B52,0))))</f>
        <v>0</v>
      </c>
      <c r="C54" s="30">
        <f>$L54*IF('IT-konsultlösningar'!$C$60='Prismatris '!$T$9,'Prismatris '!C49,IF('IT-konsultlösningar'!$C$60='Prismatris '!$T$10,'Prismatris '!C50,IF('IT-konsultlösningar'!$C$60='Prismatris '!$T$11,'Prismatris '!C51,IF('IT-konsultlösningar'!$C$60='Prismatris '!$T$12,'Prismatris '!C52,0))))</f>
        <v>0</v>
      </c>
      <c r="D54" s="30">
        <f>$L54*IF('IT-konsultlösningar'!$C$60='Prismatris '!$T$9,'Prismatris '!D49,IF('IT-konsultlösningar'!$C$60='Prismatris '!$T$10,'Prismatris '!D50,IF('IT-konsultlösningar'!$C$60='Prismatris '!$T$11,'Prismatris '!D51,IF('IT-konsultlösningar'!$C$60='Prismatris '!$T$12,'Prismatris '!D52,0))))</f>
        <v>0</v>
      </c>
      <c r="E54" s="30">
        <f>$L54*IF('IT-konsultlösningar'!$C$60='Prismatris '!$T$9,'Prismatris '!E49,IF('IT-konsultlösningar'!$C$60='Prismatris '!$T$10,'Prismatris '!E50,IF('IT-konsultlösningar'!$C$60='Prismatris '!$T$11,'Prismatris '!E51,IF('IT-konsultlösningar'!$C$60='Prismatris '!$T$12,'Prismatris '!E52,0))))</f>
        <v>0</v>
      </c>
      <c r="F54" s="30">
        <f>$L54*IF('IT-konsultlösningar'!$C$60='Prismatris '!$T$9,'Prismatris '!F49,IF('IT-konsultlösningar'!$C$60='Prismatris '!$T$10,'Prismatris '!F50,IF('IT-konsultlösningar'!$C$60='Prismatris '!$T$11,'Prismatris '!F51,IF('IT-konsultlösningar'!$C$60='Prismatris '!$T$12,'Prismatris '!F52,0))))</f>
        <v>0</v>
      </c>
      <c r="G54" s="30">
        <f>$L54*IF('IT-konsultlösningar'!$C$60='Prismatris '!$T$9,'Prismatris '!G49,IF('IT-konsultlösningar'!$C$60='Prismatris '!$T$10,'Prismatris '!G50,IF('IT-konsultlösningar'!$C$60='Prismatris '!$T$11,'Prismatris '!G51,IF('IT-konsultlösningar'!$C$60='Prismatris '!$T$12,'Prismatris '!G52,0))))</f>
        <v>0</v>
      </c>
      <c r="H54" s="30">
        <f>$L54*IF('IT-konsultlösningar'!$C$60='Prismatris '!$T$9,'Prismatris '!H49,IF('IT-konsultlösningar'!$C$60='Prismatris '!$T$10,'Prismatris '!H50,IF('IT-konsultlösningar'!$C$60='Prismatris '!$T$11,'Prismatris '!H51,IF('IT-konsultlösningar'!$C$60='Prismatris '!$T$12,'Prismatris '!H52,0))))</f>
        <v>0</v>
      </c>
      <c r="I54" s="30">
        <f>$L54*IF('IT-konsultlösningar'!$C$60='Prismatris '!$T$9,'Prismatris '!I49,IF('IT-konsultlösningar'!$C$60='Prismatris '!$T$10,'Prismatris '!I50,IF('IT-konsultlösningar'!$C$60='Prismatris '!$T$11,'Prismatris '!I51,IF('IT-konsultlösningar'!$C$60='Prismatris '!$T$12,'Prismatris '!I52,0))))</f>
        <v>0</v>
      </c>
      <c r="J54" s="30">
        <f>$L54*IF('IT-konsultlösningar'!$C$60='Prismatris '!$T$9,'Prismatris '!J49,IF('IT-konsultlösningar'!$C$60='Prismatris '!$T$10,'Prismatris '!J50,IF('IT-konsultlösningar'!$C$60='Prismatris '!$T$11,'Prismatris '!J51,IF('IT-konsultlösningar'!$C$60='Prismatris '!$T$12,'Prismatris '!J52,0))))</f>
        <v>0</v>
      </c>
      <c r="K54" s="4"/>
      <c r="L54" s="6">
        <f>'IT-konsultlösningar'!B60</f>
        <v>0</v>
      </c>
      <c r="M54" s="6"/>
      <c r="N54" s="11">
        <f>IF($B$95='IT-konsultlösningar'!$J$100,B54,IF($C$95='IT-konsultlösningar'!$J$100,C54,IF($D$95='IT-konsultlösningar'!$J$100,D54,IF($E$95='IT-konsultlösningar'!$J$100,E54,IF($F$95='IT-konsultlösningar'!$J$100,F54,IF($G$95='IT-konsultlösningar'!$J$100,G54,IF($H$95='IT-konsultlösningar'!$J$100,H54,IF($I$95='IT-konsultlösningar'!$J$100,I54,IF($J$95='IT-konsultlösningar'!$J$100,J54,"")))))))))</f>
        <v>0</v>
      </c>
      <c r="O54" s="11">
        <f>SUM(N54*$T$91)</f>
        <v>0</v>
      </c>
    </row>
    <row r="55" spans="1:15" x14ac:dyDescent="0.35">
      <c r="A55" s="37" t="s">
        <v>37</v>
      </c>
      <c r="B55" s="7">
        <f>SUM(B53:B54)</f>
        <v>0</v>
      </c>
      <c r="C55" s="7">
        <f t="shared" ref="C55:J55" si="4">SUM(C53:C54)</f>
        <v>0</v>
      </c>
      <c r="D55" s="7">
        <f t="shared" si="4"/>
        <v>0</v>
      </c>
      <c r="E55" s="7">
        <f t="shared" si="4"/>
        <v>0</v>
      </c>
      <c r="F55" s="7">
        <f t="shared" si="4"/>
        <v>0</v>
      </c>
      <c r="G55" s="7">
        <f t="shared" si="4"/>
        <v>0</v>
      </c>
      <c r="H55" s="7">
        <f t="shared" si="4"/>
        <v>0</v>
      </c>
      <c r="I55" s="7">
        <f t="shared" si="4"/>
        <v>0</v>
      </c>
      <c r="J55" s="7">
        <f t="shared" si="4"/>
        <v>0</v>
      </c>
      <c r="K55" s="7"/>
    </row>
    <row r="56" spans="1:15" x14ac:dyDescent="0.35">
      <c r="A56" s="5"/>
      <c r="B56" s="18"/>
      <c r="C56" s="18"/>
      <c r="D56" s="18"/>
      <c r="E56" s="6"/>
      <c r="F56" s="6"/>
      <c r="G56" s="6"/>
      <c r="H56" s="90"/>
      <c r="I56" s="90"/>
    </row>
    <row r="57" spans="1:15" x14ac:dyDescent="0.35">
      <c r="A57" s="5"/>
      <c r="B57" s="18"/>
      <c r="C57" s="18"/>
      <c r="D57" s="18"/>
      <c r="E57" s="6"/>
      <c r="F57" s="6"/>
      <c r="G57" s="6"/>
      <c r="H57" s="90"/>
      <c r="I57" s="90"/>
    </row>
    <row r="58" spans="1:15" x14ac:dyDescent="0.35">
      <c r="A58" s="93" t="s">
        <v>122</v>
      </c>
      <c r="E58" s="90"/>
      <c r="F58" s="90"/>
      <c r="G58" s="90"/>
      <c r="H58" s="90"/>
      <c r="I58" s="90"/>
    </row>
    <row r="59" spans="1:15" x14ac:dyDescent="0.35">
      <c r="A59" s="91" t="s">
        <v>64</v>
      </c>
      <c r="B59" s="30">
        <v>650</v>
      </c>
      <c r="C59" s="30">
        <v>574.5</v>
      </c>
      <c r="D59" s="30">
        <v>513.5</v>
      </c>
      <c r="E59" s="30">
        <v>592</v>
      </c>
      <c r="F59" s="30">
        <v>546</v>
      </c>
      <c r="G59" s="30">
        <v>599</v>
      </c>
      <c r="H59" s="30">
        <v>647</v>
      </c>
      <c r="I59" s="30">
        <v>563.5</v>
      </c>
      <c r="J59" s="30">
        <v>573.5</v>
      </c>
      <c r="K59" s="4"/>
      <c r="L59" s="60"/>
      <c r="M59" s="4"/>
      <c r="N59" s="7"/>
    </row>
    <row r="60" spans="1:15" x14ac:dyDescent="0.35">
      <c r="A60" s="91" t="s">
        <v>65</v>
      </c>
      <c r="B60" s="30">
        <v>845</v>
      </c>
      <c r="C60" s="30">
        <v>746.85</v>
      </c>
      <c r="D60" s="30">
        <v>667.55</v>
      </c>
      <c r="E60" s="30">
        <v>769.6</v>
      </c>
      <c r="F60" s="30">
        <v>709.8</v>
      </c>
      <c r="G60" s="30">
        <v>778.7</v>
      </c>
      <c r="H60" s="30">
        <v>841.1</v>
      </c>
      <c r="I60" s="30">
        <v>732.55</v>
      </c>
      <c r="J60" s="30">
        <v>745.55</v>
      </c>
      <c r="K60" s="4"/>
      <c r="L60" s="60"/>
      <c r="M60" s="4"/>
      <c r="N60" s="7"/>
    </row>
    <row r="61" spans="1:15" x14ac:dyDescent="0.35">
      <c r="A61" s="91" t="s">
        <v>66</v>
      </c>
      <c r="B61" s="30">
        <v>1040</v>
      </c>
      <c r="C61" s="30">
        <v>919.2</v>
      </c>
      <c r="D61" s="30">
        <v>821.6</v>
      </c>
      <c r="E61" s="30">
        <v>947.2</v>
      </c>
      <c r="F61" s="30">
        <v>873.6</v>
      </c>
      <c r="G61" s="30">
        <v>958.4</v>
      </c>
      <c r="H61" s="30">
        <v>1035.2</v>
      </c>
      <c r="I61" s="30">
        <v>901.6</v>
      </c>
      <c r="J61" s="30">
        <v>917.6</v>
      </c>
      <c r="K61" s="4"/>
      <c r="L61" s="60"/>
      <c r="M61" s="4"/>
      <c r="N61" s="7"/>
    </row>
    <row r="62" spans="1:15" x14ac:dyDescent="0.35">
      <c r="A62" s="91" t="s">
        <v>67</v>
      </c>
      <c r="B62" s="30">
        <v>1300</v>
      </c>
      <c r="C62" s="30">
        <v>1149</v>
      </c>
      <c r="D62" s="30">
        <v>1027</v>
      </c>
      <c r="E62" s="30">
        <v>1184</v>
      </c>
      <c r="F62" s="30">
        <v>1092</v>
      </c>
      <c r="G62" s="30">
        <v>1198</v>
      </c>
      <c r="H62" s="30">
        <v>1294</v>
      </c>
      <c r="I62" s="30">
        <v>1127</v>
      </c>
      <c r="J62" s="30">
        <v>1147</v>
      </c>
      <c r="K62" s="4"/>
      <c r="L62" s="4"/>
      <c r="M62" s="4"/>
      <c r="N62" s="7"/>
    </row>
    <row r="63" spans="1:15" x14ac:dyDescent="0.35">
      <c r="A63" s="91">
        <v>1</v>
      </c>
      <c r="B63" s="30">
        <f>$L63*IF('IT-konsultlösningar'!$C$65='Prismatris '!$T$9,'Prismatris '!B59,IF('IT-konsultlösningar'!$C$65='Prismatris '!$T$10,'Prismatris '!B60,IF('IT-konsultlösningar'!$C$65='Prismatris '!$T$11,'Prismatris '!B61,IF('IT-konsultlösningar'!$C$65='Prismatris '!$T$12,'Prismatris '!B62,0))))</f>
        <v>0</v>
      </c>
      <c r="C63" s="30">
        <f>$L63*IF('IT-konsultlösningar'!$C$65='Prismatris '!$T$9,'Prismatris '!C59,IF('IT-konsultlösningar'!$C$65='Prismatris '!$T$10,'Prismatris '!C60,IF('IT-konsultlösningar'!$C$65='Prismatris '!$T$11,'Prismatris '!C61,IF('IT-konsultlösningar'!$C$65='Prismatris '!$T$12,'Prismatris '!C62,0))))</f>
        <v>0</v>
      </c>
      <c r="D63" s="30">
        <f>$L63*IF('IT-konsultlösningar'!$C$65='Prismatris '!$T$9,'Prismatris '!D59,IF('IT-konsultlösningar'!$C$65='Prismatris '!$T$10,'Prismatris '!D60,IF('IT-konsultlösningar'!$C$65='Prismatris '!$T$11,'Prismatris '!D61,IF('IT-konsultlösningar'!$C$65='Prismatris '!$T$12,'Prismatris '!D62,0))))</f>
        <v>0</v>
      </c>
      <c r="E63" s="30">
        <f>$L63*IF('IT-konsultlösningar'!$C$65='Prismatris '!$T$9,'Prismatris '!E59,IF('IT-konsultlösningar'!$C$65='Prismatris '!$T$10,'Prismatris '!E60,IF('IT-konsultlösningar'!$C$65='Prismatris '!$T$11,'Prismatris '!E61,IF('IT-konsultlösningar'!$C$65='Prismatris '!$T$12,'Prismatris '!E62,0))))</f>
        <v>0</v>
      </c>
      <c r="F63" s="30">
        <f>$L63*IF('IT-konsultlösningar'!$C$65='Prismatris '!$T$9,'Prismatris '!F59,IF('IT-konsultlösningar'!$C$65='Prismatris '!$T$10,'Prismatris '!F60,IF('IT-konsultlösningar'!$C$65='Prismatris '!$T$11,'Prismatris '!F61,IF('IT-konsultlösningar'!$C$65='Prismatris '!$T$12,'Prismatris '!F62,0))))</f>
        <v>0</v>
      </c>
      <c r="G63" s="30">
        <f>$L63*IF('IT-konsultlösningar'!$C$65='Prismatris '!$T$9,'Prismatris '!G59,IF('IT-konsultlösningar'!$C$65='Prismatris '!$T$10,'Prismatris '!G60,IF('IT-konsultlösningar'!$C$65='Prismatris '!$T$11,'Prismatris '!G61,IF('IT-konsultlösningar'!$C$65='Prismatris '!$T$12,'Prismatris '!G62,0))))</f>
        <v>0</v>
      </c>
      <c r="H63" s="30">
        <f>$L63*IF('IT-konsultlösningar'!$C$65='Prismatris '!$T$9,'Prismatris '!H59,IF('IT-konsultlösningar'!$C$65='Prismatris '!$T$10,'Prismatris '!H60,IF('IT-konsultlösningar'!$C$65='Prismatris '!$T$11,'Prismatris '!H61,IF('IT-konsultlösningar'!$C$65='Prismatris '!$T$12,'Prismatris '!H62,0))))</f>
        <v>0</v>
      </c>
      <c r="I63" s="30">
        <f>$L63*IF('IT-konsultlösningar'!$C$65='Prismatris '!$T$9,'Prismatris '!I59,IF('IT-konsultlösningar'!$C$65='Prismatris '!$T$10,'Prismatris '!I60,IF('IT-konsultlösningar'!$C$65='Prismatris '!$T$11,'Prismatris '!I61,IF('IT-konsultlösningar'!$C$65='Prismatris '!$T$12,'Prismatris '!I62,0))))</f>
        <v>0</v>
      </c>
      <c r="J63" s="30">
        <f>$L63*IF('IT-konsultlösningar'!$C$65='Prismatris '!$T$9,'Prismatris '!J59,IF('IT-konsultlösningar'!$C$65='Prismatris '!$T$10,'Prismatris '!J60,IF('IT-konsultlösningar'!$C$65='Prismatris '!$T$11,'Prismatris '!J61,IF('IT-konsultlösningar'!$C$65='Prismatris '!$T$12,'Prismatris '!J62,0))))</f>
        <v>0</v>
      </c>
      <c r="K63" s="4"/>
      <c r="L63" s="6">
        <f>'IT-konsultlösningar'!B65</f>
        <v>0</v>
      </c>
      <c r="M63" s="6"/>
      <c r="N63" s="11">
        <f>IF($B$95='IT-konsultlösningar'!$J$100,B63,IF($C$95='IT-konsultlösningar'!$J$100,C63,IF($D$95='IT-konsultlösningar'!$J$100,D63,IF($E$95='IT-konsultlösningar'!$J$100,E63,IF($F$95='IT-konsultlösningar'!$J$100,F63,IF($G$95='IT-konsultlösningar'!$J$100,G63,IF($H$95='IT-konsultlösningar'!$J$100,H63,IF($I$95='IT-konsultlösningar'!$J$100,I63,IF($J$95='IT-konsultlösningar'!$J$100,J63,"")))))))))</f>
        <v>0</v>
      </c>
      <c r="O63" s="11">
        <f>SUM(N63*$T$91)</f>
        <v>0</v>
      </c>
    </row>
    <row r="64" spans="1:15" x14ac:dyDescent="0.35">
      <c r="A64" s="91">
        <v>2</v>
      </c>
      <c r="B64" s="30">
        <f>$L64*IF('IT-konsultlösningar'!$C$66='Prismatris '!$T$9,'Prismatris '!B59,IF('IT-konsultlösningar'!$C$66='Prismatris '!$T$10,'Prismatris '!B60,IF('IT-konsultlösningar'!$C$66='Prismatris '!$T$11,'Prismatris '!B61,IF('IT-konsultlösningar'!$C$66='Prismatris '!$T$12,'Prismatris '!B62,0))))</f>
        <v>0</v>
      </c>
      <c r="C64" s="30">
        <f>$L64*IF('IT-konsultlösningar'!$C$66='Prismatris '!$T$9,'Prismatris '!C59,IF('IT-konsultlösningar'!$C$66='Prismatris '!$T$10,'Prismatris '!C60,IF('IT-konsultlösningar'!$C$66='Prismatris '!$T$11,'Prismatris '!C61,IF('IT-konsultlösningar'!$C$66='Prismatris '!$T$12,'Prismatris '!C62,0))))</f>
        <v>0</v>
      </c>
      <c r="D64" s="30">
        <f>$L64*IF('IT-konsultlösningar'!$C$66='Prismatris '!$T$9,'Prismatris '!D59,IF('IT-konsultlösningar'!$C$66='Prismatris '!$T$10,'Prismatris '!D60,IF('IT-konsultlösningar'!$C$66='Prismatris '!$T$11,'Prismatris '!D61,IF('IT-konsultlösningar'!$C$66='Prismatris '!$T$12,'Prismatris '!D62,0))))</f>
        <v>0</v>
      </c>
      <c r="E64" s="30">
        <f>$L64*IF('IT-konsultlösningar'!$C$66='Prismatris '!$T$9,'Prismatris '!E59,IF('IT-konsultlösningar'!$C$66='Prismatris '!$T$10,'Prismatris '!E60,IF('IT-konsultlösningar'!$C$66='Prismatris '!$T$11,'Prismatris '!E61,IF('IT-konsultlösningar'!$C$66='Prismatris '!$T$12,'Prismatris '!E62,0))))</f>
        <v>0</v>
      </c>
      <c r="F64" s="30">
        <f>$L64*IF('IT-konsultlösningar'!$C$66='Prismatris '!$T$9,'Prismatris '!F59,IF('IT-konsultlösningar'!$C$66='Prismatris '!$T$10,'Prismatris '!F60,IF('IT-konsultlösningar'!$C$66='Prismatris '!$T$11,'Prismatris '!F61,IF('IT-konsultlösningar'!$C$66='Prismatris '!$T$12,'Prismatris '!F62,0))))</f>
        <v>0</v>
      </c>
      <c r="G64" s="30">
        <f>$L64*IF('IT-konsultlösningar'!$C$66='Prismatris '!$T$9,'Prismatris '!G59,IF('IT-konsultlösningar'!$C$66='Prismatris '!$T$10,'Prismatris '!G60,IF('IT-konsultlösningar'!$C$66='Prismatris '!$T$11,'Prismatris '!G61,IF('IT-konsultlösningar'!$C$66='Prismatris '!$T$12,'Prismatris '!G62,0))))</f>
        <v>0</v>
      </c>
      <c r="H64" s="30">
        <f>$L64*IF('IT-konsultlösningar'!$C$66='Prismatris '!$T$9,'Prismatris '!H59,IF('IT-konsultlösningar'!$C$66='Prismatris '!$T$10,'Prismatris '!H60,IF('IT-konsultlösningar'!$C$66='Prismatris '!$T$11,'Prismatris '!H61,IF('IT-konsultlösningar'!$C$66='Prismatris '!$T$12,'Prismatris '!H62,0))))</f>
        <v>0</v>
      </c>
      <c r="I64" s="30">
        <f>$L64*IF('IT-konsultlösningar'!$C$66='Prismatris '!$T$9,'Prismatris '!I59,IF('IT-konsultlösningar'!$C$66='Prismatris '!$T$10,'Prismatris '!I60,IF('IT-konsultlösningar'!$C$66='Prismatris '!$T$11,'Prismatris '!I61,IF('IT-konsultlösningar'!$C$66='Prismatris '!$T$12,'Prismatris '!I62,0))))</f>
        <v>0</v>
      </c>
      <c r="J64" s="30">
        <f>$L64*IF('IT-konsultlösningar'!$C$66='Prismatris '!$T$9,'Prismatris '!J59,IF('IT-konsultlösningar'!$C$66='Prismatris '!$T$10,'Prismatris '!J60,IF('IT-konsultlösningar'!$C$66='Prismatris '!$T$11,'Prismatris '!J61,IF('IT-konsultlösningar'!$C$66='Prismatris '!$T$12,'Prismatris '!J62,0))))</f>
        <v>0</v>
      </c>
      <c r="K64" s="4"/>
      <c r="L64" s="6">
        <f>'IT-konsultlösningar'!B66</f>
        <v>0</v>
      </c>
      <c r="M64" s="6"/>
      <c r="N64" s="11">
        <f>IF($B$95='IT-konsultlösningar'!$J$100,B64,IF($C$95='IT-konsultlösningar'!$J$100,C64,IF($D$95='IT-konsultlösningar'!$J$100,D64,IF($E$95='IT-konsultlösningar'!$J$100,E64,IF($F$95='IT-konsultlösningar'!$J$100,F64,IF($G$95='IT-konsultlösningar'!$J$100,G64,IF($H$95='IT-konsultlösningar'!$J$100,H64,IF($I$95='IT-konsultlösningar'!$J$100,I64,IF($J$95='IT-konsultlösningar'!$J$100,J64,"")))))))))</f>
        <v>0</v>
      </c>
      <c r="O64" s="11">
        <f>SUM(N64*$T$91)</f>
        <v>0</v>
      </c>
    </row>
    <row r="65" spans="1:15" x14ac:dyDescent="0.35">
      <c r="A65" s="37" t="s">
        <v>37</v>
      </c>
      <c r="B65" s="7">
        <f>SUM(B63:B64)</f>
        <v>0</v>
      </c>
      <c r="C65" s="7">
        <f t="shared" ref="C65:J65" si="5">SUM(C63:C64)</f>
        <v>0</v>
      </c>
      <c r="D65" s="7">
        <f t="shared" si="5"/>
        <v>0</v>
      </c>
      <c r="E65" s="7">
        <f t="shared" si="5"/>
        <v>0</v>
      </c>
      <c r="F65" s="7">
        <f t="shared" si="5"/>
        <v>0</v>
      </c>
      <c r="G65" s="7">
        <f t="shared" si="5"/>
        <v>0</v>
      </c>
      <c r="H65" s="7">
        <f t="shared" si="5"/>
        <v>0</v>
      </c>
      <c r="I65" s="7">
        <f t="shared" si="5"/>
        <v>0</v>
      </c>
      <c r="J65" s="7">
        <f t="shared" si="5"/>
        <v>0</v>
      </c>
      <c r="K65" s="7"/>
    </row>
    <row r="66" spans="1:15" x14ac:dyDescent="0.35">
      <c r="A66" s="5"/>
      <c r="B66" s="18"/>
      <c r="C66" s="18"/>
      <c r="D66" s="18"/>
      <c r="E66" s="6"/>
      <c r="F66" s="6"/>
      <c r="G66" s="6"/>
      <c r="H66" s="90"/>
      <c r="I66" s="90"/>
    </row>
    <row r="67" spans="1:15" x14ac:dyDescent="0.35">
      <c r="A67" s="5"/>
      <c r="B67" s="18"/>
      <c r="C67" s="18"/>
      <c r="D67" s="18"/>
      <c r="E67" s="6"/>
      <c r="F67" s="6"/>
      <c r="G67" s="6"/>
      <c r="H67" s="90"/>
      <c r="I67" s="90"/>
    </row>
    <row r="68" spans="1:15" x14ac:dyDescent="0.35">
      <c r="A68" s="93" t="s">
        <v>118</v>
      </c>
      <c r="E68" s="90"/>
      <c r="F68" s="90"/>
      <c r="G68" s="90"/>
    </row>
    <row r="69" spans="1:15" x14ac:dyDescent="0.35">
      <c r="A69" s="91" t="s">
        <v>64</v>
      </c>
      <c r="B69" s="30">
        <v>650</v>
      </c>
      <c r="C69" s="30">
        <v>574.5</v>
      </c>
      <c r="D69" s="30">
        <v>513.5</v>
      </c>
      <c r="E69" s="30">
        <v>592</v>
      </c>
      <c r="F69" s="30">
        <v>546</v>
      </c>
      <c r="G69" s="30">
        <v>599</v>
      </c>
      <c r="H69" s="30">
        <v>647</v>
      </c>
      <c r="I69" s="30">
        <v>563.5</v>
      </c>
      <c r="J69" s="30">
        <v>573.5</v>
      </c>
      <c r="K69" s="4"/>
      <c r="L69" s="60"/>
      <c r="M69" s="4"/>
      <c r="N69" s="7"/>
    </row>
    <row r="70" spans="1:15" x14ac:dyDescent="0.35">
      <c r="A70" s="91" t="s">
        <v>65</v>
      </c>
      <c r="B70" s="30">
        <v>845</v>
      </c>
      <c r="C70" s="30">
        <v>746.85</v>
      </c>
      <c r="D70" s="30">
        <v>667.55</v>
      </c>
      <c r="E70" s="30">
        <v>769.6</v>
      </c>
      <c r="F70" s="30">
        <v>709.8</v>
      </c>
      <c r="G70" s="30">
        <v>778.7</v>
      </c>
      <c r="H70" s="30">
        <v>841.1</v>
      </c>
      <c r="I70" s="30">
        <v>732.55</v>
      </c>
      <c r="J70" s="30">
        <v>745.55</v>
      </c>
      <c r="K70" s="4"/>
      <c r="L70" s="60"/>
      <c r="M70" s="4"/>
      <c r="N70" s="7"/>
    </row>
    <row r="71" spans="1:15" x14ac:dyDescent="0.35">
      <c r="A71" s="91" t="s">
        <v>66</v>
      </c>
      <c r="B71" s="30">
        <v>1040</v>
      </c>
      <c r="C71" s="30">
        <v>919.2</v>
      </c>
      <c r="D71" s="30">
        <v>821.6</v>
      </c>
      <c r="E71" s="30">
        <v>947.2</v>
      </c>
      <c r="F71" s="30">
        <v>873.6</v>
      </c>
      <c r="G71" s="30">
        <v>958.4</v>
      </c>
      <c r="H71" s="30">
        <v>1035.2</v>
      </c>
      <c r="I71" s="30">
        <v>901.6</v>
      </c>
      <c r="J71" s="30">
        <v>917.6</v>
      </c>
      <c r="K71" s="4"/>
      <c r="L71" s="60"/>
      <c r="M71" s="4"/>
      <c r="N71" s="7"/>
    </row>
    <row r="72" spans="1:15" x14ac:dyDescent="0.35">
      <c r="A72" s="91" t="s">
        <v>67</v>
      </c>
      <c r="B72" s="30">
        <v>1300</v>
      </c>
      <c r="C72" s="30">
        <v>1149</v>
      </c>
      <c r="D72" s="30">
        <v>1027</v>
      </c>
      <c r="E72" s="30">
        <v>1184</v>
      </c>
      <c r="F72" s="30">
        <v>1092</v>
      </c>
      <c r="G72" s="30">
        <v>1198</v>
      </c>
      <c r="H72" s="30">
        <v>1294</v>
      </c>
      <c r="I72" s="30">
        <v>1127</v>
      </c>
      <c r="J72" s="30">
        <v>1147</v>
      </c>
      <c r="K72" s="4"/>
      <c r="L72" s="4"/>
      <c r="M72" s="4"/>
      <c r="N72" s="7"/>
    </row>
    <row r="73" spans="1:15" x14ac:dyDescent="0.35">
      <c r="A73" s="91">
        <v>1</v>
      </c>
      <c r="B73" s="30">
        <f>$L73*IF('IT-konsultlösningar'!$C$71='Prismatris '!$T$9,'Prismatris '!B69,IF('IT-konsultlösningar'!$C$71='Prismatris '!$T$10,'Prismatris '!B70,IF('IT-konsultlösningar'!$C$71='Prismatris '!$T$11,'Prismatris '!B71,IF('IT-konsultlösningar'!$C$71='Prismatris '!$T$12,'Prismatris '!B72,0))))</f>
        <v>0</v>
      </c>
      <c r="C73" s="30">
        <f>$L73*IF('IT-konsultlösningar'!$C$71='Prismatris '!$T$9,'Prismatris '!C69,IF('IT-konsultlösningar'!$C$71='Prismatris '!$T$10,'Prismatris '!C70,IF('IT-konsultlösningar'!$C$71='Prismatris '!$T$11,'Prismatris '!C71,IF('IT-konsultlösningar'!$C$71='Prismatris '!$T$12,'Prismatris '!C72,0))))</f>
        <v>0</v>
      </c>
      <c r="D73" s="30">
        <f>$L73*IF('IT-konsultlösningar'!$C$71='Prismatris '!$T$9,'Prismatris '!D69,IF('IT-konsultlösningar'!$C$71='Prismatris '!$T$10,'Prismatris '!D70,IF('IT-konsultlösningar'!$C$71='Prismatris '!$T$11,'Prismatris '!D71,IF('IT-konsultlösningar'!$C$71='Prismatris '!$T$12,'Prismatris '!D72,0))))</f>
        <v>0</v>
      </c>
      <c r="E73" s="30">
        <f>$L73*IF('IT-konsultlösningar'!$C$71='Prismatris '!$T$9,'Prismatris '!E69,IF('IT-konsultlösningar'!$C$71='Prismatris '!$T$10,'Prismatris '!E70,IF('IT-konsultlösningar'!$C$71='Prismatris '!$T$11,'Prismatris '!E71,IF('IT-konsultlösningar'!$C$71='Prismatris '!$T$12,'Prismatris '!E72,0))))</f>
        <v>0</v>
      </c>
      <c r="F73" s="30">
        <f>$L73*IF('IT-konsultlösningar'!$C$71='Prismatris '!$T$9,'Prismatris '!F69,IF('IT-konsultlösningar'!$C$71='Prismatris '!$T$10,'Prismatris '!F70,IF('IT-konsultlösningar'!$C$71='Prismatris '!$T$11,'Prismatris '!F71,IF('IT-konsultlösningar'!$C$71='Prismatris '!$T$12,'Prismatris '!F72,0))))</f>
        <v>0</v>
      </c>
      <c r="G73" s="30">
        <f>$L73*IF('IT-konsultlösningar'!$C$71='Prismatris '!$T$9,'Prismatris '!G69,IF('IT-konsultlösningar'!$C$71='Prismatris '!$T$10,'Prismatris '!G70,IF('IT-konsultlösningar'!$C$71='Prismatris '!$T$11,'Prismatris '!G71,IF('IT-konsultlösningar'!$C$71='Prismatris '!$T$12,'Prismatris '!G72,0))))</f>
        <v>0</v>
      </c>
      <c r="H73" s="30">
        <f>$L73*IF('IT-konsultlösningar'!$C$71='Prismatris '!$T$9,'Prismatris '!H69,IF('IT-konsultlösningar'!$C$71='Prismatris '!$T$10,'Prismatris '!H70,IF('IT-konsultlösningar'!$C$71='Prismatris '!$T$11,'Prismatris '!H71,IF('IT-konsultlösningar'!$C$71='Prismatris '!$T$12,'Prismatris '!H72,0))))</f>
        <v>0</v>
      </c>
      <c r="I73" s="30">
        <f>$L73*IF('IT-konsultlösningar'!$C$71='Prismatris '!$T$9,'Prismatris '!I69,IF('IT-konsultlösningar'!$C$71='Prismatris '!$T$10,'Prismatris '!I70,IF('IT-konsultlösningar'!$C$71='Prismatris '!$T$11,'Prismatris '!I71,IF('IT-konsultlösningar'!$C$71='Prismatris '!$T$12,'Prismatris '!I72,0))))</f>
        <v>0</v>
      </c>
      <c r="J73" s="30">
        <f>$L73*IF('IT-konsultlösningar'!$C$71='Prismatris '!$T$9,'Prismatris '!J69,IF('IT-konsultlösningar'!$C$71='Prismatris '!$T$10,'Prismatris '!J70,IF('IT-konsultlösningar'!$C$71='Prismatris '!$T$11,'Prismatris '!J71,IF('IT-konsultlösningar'!$C$71='Prismatris '!$T$12,'Prismatris '!J72,0))))</f>
        <v>0</v>
      </c>
      <c r="K73" s="4"/>
      <c r="L73" s="6">
        <f>'IT-konsultlösningar'!B71</f>
        <v>0</v>
      </c>
      <c r="M73" s="6"/>
      <c r="N73" s="11">
        <f>IF($B$95='IT-konsultlösningar'!$J$100,B73,IF($C$95='IT-konsultlösningar'!$J$100,C73,IF($D$95='IT-konsultlösningar'!$J$100,D73,IF($E$95='IT-konsultlösningar'!$J$100,E73,IF($F$95='IT-konsultlösningar'!$J$100,F73,IF($G$95='IT-konsultlösningar'!$J$100,G73,IF($H$95='IT-konsultlösningar'!$J$100,H73,IF($I$95='IT-konsultlösningar'!$J$100,I73,IF($J$95='IT-konsultlösningar'!$J$100,J73,"")))))))))</f>
        <v>0</v>
      </c>
      <c r="O73" s="11">
        <f>SUM(N73*$T$91)</f>
        <v>0</v>
      </c>
    </row>
    <row r="74" spans="1:15" x14ac:dyDescent="0.35">
      <c r="A74" s="91">
        <v>2</v>
      </c>
      <c r="B74" s="30">
        <f>$L74*IF('IT-konsultlösningar'!$C$72='Prismatris '!$T$9,'Prismatris '!B69,IF('IT-konsultlösningar'!$C$72='Prismatris '!$T$10,'Prismatris '!B70,IF('IT-konsultlösningar'!$C$72='Prismatris '!$T$11,'Prismatris '!B71,IF('IT-konsultlösningar'!$C$72='Prismatris '!$T$12,'Prismatris '!B72,0))))</f>
        <v>0</v>
      </c>
      <c r="C74" s="30">
        <f>$L74*IF('IT-konsultlösningar'!$C$72='Prismatris '!$T$9,'Prismatris '!C69,IF('IT-konsultlösningar'!$C$72='Prismatris '!$T$10,'Prismatris '!C70,IF('IT-konsultlösningar'!$C$72='Prismatris '!$T$11,'Prismatris '!C71,IF('IT-konsultlösningar'!$C$72='Prismatris '!$T$12,'Prismatris '!C72,0))))</f>
        <v>0</v>
      </c>
      <c r="D74" s="30">
        <f>$L74*IF('IT-konsultlösningar'!$C$72='Prismatris '!$T$9,'Prismatris '!D69,IF('IT-konsultlösningar'!$C$72='Prismatris '!$T$10,'Prismatris '!D70,IF('IT-konsultlösningar'!$C$72='Prismatris '!$T$11,'Prismatris '!D71,IF('IT-konsultlösningar'!$C$72='Prismatris '!$T$12,'Prismatris '!D72,0))))</f>
        <v>0</v>
      </c>
      <c r="E74" s="30">
        <f>$L74*IF('IT-konsultlösningar'!$C$72='Prismatris '!$T$9,'Prismatris '!E69,IF('IT-konsultlösningar'!$C$72='Prismatris '!$T$10,'Prismatris '!E70,IF('IT-konsultlösningar'!$C$72='Prismatris '!$T$11,'Prismatris '!E71,IF('IT-konsultlösningar'!$C$72='Prismatris '!$T$12,'Prismatris '!E72,0))))</f>
        <v>0</v>
      </c>
      <c r="F74" s="30">
        <f>$L74*IF('IT-konsultlösningar'!$C$72='Prismatris '!$T$9,'Prismatris '!F69,IF('IT-konsultlösningar'!$C$72='Prismatris '!$T$10,'Prismatris '!F70,IF('IT-konsultlösningar'!$C$72='Prismatris '!$T$11,'Prismatris '!F71,IF('IT-konsultlösningar'!$C$72='Prismatris '!$T$12,'Prismatris '!F72,0))))</f>
        <v>0</v>
      </c>
      <c r="G74" s="30">
        <f>$L74*IF('IT-konsultlösningar'!$C$72='Prismatris '!$T$9,'Prismatris '!G69,IF('IT-konsultlösningar'!$C$72='Prismatris '!$T$10,'Prismatris '!G70,IF('IT-konsultlösningar'!$C$72='Prismatris '!$T$11,'Prismatris '!G71,IF('IT-konsultlösningar'!$C$72='Prismatris '!$T$12,'Prismatris '!G72,0))))</f>
        <v>0</v>
      </c>
      <c r="H74" s="30">
        <f>$L74*IF('IT-konsultlösningar'!$C$72='Prismatris '!$T$9,'Prismatris '!H69,IF('IT-konsultlösningar'!$C$72='Prismatris '!$T$10,'Prismatris '!H70,IF('IT-konsultlösningar'!$C$72='Prismatris '!$T$11,'Prismatris '!H71,IF('IT-konsultlösningar'!$C$72='Prismatris '!$T$12,'Prismatris '!H72,0))))</f>
        <v>0</v>
      </c>
      <c r="I74" s="30">
        <f>$L74*IF('IT-konsultlösningar'!$C$72='Prismatris '!$T$9,'Prismatris '!I69,IF('IT-konsultlösningar'!$C$72='Prismatris '!$T$10,'Prismatris '!I70,IF('IT-konsultlösningar'!$C$72='Prismatris '!$T$11,'Prismatris '!I71,IF('IT-konsultlösningar'!$C$72='Prismatris '!$T$12,'Prismatris '!I72,0))))</f>
        <v>0</v>
      </c>
      <c r="J74" s="30">
        <f>$L74*IF('IT-konsultlösningar'!$C$72='Prismatris '!$T$9,'Prismatris '!J69,IF('IT-konsultlösningar'!$C$72='Prismatris '!$T$10,'Prismatris '!J70,IF('IT-konsultlösningar'!$C$72='Prismatris '!$T$11,'Prismatris '!J71,IF('IT-konsultlösningar'!$C$72='Prismatris '!$T$12,'Prismatris '!J72,0))))</f>
        <v>0</v>
      </c>
      <c r="K74" s="4"/>
      <c r="L74" s="6">
        <f>'IT-konsultlösningar'!B72</f>
        <v>0</v>
      </c>
      <c r="M74" s="6"/>
      <c r="N74" s="11">
        <f>IF($B$95='IT-konsultlösningar'!$J$100,B74,IF($C$95='IT-konsultlösningar'!$J$100,C74,IF($D$95='IT-konsultlösningar'!$J$100,D74,IF($E$95='IT-konsultlösningar'!$J$100,E74,IF($F$95='IT-konsultlösningar'!$J$100,F74,IF($G$95='IT-konsultlösningar'!$J$100,G74,IF($H$95='IT-konsultlösningar'!$J$100,H74,IF($I$95='IT-konsultlösningar'!$J$100,I74,IF($J$95='IT-konsultlösningar'!$J$100,J74,"")))))))))</f>
        <v>0</v>
      </c>
      <c r="O74" s="11">
        <f>SUM(N74*$T$91)</f>
        <v>0</v>
      </c>
    </row>
    <row r="75" spans="1:15" x14ac:dyDescent="0.35">
      <c r="A75" s="37" t="s">
        <v>37</v>
      </c>
      <c r="B75" s="7">
        <f>SUM(B73:B74)</f>
        <v>0</v>
      </c>
      <c r="C75" s="7">
        <f t="shared" ref="C75:J75" si="6">SUM(C73:C74)</f>
        <v>0</v>
      </c>
      <c r="D75" s="7">
        <f t="shared" si="6"/>
        <v>0</v>
      </c>
      <c r="E75" s="7">
        <f t="shared" si="6"/>
        <v>0</v>
      </c>
      <c r="F75" s="7">
        <f t="shared" si="6"/>
        <v>0</v>
      </c>
      <c r="G75" s="7">
        <f t="shared" si="6"/>
        <v>0</v>
      </c>
      <c r="H75" s="7">
        <f t="shared" si="6"/>
        <v>0</v>
      </c>
      <c r="I75" s="7">
        <f t="shared" si="6"/>
        <v>0</v>
      </c>
      <c r="J75" s="7">
        <f t="shared" si="6"/>
        <v>0</v>
      </c>
      <c r="K75" s="7"/>
    </row>
    <row r="76" spans="1:15" x14ac:dyDescent="0.35">
      <c r="A76" s="5"/>
      <c r="B76" s="18"/>
      <c r="C76" s="18"/>
      <c r="D76" s="18"/>
      <c r="E76" s="6"/>
      <c r="F76" s="6"/>
      <c r="G76" s="6"/>
      <c r="H76" s="90"/>
      <c r="I76" s="90"/>
    </row>
    <row r="77" spans="1:15" x14ac:dyDescent="0.35">
      <c r="A77" s="5"/>
      <c r="B77" s="18"/>
      <c r="C77" s="18"/>
      <c r="D77" s="18"/>
      <c r="E77" s="6"/>
      <c r="F77" s="6"/>
      <c r="G77" s="6"/>
      <c r="H77" s="90"/>
      <c r="I77" s="90"/>
    </row>
    <row r="78" spans="1:15" x14ac:dyDescent="0.35">
      <c r="A78" s="93" t="s">
        <v>119</v>
      </c>
      <c r="E78" s="90"/>
      <c r="F78" s="90"/>
      <c r="G78" s="90"/>
      <c r="H78" s="90"/>
      <c r="I78" s="90"/>
    </row>
    <row r="79" spans="1:15" x14ac:dyDescent="0.35">
      <c r="A79" s="91" t="s">
        <v>64</v>
      </c>
      <c r="B79" s="30">
        <v>650</v>
      </c>
      <c r="C79" s="30">
        <v>574.5</v>
      </c>
      <c r="D79" s="30">
        <v>513.5</v>
      </c>
      <c r="E79" s="30">
        <v>592</v>
      </c>
      <c r="F79" s="30">
        <v>546</v>
      </c>
      <c r="G79" s="30">
        <v>599</v>
      </c>
      <c r="H79" s="30">
        <v>647</v>
      </c>
      <c r="I79" s="30">
        <v>563.5</v>
      </c>
      <c r="J79" s="30">
        <v>573.5</v>
      </c>
      <c r="K79" s="4"/>
      <c r="L79" s="60"/>
      <c r="M79" s="4"/>
      <c r="N79" s="7"/>
    </row>
    <row r="80" spans="1:15" x14ac:dyDescent="0.35">
      <c r="A80" s="91" t="s">
        <v>65</v>
      </c>
      <c r="B80" s="30">
        <v>845</v>
      </c>
      <c r="C80" s="30">
        <v>746.85</v>
      </c>
      <c r="D80" s="30">
        <v>667.55</v>
      </c>
      <c r="E80" s="30">
        <v>769.6</v>
      </c>
      <c r="F80" s="30">
        <v>709.8</v>
      </c>
      <c r="G80" s="30">
        <v>778.7</v>
      </c>
      <c r="H80" s="30">
        <v>841.1</v>
      </c>
      <c r="I80" s="30">
        <v>732.55</v>
      </c>
      <c r="J80" s="30">
        <v>745.55</v>
      </c>
      <c r="K80" s="4"/>
      <c r="L80" s="60"/>
      <c r="M80" s="4"/>
      <c r="N80" s="7"/>
    </row>
    <row r="81" spans="1:25" x14ac:dyDescent="0.35">
      <c r="A81" s="91" t="s">
        <v>66</v>
      </c>
      <c r="B81" s="30">
        <v>1040</v>
      </c>
      <c r="C81" s="30">
        <v>919.2</v>
      </c>
      <c r="D81" s="30">
        <v>821.6</v>
      </c>
      <c r="E81" s="30">
        <v>947.2</v>
      </c>
      <c r="F81" s="30">
        <v>873.6</v>
      </c>
      <c r="G81" s="30">
        <v>958.4</v>
      </c>
      <c r="H81" s="30">
        <v>1035.2</v>
      </c>
      <c r="I81" s="30">
        <v>901.6</v>
      </c>
      <c r="J81" s="30">
        <v>917.6</v>
      </c>
      <c r="K81" s="4"/>
      <c r="L81" s="60"/>
      <c r="M81" s="4"/>
      <c r="N81" s="7"/>
    </row>
    <row r="82" spans="1:25" x14ac:dyDescent="0.35">
      <c r="A82" s="91" t="s">
        <v>67</v>
      </c>
      <c r="B82" s="30">
        <v>1300</v>
      </c>
      <c r="C82" s="30">
        <v>1149</v>
      </c>
      <c r="D82" s="30">
        <v>1027</v>
      </c>
      <c r="E82" s="30">
        <v>1184</v>
      </c>
      <c r="F82" s="30">
        <v>1092</v>
      </c>
      <c r="G82" s="30">
        <v>1198</v>
      </c>
      <c r="H82" s="30">
        <v>1294</v>
      </c>
      <c r="I82" s="30">
        <v>1127</v>
      </c>
      <c r="J82" s="30">
        <v>1147</v>
      </c>
      <c r="K82" s="4"/>
      <c r="L82" s="4"/>
      <c r="M82" s="4"/>
      <c r="N82" s="7"/>
    </row>
    <row r="83" spans="1:25" x14ac:dyDescent="0.35">
      <c r="A83" s="91">
        <v>1</v>
      </c>
      <c r="B83" s="30">
        <f>$L83*IF('IT-konsultlösningar'!$C$77='Prismatris '!$T$9,'Prismatris '!B79,IF('IT-konsultlösningar'!$C$77='Prismatris '!$T$10,'Prismatris '!B80,IF('IT-konsultlösningar'!$C$77='Prismatris '!$T$11,'Prismatris '!B81,IF('IT-konsultlösningar'!$C$77='Prismatris '!$T$12,'Prismatris '!B82,0))))</f>
        <v>0</v>
      </c>
      <c r="C83" s="30">
        <f>$L83*IF('IT-konsultlösningar'!$C$77='Prismatris '!$T$9,'Prismatris '!C79,IF('IT-konsultlösningar'!$C$77='Prismatris '!$T$10,'Prismatris '!C80,IF('IT-konsultlösningar'!$C$77='Prismatris '!$T$11,'Prismatris '!C81,IF('IT-konsultlösningar'!$C$77='Prismatris '!$T$12,'Prismatris '!C82,0))))</f>
        <v>0</v>
      </c>
      <c r="D83" s="30">
        <f>$L83*IF('IT-konsultlösningar'!$C$77='Prismatris '!$T$9,'Prismatris '!D79,IF('IT-konsultlösningar'!$C$77='Prismatris '!$T$10,'Prismatris '!D80,IF('IT-konsultlösningar'!$C$77='Prismatris '!$T$11,'Prismatris '!D81,IF('IT-konsultlösningar'!$C$77='Prismatris '!$T$12,'Prismatris '!D82,0))))</f>
        <v>0</v>
      </c>
      <c r="E83" s="30">
        <f>$L83*IF('IT-konsultlösningar'!$C$77='Prismatris '!$T$9,'Prismatris '!E79,IF('IT-konsultlösningar'!$C$77='Prismatris '!$T$10,'Prismatris '!E80,IF('IT-konsultlösningar'!$C$77='Prismatris '!$T$11,'Prismatris '!E81,IF('IT-konsultlösningar'!$C$77='Prismatris '!$T$12,'Prismatris '!E82,0))))</f>
        <v>0</v>
      </c>
      <c r="F83" s="30">
        <f>$L83*IF('IT-konsultlösningar'!$C$77='Prismatris '!$T$9,'Prismatris '!F79,IF('IT-konsultlösningar'!$C$77='Prismatris '!$T$10,'Prismatris '!F80,IF('IT-konsultlösningar'!$C$77='Prismatris '!$T$11,'Prismatris '!F81,IF('IT-konsultlösningar'!$C$77='Prismatris '!$T$12,'Prismatris '!F82,0))))</f>
        <v>0</v>
      </c>
      <c r="G83" s="30">
        <f>$L83*IF('IT-konsultlösningar'!$C$77='Prismatris '!$T$9,'Prismatris '!G79,IF('IT-konsultlösningar'!$C$77='Prismatris '!$T$10,'Prismatris '!G80,IF('IT-konsultlösningar'!$C$77='Prismatris '!$T$11,'Prismatris '!G81,IF('IT-konsultlösningar'!$C$77='Prismatris '!$T$12,'Prismatris '!G82,0))))</f>
        <v>0</v>
      </c>
      <c r="H83" s="30">
        <f>$L83*IF('IT-konsultlösningar'!$C$77='Prismatris '!$T$9,'Prismatris '!H79,IF('IT-konsultlösningar'!$C$77='Prismatris '!$T$10,'Prismatris '!H80,IF('IT-konsultlösningar'!$C$77='Prismatris '!$T$11,'Prismatris '!H81,IF('IT-konsultlösningar'!$C$77='Prismatris '!$T$12,'Prismatris '!H82,0))))</f>
        <v>0</v>
      </c>
      <c r="I83" s="30">
        <f>$L83*IF('IT-konsultlösningar'!$C$77='Prismatris '!$T$9,'Prismatris '!I79,IF('IT-konsultlösningar'!$C$77='Prismatris '!$T$10,'Prismatris '!I80,IF('IT-konsultlösningar'!$C$77='Prismatris '!$T$11,'Prismatris '!I81,IF('IT-konsultlösningar'!$C$77='Prismatris '!$T$12,'Prismatris '!I82,0))))</f>
        <v>0</v>
      </c>
      <c r="J83" s="30">
        <f>$L83*IF('IT-konsultlösningar'!$C$77='Prismatris '!$T$9,'Prismatris '!J79,IF('IT-konsultlösningar'!$C$77='Prismatris '!$T$10,'Prismatris '!J80,IF('IT-konsultlösningar'!$C$77='Prismatris '!$T$11,'Prismatris '!J81,IF('IT-konsultlösningar'!$C$77='Prismatris '!$T$12,'Prismatris '!J82,0))))</f>
        <v>0</v>
      </c>
      <c r="K83" s="4"/>
      <c r="L83" s="6">
        <f>'IT-konsultlösningar'!B77</f>
        <v>0</v>
      </c>
      <c r="M83" s="6"/>
      <c r="N83" s="11">
        <f>IF($B$95='IT-konsultlösningar'!$J$100,B83,IF($C$95='IT-konsultlösningar'!$J$100,C83,IF($D$95='IT-konsultlösningar'!$J$100,D83,IF($E$95='IT-konsultlösningar'!$J$100,E83,IF($F$95='IT-konsultlösningar'!$J$100,F83,IF($G$95='IT-konsultlösningar'!$J$100,G83,IF($H$95='IT-konsultlösningar'!$J$100,H83,IF($I$95='IT-konsultlösningar'!$J$100,I83,IF($J$95='IT-konsultlösningar'!$J$100,J83,"")))))))))</f>
        <v>0</v>
      </c>
      <c r="O83" s="11">
        <f>SUM(N83*$T$91)</f>
        <v>0</v>
      </c>
    </row>
    <row r="84" spans="1:25" x14ac:dyDescent="0.35">
      <c r="A84" s="91">
        <v>2</v>
      </c>
      <c r="B84" s="30">
        <f>$L84*IF('IT-konsultlösningar'!$C$78='Prismatris '!$T$9,'Prismatris '!B79,IF('IT-konsultlösningar'!$C$78='Prismatris '!$T$10,'Prismatris '!B80,IF('IT-konsultlösningar'!$C$78='Prismatris '!$T$11,'Prismatris '!B81,IF('IT-konsultlösningar'!$C$78='Prismatris '!$T$12,'Prismatris '!B82,0))))</f>
        <v>0</v>
      </c>
      <c r="C84" s="30">
        <f>$L84*IF('IT-konsultlösningar'!$C$78='Prismatris '!$T$9,'Prismatris '!C79,IF('IT-konsultlösningar'!$C$78='Prismatris '!$T$10,'Prismatris '!C80,IF('IT-konsultlösningar'!$C$78='Prismatris '!$T$11,'Prismatris '!C81,IF('IT-konsultlösningar'!$C$78='Prismatris '!$T$12,'Prismatris '!C82,0))))</f>
        <v>0</v>
      </c>
      <c r="D84" s="30">
        <f>$L84*IF('IT-konsultlösningar'!$C$78='Prismatris '!$T$9,'Prismatris '!D79,IF('IT-konsultlösningar'!$C$78='Prismatris '!$T$10,'Prismatris '!D80,IF('IT-konsultlösningar'!$C$78='Prismatris '!$T$11,'Prismatris '!D81,IF('IT-konsultlösningar'!$C$78='Prismatris '!$T$12,'Prismatris '!D82,0))))</f>
        <v>0</v>
      </c>
      <c r="E84" s="30">
        <f>$L84*IF('IT-konsultlösningar'!$C$78='Prismatris '!$T$9,'Prismatris '!E79,IF('IT-konsultlösningar'!$C$78='Prismatris '!$T$10,'Prismatris '!E80,IF('IT-konsultlösningar'!$C$78='Prismatris '!$T$11,'Prismatris '!E81,IF('IT-konsultlösningar'!$C$78='Prismatris '!$T$12,'Prismatris '!E82,0))))</f>
        <v>0</v>
      </c>
      <c r="F84" s="30">
        <f>$L84*IF('IT-konsultlösningar'!$C$78='Prismatris '!$T$9,'Prismatris '!F79,IF('IT-konsultlösningar'!$C$78='Prismatris '!$T$10,'Prismatris '!F80,IF('IT-konsultlösningar'!$C$78='Prismatris '!$T$11,'Prismatris '!F81,IF('IT-konsultlösningar'!$C$78='Prismatris '!$T$12,'Prismatris '!F82,0))))</f>
        <v>0</v>
      </c>
      <c r="G84" s="30">
        <f>$L84*IF('IT-konsultlösningar'!$C$78='Prismatris '!$T$9,'Prismatris '!G79,IF('IT-konsultlösningar'!$C$78='Prismatris '!$T$10,'Prismatris '!G80,IF('IT-konsultlösningar'!$C$78='Prismatris '!$T$11,'Prismatris '!G81,IF('IT-konsultlösningar'!$C$78='Prismatris '!$T$12,'Prismatris '!G82,0))))</f>
        <v>0</v>
      </c>
      <c r="H84" s="30">
        <f>$L84*IF('IT-konsultlösningar'!$C$78='Prismatris '!$T$9,'Prismatris '!H79,IF('IT-konsultlösningar'!$C$78='Prismatris '!$T$10,'Prismatris '!H80,IF('IT-konsultlösningar'!$C$78='Prismatris '!$T$11,'Prismatris '!H81,IF('IT-konsultlösningar'!$C$78='Prismatris '!$T$12,'Prismatris '!H82,0))))</f>
        <v>0</v>
      </c>
      <c r="I84" s="30">
        <f>$L84*IF('IT-konsultlösningar'!$C$78='Prismatris '!$T$9,'Prismatris '!I79,IF('IT-konsultlösningar'!$C$78='Prismatris '!$T$10,'Prismatris '!I80,IF('IT-konsultlösningar'!$C$78='Prismatris '!$T$11,'Prismatris '!I81,IF('IT-konsultlösningar'!$C$78='Prismatris '!$T$12,'Prismatris '!I82,0))))</f>
        <v>0</v>
      </c>
      <c r="J84" s="30">
        <f>$L84*IF('IT-konsultlösningar'!$C$78='Prismatris '!$T$9,'Prismatris '!J79,IF('IT-konsultlösningar'!$C$78='Prismatris '!$T$10,'Prismatris '!J80,IF('IT-konsultlösningar'!$C$78='Prismatris '!$T$11,'Prismatris '!J81,IF('IT-konsultlösningar'!$C$78='Prismatris '!$T$12,'Prismatris '!J82,0))))</f>
        <v>0</v>
      </c>
      <c r="K84" s="4"/>
      <c r="L84" s="6">
        <f>'IT-konsultlösningar'!B78</f>
        <v>0</v>
      </c>
      <c r="M84" s="6"/>
      <c r="N84" s="11">
        <f>IF($B$95='IT-konsultlösningar'!$J$100,B84,IF($C$95='IT-konsultlösningar'!$J$100,C84,IF($D$95='IT-konsultlösningar'!$J$100,D84,IF($E$95='IT-konsultlösningar'!$J$100,E84,IF($F$95='IT-konsultlösningar'!$J$100,F84,IF($G$95='IT-konsultlösningar'!$J$100,G84,IF($H$95='IT-konsultlösningar'!$J$100,H84,IF($I$95='IT-konsultlösningar'!$J$100,I84,IF($J$95='IT-konsultlösningar'!$J$100,J84,"")))))))))</f>
        <v>0</v>
      </c>
      <c r="O84" s="11">
        <f>SUM(N84*$T$91)</f>
        <v>0</v>
      </c>
    </row>
    <row r="85" spans="1:25" x14ac:dyDescent="0.35">
      <c r="A85" s="37" t="s">
        <v>37</v>
      </c>
      <c r="B85" s="7">
        <f>SUM(B83:B84)</f>
        <v>0</v>
      </c>
      <c r="C85" s="7">
        <f t="shared" ref="C85:J85" si="7">SUM(C83:C84)</f>
        <v>0</v>
      </c>
      <c r="D85" s="7">
        <f t="shared" si="7"/>
        <v>0</v>
      </c>
      <c r="E85" s="7">
        <f t="shared" si="7"/>
        <v>0</v>
      </c>
      <c r="F85" s="7">
        <f t="shared" si="7"/>
        <v>0</v>
      </c>
      <c r="G85" s="7">
        <f t="shared" si="7"/>
        <v>0</v>
      </c>
      <c r="H85" s="7">
        <f t="shared" si="7"/>
        <v>0</v>
      </c>
      <c r="I85" s="7">
        <f t="shared" si="7"/>
        <v>0</v>
      </c>
      <c r="J85" s="7">
        <f t="shared" si="7"/>
        <v>0</v>
      </c>
      <c r="K85" s="7"/>
    </row>
    <row r="86" spans="1:25" x14ac:dyDescent="0.35">
      <c r="A86" s="5"/>
      <c r="B86" s="18"/>
      <c r="C86" s="18"/>
      <c r="D86" s="18"/>
      <c r="E86" s="6"/>
      <c r="F86" s="6"/>
      <c r="G86" s="6"/>
      <c r="H86" s="90"/>
      <c r="I86" s="90"/>
    </row>
    <row r="87" spans="1:25" x14ac:dyDescent="0.35">
      <c r="A87" s="5"/>
      <c r="B87" s="18"/>
      <c r="C87" s="18"/>
      <c r="D87" s="18"/>
      <c r="E87" s="6"/>
      <c r="F87" s="6"/>
      <c r="G87" s="6"/>
      <c r="H87" s="90"/>
      <c r="I87" s="90"/>
    </row>
    <row r="88" spans="1:25" x14ac:dyDescent="0.35">
      <c r="A88" s="5"/>
      <c r="B88" s="18"/>
      <c r="C88" s="18"/>
      <c r="D88" s="18"/>
      <c r="E88" s="6"/>
      <c r="F88" s="6"/>
      <c r="G88" s="6"/>
      <c r="H88" s="66"/>
      <c r="I88" s="66"/>
      <c r="T88" s="82"/>
      <c r="U88" s="82"/>
      <c r="V88" s="82"/>
      <c r="W88" s="82"/>
      <c r="X88" s="82"/>
      <c r="Y88" s="82"/>
    </row>
    <row r="89" spans="1:25" x14ac:dyDescent="0.35">
      <c r="A89" s="9" t="s">
        <v>35</v>
      </c>
      <c r="B89" s="11">
        <f>SUM(B15,B25,B35,B45,B55,B65,B75,B85)</f>
        <v>0</v>
      </c>
      <c r="C89" s="11">
        <f t="shared" ref="C89:J89" si="8">SUM(C15,C25,C35,C45,C55,C65,C75,C85)</f>
        <v>0</v>
      </c>
      <c r="D89" s="11">
        <f t="shared" si="8"/>
        <v>0</v>
      </c>
      <c r="E89" s="11">
        <f t="shared" si="8"/>
        <v>0</v>
      </c>
      <c r="F89" s="11">
        <f t="shared" si="8"/>
        <v>0</v>
      </c>
      <c r="G89" s="11">
        <f t="shared" si="8"/>
        <v>0</v>
      </c>
      <c r="H89" s="11">
        <f t="shared" si="8"/>
        <v>0</v>
      </c>
      <c r="I89" s="11">
        <f t="shared" si="8"/>
        <v>0</v>
      </c>
      <c r="J89" s="11">
        <f t="shared" si="8"/>
        <v>0</v>
      </c>
      <c r="T89" s="83"/>
      <c r="U89" s="83"/>
      <c r="V89" s="83"/>
      <c r="W89" s="84">
        <v>43922</v>
      </c>
      <c r="X89" s="84">
        <v>44652</v>
      </c>
      <c r="Y89" s="83"/>
    </row>
    <row r="90" spans="1:25" x14ac:dyDescent="0.35">
      <c r="A90" s="9" t="s">
        <v>83</v>
      </c>
      <c r="B90" s="11">
        <f>SUM((B89)*$T$91)</f>
        <v>0</v>
      </c>
      <c r="C90" s="11">
        <f t="shared" ref="C90:J90" si="9">SUM((C89)*$T$91)</f>
        <v>0</v>
      </c>
      <c r="D90" s="11">
        <f t="shared" si="9"/>
        <v>0</v>
      </c>
      <c r="E90" s="11">
        <f t="shared" si="9"/>
        <v>0</v>
      </c>
      <c r="F90" s="11">
        <f t="shared" si="9"/>
        <v>0</v>
      </c>
      <c r="G90" s="11">
        <f t="shared" si="9"/>
        <v>0</v>
      </c>
      <c r="H90" s="11">
        <f t="shared" si="9"/>
        <v>0</v>
      </c>
      <c r="I90" s="11">
        <f t="shared" si="9"/>
        <v>0</v>
      </c>
      <c r="J90" s="11">
        <f t="shared" si="9"/>
        <v>0</v>
      </c>
      <c r="K90" s="11"/>
      <c r="T90" s="83" t="s">
        <v>81</v>
      </c>
      <c r="U90" s="83"/>
      <c r="V90" s="83"/>
      <c r="W90" s="85" t="s">
        <v>78</v>
      </c>
      <c r="X90" s="85" t="s">
        <v>79</v>
      </c>
      <c r="Y90" s="83"/>
    </row>
    <row r="91" spans="1:25" x14ac:dyDescent="0.35">
      <c r="A91" s="9"/>
      <c r="B91" s="11"/>
      <c r="C91" s="11"/>
      <c r="D91" s="11"/>
      <c r="E91" s="6"/>
      <c r="F91" s="6"/>
      <c r="G91" s="6"/>
      <c r="H91" s="66"/>
      <c r="T91" s="86">
        <f>SUM(X91/W91)</f>
        <v>1</v>
      </c>
      <c r="U91" s="83"/>
      <c r="V91" s="83"/>
      <c r="W91" s="87">
        <v>100</v>
      </c>
      <c r="X91" s="87">
        <v>100</v>
      </c>
      <c r="Y91" s="88"/>
    </row>
    <row r="92" spans="1:25" x14ac:dyDescent="0.35">
      <c r="A92" s="9" t="s">
        <v>0</v>
      </c>
      <c r="B92" s="54">
        <f>_xlfn.RANK.EQ(B90,$B$90:$J$90,2)</f>
        <v>1</v>
      </c>
      <c r="C92" s="54">
        <f t="shared" ref="C92:J92" si="10">_xlfn.RANK.EQ(C90,$B$90:$J$90,2)</f>
        <v>1</v>
      </c>
      <c r="D92" s="54">
        <f t="shared" si="10"/>
        <v>1</v>
      </c>
      <c r="E92" s="54">
        <f t="shared" si="10"/>
        <v>1</v>
      </c>
      <c r="F92" s="54">
        <f t="shared" si="10"/>
        <v>1</v>
      </c>
      <c r="G92" s="54">
        <f t="shared" si="10"/>
        <v>1</v>
      </c>
      <c r="H92" s="54">
        <f t="shared" si="10"/>
        <v>1</v>
      </c>
      <c r="I92" s="54">
        <f t="shared" si="10"/>
        <v>1</v>
      </c>
      <c r="J92" s="54">
        <f t="shared" si="10"/>
        <v>1</v>
      </c>
      <c r="K92" s="54"/>
      <c r="T92" s="83"/>
      <c r="U92" s="83"/>
      <c r="V92" s="83"/>
      <c r="W92" s="89"/>
      <c r="X92" s="89"/>
      <c r="Y92" s="145" t="s">
        <v>80</v>
      </c>
    </row>
    <row r="93" spans="1:25" x14ac:dyDescent="0.35">
      <c r="A93" s="9"/>
      <c r="B93" s="11">
        <f>SUM(B92+0.01)</f>
        <v>1.01</v>
      </c>
      <c r="C93" s="11">
        <f>SUM(C92+0.02)</f>
        <v>1.02</v>
      </c>
      <c r="D93" s="11">
        <f>SUM(D92+0.03)</f>
        <v>1.03</v>
      </c>
      <c r="E93" s="11">
        <f>SUM(E92+0.04)</f>
        <v>1.04</v>
      </c>
      <c r="F93" s="11">
        <f>SUM(F92+0.05)</f>
        <v>1.05</v>
      </c>
      <c r="G93" s="11">
        <f>SUM(G92+0.06)</f>
        <v>1.06</v>
      </c>
      <c r="H93" s="11">
        <f>SUM(H92+0.07)</f>
        <v>1.07</v>
      </c>
      <c r="I93" s="11">
        <f>SUM(I92+0.08)</f>
        <v>1.08</v>
      </c>
      <c r="J93" s="11">
        <f>SUM(J92+0.09)</f>
        <v>1.0900000000000001</v>
      </c>
      <c r="K93" s="11"/>
      <c r="T93" s="82"/>
      <c r="U93" s="83"/>
      <c r="V93" s="83"/>
      <c r="W93" s="89"/>
      <c r="X93" s="89"/>
      <c r="Y93" s="146"/>
    </row>
    <row r="94" spans="1:25" x14ac:dyDescent="0.35">
      <c r="A94" s="51"/>
      <c r="B94" s="52"/>
      <c r="C94" s="52"/>
      <c r="D94" s="52"/>
      <c r="E94" s="1"/>
      <c r="H94" s="66"/>
      <c r="I94" s="66"/>
      <c r="Q94" s="3"/>
      <c r="R94" s="3"/>
      <c r="S94" s="3"/>
      <c r="T94" s="89"/>
      <c r="U94" s="89"/>
      <c r="V94" s="89"/>
      <c r="W94" s="89"/>
      <c r="X94" s="89"/>
      <c r="Y94" s="146"/>
    </row>
    <row r="95" spans="1:25" x14ac:dyDescent="0.35">
      <c r="A95" s="2" t="s">
        <v>0</v>
      </c>
      <c r="B95" s="38">
        <f>_xlfn.RANK.EQ(B93,$B$93:$J$93,2)</f>
        <v>1</v>
      </c>
      <c r="C95" s="38">
        <f>_xlfn.RANK.EQ(C93,$B$93:$J$93,2)</f>
        <v>2</v>
      </c>
      <c r="D95" s="38">
        <f>_xlfn.RANK.EQ(D93,$B$93:$J$93,2)</f>
        <v>3</v>
      </c>
      <c r="E95" s="38">
        <f t="shared" ref="E95:J95" si="11">_xlfn.RANK.EQ(E93,$B$93:$J$93,2)</f>
        <v>4</v>
      </c>
      <c r="F95" s="38">
        <f t="shared" si="11"/>
        <v>5</v>
      </c>
      <c r="G95" s="38">
        <f t="shared" si="11"/>
        <v>6</v>
      </c>
      <c r="H95" s="38">
        <f t="shared" si="11"/>
        <v>7</v>
      </c>
      <c r="I95" s="38">
        <f t="shared" si="11"/>
        <v>8</v>
      </c>
      <c r="J95" s="38">
        <f t="shared" si="11"/>
        <v>9</v>
      </c>
      <c r="K95" s="63">
        <f>SUM(B90:J90)</f>
        <v>0</v>
      </c>
      <c r="T95" s="82"/>
      <c r="U95" s="82"/>
      <c r="V95" s="82"/>
      <c r="W95" s="89"/>
      <c r="X95" s="89"/>
      <c r="Y95" s="146"/>
    </row>
    <row r="96" spans="1:25" x14ac:dyDescent="0.35">
      <c r="E96" s="1"/>
      <c r="H96" s="66"/>
      <c r="I96" s="66"/>
      <c r="T96" s="82"/>
      <c r="U96" s="82"/>
      <c r="V96" s="82"/>
      <c r="W96" s="89"/>
      <c r="X96" s="89"/>
      <c r="Y96" s="146"/>
    </row>
    <row r="97" spans="1:25" ht="11.5" customHeight="1" thickBot="1" x14ac:dyDescent="0.4">
      <c r="A97" s="5"/>
      <c r="B97" s="8"/>
      <c r="C97" s="8"/>
      <c r="D97" s="8"/>
      <c r="E97" s="1"/>
      <c r="H97" s="66"/>
      <c r="I97" s="66"/>
      <c r="T97" s="82"/>
      <c r="U97" s="82"/>
      <c r="V97" s="82"/>
      <c r="W97" s="89"/>
      <c r="X97" s="89"/>
      <c r="Y97" s="146"/>
    </row>
    <row r="98" spans="1:25" ht="27" customHeight="1" x14ac:dyDescent="0.35">
      <c r="A98" s="29" t="s">
        <v>1</v>
      </c>
      <c r="B98" s="152" t="str">
        <f>IF('IT-konsultlösningar'!B81&gt;1500,"Avropet överstiger 1500 timmar,",IF(K95=0,"Vinnande anbud",IF(B95='IT-konsultlösningar'!J100,B1,IF(C95='IT-konsultlösningar'!J100,C1,IF(D95='IT-konsultlösningar'!J100,D1,IF(E95='IT-konsultlösningar'!J100,E1,IF(F95='IT-konsultlösningar'!J100,F1,IF(G95='IT-konsultlösningar'!J100,G1,IF(H95='IT-konsultlösningar'!J100,H1,IF(I95='IT-konsultlösningar'!J100,I1,IF(J95='IT-konsultlösningar'!J100,J1,"")))))))))))</f>
        <v>Vinnande anbud</v>
      </c>
      <c r="C98" s="153"/>
      <c r="D98" s="154"/>
      <c r="E98" s="1"/>
      <c r="H98" s="66"/>
      <c r="I98" s="66"/>
      <c r="T98" s="82"/>
      <c r="U98" s="82"/>
      <c r="V98" s="82"/>
      <c r="W98" s="89"/>
      <c r="X98" s="89"/>
      <c r="Y98" s="146"/>
    </row>
    <row r="99" spans="1:25" ht="27" customHeight="1" x14ac:dyDescent="0.35">
      <c r="A99" s="29" t="s">
        <v>20</v>
      </c>
      <c r="B99" s="155" t="str">
        <f>IF('IT-konsultlösningar'!B81&gt;1500," använd förnyad konkurensutsättning för avrop",IF(K95=0,"",IF(B95='IT-konsultlösningar'!J100,B2,IF(C95='IT-konsultlösningar'!J100,C2,IF(D95='IT-konsultlösningar'!J100,D2,IF(E95='IT-konsultlösningar'!J100,E2,IF(F95='IT-konsultlösningar'!J100,F2,IF(G95='IT-konsultlösningar'!J100,G2,IF(H95='IT-konsultlösningar'!J100,H2,IF(I95='IT-konsultlösningar'!J100,I2,IF(J95='IT-konsultlösningar'!J100,J2,"")))))))))))</f>
        <v/>
      </c>
      <c r="C99" s="156"/>
      <c r="D99" s="157"/>
      <c r="E99" s="1"/>
      <c r="H99" s="66"/>
      <c r="I99" s="66"/>
      <c r="T99" s="82"/>
      <c r="U99" s="82"/>
      <c r="V99" s="82"/>
      <c r="W99" s="89"/>
      <c r="X99" s="89"/>
      <c r="Y99" s="146"/>
    </row>
    <row r="100" spans="1:25" ht="27" customHeight="1" x14ac:dyDescent="0.35">
      <c r="A100" s="29" t="s">
        <v>16</v>
      </c>
      <c r="B100" s="155" t="str">
        <f>IF('IT-konsultlösningar'!B81&gt;1500," ",IF(K95=0,"",IF(B95='IT-konsultlösningar'!J100,B3,IF(C95='IT-konsultlösningar'!J100,C3,IF(D95='IT-konsultlösningar'!J100,D3,IF(E95='IT-konsultlösningar'!J100,E3,IF(F95='IT-konsultlösningar'!J100,F3,IF(G95='IT-konsultlösningar'!J100,G3,IF(H95='IT-konsultlösningar'!J100,H3,IF(I95='IT-konsultlösningar'!J100,I3,IF(J95='IT-konsultlösningar'!J100,J3,"")))))))))))</f>
        <v/>
      </c>
      <c r="C100" s="156"/>
      <c r="D100" s="157"/>
      <c r="E100" s="1"/>
      <c r="H100" s="66"/>
      <c r="I100" s="66"/>
      <c r="T100" s="82"/>
      <c r="U100" s="82"/>
      <c r="V100" s="82"/>
      <c r="W100" s="89"/>
      <c r="X100" s="82"/>
      <c r="Y100" s="146"/>
    </row>
    <row r="101" spans="1:25" ht="27" customHeight="1" x14ac:dyDescent="0.35">
      <c r="A101" s="29" t="s">
        <v>17</v>
      </c>
      <c r="B101" s="155" t="str">
        <f>IF('IT-konsultlösningar'!B81&gt;1500," ",IF(K95=0,"",IF(B95='IT-konsultlösningar'!J100,B4,IF(C95='IT-konsultlösningar'!J100,C4,IF(D95='IT-konsultlösningar'!J100,D4,IF(E95='IT-konsultlösningar'!J100,E4,IF(F95='IT-konsultlösningar'!J100,F4,IF(G95='IT-konsultlösningar'!J100,G4,IF(H95='IT-konsultlösningar'!J100,H4,IF(I95='IT-konsultlösningar'!J100,I4,IF(J95='IT-konsultlösningar'!J100,J4,"")))))))))))</f>
        <v/>
      </c>
      <c r="C101" s="156"/>
      <c r="D101" s="157"/>
      <c r="E101" s="55"/>
      <c r="F101" s="55"/>
      <c r="H101" s="66"/>
      <c r="I101" s="66"/>
      <c r="T101" s="82"/>
      <c r="U101" s="82"/>
      <c r="V101" s="82"/>
      <c r="W101" s="89"/>
      <c r="X101" s="82"/>
      <c r="Y101" s="146"/>
    </row>
    <row r="102" spans="1:25" ht="27" customHeight="1" thickBot="1" x14ac:dyDescent="0.5">
      <c r="A102" s="29" t="s">
        <v>18</v>
      </c>
      <c r="B102" s="149" t="str">
        <f>IF('IT-konsultlösningar'!B81&gt;1500," ",IF(K95=0,"",IF(B95='IT-konsultlösningar'!J100,B5,IF(C95='IT-konsultlösningar'!J100,C5,IF(D95='IT-konsultlösningar'!J100,D5,IF(E95='IT-konsultlösningar'!J100,E5,IF(F95='IT-konsultlösningar'!J100,F5,IF(G95='IT-konsultlösningar'!J100,G5,IF(H95='IT-konsultlösningar'!J100,H5,IF(I95='IT-konsultlösningar'!J100,I5,IF(J95='IT-konsultlösningar'!J100,J5,"")))))))))))</f>
        <v/>
      </c>
      <c r="C102" s="150"/>
      <c r="D102" s="151"/>
      <c r="E102" s="147">
        <f>IF('IT-konsultlösningar'!B81&gt;500,"",IF(B95='IT-konsultlösningar'!J100,B90,IF(C95='IT-konsultlösningar'!J100,C90,IF(D95='IT-konsultlösningar'!J100,D90,IF(E95='IT-konsultlösningar'!J100,E90,IF(F95='IT-konsultlösningar'!J100,F90,IF(G95='IT-konsultlösningar'!J100,G90,IF(H95='IT-konsultlösningar'!J100,H90,IF(I95='IT-konsultlösningar'!J100,I90,IF(J95='IT-konsultlösningar'!J100,J90,""))))))))))</f>
        <v>0</v>
      </c>
      <c r="F102" s="148"/>
      <c r="H102" s="66"/>
      <c r="I102" s="66"/>
      <c r="T102" s="82"/>
      <c r="U102" s="82"/>
      <c r="V102" s="82"/>
      <c r="W102" s="89"/>
      <c r="X102" s="82"/>
      <c r="Y102" s="146"/>
    </row>
    <row r="103" spans="1:25" ht="20" x14ac:dyDescent="0.4">
      <c r="A103" s="39" t="s">
        <v>28</v>
      </c>
      <c r="E103" s="1"/>
      <c r="H103" s="66"/>
      <c r="I103" s="66"/>
      <c r="W103" s="3"/>
    </row>
    <row r="104" spans="1:25" x14ac:dyDescent="0.35">
      <c r="A104" s="4"/>
      <c r="B104" s="158" t="s">
        <v>11</v>
      </c>
      <c r="C104" s="159"/>
      <c r="D104" s="4" t="s">
        <v>10</v>
      </c>
      <c r="E104" s="1"/>
      <c r="H104" s="66"/>
      <c r="I104" s="66"/>
      <c r="K104" s="3"/>
      <c r="L104" s="3"/>
      <c r="M104" s="3"/>
      <c r="N104" s="3"/>
      <c r="O104" s="3"/>
      <c r="P104" s="3"/>
      <c r="W104" s="3"/>
    </row>
    <row r="105" spans="1:25" x14ac:dyDescent="0.35">
      <c r="A105" s="4" t="s">
        <v>4</v>
      </c>
      <c r="B105" s="143" t="str">
        <f>IF('IT-konsultlösningar'!B81&gt;500,"",IF(K95=0,"",IF(B95=1,B1,IF(C95=1,C1,IF(D95=1,D1,IF(E95=1,E1,IF(F95=1,F1,IF(G95=1,G1,IF(H95=1,H1,IF(I95=1,I1,IF(J95=1,J1,"")))))))))))</f>
        <v/>
      </c>
      <c r="C105" s="144"/>
      <c r="D105" s="30">
        <f>IF('IT-konsultlösningar'!B81&gt;1500,"",IF(B95=1,B90,IF(C95=1,C90,IF(D95=1,D90,IF(E95=1,E90,IF(F95=1,F90,IF(G95=1,G90,IF(H95=1,H90,IF(I95=1,I90,IF(J95=1,J90,""))))))))))</f>
        <v>0</v>
      </c>
      <c r="E105" s="1"/>
      <c r="H105" s="66"/>
      <c r="I105" s="66"/>
    </row>
    <row r="106" spans="1:25" x14ac:dyDescent="0.35">
      <c r="A106" s="4" t="s">
        <v>5</v>
      </c>
      <c r="B106" s="143" t="str">
        <f>IF('IT-konsultlösningar'!B81&gt;500,"",IF(K95=0,"",IF(B95=2,B1,IF(C95=2,C1,IF(D95=2,D1,IF(E95=2,E1,IF(F95=2,F1,IF(G95=2,G1,IF(H95=2,H1,IF(I95=2,I1,IF(J95=2,J1,"")))))))))))</f>
        <v/>
      </c>
      <c r="C106" s="144"/>
      <c r="D106" s="30">
        <f>IF('IT-konsultlösningar'!B81&gt;1500,"",IF(B95=2,B90,IF(C95=2,C90,IF(D95=2,D90,IF(E95=2,E90,IF(F95=2,F90,IF(G95=2,G90,IF(H95=2,H90,IF(I95=2,I90,IF(J95=2,J90,""))))))))))</f>
        <v>0</v>
      </c>
      <c r="E106" s="1"/>
      <c r="H106" s="66"/>
      <c r="I106" s="66"/>
    </row>
    <row r="107" spans="1:25" x14ac:dyDescent="0.35">
      <c r="A107" s="4" t="s">
        <v>6</v>
      </c>
      <c r="B107" s="143" t="str">
        <f>IF('IT-konsultlösningar'!B81&gt;500,"",IF(K95=0,"",IF(B95=3,B1,IF(C95=3,C1,IF(D95=3,D1,IF(E95=3,E1,IF(F95=3,F1,IF(G95=3,G1,IF(H95=3,H1,IF(I95=3,I1,IF(J95=3,J1,"")))))))))))</f>
        <v/>
      </c>
      <c r="C107" s="144"/>
      <c r="D107" s="30">
        <f>IF('IT-konsultlösningar'!B81&gt;1500,"",IF(B95=3,B90,IF(C95=3,C90,IF(D95=3,D90,IF(E95=3,E90,IF(F95=3,F90,IF(G95=3,G90,IF(H95=3,H90,IF(I95=3,I90,IF(J95=3,J90,""))))))))))</f>
        <v>0</v>
      </c>
      <c r="E107" s="1"/>
      <c r="H107" s="66"/>
      <c r="I107" s="66"/>
    </row>
    <row r="108" spans="1:25" x14ac:dyDescent="0.35">
      <c r="A108" s="4" t="s">
        <v>31</v>
      </c>
      <c r="B108" s="143" t="str">
        <f>IF('IT-konsultlösningar'!B81&gt;500,"",IF(K95=0,"",IF(B95=4,B1,IF(C95=4,C1,IF(D95=4,D1,IF(E95=4,E1,IF(F95=4,F1,IF(G95=4,G1,IF(H95=4,H1,IF(I95=4,I1,IF(J95=4,J1,"")))))))))))</f>
        <v/>
      </c>
      <c r="C108" s="144"/>
      <c r="D108" s="30">
        <f>IF('IT-konsultlösningar'!B81&gt;1500,"",IF(B95=4,B90,IF(C95=4,C90,IF(D95=4,D90,IF(E95=4,E90,IF(F95=4,F90,IF(G95=4,G90,IF(H95=4,H90,IF(I95=4,I90,IF(J95=4,J90,""))))))))))</f>
        <v>0</v>
      </c>
      <c r="E108" s="1"/>
      <c r="H108" s="66"/>
      <c r="I108" s="66"/>
    </row>
    <row r="109" spans="1:25" x14ac:dyDescent="0.35">
      <c r="A109" s="4" t="s">
        <v>32</v>
      </c>
      <c r="B109" s="143" t="str">
        <f>IF('IT-konsultlösningar'!B81&gt;500,"",IF(K95=0,"",IF(B95=5,B1,IF(C95=5,C1,IF(D95=5,D1,IF(E95=5,E1,IF(F95=5,F1,IF(G95=5,G1,IF(H95=5,H1,IF(I95=5,I1,IF(J95=5,J1,"")))))))))))</f>
        <v/>
      </c>
      <c r="C109" s="144"/>
      <c r="D109" s="30">
        <f>IF('IT-konsultlösningar'!B81&gt;1500,"",IF(B95=5,B90,IF(C95=5,C90,IF(D95=5,D90,IF(E95=5,E90,IF(F95=5,F90,IF(G95=5,G90,IF(H95=5,H90,IF(I95=5,I90,IF(J95=5,J90,""))))))))))</f>
        <v>0</v>
      </c>
      <c r="E109" s="1"/>
      <c r="H109" s="66"/>
      <c r="I109" s="66"/>
    </row>
    <row r="110" spans="1:25" x14ac:dyDescent="0.35">
      <c r="A110" s="4" t="s">
        <v>33</v>
      </c>
      <c r="B110" s="143" t="str">
        <f>IF('IT-konsultlösningar'!B81&gt;500,"",IF(K95=0,"",IF(B95=6,B1,IF(C95=6,C1,IF(D95=6,D1,IF(E95=6,E1,IF(F95=6,F1,IF(G95=6,G1,IF(H95=6,H1,IF(I95=6,I1,IF(J95=6,J1,"")))))))))))</f>
        <v/>
      </c>
      <c r="C110" s="144"/>
      <c r="D110" s="30">
        <f>IF('IT-konsultlösningar'!B81&gt;1500,"",IF(B95=6,B90,IF(C95=6,C90,IF(D95=6,D90,IF(E95=6,E90,IF(F95=6,F90,IF(G95=6,G90,IF(H95=6,H90,IF(I95=6,I90,IF(J95=6,J90,""))))))))))</f>
        <v>0</v>
      </c>
      <c r="E110" s="1"/>
      <c r="H110" s="66"/>
      <c r="I110" s="66"/>
    </row>
    <row r="111" spans="1:25" x14ac:dyDescent="0.35">
      <c r="A111" s="4" t="s">
        <v>43</v>
      </c>
      <c r="B111" s="143" t="str">
        <f>IF('IT-konsultlösningar'!B81&gt;500,"",IF(K95=0,"",IF(B95=7,B1,IF(C95=7,C1,IF(D95=7,D1,IF(E95=7,E1,IF(F95=7,F1,IF(G95=7,G1,IF(H95=7,H1,IF(I95=7,I1,IF(J95=7,J1,"")))))))))))</f>
        <v/>
      </c>
      <c r="C111" s="144"/>
      <c r="D111" s="30">
        <f>IF('IT-konsultlösningar'!B81&gt;1500,"",IF(B95=7,B90,IF(C95=7,C90,IF(D95=7,D90,IF(E95=7,E90,IF(F95=7,F90,IF(G95=7,G90,IF(H95=7,H90,IF(I95=7,I90,IF(J95=7,J90,""))))))))))</f>
        <v>0</v>
      </c>
      <c r="E111" s="1"/>
      <c r="H111" s="66"/>
      <c r="I111" s="66"/>
    </row>
    <row r="112" spans="1:25" x14ac:dyDescent="0.35">
      <c r="A112" s="4" t="s">
        <v>44</v>
      </c>
      <c r="B112" s="143" t="str">
        <f>IF('IT-konsultlösningar'!B81&gt;500,"",IF(K95=0,"",IF(B95=8,B1,IF(C95=8,C1,IF(D95=8,D1,IF(E95=8,E1,IF(F95=8,F1,IF(G95=8,G1,IF(H95=8,H1,IF(I95=8,I1,IF(J95=8,J1,"")))))))))))</f>
        <v/>
      </c>
      <c r="C112" s="144"/>
      <c r="D112" s="30">
        <f>IF('IT-konsultlösningar'!B81&gt;1500,"",IF(B95=8,B90,IF(C95=8,C90,IF(D95=8,D90,IF(E95=8,E90,IF(F95=8,F90,IF(G95=8,G90,IF(H95=8,H90,IF(I95=8,I90,IF(J95=8,J90,""))))))))))</f>
        <v>0</v>
      </c>
      <c r="E112" s="1"/>
    </row>
    <row r="113" spans="1:5" x14ac:dyDescent="0.35">
      <c r="A113" s="4" t="s">
        <v>45</v>
      </c>
      <c r="B113" s="143" t="str">
        <f>IF('IT-konsultlösningar'!B81&gt;500,"",IF(K95=0,"",IF(B95=9,B1,IF(C95=9,C1,IF(D95=9,D1,IF(E95=9,E1,IF(F95=9,F1,IF(G95=9,G1,IF(H95=9,H1,IF(I95=9,I1,IF(J95=9,J1,"")))))))))))</f>
        <v/>
      </c>
      <c r="C113" s="144"/>
      <c r="D113" s="30">
        <f>IF('IT-konsultlösningar'!B81&gt;1500,"",IF(B95=9,B90,IF(C95=9,C90,IF(D95=9,D90,IF(E95=9,E90,IF(F95=9,F90,IF(G95=9,G90,IF(H95=9,H90,IF(I95=9,I90,IF(J95=9,J90,""))))))))))</f>
        <v>0</v>
      </c>
    </row>
    <row r="114" spans="1:5" x14ac:dyDescent="0.35">
      <c r="A114" s="19"/>
      <c r="B114" s="19"/>
      <c r="C114" s="19"/>
      <c r="D114" s="19"/>
      <c r="E114" s="1"/>
    </row>
    <row r="115" spans="1:5" x14ac:dyDescent="0.35">
      <c r="A115" s="19"/>
      <c r="B115" s="19"/>
      <c r="C115" s="19"/>
      <c r="E115" s="1"/>
    </row>
    <row r="116" spans="1:5" x14ac:dyDescent="0.35">
      <c r="A116" s="19"/>
      <c r="B116" s="19"/>
      <c r="C116" s="19"/>
      <c r="E116" s="1"/>
    </row>
    <row r="117" spans="1:5" x14ac:dyDescent="0.35">
      <c r="A117" s="19"/>
      <c r="B117" s="19"/>
      <c r="C117" s="19"/>
      <c r="E117" s="1"/>
    </row>
    <row r="118" spans="1:5" x14ac:dyDescent="0.35">
      <c r="A118" s="19"/>
      <c r="B118" s="19"/>
      <c r="C118" s="19"/>
      <c r="E118" s="1"/>
    </row>
    <row r="119" spans="1:5" x14ac:dyDescent="0.35">
      <c r="A119" s="19"/>
      <c r="B119" s="19"/>
      <c r="C119" s="19"/>
      <c r="E119" s="1"/>
    </row>
    <row r="120" spans="1:5" x14ac:dyDescent="0.35">
      <c r="A120" s="19"/>
      <c r="B120" s="19"/>
      <c r="C120" s="19"/>
      <c r="E120" s="1"/>
    </row>
    <row r="121" spans="1:5" x14ac:dyDescent="0.35">
      <c r="A121" s="19"/>
      <c r="B121" s="19"/>
      <c r="C121" s="19"/>
      <c r="E121" s="1"/>
    </row>
    <row r="122" spans="1:5" x14ac:dyDescent="0.35">
      <c r="A122" s="19"/>
      <c r="B122" s="19"/>
      <c r="C122" s="19"/>
      <c r="E122" s="1"/>
    </row>
    <row r="123" spans="1:5" x14ac:dyDescent="0.35">
      <c r="A123" s="19"/>
      <c r="B123" s="19"/>
      <c r="C123" s="19"/>
      <c r="E123" s="1"/>
    </row>
    <row r="124" spans="1:5" x14ac:dyDescent="0.35">
      <c r="A124" s="19"/>
      <c r="B124" s="19"/>
      <c r="C124" s="19"/>
      <c r="E124" s="1"/>
    </row>
    <row r="125" spans="1:5" x14ac:dyDescent="0.35">
      <c r="A125" s="19"/>
      <c r="B125" s="19"/>
      <c r="C125" s="19"/>
      <c r="E125" s="1"/>
    </row>
    <row r="126" spans="1:5" x14ac:dyDescent="0.35">
      <c r="A126" s="19"/>
      <c r="B126" s="19"/>
      <c r="C126" s="19"/>
      <c r="E126" s="1"/>
    </row>
    <row r="127" spans="1:5" x14ac:dyDescent="0.35">
      <c r="A127" s="19"/>
      <c r="B127" s="19"/>
      <c r="C127" s="19"/>
      <c r="E127" s="1"/>
    </row>
    <row r="128" spans="1:5" x14ac:dyDescent="0.35">
      <c r="A128" s="19"/>
      <c r="B128" s="19"/>
      <c r="C128" s="19"/>
      <c r="E128" s="1"/>
    </row>
  </sheetData>
  <sheetProtection algorithmName="SHA-512" hashValue="+z7bOWVHrKT+QYwrG4rdN5mzTtq4BMLAaUSEOCHN3cMht232k7bCIONTTH/FEJMIfKgRtEl41x6gL8mjtfsnRA==" saltValue="EVZDRl5N/jrrBMeM2jyzfw==" spinCount="100000" sheet="1" objects="1" scenarios="1"/>
  <mergeCells count="17">
    <mergeCell ref="B111:C111"/>
    <mergeCell ref="B112:C112"/>
    <mergeCell ref="Y92:Y102"/>
    <mergeCell ref="E102:F102"/>
    <mergeCell ref="B113:C113"/>
    <mergeCell ref="B102:D102"/>
    <mergeCell ref="B98:D98"/>
    <mergeCell ref="B99:D99"/>
    <mergeCell ref="B100:D100"/>
    <mergeCell ref="B101:D101"/>
    <mergeCell ref="B105:C105"/>
    <mergeCell ref="B104:C104"/>
    <mergeCell ref="B106:C106"/>
    <mergeCell ref="B107:C107"/>
    <mergeCell ref="B108:C108"/>
    <mergeCell ref="B109:C109"/>
    <mergeCell ref="B110:C110"/>
  </mergeCells>
  <phoneticPr fontId="19" type="noConversion"/>
  <dataValidations count="1">
    <dataValidation errorStyle="warning" allowBlank="1" showInputMessage="1" showErrorMessage="1" sqref="B98:B102" xr:uid="{00000000-0002-0000-0200-000002000000}"/>
  </dataValidations>
  <hyperlinks>
    <hyperlink ref="F5" r:id="rId1" xr:uid="{51814909-2C6D-4982-87EB-59F088032767}"/>
  </hyperlinks>
  <pageMargins left="0.62992125984251968" right="0.62992125984251968" top="0.74803149606299213" bottom="0.74803149606299213" header="0.31496062992125984" footer="0.31496062992125984"/>
  <pageSetup paperSize="9" scale="47" fitToHeight="0"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3725D-662F-44C0-AFA8-9CFCE5E998C9}">
  <dimension ref="A1:P21"/>
  <sheetViews>
    <sheetView zoomScaleNormal="100" workbookViewId="0">
      <selection activeCell="I24" sqref="I24"/>
    </sheetView>
  </sheetViews>
  <sheetFormatPr defaultRowHeight="13.5" x14ac:dyDescent="0.35"/>
  <sheetData>
    <row r="1" spans="1:16" ht="21" customHeight="1" x14ac:dyDescent="0.4">
      <c r="A1" s="74" t="s">
        <v>84</v>
      </c>
    </row>
    <row r="2" spans="1:16" s="73" customFormat="1" ht="17.5" customHeight="1" x14ac:dyDescent="0.35">
      <c r="A2" s="75" t="s">
        <v>85</v>
      </c>
      <c r="B2"/>
      <c r="C2"/>
      <c r="D2"/>
      <c r="E2"/>
      <c r="F2"/>
      <c r="G2"/>
      <c r="H2"/>
      <c r="I2"/>
      <c r="J2"/>
      <c r="K2"/>
      <c r="L2"/>
      <c r="M2"/>
      <c r="N2"/>
      <c r="O2"/>
      <c r="P2"/>
    </row>
    <row r="3" spans="1:16" s="72" customFormat="1" ht="22" customHeight="1" x14ac:dyDescent="0.35">
      <c r="A3" s="81" t="s">
        <v>57</v>
      </c>
      <c r="B3" s="77"/>
      <c r="C3" s="77"/>
      <c r="D3" s="77"/>
      <c r="E3" s="77"/>
      <c r="F3" s="77"/>
      <c r="G3" s="77"/>
      <c r="H3" s="77"/>
      <c r="I3" s="77"/>
      <c r="J3" s="77"/>
      <c r="K3" s="77"/>
      <c r="L3" s="77"/>
      <c r="M3" s="77"/>
      <c r="N3" s="77"/>
      <c r="O3" s="77"/>
      <c r="P3" s="77"/>
    </row>
    <row r="4" spans="1:16" s="72" customFormat="1" ht="16" customHeight="1" x14ac:dyDescent="0.35">
      <c r="A4" s="80" t="s">
        <v>93</v>
      </c>
      <c r="B4" s="79"/>
      <c r="C4" s="79"/>
      <c r="D4" s="79"/>
      <c r="E4" s="79"/>
      <c r="F4" s="79"/>
      <c r="G4" s="79"/>
      <c r="H4" s="79"/>
      <c r="I4" s="79"/>
      <c r="J4" s="79"/>
      <c r="K4" s="79"/>
      <c r="L4" s="79"/>
      <c r="M4" s="79"/>
      <c r="N4" s="79"/>
      <c r="O4" s="79"/>
      <c r="P4" s="79"/>
    </row>
    <row r="5" spans="1:16" s="72" customFormat="1" ht="22" customHeight="1" x14ac:dyDescent="0.35">
      <c r="A5" s="81" t="s">
        <v>92</v>
      </c>
      <c r="B5" s="77"/>
      <c r="C5" s="77"/>
      <c r="D5" s="77"/>
      <c r="E5" s="77"/>
      <c r="F5" s="77"/>
      <c r="G5" s="77"/>
      <c r="H5" s="77"/>
      <c r="I5" s="77"/>
      <c r="J5" s="77"/>
      <c r="K5" s="77"/>
      <c r="L5" s="77"/>
      <c r="M5" s="77"/>
      <c r="N5" s="77"/>
      <c r="O5" s="77"/>
      <c r="P5" s="77"/>
    </row>
    <row r="6" spans="1:16" s="72" customFormat="1" ht="16.5" customHeight="1" x14ac:dyDescent="0.35">
      <c r="A6" s="80" t="s">
        <v>124</v>
      </c>
      <c r="B6" s="79"/>
      <c r="C6" s="79"/>
      <c r="D6" s="79"/>
      <c r="E6" s="79"/>
      <c r="F6" s="79"/>
      <c r="G6" s="79"/>
      <c r="H6" s="79"/>
      <c r="I6" s="79"/>
      <c r="J6" s="79"/>
      <c r="K6" s="79"/>
      <c r="L6" s="79"/>
      <c r="M6" s="79"/>
      <c r="N6" s="79"/>
      <c r="O6" s="79"/>
      <c r="P6" s="79"/>
    </row>
    <row r="7" spans="1:16" s="73" customFormat="1" ht="22" customHeight="1" x14ac:dyDescent="0.35">
      <c r="A7" s="76" t="s">
        <v>51</v>
      </c>
      <c r="B7" s="77"/>
      <c r="C7" s="77"/>
      <c r="D7" s="77"/>
      <c r="E7" s="77"/>
      <c r="F7" s="77"/>
      <c r="G7" s="77"/>
      <c r="H7" s="77"/>
      <c r="I7" s="77"/>
      <c r="J7" s="77"/>
      <c r="K7" s="77"/>
      <c r="L7" s="77"/>
      <c r="M7" s="77"/>
      <c r="N7" s="77"/>
      <c r="O7" s="77"/>
      <c r="P7" s="77"/>
    </row>
    <row r="8" spans="1:16" s="73" customFormat="1" ht="22" customHeight="1" x14ac:dyDescent="0.35">
      <c r="A8" s="76" t="s">
        <v>52</v>
      </c>
      <c r="B8" s="77"/>
      <c r="C8" s="77"/>
      <c r="D8" s="77"/>
      <c r="E8" s="77"/>
      <c r="F8" s="77"/>
      <c r="G8" s="77"/>
      <c r="H8" s="77"/>
      <c r="I8" s="77"/>
      <c r="J8" s="77"/>
      <c r="K8" s="77"/>
      <c r="L8" s="77"/>
      <c r="M8" s="77"/>
      <c r="N8" s="77"/>
      <c r="O8" s="77"/>
      <c r="P8" s="77"/>
    </row>
    <row r="9" spans="1:16" s="73" customFormat="1" ht="22" customHeight="1" x14ac:dyDescent="0.35">
      <c r="A9" s="76" t="s">
        <v>53</v>
      </c>
      <c r="B9" s="77"/>
      <c r="C9" s="77"/>
      <c r="D9" s="77"/>
      <c r="E9" s="77"/>
      <c r="F9" s="77"/>
      <c r="G9" s="77"/>
      <c r="H9" s="77"/>
      <c r="I9" s="77"/>
      <c r="J9" s="77"/>
      <c r="K9" s="77"/>
      <c r="L9" s="77"/>
      <c r="M9" s="77"/>
      <c r="N9" s="77"/>
      <c r="O9" s="77"/>
      <c r="P9" s="77"/>
    </row>
    <row r="10" spans="1:16" s="73" customFormat="1" ht="22" customHeight="1" x14ac:dyDescent="0.35">
      <c r="A10" s="76" t="s">
        <v>86</v>
      </c>
      <c r="B10" s="77"/>
      <c r="C10" s="77"/>
      <c r="D10" s="77"/>
      <c r="E10" s="77"/>
      <c r="F10" s="77"/>
      <c r="G10" s="77"/>
      <c r="H10" s="77"/>
      <c r="I10" s="77"/>
      <c r="J10" s="77"/>
      <c r="K10" s="77"/>
      <c r="L10" s="77"/>
      <c r="M10" s="77"/>
      <c r="N10" s="77"/>
      <c r="O10" s="77"/>
      <c r="P10" s="77"/>
    </row>
    <row r="11" spans="1:16" s="73" customFormat="1" ht="22" customHeight="1" x14ac:dyDescent="0.35">
      <c r="A11" s="76" t="s">
        <v>54</v>
      </c>
      <c r="B11" s="77"/>
      <c r="C11" s="77"/>
      <c r="D11" s="77"/>
      <c r="E11" s="77"/>
      <c r="F11" s="77"/>
      <c r="G11" s="77"/>
      <c r="H11" s="77"/>
      <c r="I11" s="77"/>
      <c r="J11" s="77"/>
      <c r="K11" s="77"/>
      <c r="L11" s="77"/>
      <c r="M11" s="77"/>
      <c r="N11" s="77"/>
      <c r="O11" s="77"/>
      <c r="P11" s="77"/>
    </row>
    <row r="12" spans="1:16" s="73" customFormat="1" ht="22" customHeight="1" x14ac:dyDescent="0.35">
      <c r="A12" s="76" t="s">
        <v>55</v>
      </c>
      <c r="B12" s="77"/>
      <c r="C12" s="77"/>
      <c r="D12" s="77"/>
      <c r="E12" s="77"/>
      <c r="F12" s="77"/>
      <c r="G12" s="77"/>
      <c r="H12" s="77"/>
      <c r="I12" s="77"/>
      <c r="J12" s="77"/>
      <c r="K12" s="77"/>
      <c r="L12" s="77"/>
      <c r="M12" s="77"/>
      <c r="N12" s="77"/>
      <c r="O12" s="77"/>
      <c r="P12" s="77"/>
    </row>
    <row r="13" spans="1:16" s="72" customFormat="1" ht="22" customHeight="1" x14ac:dyDescent="0.35">
      <c r="A13" s="81" t="s">
        <v>56</v>
      </c>
      <c r="B13" s="77"/>
      <c r="C13" s="77"/>
      <c r="D13" s="77"/>
      <c r="E13" s="77"/>
      <c r="F13" s="77"/>
      <c r="G13" s="77"/>
      <c r="H13" s="77"/>
      <c r="I13" s="77"/>
      <c r="J13" s="77"/>
      <c r="K13" s="77"/>
      <c r="L13" s="77"/>
      <c r="M13" s="77"/>
      <c r="N13" s="77"/>
      <c r="O13" s="77"/>
      <c r="P13" s="77"/>
    </row>
    <row r="14" spans="1:16" s="72" customFormat="1" ht="22" customHeight="1" x14ac:dyDescent="0.35">
      <c r="A14" s="80" t="s">
        <v>62</v>
      </c>
      <c r="B14" s="79"/>
      <c r="C14" s="79"/>
      <c r="D14" s="79"/>
      <c r="E14" s="79"/>
      <c r="F14" s="79"/>
      <c r="G14" s="79"/>
      <c r="H14" s="79"/>
      <c r="I14" s="79"/>
      <c r="J14" s="79"/>
      <c r="K14" s="79"/>
      <c r="L14" s="79"/>
      <c r="M14" s="79"/>
      <c r="N14" s="79"/>
      <c r="O14" s="79"/>
      <c r="P14" s="79"/>
    </row>
    <row r="15" spans="1:16" s="72" customFormat="1" ht="11.5" customHeight="1" x14ac:dyDescent="0.35">
      <c r="A15" s="76" t="s">
        <v>87</v>
      </c>
      <c r="B15" s="77"/>
      <c r="C15" s="77"/>
      <c r="D15" s="77"/>
      <c r="E15" s="77"/>
      <c r="F15" s="77"/>
      <c r="G15" s="77"/>
      <c r="H15" s="77"/>
      <c r="I15" s="77"/>
      <c r="J15" s="77"/>
      <c r="K15" s="77"/>
      <c r="L15" s="77"/>
      <c r="M15" s="77"/>
      <c r="N15" s="77"/>
      <c r="O15" s="77"/>
      <c r="P15" s="77"/>
    </row>
    <row r="16" spans="1:16" s="72" customFormat="1" ht="15.65" customHeight="1" x14ac:dyDescent="0.35">
      <c r="A16" s="78"/>
      <c r="B16" s="77"/>
      <c r="C16" s="77"/>
      <c r="D16" s="77"/>
      <c r="E16" s="77"/>
      <c r="F16" s="77"/>
      <c r="G16" s="77"/>
      <c r="H16" s="77"/>
      <c r="I16" s="77"/>
      <c r="J16" s="77"/>
      <c r="K16" s="77"/>
      <c r="L16" s="77"/>
      <c r="M16" s="77"/>
      <c r="N16" s="77"/>
      <c r="O16" s="77"/>
      <c r="P16" s="77"/>
    </row>
    <row r="17" spans="1:16" s="72" customFormat="1" ht="22" customHeight="1" x14ac:dyDescent="0.35">
      <c r="A17" s="75" t="s">
        <v>88</v>
      </c>
      <c r="B17" s="77"/>
      <c r="C17" s="77"/>
      <c r="D17" s="77"/>
      <c r="E17" s="77"/>
      <c r="F17" s="77"/>
      <c r="G17" s="77"/>
      <c r="H17" s="77"/>
      <c r="I17" s="77"/>
      <c r="J17" s="77"/>
      <c r="K17" s="77"/>
      <c r="L17" s="77"/>
      <c r="M17" s="77"/>
      <c r="N17" s="77"/>
      <c r="O17" s="77"/>
      <c r="P17" s="77"/>
    </row>
    <row r="18" spans="1:16" s="72" customFormat="1" ht="27" customHeight="1" x14ac:dyDescent="0.35">
      <c r="A18" s="160" t="s">
        <v>94</v>
      </c>
      <c r="B18" s="161"/>
      <c r="C18" s="161"/>
      <c r="D18" s="161"/>
      <c r="E18" s="161"/>
      <c r="F18" s="161"/>
      <c r="G18" s="161"/>
      <c r="H18" s="161"/>
      <c r="I18" s="161"/>
      <c r="J18" s="161"/>
      <c r="K18" s="161"/>
      <c r="L18" s="161"/>
      <c r="M18" s="161"/>
      <c r="N18" s="161"/>
      <c r="O18" s="161"/>
      <c r="P18" s="161"/>
    </row>
    <row r="19" spans="1:16" s="72" customFormat="1" ht="22" customHeight="1" x14ac:dyDescent="0.35">
      <c r="A19" s="76" t="s">
        <v>89</v>
      </c>
      <c r="B19" s="77"/>
      <c r="C19" s="77"/>
      <c r="D19" s="77"/>
      <c r="E19" s="77"/>
      <c r="F19" s="77"/>
      <c r="G19" s="77"/>
      <c r="H19" s="77"/>
      <c r="I19" s="77"/>
      <c r="J19" s="77"/>
      <c r="K19" s="77"/>
      <c r="L19" s="77"/>
      <c r="M19" s="77"/>
      <c r="N19" s="77"/>
      <c r="O19" s="77"/>
      <c r="P19" s="77"/>
    </row>
    <row r="20" spans="1:16" ht="20.149999999999999" customHeight="1" x14ac:dyDescent="0.35">
      <c r="A20" s="76" t="s">
        <v>90</v>
      </c>
      <c r="B20" s="77"/>
      <c r="C20" s="77"/>
      <c r="D20" s="77"/>
      <c r="E20" s="77"/>
      <c r="F20" s="77"/>
      <c r="G20" s="77"/>
      <c r="H20" s="77"/>
      <c r="I20" s="77"/>
      <c r="J20" s="77"/>
      <c r="K20" s="77"/>
      <c r="L20" s="77"/>
      <c r="M20" s="77"/>
      <c r="N20" s="77"/>
      <c r="O20" s="77"/>
      <c r="P20" s="77"/>
    </row>
    <row r="21" spans="1:16" ht="18.649999999999999" customHeight="1" x14ac:dyDescent="0.35">
      <c r="A21" s="76" t="s">
        <v>91</v>
      </c>
      <c r="B21" s="77"/>
      <c r="C21" s="77"/>
      <c r="D21" s="77"/>
      <c r="E21" s="77"/>
      <c r="F21" s="77"/>
      <c r="G21" s="77"/>
      <c r="H21" s="77"/>
      <c r="I21" s="77"/>
      <c r="J21" s="77"/>
      <c r="K21" s="77"/>
      <c r="L21" s="77"/>
      <c r="M21" s="77"/>
      <c r="N21" s="77"/>
      <c r="O21" s="77"/>
      <c r="P21" s="77"/>
    </row>
  </sheetData>
  <sheetProtection algorithmName="SHA-512" hashValue="b2zEII8x/huncfW+FS5l9O8wZDlNB2TI92eml99KqMV43MpmFBRnZLWCl6qQbWx9sRjXND+b81iiwI8t1d9t0g==" saltValue="Yj/IrKkw7K3fKqGm0KUldw==" spinCount="100000" sheet="1" objects="1" scenarios="1"/>
  <mergeCells count="1">
    <mergeCell ref="A18:P1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vt:i4>
      </vt:variant>
    </vt:vector>
  </HeadingPairs>
  <TitlesOfParts>
    <vt:vector size="3" baseType="lpstr">
      <vt:lpstr>IT-konsultlösningar</vt:lpstr>
      <vt:lpstr>Prismatris </vt:lpstr>
      <vt:lpstr>Information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Wedholm</dc:creator>
  <cp:lastModifiedBy>Erik Baggström</cp:lastModifiedBy>
  <cp:lastPrinted>2021-02-01T11:21:33Z</cp:lastPrinted>
  <dcterms:created xsi:type="dcterms:W3CDTF">2016-05-19T07:07:08Z</dcterms:created>
  <dcterms:modified xsi:type="dcterms:W3CDTF">2025-12-12T16:42:17Z</dcterms:modified>
</cp:coreProperties>
</file>