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xl/webextensions/webextension2.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mc:AlternateContent xmlns:mc="http://schemas.openxmlformats.org/markup-compatibility/2006">
    <mc:Choice Requires="x15">
      <x15ac:absPath xmlns:x15ac="http://schemas.microsoft.com/office/spreadsheetml/2010/11/ac" url="https://rehngruppen.sharepoint.com/sites/KunderK/Delade dokument/Kammarkollegiet/Avropsmallar/Kaffeautomater/Arbetsmapp/"/>
    </mc:Choice>
  </mc:AlternateContent>
  <xr:revisionPtr revIDLastSave="67" documentId="8_{8E9D2143-98BB-46FB-AFD8-96A29F56AE05}" xr6:coauthVersionLast="47" xr6:coauthVersionMax="47" xr10:uidLastSave="{1B92C70A-4FA2-4543-9B77-409758B27FDC}"/>
  <workbookProtection workbookAlgorithmName="SHA-512" workbookHashValue="s0yRH2DtyHJVcz14x3D5tUeV/vdq3P9p62PIfb9Deu1A0jY4Vov24hH4jStPH14d8CoSW/Moke/lO4X3idvNUg==" workbookSaltValue="c0eHWH9vL0qaXe5CbMJmYg==" workbookSpinCount="100000" lockStructure="1"/>
  <bookViews>
    <workbookView xWindow="-120" yWindow="-120" windowWidth="29040" windowHeight="15720" tabRatio="768" firstSheet="3" activeTab="3" xr2:uid="{00000000-000D-0000-FFFF-FFFF00000000}"/>
  </bookViews>
  <sheets>
    <sheet name="Admin" sheetId="86" state="veryHidden" r:id="rId1"/>
    <sheet name="Information" sheetId="105" state="hidden" r:id="rId2"/>
    <sheet name="Leverantörer" sheetId="118" state="hidden" r:id="rId3"/>
    <sheet name="Instruktion" sheetId="119" r:id="rId4"/>
    <sheet name="1 Specifikation" sheetId="98" r:id="rId5"/>
    <sheet name="2 Utvärdering" sheetId="116" state="hidden" r:id="rId6"/>
    <sheet name="2 Avtalstecknande" sheetId="100" r:id="rId7"/>
    <sheet name="4 Leverantör och Ort" sheetId="117" state="hidden" r:id="rId8"/>
    <sheet name="SysAdmin" sheetId="101" state="veryHidden" r:id="rId9"/>
  </sheets>
  <definedNames>
    <definedName name="AntalSpec01">'1 Specifikation'!$M$50</definedName>
    <definedName name="ButtonStatus">SysAdmin!$D$2</definedName>
    <definedName name="ButtonText">SysAdmin!$E$2</definedName>
    <definedName name="Cell_CB_St2_Rd1" localSheetId="1">Information!$N$42</definedName>
    <definedName name="Cell_CB_St2_Rd1">'1 Specifikation'!$L$50</definedName>
    <definedName name="Cell_CB_St2_Rd10">'1 Specifikation'!$L$69</definedName>
    <definedName name="Cell_CB_St2_Rd11" localSheetId="1">Information!$N$43</definedName>
    <definedName name="Cell_CB_St2_Rd11">'1 Specifikation'!$L$51</definedName>
    <definedName name="Cell_CB_St2_Rd12" localSheetId="1">Information!$N$44</definedName>
    <definedName name="Cell_CB_St2_Rd12">'1 Specifikation'!$L$52</definedName>
    <definedName name="Cell_CB_St2_Rd13" localSheetId="1">Information!$N$45</definedName>
    <definedName name="Cell_CB_St2_Rd13">'1 Specifikation'!$L$53</definedName>
    <definedName name="Cell_CB_St2_Rd14" localSheetId="1">Information!$N$46</definedName>
    <definedName name="Cell_CB_St2_Rd14">'1 Specifikation'!$L$54</definedName>
    <definedName name="Cell_CB_St2_Rd15" localSheetId="1">Information!$N$47</definedName>
    <definedName name="Cell_CB_St2_Rd15">'1 Specifikation'!$L$55</definedName>
    <definedName name="Cell_CB_St2_Rd16" localSheetId="1">Information!$N$48</definedName>
    <definedName name="Cell_CB_St2_Rd16">'1 Specifikation'!$L$56</definedName>
    <definedName name="Cell_CB_St2_Rd17" localSheetId="1">Information!$N$49</definedName>
    <definedName name="Cell_CB_St2_Rd17">'1 Specifikation'!$L$57</definedName>
    <definedName name="Cell_CB_St2_Rd18" localSheetId="1">Information!$N$50</definedName>
    <definedName name="Cell_CB_St2_Rd18">'1 Specifikation'!$L$58</definedName>
    <definedName name="Cell_CB_St2_Rd19" localSheetId="1">Information!$N$51</definedName>
    <definedName name="Cell_CB_St2_Rd19">'1 Specifikation'!$L$59</definedName>
    <definedName name="Cell_CB_St2_Rd2" localSheetId="1">Information!#REF!</definedName>
    <definedName name="Cell_CB_St2_Rd2">'1 Specifikation'!$L$60</definedName>
    <definedName name="Cell_CB_St2_Rd20" localSheetId="1">Information!#REF!</definedName>
    <definedName name="Cell_CB_St2_Rd20">'1 Specifikation'!$L$68</definedName>
    <definedName name="Cell_CB_St2_Rd3" localSheetId="1">Information!#REF!</definedName>
    <definedName name="Cell_CB_St2_Rd3">'1 Specifikation'!$L$61</definedName>
    <definedName name="Cell_CB_St2_Rd4" localSheetId="1">Information!#REF!</definedName>
    <definedName name="Cell_CB_St2_Rd4">'1 Specifikation'!$L$62</definedName>
    <definedName name="Cell_CB_St2_Rd5" localSheetId="1">Information!#REF!</definedName>
    <definedName name="Cell_CB_St2_Rd5">'1 Specifikation'!$L$63</definedName>
    <definedName name="Cell_CB_St2_Rd6" localSheetId="1">Information!#REF!</definedName>
    <definedName name="Cell_CB_St2_Rd6">'1 Specifikation'!$L$64</definedName>
    <definedName name="Cell_CB_St2_Rd7" localSheetId="1">Information!#REF!</definedName>
    <definedName name="Cell_CB_St2_Rd7">'1 Specifikation'!$L$65</definedName>
    <definedName name="Cell_CB_St2_Rd8" localSheetId="1">Information!#REF!</definedName>
    <definedName name="Cell_CB_St2_Rd8">'1 Specifikation'!$L$66</definedName>
    <definedName name="Cell_CB_St2_Rd9" localSheetId="1">Information!#REF!</definedName>
    <definedName name="Cell_CB_St2_Rd9">'1 Specifikation'!$L$67</definedName>
    <definedName name="Delområde_Vara_Tjanst" localSheetId="5">OFFSET(#REF!,0,0,COUNTA(#REF!),1)</definedName>
    <definedName name="Delområde_Vara_Tjanst" localSheetId="1">OFFSET(Admin!$C$114,0,0,COUNTA(Admin!$C$114:$C$135),1)</definedName>
    <definedName name="Delområde_Vara_Tjanst">OFFSET(Admin!$C$101,0,0,COUNTA(Admin!$C$101:$C$122),1)</definedName>
    <definedName name="DpDwnTDV" localSheetId="5">#REF!</definedName>
    <definedName name="DpDwnTDV" localSheetId="1">Information!$C$78</definedName>
    <definedName name="DpDwnTDV">'1 Specifikation'!$B$105</definedName>
    <definedName name="DpDwnUtvddrop" localSheetId="5">#REF!</definedName>
    <definedName name="DpDwnUtvddrop" localSheetId="1">Information!$C$85</definedName>
    <definedName name="DpDwnUtvddrop">'1 Specifikation'!#REF!</definedName>
    <definedName name="FullServiceUpphandlat">Admin!$F$128</definedName>
    <definedName name="Input">#REF!</definedName>
    <definedName name="Input14" localSheetId="4">'1 Specifikation'!#REF!</definedName>
    <definedName name="Input14" localSheetId="1">Information!#REF!</definedName>
    <definedName name="KravKaffe">Admin!$F$57:$F$62</definedName>
    <definedName name="KravVaror">Admin!$I$57:$I$60</definedName>
    <definedName name="LarmStatus" localSheetId="5">#REF!</definedName>
    <definedName name="LarmStatus" localSheetId="1">Information!$AI$3</definedName>
    <definedName name="LarmStatus">'1 Specifikation'!$AI$3</definedName>
    <definedName name="ListaVaraTjänst">Admin!$D$140:$D$190</definedName>
    <definedName name="ListLevNamn" localSheetId="5">#REF!</definedName>
    <definedName name="ListLevNamn">Admin!$C$81:$C$97</definedName>
    <definedName name="ListvalNrProduktTjänst" localSheetId="5">#REF!</definedName>
    <definedName name="ListvalNrProduktTjänst">#REF!</definedName>
    <definedName name="ListvalRegion">Admin!$J$56:$J$77</definedName>
    <definedName name="ListvalTjänst">Admin!#REF!</definedName>
    <definedName name="LockStatus">SysAdmin!$B$1</definedName>
    <definedName name="MiljöNrTjänst">Admin!$I$71:$I$77</definedName>
    <definedName name="NrTjänst">Admin!$G$71:$G$77</definedName>
    <definedName name="pkey">SysAdmin!$B$3</definedName>
    <definedName name="_xlnm.Print_Area" localSheetId="4">'1 Specifikation'!$B$2:$AD$220</definedName>
    <definedName name="_xlnm.Print_Area" localSheetId="1">Information!$C$2:$AD$173</definedName>
    <definedName name="_xlnm.Print_Titles" localSheetId="4">'1 Specifikation'!$1:$1</definedName>
    <definedName name="_xlnm.Print_Titles" localSheetId="6">'2 Avtalstecknande'!$5:$5</definedName>
    <definedName name="_xlnm.Print_Titles" localSheetId="1">Information!$1:$1</definedName>
    <definedName name="ResLevDelområde">Admin!$AG$61:$AG$110</definedName>
    <definedName name="ResOpt">Admin!$J$28:$J$53</definedName>
    <definedName name="ResVarTja" localSheetId="5">OFFSET(#REF!,0,0,COUNTA(#REF!),1)</definedName>
    <definedName name="ResVarTja" localSheetId="1">Admin!$P$3:$P$18</definedName>
    <definedName name="ResVarTja">OFFSET(Admin!$J$3,0,0,COUNTA(Admin!$J$3:$J$24),1)</definedName>
    <definedName name="SpecBilaga" localSheetId="1">Information!$N$42:$N$70</definedName>
    <definedName name="SpecBilaga">'1 Specifikation'!$L$50:$L$69</definedName>
    <definedName name="StatusSpec01" localSheetId="1">Information!$AD$42</definedName>
    <definedName name="StatusSpec01">'1 Specifikation'!$AD$50</definedName>
    <definedName name="TblBeräkning">Admin!$C$55:$M$67</definedName>
    <definedName name="TblBörKrav">Admin!#REF!</definedName>
    <definedName name="TblDelområde" localSheetId="1">Admin!$C$5:$C$17</definedName>
    <definedName name="TblDelområde">Admin!$C$4:$C$10</definedName>
    <definedName name="TblEnhet">Admin!$H$57:$H$59</definedName>
    <definedName name="TblGrundTilldeln" localSheetId="5">#REF!</definedName>
    <definedName name="TblGrundTilldeln" localSheetId="1">Admin!$D$37:$D$39</definedName>
    <definedName name="TblGrundTilldeln">Admin!$D$57:$D$59</definedName>
    <definedName name="TblKontor" localSheetId="5">#REF!</definedName>
    <definedName name="TblKontor">#REF!</definedName>
    <definedName name="TblKrv2">Admin!$E$101:$E$107</definedName>
    <definedName name="TblKrvRes1" localSheetId="5">#REF!</definedName>
    <definedName name="TblKrvRes1">Admin!$E$114:$E$122</definedName>
    <definedName name="TblKrvRes10" localSheetId="5">#REF!</definedName>
    <definedName name="TblKrvRes10">Admin!$N$114:$N$122</definedName>
    <definedName name="TblKrvRes11" localSheetId="5">#REF!</definedName>
    <definedName name="TblKrvRes11">Admin!$O$114:$O$122</definedName>
    <definedName name="TblKrvRes12" localSheetId="5">#REF!</definedName>
    <definedName name="TblKrvRes12">Admin!$P$114:$P$122</definedName>
    <definedName name="TblKrvRes13" localSheetId="5">#REF!</definedName>
    <definedName name="TblKrvRes13">Admin!$Q$114:$Q$122</definedName>
    <definedName name="TblKrvRes14" localSheetId="5">#REF!</definedName>
    <definedName name="TblKrvRes14">Admin!$R$114:$R$122</definedName>
    <definedName name="TblKrvRes15" localSheetId="5">#REF!</definedName>
    <definedName name="TblKrvRes15">Admin!$S$114:$S$122</definedName>
    <definedName name="TblKrvRes16" localSheetId="5">#REF!</definedName>
    <definedName name="TblKrvRes16">Admin!$T$114:$T$122</definedName>
    <definedName name="TblKrvRes17">Admin!$U$114:$U$122</definedName>
    <definedName name="TblKrvRes18">Admin!$V$114:$V$122</definedName>
    <definedName name="TblKrvRes19" localSheetId="5">#REF!</definedName>
    <definedName name="TblKrvRes19">Admin!$W$114:$W$122</definedName>
    <definedName name="TblKrvRes2" localSheetId="5">#REF!</definedName>
    <definedName name="TblKrvRes2">Admin!$F$114:$F$122</definedName>
    <definedName name="TblKrvRes20" localSheetId="5">#REF!</definedName>
    <definedName name="TblKrvRes20">Admin!$X$114:$X$122</definedName>
    <definedName name="TblKrvRes3" localSheetId="5">#REF!</definedName>
    <definedName name="TblKrvRes3">Admin!$G$114:$G$122</definedName>
    <definedName name="TblKrvRes4" localSheetId="5">#REF!</definedName>
    <definedName name="TblKrvRes4">Admin!$H$114:$H$122</definedName>
    <definedName name="TblKrvRes5" localSheetId="5">#REF!</definedName>
    <definedName name="TblKrvRes5">Admin!$I$114:$I$122</definedName>
    <definedName name="TblKrvRes6" localSheetId="5">#REF!</definedName>
    <definedName name="TblKrvRes6">Admin!$J$114:$J$122</definedName>
    <definedName name="TblKrvRes7" localSheetId="5">#REF!</definedName>
    <definedName name="TblKrvRes7">Admin!$K$114:$K$122</definedName>
    <definedName name="TblKrvRes8" localSheetId="5">#REF!</definedName>
    <definedName name="TblKrvRes8">Admin!$L$114:$L$122</definedName>
    <definedName name="TblKrvRes9" localSheetId="5">#REF!</definedName>
    <definedName name="TblKrvRes9">Admin!$M$114:$M$122</definedName>
    <definedName name="TblLeverantörer">Admin!$C$80:$Q$97</definedName>
    <definedName name="TblProdukter" localSheetId="5">#REF!</definedName>
    <definedName name="TblProdukter">#REF!</definedName>
    <definedName name="TblRegion" localSheetId="5">#REF!</definedName>
    <definedName name="TblRegion">#REF!</definedName>
    <definedName name="TblService" localSheetId="5">#REF!</definedName>
    <definedName name="TblService">#REF!</definedName>
    <definedName name="TblSkaKrav">Admin!#REF!</definedName>
    <definedName name="TblTilldelKrit" localSheetId="5">#REF!</definedName>
    <definedName name="TblTilldelKrit">#REF!</definedName>
    <definedName name="TblTilldelningskriterier">Admin!#REF!</definedName>
    <definedName name="TblTjänst">Admin!$J$3:$J$25</definedName>
    <definedName name="TblTjänster" localSheetId="5">#REF!</definedName>
    <definedName name="TblTjänster">#REF!</definedName>
    <definedName name="TblUtVrd" localSheetId="5">#REF!</definedName>
    <definedName name="TblUtVrd" localSheetId="1">Admin!$D$42:$D$46</definedName>
    <definedName name="TblUtVrd">Admin!$D$62:$D$66</definedName>
    <definedName name="TblVaraTjanstAlt">Admin!$P$36:$P$38</definedName>
    <definedName name="TidsåtgNrTjänst">Admin!$M$71:$M$75</definedName>
    <definedName name="TillDelVal" localSheetId="5">#REF!</definedName>
    <definedName name="TillDelVal" localSheetId="1">SysAdmin!$E$8</definedName>
    <definedName name="TillDelVal">SysAdmin!$E$8</definedName>
    <definedName name="TillDelVal2" localSheetId="1">Information!$AB$80</definedName>
    <definedName name="TillDelVal2">'1 Specifikation'!$AB$107</definedName>
    <definedName name="UKey">SysAdmin!$B$2</definedName>
    <definedName name="USRDelområde" localSheetId="5">#REF!</definedName>
    <definedName name="USRDelområde" localSheetId="1">Information!$C$37</definedName>
    <definedName name="USRDelområde">'1 Specifikation'!$B$42</definedName>
    <definedName name="UtvarderingsVal" localSheetId="5">#REF!</definedName>
    <definedName name="UtvarderingsVal" localSheetId="1">SysAdmin!$E$9</definedName>
    <definedName name="UtvarderingsVal">SysAdmin!$E$9</definedName>
    <definedName name="UtvarderingsVal2" localSheetId="1">Information!$AB$81</definedName>
    <definedName name="UtvarderingsVal2">'1 Specifikation'!$AB$108</definedName>
    <definedName name="ValBilaga" localSheetId="5">#REF!</definedName>
    <definedName name="ValBilaga" localSheetId="1">Admin!$F$47:$F$49</definedName>
    <definedName name="ValBilaga">Admin!$F$67:$F$68</definedName>
    <definedName name="ValKravUppfyllt">Admin!$G$67:$G$68</definedName>
    <definedName name="ValOpt">Admin!#REF!</definedName>
    <definedName name="ValVarTja">Admin!$D$3</definedName>
    <definedName name="VerNr">#REF!</definedName>
    <definedName name="Välj1" localSheetId="5">#REF!</definedName>
    <definedName name="Välj1">#REF!</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7" i="100" l="1"/>
  <c r="B29" i="100"/>
  <c r="I78" i="98"/>
  <c r="X83" i="98"/>
  <c r="W83" i="98"/>
  <c r="X82" i="98"/>
  <c r="W82" i="98"/>
  <c r="X81" i="98"/>
  <c r="W81" i="98"/>
  <c r="X80" i="98"/>
  <c r="W80" i="98"/>
  <c r="X79" i="98"/>
  <c r="W79" i="98"/>
  <c r="X78" i="98"/>
  <c r="W78" i="98"/>
  <c r="W93" i="86"/>
  <c r="W92" i="86"/>
  <c r="W91" i="86"/>
  <c r="W90" i="86"/>
  <c r="W89" i="86"/>
  <c r="W88" i="86"/>
  <c r="W87" i="86"/>
  <c r="W86" i="86"/>
  <c r="W85" i="86"/>
  <c r="W84" i="86"/>
  <c r="W83" i="86"/>
  <c r="W82" i="86"/>
  <c r="W81" i="86"/>
  <c r="W80" i="86"/>
  <c r="W79" i="86"/>
  <c r="W78" i="86"/>
  <c r="W77" i="86"/>
  <c r="W76" i="86"/>
  <c r="W75" i="86"/>
  <c r="W74" i="86"/>
  <c r="W73" i="86"/>
  <c r="W72" i="86"/>
  <c r="W71" i="86"/>
  <c r="W70" i="86"/>
  <c r="W69" i="86"/>
  <c r="M44" i="86" l="1"/>
  <c r="M42" i="86" a="1"/>
  <c r="M42" i="86" l="1"/>
  <c r="V9" i="98" l="1"/>
  <c r="P15" i="98"/>
  <c r="R15" i="98"/>
  <c r="V13" i="98"/>
  <c r="T13" i="98"/>
  <c r="P13" i="98"/>
  <c r="T11" i="98"/>
  <c r="P11" i="98"/>
  <c r="I79" i="98"/>
  <c r="I83" i="98" l="1"/>
  <c r="I82" i="98"/>
  <c r="I81" i="98"/>
  <c r="I80" i="98"/>
  <c r="D134" i="86" l="1"/>
  <c r="D133" i="86"/>
  <c r="D131" i="86"/>
  <c r="D130" i="86"/>
  <c r="D129" i="86"/>
  <c r="D132" i="86"/>
  <c r="D138" i="86"/>
  <c r="D149" i="86"/>
  <c r="D148" i="86"/>
  <c r="D147" i="86"/>
  <c r="D146" i="86"/>
  <c r="D145" i="86"/>
  <c r="D144" i="86"/>
  <c r="D143" i="86"/>
  <c r="D142" i="86"/>
  <c r="D141" i="86"/>
  <c r="D140" i="86"/>
  <c r="D139" i="86"/>
  <c r="D35" i="116"/>
  <c r="AI17" i="98"/>
  <c r="W2" i="98"/>
  <c r="AG122" i="98"/>
  <c r="N10" i="117"/>
  <c r="N11" i="117"/>
  <c r="N13" i="117"/>
  <c r="N14" i="117"/>
  <c r="N15" i="117"/>
  <c r="N16" i="117"/>
  <c r="N17" i="117"/>
  <c r="N18" i="117"/>
  <c r="N19" i="117"/>
  <c r="N20" i="117"/>
  <c r="N21" i="117"/>
  <c r="N22" i="117"/>
  <c r="N23" i="117"/>
  <c r="N24" i="117"/>
  <c r="N25" i="117"/>
  <c r="N26" i="117"/>
  <c r="N27" i="117"/>
  <c r="N28" i="117"/>
  <c r="N29" i="117"/>
  <c r="F128" i="86" l="1" a="1"/>
  <c r="F128" i="86" s="1"/>
  <c r="W92" i="98"/>
  <c r="Y83" i="98"/>
  <c r="Y79" i="98"/>
  <c r="Y82" i="98" l="1"/>
  <c r="Y80" i="98"/>
  <c r="Y81" i="98"/>
  <c r="Y78" i="98"/>
  <c r="N9" i="117"/>
  <c r="N12" i="117"/>
  <c r="W100" i="98"/>
  <c r="W99" i="98"/>
  <c r="W98" i="98"/>
  <c r="W97" i="98"/>
  <c r="W96" i="98"/>
  <c r="W95" i="98"/>
  <c r="W94" i="98"/>
  <c r="W93" i="98"/>
  <c r="W91" i="98"/>
  <c r="W90" i="98"/>
  <c r="W89" i="98"/>
  <c r="U100" i="98"/>
  <c r="U99" i="98"/>
  <c r="U98" i="98"/>
  <c r="U97" i="98"/>
  <c r="Y97" i="98" s="1"/>
  <c r="U96" i="98"/>
  <c r="U95" i="98"/>
  <c r="U94" i="98"/>
  <c r="U93" i="98"/>
  <c r="U92" i="98"/>
  <c r="Y92" i="98" s="1"/>
  <c r="U91" i="98"/>
  <c r="U90" i="98"/>
  <c r="U89" i="98"/>
  <c r="AG163" i="98"/>
  <c r="AF163" i="98"/>
  <c r="AG162" i="98"/>
  <c r="AF162" i="98"/>
  <c r="AG161" i="98"/>
  <c r="AF161" i="98"/>
  <c r="AG160" i="98"/>
  <c r="AF160" i="98"/>
  <c r="AG159" i="98"/>
  <c r="AF159" i="98"/>
  <c r="AG158" i="98"/>
  <c r="AF158" i="98"/>
  <c r="AG157" i="98"/>
  <c r="AF157" i="98"/>
  <c r="AG156" i="98"/>
  <c r="AF156" i="98"/>
  <c r="AG155" i="98"/>
  <c r="AF155" i="98"/>
  <c r="AI155" i="98" s="1"/>
  <c r="AG154" i="98"/>
  <c r="AF154" i="98"/>
  <c r="AG153" i="98"/>
  <c r="AF153" i="98"/>
  <c r="AG152" i="98"/>
  <c r="AF152" i="98"/>
  <c r="AI152" i="98" s="1"/>
  <c r="AG151" i="98"/>
  <c r="AF151" i="98"/>
  <c r="AG150" i="98"/>
  <c r="AF150" i="98"/>
  <c r="AG149" i="98"/>
  <c r="AF149" i="98"/>
  <c r="AG148" i="98"/>
  <c r="AF148" i="98"/>
  <c r="AG147" i="98"/>
  <c r="AF147" i="98"/>
  <c r="AI147" i="98" s="1"/>
  <c r="AG146" i="98"/>
  <c r="AF146" i="98"/>
  <c r="AG145" i="98"/>
  <c r="AF145" i="98"/>
  <c r="AG144" i="98"/>
  <c r="AF144" i="98"/>
  <c r="Y100" i="98" l="1"/>
  <c r="Y85" i="98"/>
  <c r="Y99" i="98"/>
  <c r="Y96" i="98"/>
  <c r="Y89" i="98"/>
  <c r="Y90" i="98"/>
  <c r="AI157" i="98"/>
  <c r="Y91" i="98"/>
  <c r="Y93" i="98"/>
  <c r="Y94" i="98"/>
  <c r="Y95" i="98"/>
  <c r="Y98" i="98"/>
  <c r="AI160" i="98"/>
  <c r="AI163" i="98"/>
  <c r="AI148" i="98"/>
  <c r="AI156" i="98"/>
  <c r="AI150" i="98"/>
  <c r="AI158" i="98"/>
  <c r="AI144" i="98"/>
  <c r="N5" i="117"/>
  <c r="N6" i="117" s="1" a="1"/>
  <c r="N6" i="117" s="1"/>
  <c r="AI149" i="98"/>
  <c r="AI151" i="98"/>
  <c r="AI159" i="98"/>
  <c r="AI146" i="98"/>
  <c r="AI154" i="98"/>
  <c r="AI162" i="98"/>
  <c r="AI145" i="98"/>
  <c r="AI153" i="98"/>
  <c r="AI161" i="98"/>
  <c r="Y102" i="98" l="1"/>
  <c r="R166" i="98" s="1"/>
  <c r="AN78" i="98"/>
  <c r="BD78" i="98" s="1" a="1"/>
  <c r="BD78" i="98" s="1"/>
  <c r="AN79" i="98"/>
  <c r="AN83" i="98"/>
  <c r="AX83" i="98" s="1" a="1"/>
  <c r="AX83" i="98" s="1"/>
  <c r="AN82" i="98"/>
  <c r="BA82" i="98" s="1" a="1"/>
  <c r="BA82" i="98" s="1"/>
  <c r="AN81" i="98"/>
  <c r="BD81" i="98" s="1" a="1"/>
  <c r="BD81" i="98" s="1"/>
  <c r="AN80" i="98"/>
  <c r="M82" i="86"/>
  <c r="N82" i="86"/>
  <c r="W33" i="116"/>
  <c r="W32" i="116"/>
  <c r="W31" i="116"/>
  <c r="W30" i="116"/>
  <c r="W29" i="116"/>
  <c r="W28" i="116"/>
  <c r="W27" i="116"/>
  <c r="W26" i="116"/>
  <c r="F7" i="116" l="1"/>
  <c r="AP78" i="98" a="1"/>
  <c r="AP78" i="98" s="1"/>
  <c r="AQ78" i="98" a="1"/>
  <c r="AQ78" i="98" s="1"/>
  <c r="AR82" i="98" a="1"/>
  <c r="AR82" i="98" s="1"/>
  <c r="BB83" i="98" a="1"/>
  <c r="BB83" i="98" s="1"/>
  <c r="AQ82" i="98" a="1"/>
  <c r="AQ82" i="98" s="1"/>
  <c r="BC82" i="98" a="1"/>
  <c r="BC82" i="98" s="1"/>
  <c r="BD82" i="98" a="1"/>
  <c r="BD82" i="98" s="1"/>
  <c r="AP83" i="98" a="1"/>
  <c r="AP83" i="98" s="1"/>
  <c r="AZ83" i="98" a="1"/>
  <c r="AZ83" i="98" s="1"/>
  <c r="BA83" i="98" a="1"/>
  <c r="BA83" i="98" s="1"/>
  <c r="AX79" i="98" a="1"/>
  <c r="AX79" i="98" s="1"/>
  <c r="BA79" i="98" a="1"/>
  <c r="BA79" i="98" s="1"/>
  <c r="AW79" i="98" a="1"/>
  <c r="AW79" i="98" s="1"/>
  <c r="AP79" i="98" a="1"/>
  <c r="AP79" i="98" s="1"/>
  <c r="AZ79" i="98" a="1"/>
  <c r="AZ79" i="98" s="1"/>
  <c r="AV79" i="98" a="1"/>
  <c r="AV79" i="98" s="1"/>
  <c r="BB79" i="98" a="1"/>
  <c r="BB79" i="98" s="1"/>
  <c r="AU79" i="98" a="1"/>
  <c r="AU79" i="98" s="1"/>
  <c r="AT79" i="98" a="1"/>
  <c r="AT79" i="98" s="1"/>
  <c r="BC79" i="98" a="1"/>
  <c r="BC79" i="98" s="1"/>
  <c r="AS79" i="98" a="1"/>
  <c r="AS79" i="98" s="1"/>
  <c r="BD79" i="98" a="1"/>
  <c r="BD79" i="98" s="1"/>
  <c r="AR79" i="98" a="1"/>
  <c r="AR79" i="98" s="1"/>
  <c r="AY79" i="98" a="1"/>
  <c r="AY79" i="98" s="1"/>
  <c r="AQ79" i="98" a="1"/>
  <c r="AQ79" i="98" s="1"/>
  <c r="BA78" i="98" a="1"/>
  <c r="BA78" i="98" s="1"/>
  <c r="AZ78" i="98" a="1"/>
  <c r="AZ78" i="98" s="1"/>
  <c r="AY78" i="98" a="1"/>
  <c r="AY78" i="98" s="1"/>
  <c r="AX78" i="98" a="1"/>
  <c r="AX78" i="98" s="1"/>
  <c r="AW78" i="98" a="1"/>
  <c r="AW78" i="98" s="1"/>
  <c r="AT78" i="98" a="1"/>
  <c r="AT78" i="98" s="1"/>
  <c r="AR78" i="98" a="1"/>
  <c r="AR78" i="98" s="1"/>
  <c r="AV78" i="98" a="1"/>
  <c r="AV78" i="98" s="1"/>
  <c r="AU78" i="98" a="1"/>
  <c r="AU78" i="98" s="1"/>
  <c r="BB78" i="98" a="1"/>
  <c r="BB78" i="98" s="1"/>
  <c r="AS78" i="98" a="1"/>
  <c r="AS78" i="98" s="1"/>
  <c r="BC78" i="98" a="1"/>
  <c r="BC78" i="98" s="1"/>
  <c r="AU80" i="98" a="1"/>
  <c r="AU80" i="98" s="1"/>
  <c r="AT80" i="98" a="1"/>
  <c r="AT80" i="98" s="1"/>
  <c r="AS80" i="98" a="1"/>
  <c r="AS80" i="98" s="1"/>
  <c r="BD80" i="98" a="1"/>
  <c r="BD80" i="98" s="1"/>
  <c r="AR80" i="98" a="1"/>
  <c r="AR80" i="98" s="1"/>
  <c r="AY80" i="98" a="1"/>
  <c r="AY80" i="98" s="1"/>
  <c r="BC80" i="98" a="1"/>
  <c r="BC80" i="98" s="1"/>
  <c r="AQ80" i="98" a="1"/>
  <c r="AQ80" i="98" s="1"/>
  <c r="BB80" i="98" a="1"/>
  <c r="BB80" i="98" s="1"/>
  <c r="AP80" i="98" a="1"/>
  <c r="AP80" i="98" s="1"/>
  <c r="AX80" i="98" a="1"/>
  <c r="AX80" i="98" s="1"/>
  <c r="BA80" i="98" a="1"/>
  <c r="BA80" i="98" s="1"/>
  <c r="AV80" i="98" a="1"/>
  <c r="AV80" i="98" s="1"/>
  <c r="AZ80" i="98" a="1"/>
  <c r="AZ80" i="98" s="1"/>
  <c r="AW80" i="98" a="1"/>
  <c r="AW80" i="98" s="1"/>
  <c r="AV81" i="98" a="1"/>
  <c r="AV81" i="98" s="1"/>
  <c r="AQ83" i="98" a="1"/>
  <c r="AQ83" i="98" s="1"/>
  <c r="AS81" i="98" a="1"/>
  <c r="AS81" i="98" s="1"/>
  <c r="AP82" i="98" a="1"/>
  <c r="AP82" i="98" s="1"/>
  <c r="BB82" i="98" a="1"/>
  <c r="BB82" i="98" s="1"/>
  <c r="AY83" i="98" a="1"/>
  <c r="AY83" i="98" s="1"/>
  <c r="AT81" i="98" a="1"/>
  <c r="AT81" i="98" s="1"/>
  <c r="AX81" i="98" a="1"/>
  <c r="AX81" i="98" s="1"/>
  <c r="AU82" i="98" a="1"/>
  <c r="AU82" i="98" s="1"/>
  <c r="AR83" i="98" a="1"/>
  <c r="AR83" i="98" s="1"/>
  <c r="BD83" i="98" a="1"/>
  <c r="BD83" i="98" s="1"/>
  <c r="AY81" i="98" a="1"/>
  <c r="AY81" i="98" s="1"/>
  <c r="AV82" i="98" a="1"/>
  <c r="AV82" i="98" s="1"/>
  <c r="AS83" i="98" a="1"/>
  <c r="AS83" i="98" s="1"/>
  <c r="AW81" i="98" a="1"/>
  <c r="AW81" i="98" s="1"/>
  <c r="AT82" i="98" a="1"/>
  <c r="AT82" i="98" s="1"/>
  <c r="AZ81" i="98" a="1"/>
  <c r="AZ81" i="98" s="1"/>
  <c r="AW82" i="98" a="1"/>
  <c r="AW82" i="98" s="1"/>
  <c r="AT83" i="98" a="1"/>
  <c r="AT83" i="98" s="1"/>
  <c r="BA81" i="98" a="1"/>
  <c r="BA81" i="98" s="1"/>
  <c r="AX82" i="98" a="1"/>
  <c r="AX82" i="98" s="1"/>
  <c r="AU83" i="98" a="1"/>
  <c r="AU83" i="98" s="1"/>
  <c r="AU81" i="98" a="1"/>
  <c r="AU81" i="98" s="1"/>
  <c r="AP81" i="98" a="1"/>
  <c r="AP81" i="98" s="1"/>
  <c r="BB81" i="98" a="1"/>
  <c r="BB81" i="98" s="1"/>
  <c r="AY82" i="98" a="1"/>
  <c r="AY82" i="98" s="1"/>
  <c r="AV83" i="98" a="1"/>
  <c r="AV83" i="98" s="1"/>
  <c r="AS82" i="98" a="1"/>
  <c r="AS82" i="98" s="1"/>
  <c r="AQ81" i="98" a="1"/>
  <c r="AQ81" i="98" s="1"/>
  <c r="BC81" i="98" a="1"/>
  <c r="BC81" i="98" s="1"/>
  <c r="AZ82" i="98" a="1"/>
  <c r="AZ82" i="98" s="1"/>
  <c r="AW83" i="98" a="1"/>
  <c r="AW83" i="98" s="1"/>
  <c r="BC83" i="98" a="1"/>
  <c r="BC83" i="98" s="1"/>
  <c r="AR81" i="98" a="1"/>
  <c r="AR81" i="98" s="1"/>
  <c r="Y51" i="98" l="1"/>
  <c r="Y52" i="98"/>
  <c r="Y53" i="98"/>
  <c r="Y54" i="98"/>
  <c r="Y55" i="98"/>
  <c r="Y56" i="98"/>
  <c r="Y57" i="98"/>
  <c r="Y58" i="98"/>
  <c r="Y59" i="98"/>
  <c r="Y60" i="98"/>
  <c r="Y61" i="98"/>
  <c r="Y62" i="98"/>
  <c r="Y63" i="98"/>
  <c r="Y64" i="98"/>
  <c r="Y65" i="98"/>
  <c r="Y66" i="98"/>
  <c r="Y67" i="98"/>
  <c r="Y68" i="98"/>
  <c r="Y69" i="98"/>
  <c r="Y50" i="98"/>
  <c r="F5" i="116" l="1"/>
  <c r="F9" i="116" s="1"/>
  <c r="F37" i="116" s="1"/>
  <c r="R109" i="98"/>
  <c r="M52" i="86"/>
  <c r="M50" i="86"/>
  <c r="M46" i="86" s="1"/>
  <c r="N46" i="86" s="1"/>
  <c r="N44" i="86" s="1"/>
  <c r="N42" i="86" a="1"/>
  <c r="B6" i="105" a="1"/>
  <c r="B6" i="105" l="1"/>
  <c r="N42" i="86"/>
  <c r="B5" i="105" a="1"/>
  <c r="B5" i="105" l="1"/>
  <c r="B6" i="100" s="1"/>
  <c r="AG121" i="98" l="1"/>
  <c r="AG123" i="98"/>
  <c r="AG124" i="98"/>
  <c r="AG125" i="98"/>
  <c r="AG126" i="98"/>
  <c r="AG127" i="98"/>
  <c r="AG128" i="98"/>
  <c r="AG129" i="98"/>
  <c r="AG130" i="98"/>
  <c r="AG131" i="98"/>
  <c r="AG132" i="98"/>
  <c r="AG133" i="98"/>
  <c r="AG134" i="98"/>
  <c r="AG135" i="98"/>
  <c r="AG136" i="98"/>
  <c r="AG137" i="98"/>
  <c r="AG138" i="98"/>
  <c r="AG139" i="98"/>
  <c r="AG120" i="98"/>
  <c r="AF121" i="98"/>
  <c r="AF122" i="98"/>
  <c r="AI122" i="98" s="1"/>
  <c r="AF123" i="98"/>
  <c r="AF124" i="98"/>
  <c r="AF125" i="98"/>
  <c r="AF126" i="98"/>
  <c r="AF127" i="98"/>
  <c r="AF128" i="98"/>
  <c r="AF129" i="98"/>
  <c r="AF130" i="98"/>
  <c r="AF131" i="98"/>
  <c r="AF132" i="98"/>
  <c r="AF133" i="98"/>
  <c r="AF134" i="98"/>
  <c r="AF135" i="98"/>
  <c r="AF136" i="98"/>
  <c r="AF137" i="98"/>
  <c r="AF138" i="98"/>
  <c r="AF139" i="98"/>
  <c r="AF120" i="98"/>
  <c r="AI135" i="98" l="1"/>
  <c r="AI137" i="98"/>
  <c r="AI134" i="98"/>
  <c r="AI136" i="98"/>
  <c r="AI133" i="98"/>
  <c r="AI132" i="98"/>
  <c r="AI131" i="98"/>
  <c r="AI130" i="98"/>
  <c r="AI129" i="98"/>
  <c r="AI128" i="98"/>
  <c r="AI127" i="98"/>
  <c r="AI126" i="98"/>
  <c r="AI120" i="98"/>
  <c r="AI124" i="98"/>
  <c r="AI139" i="98"/>
  <c r="AI123" i="98"/>
  <c r="AI125" i="98"/>
  <c r="AI138" i="98"/>
  <c r="AI121" i="98"/>
  <c r="E9" i="101" l="1"/>
  <c r="E1" i="100" l="1"/>
  <c r="O2" i="98"/>
  <c r="E8" i="101" l="1"/>
  <c r="E2" i="101" l="1"/>
  <c r="F112" i="86"/>
  <c r="G112" i="86" s="1"/>
  <c r="H112" i="86" s="1"/>
  <c r="I112" i="86" s="1"/>
  <c r="J112" i="86" s="1"/>
  <c r="K112" i="86" s="1"/>
  <c r="L112" i="86" s="1"/>
  <c r="M112" i="86" s="1"/>
  <c r="N112" i="86" s="1"/>
  <c r="O112" i="86" s="1"/>
  <c r="P112" i="86" s="1"/>
  <c r="Q112" i="86" s="1"/>
  <c r="R112" i="86" s="1"/>
  <c r="S112" i="86" s="1"/>
  <c r="T112" i="86" s="1"/>
  <c r="U112" i="86" s="1"/>
  <c r="V112" i="86" s="1"/>
  <c r="W112" i="86" s="1"/>
  <c r="X112" i="86" s="1"/>
  <c r="Y112" i="86" s="1"/>
  <c r="G99" i="86"/>
  <c r="H99" i="86" s="1"/>
  <c r="I99" i="86" s="1"/>
  <c r="J99" i="86" s="1"/>
  <c r="K99" i="86" s="1"/>
  <c r="L99" i="86" s="1"/>
  <c r="M99" i="86" s="1"/>
  <c r="N99" i="86" s="1"/>
  <c r="O99" i="86" s="1"/>
  <c r="P99" i="86" s="1"/>
  <c r="Q99" i="86" s="1"/>
  <c r="R99" i="86" s="1"/>
  <c r="S99" i="86" s="1"/>
  <c r="Q82" i="86"/>
  <c r="P82" i="86"/>
  <c r="O82" i="86"/>
  <c r="L82" i="86"/>
  <c r="K82" i="86"/>
  <c r="J82" i="86"/>
  <c r="I82" i="86"/>
  <c r="H82" i="86"/>
  <c r="G82" i="86"/>
  <c r="F82" i="86"/>
  <c r="E82" i="86"/>
  <c r="D82" i="86"/>
  <c r="C82" i="86"/>
  <c r="E28" i="86"/>
  <c r="F28" i="86" s="1"/>
  <c r="G28" i="86" s="1"/>
  <c r="H28" i="86" s="1"/>
  <c r="I28" i="86" s="1"/>
  <c r="J2" i="86"/>
  <c r="J52" i="86" s="1"/>
  <c r="E29" i="100"/>
  <c r="E27" i="100"/>
  <c r="AI218" i="98"/>
  <c r="AI214" i="98"/>
  <c r="AI3" i="98" s="1"/>
  <c r="N111" i="86"/>
  <c r="G111" i="86"/>
  <c r="E111" i="86"/>
  <c r="Y114" i="86"/>
  <c r="T111" i="86"/>
  <c r="S111" i="86"/>
  <c r="T186" i="98" l="1"/>
  <c r="T3" i="98"/>
  <c r="T99" i="86"/>
  <c r="J3" i="86"/>
  <c r="J19" i="86"/>
  <c r="J41" i="86"/>
  <c r="J7" i="86"/>
  <c r="J23" i="86"/>
  <c r="J29" i="86"/>
  <c r="E100" i="86" s="1"/>
  <c r="J45" i="86"/>
  <c r="J15" i="86"/>
  <c r="J37" i="86"/>
  <c r="J53" i="86"/>
  <c r="J11" i="86"/>
  <c r="J33" i="86"/>
  <c r="J49" i="86"/>
  <c r="Y71" i="98"/>
  <c r="J4" i="86"/>
  <c r="J8" i="86"/>
  <c r="J12" i="86"/>
  <c r="J16" i="86"/>
  <c r="J20" i="86"/>
  <c r="J24" i="86"/>
  <c r="J30" i="86"/>
  <c r="J34" i="86"/>
  <c r="J38" i="86"/>
  <c r="J42" i="86"/>
  <c r="J46" i="86"/>
  <c r="J50" i="86"/>
  <c r="J5" i="86"/>
  <c r="J9" i="86"/>
  <c r="J13" i="86"/>
  <c r="J17" i="86"/>
  <c r="J21" i="86"/>
  <c r="J31" i="86"/>
  <c r="J35" i="86"/>
  <c r="J39" i="86"/>
  <c r="J43" i="86"/>
  <c r="J47" i="86"/>
  <c r="J51" i="86"/>
  <c r="J6" i="86"/>
  <c r="J10" i="86"/>
  <c r="J14" i="86"/>
  <c r="J18" i="86"/>
  <c r="J22" i="86"/>
  <c r="J28" i="86"/>
  <c r="J32" i="86"/>
  <c r="J36" i="86"/>
  <c r="J40" i="86"/>
  <c r="J44" i="86"/>
  <c r="J48" i="86"/>
  <c r="K100" i="86"/>
  <c r="P100" i="86"/>
  <c r="M100" i="86"/>
  <c r="T100" i="86"/>
  <c r="H100" i="86"/>
  <c r="P111" i="86"/>
  <c r="W111" i="86"/>
  <c r="N100" i="86"/>
  <c r="X111" i="86"/>
  <c r="Q111" i="86"/>
  <c r="L100" i="86"/>
  <c r="L111" i="86"/>
  <c r="I100" i="86"/>
  <c r="F111" i="86"/>
  <c r="H111" i="86"/>
  <c r="F100" i="86"/>
  <c r="U111" i="86"/>
  <c r="O111" i="86"/>
  <c r="R100" i="86"/>
  <c r="I111" i="86"/>
  <c r="M111" i="86"/>
  <c r="S100" i="86"/>
  <c r="Q100" i="86"/>
  <c r="O100" i="86"/>
  <c r="J111" i="86"/>
  <c r="V111" i="86"/>
  <c r="J100" i="86"/>
  <c r="K111" i="86"/>
  <c r="G100" i="86"/>
  <c r="R111" i="86"/>
  <c r="U99" i="86" l="1"/>
  <c r="U100" i="86"/>
  <c r="V99" i="86" l="1"/>
  <c r="V100" i="86"/>
  <c r="W99" i="86" l="1"/>
  <c r="W100" i="86"/>
  <c r="X99" i="86" l="1"/>
  <c r="X100" i="86"/>
  <c r="Y99" i="86" l="1"/>
  <c r="Y100" i="86"/>
  <c r="Z99" i="86" l="1"/>
  <c r="Z100" i="86"/>
  <c r="AA99" i="86" l="1"/>
  <c r="AA100" i="86"/>
  <c r="AB99" i="86" l="1"/>
  <c r="AB100" i="86"/>
  <c r="AC99" i="86" l="1"/>
  <c r="AC100" i="86"/>
  <c r="U117" i="86" l="1"/>
  <c r="Q116" i="86"/>
  <c r="R122" i="86"/>
  <c r="T120" i="86"/>
  <c r="J114" i="86"/>
  <c r="K121" i="86"/>
  <c r="M119" i="86"/>
  <c r="T118" i="86"/>
  <c r="E119" i="86"/>
  <c r="P117" i="86"/>
  <c r="F121" i="86"/>
  <c r="O117" i="86"/>
  <c r="V117" i="86"/>
  <c r="R121" i="86"/>
  <c r="I120" i="86"/>
  <c r="L116" i="86"/>
  <c r="U116" i="86"/>
  <c r="U119" i="86"/>
  <c r="R114" i="86"/>
  <c r="G119" i="86"/>
  <c r="I115" i="86"/>
  <c r="K120" i="86"/>
  <c r="W122" i="86"/>
  <c r="L122" i="86"/>
  <c r="G120" i="86"/>
  <c r="W117" i="86"/>
  <c r="U115" i="86"/>
  <c r="T117" i="86"/>
  <c r="M117" i="86"/>
  <c r="H116" i="86"/>
  <c r="G121" i="86"/>
  <c r="L120" i="86"/>
  <c r="P115" i="86"/>
  <c r="J120" i="86"/>
  <c r="H122" i="86"/>
  <c r="V118" i="86"/>
  <c r="I114" i="86"/>
  <c r="H117" i="86"/>
  <c r="E115" i="86"/>
  <c r="X118" i="86"/>
  <c r="W116" i="86"/>
  <c r="M114" i="86"/>
  <c r="P122" i="86"/>
  <c r="T114" i="86"/>
  <c r="F115" i="86"/>
  <c r="J121" i="86"/>
  <c r="M116" i="86"/>
  <c r="R120" i="86"/>
  <c r="W121" i="86"/>
  <c r="P114" i="86"/>
  <c r="Q115" i="86"/>
  <c r="R117" i="86"/>
  <c r="J122" i="86"/>
  <c r="L121" i="86"/>
  <c r="J118" i="86"/>
  <c r="L119" i="86"/>
  <c r="W115" i="86"/>
  <c r="O118" i="86"/>
  <c r="M120" i="86"/>
  <c r="I122" i="86"/>
  <c r="M118" i="86"/>
  <c r="I119" i="86"/>
  <c r="M122" i="86"/>
  <c r="G114" i="86"/>
  <c r="S121" i="86"/>
  <c r="F117" i="86"/>
  <c r="H118" i="86"/>
  <c r="P121" i="86"/>
  <c r="V116" i="86"/>
  <c r="U122" i="86"/>
  <c r="N119" i="86"/>
  <c r="F114" i="86"/>
  <c r="I116" i="86"/>
  <c r="N122" i="86"/>
  <c r="L117" i="86"/>
  <c r="L115" i="86"/>
  <c r="S120" i="86"/>
  <c r="E121" i="86"/>
  <c r="T116" i="86"/>
  <c r="I117" i="86"/>
  <c r="X115" i="86"/>
  <c r="E117" i="86"/>
  <c r="E116" i="86"/>
  <c r="Q121" i="86"/>
  <c r="S116" i="86"/>
  <c r="U114" i="86"/>
  <c r="O122" i="86"/>
  <c r="X119" i="86"/>
  <c r="L114" i="86"/>
  <c r="X122" i="86"/>
  <c r="X121" i="86"/>
  <c r="S115" i="86"/>
  <c r="N118" i="86"/>
  <c r="Q114" i="86"/>
  <c r="T121" i="86"/>
  <c r="G116" i="86"/>
  <c r="S114" i="86"/>
  <c r="G117" i="86"/>
  <c r="Q119" i="86"/>
  <c r="H120" i="86"/>
  <c r="W119" i="86"/>
  <c r="U121" i="86"/>
  <c r="V121" i="86"/>
  <c r="J119" i="86"/>
  <c r="H115" i="86"/>
  <c r="V115" i="86"/>
  <c r="X117" i="86"/>
  <c r="K118" i="86"/>
  <c r="H114" i="86"/>
  <c r="F116" i="86"/>
  <c r="W120" i="86"/>
  <c r="O116" i="86"/>
  <c r="E114" i="86"/>
  <c r="V114" i="86"/>
  <c r="P120" i="86"/>
  <c r="V120" i="86"/>
  <c r="Q117" i="86"/>
  <c r="S122" i="86"/>
  <c r="M121" i="86"/>
  <c r="K119" i="86"/>
  <c r="S119" i="86"/>
  <c r="U118" i="86"/>
  <c r="K115" i="86"/>
  <c r="I118" i="86"/>
  <c r="R119" i="86"/>
  <c r="R116" i="86"/>
  <c r="X120" i="86"/>
  <c r="O114" i="86"/>
  <c r="M115" i="86"/>
  <c r="G118" i="86"/>
  <c r="E120" i="86"/>
  <c r="S118" i="86"/>
  <c r="V119" i="86"/>
  <c r="L118" i="86"/>
  <c r="N114" i="86"/>
  <c r="K122" i="86"/>
  <c r="N115" i="86"/>
  <c r="J115" i="86"/>
  <c r="E118" i="86"/>
  <c r="T119" i="86"/>
  <c r="O115" i="86"/>
  <c r="W114" i="86"/>
  <c r="N121" i="86"/>
  <c r="G115" i="86"/>
  <c r="R118" i="86"/>
  <c r="Q118" i="86"/>
  <c r="H119" i="86"/>
  <c r="V122" i="86"/>
  <c r="F119" i="86"/>
  <c r="P116" i="86"/>
  <c r="N116" i="86"/>
  <c r="U120" i="86"/>
  <c r="P119" i="86"/>
  <c r="X114" i="86"/>
  <c r="G122" i="86"/>
  <c r="J116" i="86"/>
  <c r="N120" i="86"/>
  <c r="J117" i="86"/>
  <c r="F120" i="86"/>
  <c r="O119" i="86"/>
  <c r="X116" i="86"/>
  <c r="P118" i="86"/>
  <c r="H121" i="86"/>
  <c r="W118" i="86"/>
  <c r="F118" i="86"/>
  <c r="Q120" i="86"/>
  <c r="K117" i="86"/>
  <c r="F122" i="86"/>
  <c r="Q122" i="86"/>
  <c r="S117" i="86"/>
  <c r="O121" i="86"/>
  <c r="E122" i="86"/>
  <c r="O120" i="86"/>
  <c r="T115" i="86"/>
  <c r="K116" i="86"/>
  <c r="T122" i="86"/>
  <c r="K114" i="86"/>
  <c r="R115" i="86"/>
  <c r="N117" i="86"/>
  <c r="I121" i="8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<sst xmlns="http://schemas.openxmlformats.org/spreadsheetml/2006/main" count="1294" uniqueCount="912">
  <si>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</si>
  <si>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</si>
  <si>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</si>
  <si>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</si>
  <si>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</si>
  <si>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</si>
  <si>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</si>
  <si>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</si>
  <si>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</si>
  <si>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</si>
  <si>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</si>
  <si>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</si>
  <si>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</si>
  <si>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</si>
  <si>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</si>
  <si>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</si>
  <si>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</si>
  <si>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</si>
  <si>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</si>
  <si>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</si>
  <si>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</si>
  <si>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</si>
  <si>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</si>
  <si>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</si>
  <si>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</si>
  <si>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</si>
  <si>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</si>
  <si>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</si>
  <si>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</si>
  <si>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</si>
  <si>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</si>
  <si>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</si>
  <si>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</si>
  <si>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</si>
  <si>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</si>
  <si>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</si>
  <si>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</si>
  <si>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</si>
  <si>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</si>
  <si>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</si>
  <si>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</si>
  <si>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</si>
  <si>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</si>
  <si>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</si>
  <si>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Kontraktets omfattning</t>
  </si>
  <si>
    <t>Kontrakt</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</si>
  <si>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</si>
  <si>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</si>
  <si>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</si>
  <si>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</si>
  <si>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</si>
  <si>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</si>
  <si>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</si>
  <si>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</si>
  <si>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</si>
  <si>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</si>
  <si>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</si>
  <si>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</si>
  <si>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</si>
  <si>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</si>
  <si>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</si>
  <si>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</si>
  <si>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</si>
  <si>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</si>
  <si>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</si>
  <si>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</si>
  <si>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</si>
  <si>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</si>
  <si>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</si>
  <si>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</si>
  <si>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</si>
  <si>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</si>
  <si>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</si>
  <si>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</si>
  <si>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</si>
  <si>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</si>
  <si>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</si>
  <si>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</si>
  <si>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</si>
  <si>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</si>
  <si>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</si>
  <si>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</si>
  <si>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</si>
  <si>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</si>
  <si>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</si>
  <si>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</si>
  <si>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</si>
  <si>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</si>
  <si>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</si>
  <si>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</si>
  <si>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</si>
  <si>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</si>
  <si>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</si>
  <si>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</si>
  <si>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01.</t>
  </si>
  <si>
    <t>02.</t>
  </si>
  <si>
    <t>03.</t>
  </si>
  <si>
    <t>04.</t>
  </si>
  <si>
    <t>05.</t>
  </si>
  <si>
    <t>07.</t>
  </si>
  <si>
    <t>06.</t>
  </si>
  <si>
    <t>08.</t>
  </si>
  <si>
    <t>09.</t>
  </si>
  <si>
    <t>10.</t>
  </si>
  <si>
    <t>E-post för frågor (om annan än ovan)</t>
  </si>
  <si>
    <t>20.</t>
  </si>
  <si>
    <t xml:space="preserve">Totalt pris (utvärderas): </t>
  </si>
  <si>
    <t>Instruktion till avropande organisation: 
Spara ned blanketten på din dator.
Gulmarkerade rutor fylls i av avropare innan blanketten skickas.
Blanketten skickas med e-post till antagna leverantörer inom aktuellt avropsområde.
Se vidare "Vägledning vid avrop".</t>
  </si>
  <si>
    <t>Timmar</t>
  </si>
  <si>
    <t>Bilaga</t>
  </si>
  <si>
    <t>Totalpris</t>
  </si>
  <si>
    <t>Referens/diarienr för avropet</t>
  </si>
  <si>
    <t>Bilagor från leverantören</t>
  </si>
  <si>
    <t>Specificera ev. bilagor som medföljer detta avropssvar</t>
  </si>
  <si>
    <t>Specificera ev. bilagor som medföljer denna avropsförfrågan</t>
  </si>
  <si>
    <t>TblDelområde</t>
  </si>
  <si>
    <t>Välj utvärdering…..</t>
  </si>
  <si>
    <t>TblEnhet</t>
  </si>
  <si>
    <t>TblGrundTilldeln</t>
  </si>
  <si>
    <t>TblUtVrd</t>
  </si>
  <si>
    <t>TblLeverantörer</t>
  </si>
  <si>
    <t>ResOpt</t>
  </si>
  <si>
    <t>ResVarTja</t>
  </si>
  <si>
    <t>LockStatus</t>
  </si>
  <si>
    <t>255, 255, 153</t>
  </si>
  <si>
    <t>Steg 1 - Administrativa uppgifter</t>
  </si>
  <si>
    <t>Steg 3 - Grund för tilldelning av kontrakt</t>
  </si>
  <si>
    <t/>
  </si>
  <si>
    <t>Ange ev adress för uppdraget/uppdragen</t>
  </si>
  <si>
    <t>11.</t>
  </si>
  <si>
    <t>12.</t>
  </si>
  <si>
    <t>13.</t>
  </si>
  <si>
    <t>14.</t>
  </si>
  <si>
    <t>15.</t>
  </si>
  <si>
    <t>16.</t>
  </si>
  <si>
    <t>17.</t>
  </si>
  <si>
    <t>18.</t>
  </si>
  <si>
    <t>19.</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</si>
  <si>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</si>
  <si>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</si>
  <si>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</si>
  <si>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</si>
  <si>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</si>
  <si>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</si>
  <si>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</si>
  <si>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</si>
  <si>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</si>
  <si>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</si>
  <si>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</si>
  <si>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</si>
  <si>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</si>
  <si>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Förvaltning21</t>
  </si>
  <si>
    <t>Delområde 1</t>
  </si>
  <si>
    <t>Delområde 2</t>
  </si>
  <si>
    <t>Delområde 3</t>
  </si>
  <si>
    <t>Delområde 4</t>
  </si>
  <si>
    <t>Delområde 5</t>
  </si>
  <si>
    <t>Delområde 6</t>
  </si>
  <si>
    <t>Välj vara/tjänst</t>
  </si>
  <si>
    <t>Välj delområde</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</si>
  <si>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</si>
  <si>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</si>
  <si>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</si>
  <si>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</si>
  <si>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</si>
  <si>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</si>
  <si>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</si>
  <si>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</si>
  <si>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</si>
  <si>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</si>
  <si>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</si>
  <si>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</si>
  <si>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</si>
  <si>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</si>
  <si>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</si>
  <si>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</si>
  <si>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</si>
  <si>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</si>
  <si>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</si>
  <si>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</si>
  <si>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</si>
  <si>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</si>
  <si>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</si>
  <si>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</si>
  <si>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</si>
  <si>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</si>
  <si>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</si>
  <si>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</si>
  <si>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</si>
  <si>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</si>
  <si>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</si>
  <si>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</si>
  <si>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</si>
  <si>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</si>
  <si>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</si>
  <si>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</si>
  <si>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</si>
  <si>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</si>
  <si>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</si>
  <si>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</si>
  <si>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</si>
  <si>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</si>
  <si>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</si>
  <si>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</si>
  <si>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</si>
  <si>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</si>
  <si>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</si>
  <si>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</si>
  <si>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</si>
  <si>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</si>
  <si>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</si>
  <si>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</si>
  <si>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</si>
  <si>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</si>
  <si>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</si>
  <si>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</si>
  <si>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</si>
  <si>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</si>
  <si>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</si>
  <si>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</si>
  <si>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</si>
  <si>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</si>
  <si>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</si>
  <si>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</si>
  <si>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</si>
  <si>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</si>
  <si>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</si>
  <si>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</si>
  <si>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</si>
  <si>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</si>
  <si>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</si>
  <si>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</si>
  <si>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</si>
  <si>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</si>
  <si>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</si>
  <si>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</si>
  <si>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</si>
  <si>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</si>
  <si>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</si>
  <si>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</si>
  <si>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</si>
  <si>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</si>
  <si>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</si>
  <si>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</si>
  <si>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</si>
  <si>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</si>
  <si>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</si>
  <si>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</si>
  <si>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</si>
  <si>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</si>
  <si>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</si>
  <si>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</si>
  <si>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</si>
  <si>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</si>
  <si>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</si>
  <si>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</si>
  <si>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</si>
  <si>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</si>
  <si>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</si>
  <si>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</si>
  <si>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</si>
  <si>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</si>
  <si>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</si>
  <si>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</si>
  <si>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</si>
  <si>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</si>
  <si>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</si>
  <si>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</si>
  <si>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</si>
  <si>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</si>
  <si>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</si>
  <si>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</si>
  <si>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</si>
  <si>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</si>
  <si>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</si>
  <si>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</si>
  <si>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</si>
  <si>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</si>
  <si>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</si>
  <si>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</si>
  <si>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</si>
  <si>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</si>
  <si>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</si>
  <si>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</si>
  <si>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</si>
  <si>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</si>
  <si>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</si>
  <si>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</si>
  <si>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</si>
  <si>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</si>
  <si>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</si>
  <si>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</si>
  <si>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</si>
  <si>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</si>
  <si>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</si>
  <si>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</si>
  <si>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</si>
  <si>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</si>
  <si>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</si>
  <si>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</si>
  <si>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</si>
  <si>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</si>
  <si>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</si>
  <si>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</si>
  <si>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</si>
  <si>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</si>
  <si>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Vara/tjänst nr</t>
  </si>
  <si>
    <t>Ramavtalets allmänna villkor utgör alltid en del av kontraktet.</t>
  </si>
  <si>
    <t>Alt. 2. Ekonomiskt mest fördelaktiga (bästa förhållande mellan pris och kvalitet)</t>
  </si>
  <si>
    <t>Obligatoriska krav ("ska-krav")</t>
  </si>
  <si>
    <t>Precisera krav i fritext eller hänvisa till bilaga</t>
  </si>
  <si>
    <t>Alt. 2. Ekonomiskt mest fördelaktiga utifrån bästa förhållande mellan pris och kvalitet</t>
  </si>
  <si>
    <t>Kompletterande avtalsdokument</t>
  </si>
  <si>
    <t>Leveransadress (om annan än ovan)</t>
  </si>
  <si>
    <t xml:space="preserve">Faktureringsuppgifter </t>
  </si>
  <si>
    <t>Ange geografiskt område</t>
  </si>
  <si>
    <t>Ange varu/tjänsteområde</t>
  </si>
  <si>
    <t>Information om avropet, t ex syfte och omfattning</t>
  </si>
  <si>
    <t>Pris totalt</t>
  </si>
  <si>
    <t>Förfarande  om två avropssvar har erhållit samma poängsumma/utvärderingspris</t>
  </si>
  <si>
    <t>(Tag bort detta fält och valmöjligheten, tilldelningsgrunden ska vara fast utifrån respektive ramavtal.)</t>
  </si>
  <si>
    <t>Förnyad kontroll av leverantörskrav (ESPD)</t>
  </si>
  <si>
    <t>(plats för text utifrån aktuellt ramavtal)</t>
  </si>
  <si>
    <t>Ramavtalsområde</t>
  </si>
  <si>
    <t>I enlighet med ramavtalet sker tilldelning av kontrakt utifrån tilldelningsgrunden: Ekonomiskt mest fördelaktiga utifrån bästa förhållande mellan pris och kvalitet</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</si>
  <si>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</si>
  <si>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</si>
  <si>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</si>
  <si>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</si>
  <si>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</si>
  <si>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</si>
  <si>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</si>
  <si>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</si>
  <si>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</si>
  <si>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</si>
  <si>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</si>
  <si>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</si>
  <si>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</si>
  <si>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</si>
  <si>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</si>
  <si>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</si>
  <si>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</si>
  <si>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</si>
  <si>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</si>
  <si>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</si>
  <si>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</si>
  <si>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</si>
  <si>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</si>
  <si>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</si>
  <si>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</si>
  <si>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</si>
  <si>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</si>
  <si>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</si>
  <si>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</si>
  <si>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</si>
  <si>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</si>
  <si>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</si>
  <si>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</si>
  <si>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</si>
  <si>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</si>
  <si>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</si>
  <si>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</si>
  <si>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</si>
  <si>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</si>
  <si>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</si>
  <si>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</si>
  <si>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</si>
  <si>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</si>
  <si>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</si>
  <si>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</si>
  <si>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</si>
  <si>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</si>
  <si>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</si>
  <si>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</si>
  <si>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</si>
  <si>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</si>
  <si>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</si>
  <si>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</si>
  <si>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</si>
  <si>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</si>
  <si>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</si>
  <si>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</si>
  <si>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</si>
  <si>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</si>
  <si>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</si>
  <si>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</si>
  <si>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</si>
  <si>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</si>
  <si>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</si>
  <si>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</si>
  <si>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</si>
  <si>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</si>
  <si>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</si>
  <si>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</si>
  <si>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</si>
  <si>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</si>
  <si>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</si>
  <si>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</si>
  <si>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</si>
  <si>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</si>
  <si>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</si>
  <si>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</si>
  <si>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</si>
  <si>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</si>
  <si>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</si>
  <si>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</si>
  <si>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</si>
  <si>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</si>
  <si>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</si>
  <si>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</si>
  <si>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</si>
  <si>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</si>
  <si>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</si>
  <si>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</si>
  <si>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</si>
  <si>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</si>
  <si>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</si>
  <si>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</si>
  <si>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</si>
  <si>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</si>
  <si>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</si>
  <si>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</si>
  <si>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</si>
  <si>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</si>
  <si>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</si>
  <si>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</si>
  <si>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</si>
  <si>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</si>
  <si>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</si>
  <si>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</si>
  <si>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</si>
  <si>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</si>
  <si>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</si>
  <si>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</si>
  <si>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</si>
  <si>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</si>
  <si>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</si>
  <si>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</si>
  <si>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</si>
  <si>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</si>
  <si>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</si>
  <si>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</si>
  <si>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</si>
  <si>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</si>
  <si>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</si>
  <si>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</si>
  <si>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</si>
  <si>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</si>
  <si>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</si>
  <si>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</si>
  <si>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</si>
  <si>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</si>
  <si>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</si>
  <si>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</si>
  <si>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</si>
  <si>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</si>
  <si>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</si>
  <si>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</si>
  <si>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</si>
  <si>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</si>
  <si>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</si>
  <si>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</si>
  <si>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</si>
  <si>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</si>
  <si>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</si>
  <si>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</si>
  <si>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</si>
  <si>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</si>
  <si>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</si>
  <si>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</si>
  <si>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</si>
  <si>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</si>
  <si>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</si>
  <si>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</si>
  <si>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</si>
  <si>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</si>
  <si>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</si>
  <si>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</si>
  <si>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</si>
  <si>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</si>
  <si>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</si>
  <si>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</si>
  <si>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</si>
  <si>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</si>
  <si>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</si>
  <si>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</si>
  <si>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</si>
  <si>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</si>
  <si>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</si>
  <si>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</si>
  <si>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</si>
  <si>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</si>
  <si>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</si>
  <si>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</si>
  <si>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</si>
  <si>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</si>
  <si>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</si>
  <si>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</si>
  <si>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</si>
  <si>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</si>
  <si>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</si>
  <si>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</si>
  <si>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</si>
  <si>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</si>
  <si>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</si>
  <si>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</si>
  <si>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</si>
  <si>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</si>
  <si>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</si>
  <si>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</si>
  <si>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</si>
  <si>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</si>
  <si>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</si>
  <si>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</si>
  <si>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</si>
  <si>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</si>
  <si>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</si>
  <si>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</si>
  <si>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</si>
  <si>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</si>
  <si>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</si>
  <si>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</si>
  <si>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</si>
  <si>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</si>
  <si>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</si>
  <si>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</si>
  <si>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</si>
  <si>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</si>
  <si>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</si>
  <si>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</si>
  <si>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</si>
  <si>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</si>
  <si>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</si>
  <si>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</si>
  <si>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</si>
  <si>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</si>
  <si>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</si>
  <si>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</si>
  <si>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</si>
  <si>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</si>
  <si>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</si>
  <si>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</si>
  <si>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</si>
  <si>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</si>
  <si>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</si>
  <si>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</si>
  <si>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</si>
  <si>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</si>
  <si>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</si>
  <si>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</si>
  <si>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</si>
  <si>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</si>
  <si>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</si>
  <si>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</si>
  <si>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</si>
  <si>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</si>
  <si>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</si>
  <si>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</si>
  <si>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</si>
  <si>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</si>
  <si>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</si>
  <si>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</si>
  <si>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</si>
  <si>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</si>
  <si>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</si>
  <si>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</si>
  <si>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</si>
  <si>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</si>
  <si>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</si>
  <si>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</si>
  <si>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</si>
  <si>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</si>
  <si>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</si>
  <si>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</si>
  <si>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</si>
  <si>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</si>
  <si>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</si>
  <si>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</si>
  <si>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</si>
  <si>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</si>
  <si>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</si>
  <si>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</si>
  <si>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</si>
  <si>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</si>
  <si>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</si>
  <si>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</si>
  <si>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</si>
  <si>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Beskrivning av hur leverantören uppfyller kravet eller referera till bilaga.</t>
  </si>
  <si>
    <t>Uppfylls kravet?
Ja/Nej</t>
  </si>
  <si>
    <t>Avtalsspärr efter tilldelningsbeslut</t>
  </si>
  <si>
    <t>Avtalsspärr kommer att iakttas?</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</si>
  <si>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</si>
  <si>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</si>
  <si>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</si>
  <si>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</si>
  <si>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</si>
  <si>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</si>
  <si>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Alternativen i denna blankett är följande:</t>
  </si>
  <si>
    <t>1. Lägsta pris - endast obligatoriska krav (ska-krav), lägsta totalpris tilldelas kontrakt</t>
  </si>
  <si>
    <t>Jag väljer denna modell (Välj "Ja" i lista):</t>
  </si>
  <si>
    <t>Bilagor från avropande organisation (kontraktshandlingar framgår av flik Avtalstecknande)</t>
  </si>
  <si>
    <t>Test</t>
  </si>
  <si>
    <t>1 Spec. - 2. Relativ viktning</t>
  </si>
  <si>
    <t>1 Spec. - 3. Mervärdesmodell</t>
  </si>
  <si>
    <t>1 Spec. - 4. Annan modell</t>
  </si>
  <si>
    <t>J5</t>
  </si>
  <si>
    <t>J8</t>
  </si>
  <si>
    <t>Kaffeautomat</t>
  </si>
  <si>
    <t>Vattenautomat</t>
  </si>
  <si>
    <t>Ange fakturaadress, fakturareferens, adress, PEPPOL-ID för e-faktura</t>
  </si>
  <si>
    <t>T.ex. personuppgiftsbiträdesavtal, sekretessavtal, servicenivåavtal. (alternativt enl separat bilaga) 
Observera att det måste framgå av ramavtalet att krav kan ställas på sådana avtal.</t>
  </si>
  <si>
    <t>Servicenivå</t>
  </si>
  <si>
    <t>Kontraktstid i antal månader</t>
  </si>
  <si>
    <t>Underskåp?</t>
  </si>
  <si>
    <t>Hyra/Köp</t>
  </si>
  <si>
    <t>Service</t>
  </si>
  <si>
    <t>Hyra</t>
  </si>
  <si>
    <t>Hygienisk service</t>
  </si>
  <si>
    <t>Köp</t>
  </si>
  <si>
    <t>Välj kaffe- eller vattenautomat</t>
  </si>
  <si>
    <t>spec 1</t>
  </si>
  <si>
    <t>spec 2</t>
  </si>
  <si>
    <t>spec 3</t>
  </si>
  <si>
    <t>spec 4</t>
  </si>
  <si>
    <t>TblAutomatKaffe</t>
  </si>
  <si>
    <t>TblAutomatVatten</t>
  </si>
  <si>
    <t xml:space="preserve">Modell 1A hela bönor </t>
  </si>
  <si>
    <t>Fristående - Kylkapacitet minst 30 liter/h</t>
  </si>
  <si>
    <t>Modell 1B automatmalet</t>
  </si>
  <si>
    <t>Fristående - Kylkapacitet minst 40 liter/h</t>
  </si>
  <si>
    <t>Modell 1 C Espressobönor</t>
  </si>
  <si>
    <t>Fristående - Kylkapaciet minst 80 liter/h</t>
  </si>
  <si>
    <t>Modell 2A hela bönor</t>
  </si>
  <si>
    <t>Inbyggda - Kylkapacitet minst 30 liter/h</t>
  </si>
  <si>
    <t>Modell 2B espressobönor</t>
  </si>
  <si>
    <t>Inbyggda - Kylkapacitet minst 80 liter/h</t>
  </si>
  <si>
    <t>Modell 2C hela bönor och espressobönor</t>
  </si>
  <si>
    <t>Inbyggda - Kylkapacitet minst 95 liter/h</t>
  </si>
  <si>
    <t>Modell 2D automatmalet</t>
  </si>
  <si>
    <t>Bänkmodell - Kylkapacitet minst 30 liter/h</t>
  </si>
  <si>
    <t>Modell 2E instant kaffe</t>
  </si>
  <si>
    <t>Bänkmodell - Kylkapacitet minst 40 liter/h</t>
  </si>
  <si>
    <t>Modell 3A espressobönor</t>
  </si>
  <si>
    <t>Bänkmodell - Kylkapaciet minst 80 liter/h</t>
  </si>
  <si>
    <t>Modell 3B hela bönor och espressobönor</t>
  </si>
  <si>
    <t>Välj automat i lista (kaffe)</t>
  </si>
  <si>
    <t>Välj automat i lista (vatten)</t>
  </si>
  <si>
    <t>Vid val av leverantörens val, beskriv behovet och nuvarande lösning i fritextfältet nedan.</t>
  </si>
  <si>
    <t xml:space="preserve">Leverantören ska bekräfta om avropad vara/tjänst kommer att levereras.
</t>
  </si>
  <si>
    <t>Månadspris</t>
  </si>
  <si>
    <t>Pris för automat</t>
  </si>
  <si>
    <t>Servicepris</t>
  </si>
  <si>
    <t>Pris för underskåp</t>
  </si>
  <si>
    <t>Om hyra, fabriksnya eller återbrukade automater?</t>
  </si>
  <si>
    <t>Fabriksnya</t>
  </si>
  <si>
    <t>Återbrukade</t>
  </si>
  <si>
    <t>Choklad</t>
  </si>
  <si>
    <t>Mjölkpulver</t>
  </si>
  <si>
    <t>Underskåp</t>
  </si>
  <si>
    <t>Fullservice</t>
  </si>
  <si>
    <t>Position</t>
  </si>
  <si>
    <t>Välj automattyp i lista</t>
  </si>
  <si>
    <t>Kaffeautomater</t>
  </si>
  <si>
    <t>Vattenautomater</t>
  </si>
  <si>
    <t>Varor</t>
  </si>
  <si>
    <t>Utvärdering</t>
  </si>
  <si>
    <t>Tilldelningskriterier</t>
  </si>
  <si>
    <t>Hur man bedömer mervärden och påslag för de olika tilldelningskriterierna ska beskrivas i avropsförfrågan.</t>
  </si>
  <si>
    <t>Mervärden</t>
  </si>
  <si>
    <t>Påslag/belopp</t>
  </si>
  <si>
    <t>Inget mervärde:</t>
  </si>
  <si>
    <t>Godkänd:</t>
  </si>
  <si>
    <t>Väl godkänd:</t>
  </si>
  <si>
    <t>Tabellen här nedan fylls i efter att anbud/avropssvar inkommit, dvs. i samband med utvärderingen.</t>
  </si>
  <si>
    <t>Ange mervärden utifrån kriterierna. Endast ett värde får fyllas i per kriterie.</t>
  </si>
  <si>
    <t>Inget mervärde</t>
  </si>
  <si>
    <t>Godkänd</t>
  </si>
  <si>
    <t>Väl godkänd</t>
  </si>
  <si>
    <t>Automaternas utformning</t>
  </si>
  <si>
    <t>Hållbarhet</t>
  </si>
  <si>
    <t>Användbarhet</t>
  </si>
  <si>
    <t>Anpassning</t>
  </si>
  <si>
    <t>Lösning</t>
  </si>
  <si>
    <t>Automatprestanda</t>
  </si>
  <si>
    <t>Pris per kopp</t>
  </si>
  <si>
    <t>E-handel</t>
  </si>
  <si>
    <t>Totalt mervärde:</t>
  </si>
  <si>
    <t>Kaffe, hela bönor mörkrost</t>
  </si>
  <si>
    <t>kg</t>
  </si>
  <si>
    <t>Kaffe, hela bönor mellanrost</t>
  </si>
  <si>
    <t>Kaffe, hela bönor espresso</t>
  </si>
  <si>
    <t>Kaffe, malda bönor mörkrost</t>
  </si>
  <si>
    <t>Kaffe, malda bönor mellanrost</t>
  </si>
  <si>
    <t>Kaffe, instant mörkrost</t>
  </si>
  <si>
    <t>Kaffe, instant mellanrost</t>
  </si>
  <si>
    <t>Kaffe, instant espresso</t>
  </si>
  <si>
    <t>Te, klassisk smak (t.ex. Earl Grey, English breakfast)</t>
  </si>
  <si>
    <t>Te, smaksatt svart</t>
  </si>
  <si>
    <t>Te, rött</t>
  </si>
  <si>
    <t>Te, grönt</t>
  </si>
  <si>
    <t>Te, ört</t>
  </si>
  <si>
    <t>Mjölkdryck, ekologisk tetra (ca 1,6-2 cl)</t>
  </si>
  <si>
    <t>liter</t>
  </si>
  <si>
    <t>Mjölkdryck, laktosfri tetra (ca 1,6-2 cl)</t>
  </si>
  <si>
    <t>Socker, strö, ekologisk</t>
  </si>
  <si>
    <t>Socker, portionsförpackat</t>
  </si>
  <si>
    <t>Honung, flytande</t>
  </si>
  <si>
    <t>Sötningsmedel, portionsförpackat</t>
  </si>
  <si>
    <t>50 gram</t>
  </si>
  <si>
    <t>Pappmugg (ca 20-30 cl)</t>
  </si>
  <si>
    <t>1000 styck</t>
  </si>
  <si>
    <t>Pappmugg (ca 10-12 cl)</t>
  </si>
  <si>
    <t>Rörpinne/sked (till 20-30 cl mugg)</t>
  </si>
  <si>
    <t>Liten modell 1A (80-160 koppar/fyllning) - hela bönor</t>
  </si>
  <si>
    <t>Liten modell 1B (80-160 koppar/fyllning) - automatmalet</t>
  </si>
  <si>
    <t>Liten modell 1 C (80-160 koppar/fyllning) - espressobönor</t>
  </si>
  <si>
    <t xml:space="preserve">Mellan modell 2A (161-300 koppar/fyllning) - hela bönor </t>
  </si>
  <si>
    <t>Mellan modell 2B (161-300 koppar/fyllning) - espressobönor</t>
  </si>
  <si>
    <t>Mellan modell 2C (161-300 koppar/fyllning) - hela bönor och espressobönor</t>
  </si>
  <si>
    <t>Mellan modell 2D (161-300 koppar/fyllning) - automatmalet</t>
  </si>
  <si>
    <t>Mellan modell 2E (161-300 koppar/fyllning) - instant</t>
  </si>
  <si>
    <t>Stor modell 3A (över 300 koppar/fyllning) - espressobönor</t>
  </si>
  <si>
    <t>Stor modell 3B (över 300 koppar/fyllning) - hela bönor och espressobönor</t>
  </si>
  <si>
    <t>Tillgänglighetsanpassad kaffeautomat (80-160 koppar/fyllning)</t>
  </si>
  <si>
    <t>Tillgänglighetsanpassad kaffeautomat (161-300 koppar/fyllning)</t>
  </si>
  <si>
    <t>Tillgänglighetsanpassad kaffeautomat (över 300 koppar/fyllning)</t>
  </si>
  <si>
    <t>Övrig kaffeautomat</t>
  </si>
  <si>
    <t>Övrig vattenautomat</t>
  </si>
  <si>
    <t>Välj position</t>
  </si>
  <si>
    <t>Smak</t>
  </si>
  <si>
    <t>Tillgänglighet</t>
  </si>
  <si>
    <t>KravKaffe</t>
  </si>
  <si>
    <t>KravVatten</t>
  </si>
  <si>
    <t>K</t>
  </si>
  <si>
    <t>V</t>
  </si>
  <si>
    <t>23.3-6642-2023</t>
  </si>
  <si>
    <t>Förlängningsoption, antal månader</t>
  </si>
  <si>
    <t>Endast service</t>
  </si>
  <si>
    <r>
      <t xml:space="preserve">Kontraktstid i antal månader </t>
    </r>
    <r>
      <rPr>
        <b/>
        <sz val="10"/>
        <rFont val="Arial"/>
        <family val="2"/>
      </rPr>
      <t>exklusive</t>
    </r>
    <r>
      <rPr>
        <sz val="10"/>
        <rFont val="Arial"/>
        <family val="2"/>
      </rPr>
      <t xml:space="preserve"> förlängningsoption</t>
    </r>
  </si>
  <si>
    <t>Vid behov: specificera övrig information eller hänvisa till bilaga.</t>
  </si>
  <si>
    <t>Steg 2.1 - Specifikation av automater</t>
  </si>
  <si>
    <t>Steg 2.2 - Specifikation av varor</t>
  </si>
  <si>
    <r>
      <t xml:space="preserve">Uppskattad förbrukning </t>
    </r>
    <r>
      <rPr>
        <b/>
        <sz val="10"/>
        <rFont val="Arial"/>
        <family val="2"/>
      </rPr>
      <t>per månad</t>
    </r>
  </si>
  <si>
    <t>Specificera vara i fritext eller hänvisa till bilaga (avser endast Övrig vara) (ange enhet inom parentes)</t>
  </si>
  <si>
    <t>Steg 4.1 - Kravspecifikation automater</t>
  </si>
  <si>
    <t>Steg 4.2 - Kravspecifikation varor</t>
  </si>
  <si>
    <t>Övrig vara till kaffeautomat</t>
  </si>
  <si>
    <t>Välj position (endast de som valts i steg 2 ovan är möjliga)
OBS! Varje position kan väljas flera gånger.</t>
  </si>
  <si>
    <t>Avropad vara kan erbjudas</t>
  </si>
  <si>
    <t>Avropad automat- och servicetyp kan erbjudas</t>
  </si>
  <si>
    <t>Välj krav i rullista</t>
  </si>
  <si>
    <t>KravVaror</t>
  </si>
  <si>
    <t>Antagna ramavtalsleverantörer per geografiskt område/län</t>
  </si>
  <si>
    <t>Rangordnad 1</t>
  </si>
  <si>
    <t>Rangordnad 2</t>
  </si>
  <si>
    <t>Rangordnad 3</t>
  </si>
  <si>
    <t>Rangordnad 4</t>
  </si>
  <si>
    <t>Kaffeautomater med tillhörande varor och tjänster - delområde 1  Rangordning</t>
  </si>
  <si>
    <t>Jobmeal AB</t>
  </si>
  <si>
    <t>Selecta AB</t>
  </si>
  <si>
    <t>Café Bar Sverige AB</t>
  </si>
  <si>
    <t>Compass Group AB</t>
  </si>
  <si>
    <t>Blekinges län</t>
  </si>
  <si>
    <t>Kalmar län</t>
  </si>
  <si>
    <t>Skåne län</t>
  </si>
  <si>
    <t>Östergötlands län</t>
  </si>
  <si>
    <t>FullServiceUpphandlat</t>
  </si>
  <si>
    <t>X</t>
  </si>
  <si>
    <t xml:space="preserve">Avrop med rangordning
Kammarkollegiets diarienr. </t>
  </si>
  <si>
    <t>Avropsförfrågan - rangordning</t>
  </si>
  <si>
    <t>Välj län genom att sätta "X" i de gulmarkerade cellerna</t>
  </si>
  <si>
    <t>-</t>
  </si>
  <si>
    <r>
      <t xml:space="preserve">Den här blanketten är utformad med enbart utvärdering enligt Lägsta pris.
Utvärderingsmodellen är förifylld i listan nedan.
Fyll i de gula fälten i fliken "1 Spec. 1. Lägsta pris".
Denna blankett gäller </t>
    </r>
    <r>
      <rPr>
        <b/>
        <sz val="14"/>
        <rFont val="Arial"/>
        <family val="2"/>
      </rPr>
      <t>Delområde 1:</t>
    </r>
    <r>
      <rPr>
        <sz val="14"/>
        <rFont val="Arial"/>
        <family val="2"/>
      </rPr>
      <t xml:space="preserve"> </t>
    </r>
    <r>
      <rPr>
        <b/>
        <sz val="14"/>
        <rFont val="Arial"/>
        <family val="2"/>
      </rPr>
      <t>kaffeautomater, max 6 st., endast hyra.</t>
    </r>
    <r>
      <rPr>
        <sz val="14"/>
        <rFont val="Arial"/>
        <family val="2"/>
      </rPr>
      <t xml:space="preserve"> För fler automater, använd blankett för förnyad konkurrensutsättning (Delområde 3).
För vattenautomater, använd blankett Delområde 2.</t>
    </r>
  </si>
  <si>
    <t>Version 5.0</t>
  </si>
  <si>
    <t>Ort datum</t>
  </si>
  <si>
    <t>Namn Befattning</t>
  </si>
  <si>
    <t>Utvärderingspris inkl. mervärde:</t>
  </si>
  <si>
    <t>Befintlig automat, endast serviceavtal (ange modell i fritext)</t>
  </si>
  <si>
    <t>Fristående vattenautomat kylkapacitet minst 30 l/h</t>
  </si>
  <si>
    <t>Fristående vattenautomat kylkapacitet minst 40 l/h</t>
  </si>
  <si>
    <t>Fristående vattenautomat kylkapacitet minst 80 l/h</t>
  </si>
  <si>
    <t>Inbyggd vattenautomat kylkapacitet minst 30 l/h</t>
  </si>
  <si>
    <t>Inbyggd vattenautomat kylkapacitet minst 80 l/h</t>
  </si>
  <si>
    <t>Inbyggd vattenautomat kylkapacitet minst 95 l/h</t>
  </si>
  <si>
    <t>Vattenautomat, bänkmodell kylkapacitet minst 30 l/h</t>
  </si>
  <si>
    <t>Vattenautomat, bänkmodell kylkapacitet minst 40 l/h</t>
  </si>
  <si>
    <t>Vattenautomat, bänkmodell kylkapacitet minst 80 l/h</t>
  </si>
  <si>
    <t>Specificera automat i fritext eller hänvisa till bilaga (avser endast Övrig automat och Befintlig automat)</t>
  </si>
  <si>
    <t>Nej</t>
  </si>
  <si>
    <t>ValKravUppfyllt</t>
  </si>
  <si>
    <t>Totalpriser automater enligt 1 Spec. - 1. Lägsta pris</t>
  </si>
  <si>
    <t>Beräknat pris varor enligt 1 Spec. - 1. Lägsta pris</t>
  </si>
  <si>
    <t>Totalt utvärderingspris enligt 1 Spec. - 1. Lägsta pris</t>
  </si>
  <si>
    <t>Totalt pris detta anbudssvar:</t>
  </si>
  <si>
    <t>stefan.persson@kammarkollegiet.se</t>
  </si>
  <si>
    <t>1 Specifikation</t>
  </si>
  <si>
    <t>Övrig vara till vattenautomat m.m.</t>
  </si>
  <si>
    <t>Välj vara i lista</t>
  </si>
  <si>
    <t>Water Company i Sverige AB</t>
  </si>
  <si>
    <t>23.3-6642-2023-003</t>
  </si>
  <si>
    <t>Kungsgatan 36</t>
  </si>
  <si>
    <t>Vara</t>
  </si>
  <si>
    <t>www.watercompany.se</t>
  </si>
  <si>
    <t>Mladen Lojic</t>
  </si>
  <si>
    <t>070-7455208</t>
  </si>
  <si>
    <t>mladen@watercompany.se</t>
  </si>
  <si>
    <t>1, 2, 3</t>
  </si>
  <si>
    <t>JOBmeal AB</t>
  </si>
  <si>
    <t>23.3-6642-2023-001</t>
  </si>
  <si>
    <t>Lindhagensgatan 126</t>
  </si>
  <si>
    <t>Stockholm</t>
  </si>
  <si>
    <t>Telefon Växel 4</t>
  </si>
  <si>
    <t>Telefon kundtjänst 4</t>
  </si>
  <si>
    <t>www.jobmeal.se</t>
  </si>
  <si>
    <t>Anders Nilsson</t>
  </si>
  <si>
    <t>070-2327510</t>
  </si>
  <si>
    <t>anders.nilsson@jobmeal.se</t>
  </si>
  <si>
    <t>Befattning Kontaktperson 4</t>
  </si>
  <si>
    <t>Fax 4</t>
  </si>
  <si>
    <t>E-post Gruppbrevlåda 4</t>
  </si>
  <si>
    <t>1. 2, 3</t>
  </si>
  <si>
    <t>23.3-6642-2023-006</t>
  </si>
  <si>
    <t>Box 1183</t>
  </si>
  <si>
    <t xml:space="preserve">Solna </t>
  </si>
  <si>
    <t>Telefon Växel 6</t>
  </si>
  <si>
    <t>Telefon kundtjänst 6</t>
  </si>
  <si>
    <t xml:space="preserve">www.compass-group.se </t>
  </si>
  <si>
    <t>Niklas Sköld</t>
  </si>
  <si>
    <t>073-0839797</t>
  </si>
  <si>
    <t>niklas.skold@compass-group.se</t>
  </si>
  <si>
    <t>Befattning Kontaktperson 6</t>
  </si>
  <si>
    <t>Fax 6</t>
  </si>
  <si>
    <t>E-post Gruppbrevlåda 6</t>
  </si>
  <si>
    <t>23.3-6642-2023-005</t>
  </si>
  <si>
    <t>Torggatan 15</t>
  </si>
  <si>
    <t>Telefon Växel 7</t>
  </si>
  <si>
    <t>Telefon kundtjänst 7</t>
  </si>
  <si>
    <t>www.selecta.com</t>
  </si>
  <si>
    <t>Erik Stålfors</t>
  </si>
  <si>
    <t>070-9858845</t>
  </si>
  <si>
    <t>erik.stalfors@selecta.com</t>
  </si>
  <si>
    <t>Befattning Kontaktperson 7</t>
  </si>
  <si>
    <t>Fax 7</t>
  </si>
  <si>
    <t>E-post Gruppbrevlåda 7</t>
  </si>
  <si>
    <t>Delområden</t>
  </si>
  <si>
    <t>Avtalsnummer</t>
  </si>
  <si>
    <t>Steg 3 - Övriga kontraktsvillkor</t>
  </si>
  <si>
    <t>Kontraktet består av nedan angivna handlingar. Handlingarna kompletterar varandra om inte omständigheterna föranleder annat. Om handlingarna innehåller motstridiga uppgifter gäller de i följande ordning:</t>
  </si>
  <si>
    <t>1. Skriftliga ändringar och tillägg till säkerhetsskyddsavtal</t>
  </si>
  <si>
    <t>2. Säkerhetsskyddsavtal</t>
  </si>
  <si>
    <t>3. Skriftliga ändringar och tillägg till personuppgiftsbiträdesavtal eller datadelningsavtal</t>
  </si>
  <si>
    <t>4. Personuppgiftsbiträdesavtal eller datadelningsavtal</t>
  </si>
  <si>
    <t>5. Skriftliga ändringar och tillägg till Kontrakt med bilagor</t>
  </si>
  <si>
    <t>6. Kontraktet med bilagor</t>
  </si>
  <si>
    <t>7. Skriftliga ändringar och tillägg till Avropsförfrågan med bilagor</t>
  </si>
  <si>
    <t>8. Avropsförfrågan med bilagor</t>
  </si>
  <si>
    <t>10. Ramavtalsleverantörens Avropssvar med bilagor.</t>
  </si>
  <si>
    <r>
      <t xml:space="preserve">Pris för underskåp - </t>
    </r>
    <r>
      <rPr>
        <b/>
        <sz val="10"/>
        <rFont val="Arial"/>
        <family val="2"/>
      </rPr>
      <t>ordinarie kontraktstid</t>
    </r>
    <r>
      <rPr>
        <sz val="10"/>
        <rFont val="Arial"/>
        <family val="2"/>
      </rPr>
      <t xml:space="preserve"> = 10% av hyreskostnaden för automat</t>
    </r>
  </si>
  <si>
    <r>
      <t xml:space="preserve">Pris för underskåp - </t>
    </r>
    <r>
      <rPr>
        <b/>
        <sz val="10"/>
        <rFont val="Arial"/>
        <family val="2"/>
      </rPr>
      <t>förlängningsoption</t>
    </r>
    <r>
      <rPr>
        <sz val="10"/>
        <rFont val="Arial"/>
        <family val="2"/>
      </rPr>
      <t xml:space="preserve"> = 10% av hyreskostnaden för automat</t>
    </r>
  </si>
  <si>
    <t>Vattenautomater 
med tillhörande varor och tjänster</t>
  </si>
  <si>
    <t>Inga andra handlingar än de ovan nämnda ingår i Kontraktet. Parterna kan komma överens om att en ändring eller tillägg till Kontraktet får genomslag på den hierarkiska nivå där den berörda handlingen är placerad. Innehåller Ramavtalsleverantörs Avropssvar uppgifter som inte efterfrågats eller reservationer blir dessa endast giltiga om Parterna uttryckligen och skriftligen överenskommer om detta. Exempel på uppgift som inte efterfrågats eller reservation kan vara Ramavtalsleverantörens egna avtalsvillkor eller liknande som innebär ett åläggande för Avropsberättigad som strider mot krav eller villkor i Ramavtalet och Kontraktet.</t>
  </si>
  <si>
    <r>
      <t xml:space="preserve">Hyreskostnad i SEK per månad </t>
    </r>
    <r>
      <rPr>
        <b/>
        <sz val="10"/>
        <rFont val="Arial"/>
        <family val="2"/>
      </rPr>
      <t>ordinarie avtalstid</t>
    </r>
  </si>
  <si>
    <r>
      <t xml:space="preserve">Servicekostnad i SEK per månad </t>
    </r>
    <r>
      <rPr>
        <b/>
        <sz val="10"/>
        <rFont val="Arial"/>
        <family val="2"/>
      </rPr>
      <t>ordinarie avtalstid</t>
    </r>
  </si>
  <si>
    <r>
      <t xml:space="preserve">Hyreskostnad i SEK per månad </t>
    </r>
    <r>
      <rPr>
        <b/>
        <sz val="10"/>
        <rFont val="Arial"/>
        <family val="2"/>
      </rPr>
      <t>förlängningsoption</t>
    </r>
  </si>
  <si>
    <r>
      <t xml:space="preserve">Servicekostnad i SEK per månad </t>
    </r>
    <r>
      <rPr>
        <b/>
        <sz val="10"/>
        <rFont val="Arial"/>
        <family val="2"/>
      </rPr>
      <t>förlängningsoption</t>
    </r>
  </si>
  <si>
    <t>Pris totalt i SEK för service/hyra under avtalstid + förlängningsoption</t>
  </si>
  <si>
    <t>Totalpris i SEK under hela avtalstiden, automater:</t>
  </si>
  <si>
    <t>Uppskattat i SEK pris under hela avtalstiden, varor:</t>
  </si>
  <si>
    <r>
      <t xml:space="preserve">Pris i SEK/enhet </t>
    </r>
    <r>
      <rPr>
        <b/>
        <sz val="10"/>
        <rFont val="Arial"/>
        <family val="2"/>
      </rPr>
      <t>ordinarie avtalstid</t>
    </r>
  </si>
  <si>
    <r>
      <t xml:space="preserve">Pris i SEK för uppskattad månadsförbrukning </t>
    </r>
    <r>
      <rPr>
        <b/>
        <sz val="10"/>
        <rFont val="Arial"/>
        <family val="2"/>
      </rPr>
      <t>ordinarie avtalstid</t>
    </r>
  </si>
  <si>
    <r>
      <t xml:space="preserve">Pris i SEK/enhet </t>
    </r>
    <r>
      <rPr>
        <b/>
        <sz val="10"/>
        <rFont val="Arial"/>
        <family val="2"/>
      </rPr>
      <t>förlängningsoption</t>
    </r>
  </si>
  <si>
    <r>
      <t xml:space="preserve">Pris i SEK för uppskattad månadsförbrukning </t>
    </r>
    <r>
      <rPr>
        <b/>
        <sz val="10"/>
        <rFont val="Arial"/>
        <family val="2"/>
      </rPr>
      <t>förlängningsoption</t>
    </r>
  </si>
  <si>
    <t>Pris i SEK totalt för varor under avtalstid + förlängningsoption</t>
  </si>
  <si>
    <t>Totalt pris i SEK detta anbudssvar:</t>
  </si>
  <si>
    <r>
      <t xml:space="preserve">OBS! Spara </t>
    </r>
    <r>
      <rPr>
        <b/>
        <i/>
        <u/>
        <sz val="11"/>
        <rFont val="Arial"/>
        <family val="2"/>
      </rPr>
      <t>inte</t>
    </r>
    <r>
      <rPr>
        <b/>
        <i/>
        <sz val="11"/>
        <rFont val="Arial"/>
        <family val="2"/>
      </rPr>
      <t xml:space="preserve"> blanketten i PDF-format. Då kan inte leverantörerna fylla i den.</t>
    </r>
  </si>
  <si>
    <t>Ramavtalsområde Kaffe- och vattenautomater</t>
  </si>
  <si>
    <t>Vattenautomater med tillhörande varor och tjänster. Delområde 2</t>
  </si>
  <si>
    <t>Instruktion till avropsblankett</t>
  </si>
  <si>
    <t>Som grund behöver man ha ramavtalsleverantörernas prislistor för att kunna fylla i avropsblanketten.</t>
  </si>
  <si>
    <t>Avropsblanketten består av tre flikar:</t>
  </si>
  <si>
    <t>Instruktioner</t>
  </si>
  <si>
    <t>Avtalstecknande</t>
  </si>
  <si>
    <t>Avropsberättigad</t>
  </si>
  <si>
    <t xml:space="preserve">Gula celler är riktade mot avropsberättigad att fylla i. En del av cellerna är obligatoriska att fylla i för att en korrekt avropsförfrågan ska vara möjlig. Vita celler är inte möjliga att fylla i om inte annan kopplad cell är ifylld. Vita celler kan därmed ändras utifrån om det inte är relevant för det man valt tidigare i blanketten. Tänk på att det endast är möjligt att avropa hyra av automater från detta delområde. </t>
  </si>
  <si>
    <r>
      <rPr>
        <b/>
        <sz val="11"/>
        <color theme="1"/>
        <rFont val="Calibri"/>
        <family val="2"/>
        <scheme val="minor"/>
      </rPr>
      <t>Välj automattyp i lista</t>
    </r>
    <r>
      <rPr>
        <sz val="10"/>
        <rFont val="Arial"/>
        <family val="2"/>
      </rPr>
      <t xml:space="preserve"> - Här väljs upphandlade automattyper i rullist eller om man valt övriga automater från fliken "Övrigt sortiment". Kolumn C-D.</t>
    </r>
  </si>
  <si>
    <r>
      <rPr>
        <b/>
        <sz val="11"/>
        <color theme="1"/>
        <rFont val="Calibri"/>
        <family val="2"/>
        <scheme val="minor"/>
      </rPr>
      <t>Specificera automat i fritext eller hänvisa till bilaga</t>
    </r>
    <r>
      <rPr>
        <sz val="10"/>
        <rFont val="Arial"/>
        <family val="2"/>
      </rPr>
      <t xml:space="preserve"> - Denna kolumn går endast att fylla i när man valt automater från "Övrigt sortiment". Endast då behöver man specifiera det man har behov av. Kontrollera ramavtalsleverantörers prislistor för att se vad som erbjuds inom ramavtalet. Kolumn E-H.</t>
    </r>
  </si>
  <si>
    <r>
      <rPr>
        <b/>
        <sz val="11"/>
        <color theme="1"/>
        <rFont val="Calibri"/>
        <family val="2"/>
        <scheme val="minor"/>
      </rPr>
      <t>Servicenivå</t>
    </r>
    <r>
      <rPr>
        <sz val="10"/>
        <rFont val="Arial"/>
        <family val="2"/>
      </rPr>
      <t xml:space="preserve"> - Fullservice är förvalt då inget annat val är möjligt. Kolumn I.</t>
    </r>
  </si>
  <si>
    <r>
      <rPr>
        <b/>
        <sz val="11"/>
        <color theme="1"/>
        <rFont val="Calibri"/>
        <family val="2"/>
        <scheme val="minor"/>
      </rPr>
      <t>Kontraktstid i antal månader exklusive förlängningsoption</t>
    </r>
    <r>
      <rPr>
        <sz val="10"/>
        <rFont val="Arial"/>
        <family val="2"/>
      </rPr>
      <t xml:space="preserve"> - I upphandlingen av ramavtalet valdes dessa kontrakttider att välja mellan, 12, 24, 36 och 48 månader. Kolumn J.</t>
    </r>
  </si>
  <si>
    <r>
      <rPr>
        <b/>
        <sz val="11"/>
        <color theme="1"/>
        <rFont val="Calibri"/>
        <family val="2"/>
        <scheme val="minor"/>
      </rPr>
      <t>Förlängningsoption, antal månader</t>
    </r>
    <r>
      <rPr>
        <sz val="10"/>
        <rFont val="Arial"/>
        <family val="2"/>
      </rPr>
      <t xml:space="preserve"> - Det är möjligt att förlänga sitt kontrakt med 12, 24, 36 eller 48 månader. Det är möjligt att göra fler förlängningar. Har man behov av att t.ex. förlänga med t.ex. 12+12 månader redan i avropsförfrågan så är inte avropsblanketten tillämplig. Kolumn K.</t>
    </r>
  </si>
  <si>
    <r>
      <rPr>
        <b/>
        <sz val="11"/>
        <rFont val="Calibri"/>
        <family val="2"/>
        <scheme val="minor"/>
      </rPr>
      <t>Underskåp</t>
    </r>
    <r>
      <rPr>
        <sz val="11"/>
        <rFont val="Calibri"/>
        <family val="2"/>
        <scheme val="minor"/>
      </rPr>
      <t xml:space="preserve"> - För vattenautomater kan inte underskåp väljas för fristående eller inbyggd automat. Kolumn L.</t>
    </r>
  </si>
  <si>
    <t>Steg 2.2 - Specifikation av varor.</t>
  </si>
  <si>
    <r>
      <rPr>
        <b/>
        <sz val="11"/>
        <color theme="1"/>
        <rFont val="Calibri"/>
        <family val="2"/>
        <scheme val="minor"/>
      </rPr>
      <t>Välj vara i lista</t>
    </r>
    <r>
      <rPr>
        <sz val="10"/>
        <rFont val="Arial"/>
        <family val="2"/>
      </rPr>
      <t xml:space="preserve"> - Här anger man vara från det upphandlade sortimentet. Det är inte möjligt att precisera varumärke. Valet utgår från varje ramavtalsleverantörs prisbilaga och ramavtalsleverantör väljer vilken vara som man offererar. Vid val "Övrigt sortiment" som utgår från det övriga frivilliga sortimentet kan man precisera vad man efterfrågar efterföljande kolumn. Kolumn C.</t>
    </r>
  </si>
  <si>
    <r>
      <rPr>
        <b/>
        <sz val="11"/>
        <color theme="1"/>
        <rFont val="Calibri"/>
        <family val="2"/>
        <scheme val="minor"/>
      </rPr>
      <t xml:space="preserve">Specificera vara i fritext eller hänvisa till bilaga </t>
    </r>
    <r>
      <rPr>
        <sz val="10"/>
        <rFont val="Arial"/>
        <family val="2"/>
      </rPr>
      <t xml:space="preserve">- Denna kolumn öppnas upp för ifyllnad </t>
    </r>
    <r>
      <rPr>
        <b/>
        <sz val="11"/>
        <color theme="1"/>
        <rFont val="Calibri"/>
        <family val="2"/>
        <scheme val="minor"/>
      </rPr>
      <t>endast</t>
    </r>
    <r>
      <rPr>
        <sz val="10"/>
        <rFont val="Arial"/>
        <family val="2"/>
      </rPr>
      <t xml:space="preserve"> om man valt varor från  "Övrigt sortiment". Vid ifyllande av vara från det övriga sortimentet ska även enhet fyllas i, t.ex. kg/liter eller styck. Kolumn D-E.</t>
    </r>
  </si>
  <si>
    <r>
      <rPr>
        <b/>
        <sz val="11"/>
        <color theme="1"/>
        <rFont val="Calibri"/>
        <family val="2"/>
        <scheme val="minor"/>
      </rPr>
      <t xml:space="preserve">Uppskattad förbrukning per månad </t>
    </r>
    <r>
      <rPr>
        <sz val="10"/>
        <rFont val="Arial"/>
        <family val="2"/>
      </rPr>
      <t>- Här gör man en uppskattning över förbrukningen av varan som angetts tidigare. Uppskattningen utgår från enhet som finns angivet i kolumn C. Detta görs för att ramavtalsleverantör ska kunna lämna pris. Kolumn F.</t>
    </r>
  </si>
  <si>
    <r>
      <rPr>
        <b/>
        <sz val="11"/>
        <color theme="1"/>
        <rFont val="Calibri"/>
        <family val="2"/>
        <scheme val="minor"/>
      </rPr>
      <t>Kontraktstid i antal månader exklusive förlängningsoption</t>
    </r>
    <r>
      <rPr>
        <sz val="10"/>
        <rFont val="Arial"/>
        <family val="2"/>
      </rPr>
      <t xml:space="preserve"> - Ska följa den kontraktstid ni valt avseende hyres-/serviceperiod för automater i steg 1. Kolumn G.</t>
    </r>
  </si>
  <si>
    <r>
      <rPr>
        <b/>
        <sz val="11"/>
        <color theme="1"/>
        <rFont val="Calibri"/>
        <family val="2"/>
        <scheme val="minor"/>
      </rPr>
      <t>Förlängningsoption antal månader</t>
    </r>
    <r>
      <rPr>
        <sz val="10"/>
        <rFont val="Arial"/>
        <family val="2"/>
      </rPr>
      <t xml:space="preserve"> - Ska följa det val av eventuell förlängning som valt avseende hyres-/serviceperiod för automater i steg 2.1. Kolumn H.</t>
    </r>
  </si>
  <si>
    <t>Steg 3 Övriga kontraktsvillkor</t>
  </si>
  <si>
    <t>Här fyller ni i tillämpliga celler som information eller särskilda krav som ramavtalsleverantör har att förhålla sig till i er avropsförfrågan.</t>
  </si>
  <si>
    <t>Ramavtalsleverantörer</t>
  </si>
  <si>
    <t xml:space="preserve">Blå celler är riktade mot ramavtalsleverantör att fylla i.  Dessa celler visar leverantörens förslag och kostnad för lösning av den avropsberättigades behov. Totalt anbudspris visas i grön cell. </t>
  </si>
  <si>
    <t>Steg 2.1 -Specifikation av automater - ramavtalsleverantör</t>
  </si>
  <si>
    <r>
      <rPr>
        <b/>
        <sz val="11"/>
        <color theme="1"/>
        <rFont val="Calibri"/>
        <family val="2"/>
        <scheme val="minor"/>
      </rPr>
      <t>Avropad automattyp kan erbjudas</t>
    </r>
    <r>
      <rPr>
        <sz val="10"/>
        <rFont val="Arial"/>
        <family val="2"/>
      </rPr>
      <t xml:space="preserve"> - Ramavtalsleverantör ska ange "Ja" om automat/service för respektive position kan erbjudas. Kolumn P.</t>
    </r>
  </si>
  <si>
    <r>
      <rPr>
        <b/>
        <sz val="11"/>
        <color theme="1"/>
        <rFont val="Calibri"/>
        <family val="2"/>
        <scheme val="minor"/>
      </rPr>
      <t>Vid behov specificera automattyp, annan information elller hänvisa till bilaga</t>
    </r>
    <r>
      <rPr>
        <sz val="10"/>
        <rFont val="Arial"/>
        <family val="2"/>
      </rPr>
      <t xml:space="preserve"> - Om positionen avser en "övrig automat" (som inte finns i det upphandlade sortimentet) ska ramavtalsleverantör ange vilken modell som offereras. Ramavtalsleverantör bör ange modell man offererar även om positionen avser det upphandlade sortimentet. Kolumn Q-R.</t>
    </r>
  </si>
  <si>
    <r>
      <rPr>
        <b/>
        <sz val="11"/>
        <color theme="1"/>
        <rFont val="Calibri"/>
        <family val="2"/>
        <scheme val="minor"/>
      </rPr>
      <t>Kolumner S-V</t>
    </r>
    <r>
      <rPr>
        <sz val="10"/>
        <rFont val="Arial"/>
        <family val="2"/>
      </rPr>
      <t xml:space="preserve"> - Här fyller ramavtalsleverantör i de priser man offererar för respektive position beroende på kontraktstid, hyra, service och för eventuella förlängningsoptioner.</t>
    </r>
  </si>
  <si>
    <r>
      <rPr>
        <b/>
        <sz val="11"/>
        <color theme="1"/>
        <rFont val="Calibri"/>
        <family val="2"/>
        <scheme val="minor"/>
      </rPr>
      <t>Pris i SEK för underskåp vid hyra</t>
    </r>
    <r>
      <rPr>
        <sz val="10"/>
        <rFont val="Arial"/>
        <family val="2"/>
      </rPr>
      <t xml:space="preserve"> - Denna kolumn avser om man hyr ett underskåp. Priset behöver inte fyllas i utan är förutbestämd till 10% av hyreskostnaden för automat. Kolumn W. Vid förlängningsoptioner tillkommer ytterligare en kostnad med 10% av hyreskostnaden för automat. Kolumn X.</t>
    </r>
  </si>
  <si>
    <r>
      <rPr>
        <b/>
        <sz val="11"/>
        <color theme="1"/>
        <rFont val="Calibri"/>
        <family val="2"/>
        <scheme val="minor"/>
      </rPr>
      <t>Avropad vara kan erbjudas</t>
    </r>
    <r>
      <rPr>
        <sz val="10"/>
        <rFont val="Arial"/>
        <family val="2"/>
      </rPr>
      <t xml:space="preserve"> - Ramavtalsleverantör ska ange "Ja" om varor för respektive position kan erbjudas. Kolumn P.</t>
    </r>
  </si>
  <si>
    <r>
      <rPr>
        <b/>
        <sz val="11"/>
        <color theme="1"/>
        <rFont val="Calibri"/>
        <family val="2"/>
        <scheme val="minor"/>
      </rPr>
      <t>Vid behov specificera varor, annan information eller hänvisa till bilaga</t>
    </r>
    <r>
      <rPr>
        <sz val="10"/>
        <rFont val="Arial"/>
        <family val="2"/>
      </rPr>
      <t xml:space="preserve"> - Om positionen avser "Övrigt sortiment" (som inte finns i det upphandlade sortimentet) bör ramavtalsleverantör förtydliga vilken vara som offereras.  Kolumn Q-S.</t>
    </r>
  </si>
  <si>
    <r>
      <rPr>
        <b/>
        <sz val="11"/>
        <color theme="1"/>
        <rFont val="Calibri"/>
        <family val="2"/>
        <scheme val="minor"/>
      </rPr>
      <t>Kolumner T-W</t>
    </r>
    <r>
      <rPr>
        <sz val="10"/>
        <rFont val="Arial"/>
        <family val="2"/>
      </rPr>
      <t xml:space="preserve"> - Här fyller ramavtalsleverantör i de priser man offererar för respektive position beroende på kontraktstid och  eventuella förlängningsoptioner.</t>
    </r>
  </si>
  <si>
    <r>
      <t xml:space="preserve">Underskriften avser ett kontraktstecknande. Efter undertecknande av bägge parter utgör denna blankett tillsammans med </t>
    </r>
    <r>
      <rPr>
        <i/>
        <sz val="10"/>
        <rFont val="Arial"/>
        <family val="2"/>
      </rPr>
      <t>ramavtalets allmänna villkor</t>
    </r>
    <r>
      <rPr>
        <sz val="10"/>
        <rFont val="Arial"/>
        <family val="2"/>
      </rPr>
      <t xml:space="preserve"> enligt ovan ett kontrakt mellan parterna.
</t>
    </r>
    <r>
      <rPr>
        <b/>
        <sz val="10"/>
        <rFont val="Arial"/>
        <family val="2"/>
      </rPr>
      <t>Detta kontrakt har upprättats i två exemplar varav parterna tagit var sitt.</t>
    </r>
  </si>
  <si>
    <t>9. Skriftliga ändringar och tillägg till Ramavtalsleverantörens Avropssvar med bilagor inklusive av Avropsberättigad godkända</t>
  </si>
  <si>
    <t xml:space="preserve"> rättelser, kompletteringar och förtydliganden.</t>
  </si>
  <si>
    <t>Kontraktekt börjar gälla: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</si>
</sst>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
    <numFmt numFmtId="168" formatCode="#,##0_ ;\-#,##0\ "/>
    <numFmt numFmtId="169" formatCode=";;;"/>
    <numFmt numFmtId="170" formatCode="#,##0.00\ [$SEK]"/>
    <numFmt numFmtId="171" formatCode="#,##0\ [$SEK]"/>
    <numFmt numFmtId="172" formatCode="000\ 00"/>
    <numFmt numFmtId="173" formatCode="#,##0.000;\-#,##0.000;;@"/>
  </numFmts>
  <fonts count="72"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i/>
      <sz val="12"/>
      <name val="Arial"/>
      <family val="2"/>
    </font>
    <font>
      <sz val="11"/>
      <color indexed="8"/>
      <name val="Arial"/>
      <family val="2"/>
    </font>
    <font>
      <sz val="10"/>
      <color indexed="8"/>
      <name val="Arial"/>
      <family val="2"/>
    </font>
    <font>
      <sz val="10"/>
      <name val="Arial"/>
      <family val="2"/>
    </font>
    <font>
      <b/>
      <i/>
      <sz val="11"/>
      <name val="Arial"/>
      <family val="2"/>
    </font>
    <font>
      <b/>
      <i/>
      <u/>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
      <b/>
      <i/>
      <sz val="10"/>
      <color theme="4"/>
      <name val="Arial"/>
      <family val="2"/>
    </font>
    <font>
      <sz val="10"/>
      <color theme="1"/>
      <name val="Calibri"/>
      <family val="2"/>
      <scheme val="minor"/>
    </font>
    <font>
      <b/>
      <sz val="11"/>
      <color theme="1"/>
      <name val="Calibri"/>
      <family val="2"/>
      <scheme val="minor"/>
    </font>
    <font>
      <sz val="10"/>
      <color theme="1"/>
      <name val="Arial"/>
      <family val="2"/>
    </font>
    <font>
      <sz val="10"/>
      <color theme="0"/>
      <name val="Arial"/>
      <family val="2"/>
    </font>
    <font>
      <b/>
      <sz val="14"/>
      <color theme="1"/>
      <name val="Calibri"/>
      <family val="2"/>
      <scheme val="minor"/>
    </font>
    <font>
      <b/>
      <sz val="10"/>
      <color theme="1"/>
      <name val="Arial"/>
      <family val="2"/>
    </font>
    <font>
      <sz val="12"/>
      <color rgb="FFFF0000"/>
      <name val="Calibri"/>
      <family val="2"/>
      <scheme val="major"/>
    </font>
    <font>
      <sz val="12"/>
      <color theme="1"/>
      <name val="Calibri"/>
      <family val="2"/>
      <scheme val="major"/>
    </font>
    <font>
      <sz val="12"/>
      <name val="Calibri"/>
      <family val="2"/>
      <scheme val="major"/>
    </font>
    <font>
      <u/>
      <sz val="12"/>
      <color theme="10"/>
      <name val="Calibri"/>
      <family val="2"/>
      <scheme val="major"/>
    </font>
    <font>
      <b/>
      <sz val="18"/>
      <color theme="1"/>
      <name val="Calibri"/>
      <family val="2"/>
      <scheme val="minor"/>
    </font>
    <font>
      <sz val="11"/>
      <name val="Calibri"/>
      <family val="2"/>
      <scheme val="minor"/>
    </font>
    <font>
      <b/>
      <sz val="11"/>
      <name val="Calibri"/>
      <family val="2"/>
      <scheme val="minor"/>
    </font>
    <font>
      <i/>
      <sz val="10"/>
      <name val="Times New Roman"/>
      <family val="1"/>
    </font>
    <font>
      <b/>
      <i/>
      <sz val="14"/>
      <name val="Arial"/>
      <family val="2"/>
    </font>
    <font>
      <b/>
      <i/>
      <sz val="16"/>
      <name val="Arial"/>
      <family val="2"/>
    </font>
  </fonts>
  <fills count="51">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theme="4" tint="0.749992370372631"/>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rgb="FFFFCCFF"/>
        <bgColor indexed="64"/>
      </patternFill>
    </fill>
    <fill>
      <patternFill patternType="solid">
        <fgColor theme="7" tint="0.79998168889431442"/>
        <bgColor indexed="64"/>
      </patternFill>
    </fill>
    <fill>
      <patternFill patternType="solid">
        <fgColor theme="9" tint="0.59999389629810485"/>
        <bgColor indexed="64"/>
      </patternFill>
    </fill>
  </fills>
  <borders count="99">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top style="thin">
        <color theme="0" tint="-0.499984740745262"/>
      </top>
      <bottom/>
      <diagonal/>
    </border>
    <border>
      <left/>
      <right/>
      <top style="thin">
        <color indexed="55"/>
      </top>
      <bottom style="thin">
        <color theme="0" tint="-0.34998626667073579"/>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right/>
      <top/>
      <bottom style="thin">
        <color indexed="64"/>
      </bottom>
      <diagonal/>
    </border>
    <border>
      <left style="medium">
        <color theme="1"/>
      </left>
      <right/>
      <top/>
      <bottom/>
      <diagonal/>
    </border>
    <border>
      <left/>
      <right style="thin">
        <color indexed="55"/>
      </right>
      <top/>
      <bottom/>
      <diagonal/>
    </border>
    <border>
      <left style="thin">
        <color rgb="FF969696"/>
      </left>
      <right style="thin">
        <color indexed="55"/>
      </right>
      <top style="thin">
        <color rgb="FF969696"/>
      </top>
      <bottom style="thin">
        <color rgb="FF969696"/>
      </bottom>
      <diagonal/>
    </border>
    <border>
      <left style="thin">
        <color indexed="55"/>
      </left>
      <right/>
      <top style="thin">
        <color rgb="FF969696"/>
      </top>
      <bottom style="thin">
        <color rgb="FF969696"/>
      </bottom>
      <diagonal/>
    </border>
    <border>
      <left style="medium">
        <color theme="1"/>
      </left>
      <right/>
      <top style="medium">
        <color theme="1"/>
      </top>
      <bottom style="thin">
        <color theme="1"/>
      </bottom>
      <diagonal/>
    </border>
    <border>
      <left style="medium">
        <color theme="1"/>
      </left>
      <right/>
      <top style="thin">
        <color theme="1"/>
      </top>
      <bottom style="thin">
        <color theme="1"/>
      </bottom>
      <diagonal/>
    </border>
    <border>
      <left style="medium">
        <color theme="1"/>
      </left>
      <right/>
      <top style="thin">
        <color theme="1"/>
      </top>
      <bottom style="medium">
        <color theme="1"/>
      </bottom>
      <diagonal/>
    </border>
    <border>
      <left style="medium">
        <color theme="1"/>
      </left>
      <right style="medium">
        <color theme="1"/>
      </right>
      <top style="medium">
        <color theme="1"/>
      </top>
      <bottom style="thin">
        <color theme="1"/>
      </bottom>
      <diagonal/>
    </border>
    <border>
      <left style="thin">
        <color indexed="55"/>
      </left>
      <right/>
      <top style="thin">
        <color rgb="FF969696"/>
      </top>
      <bottom style="thin">
        <color indexed="55"/>
      </bottom>
      <diagonal/>
    </border>
    <border>
      <left/>
      <right style="thin">
        <color rgb="FF969696"/>
      </right>
      <top style="thin">
        <color rgb="FF969696"/>
      </top>
      <bottom style="thin">
        <color indexed="55"/>
      </bottom>
      <diagonal/>
    </border>
    <border>
      <left/>
      <right style="medium">
        <color indexed="64"/>
      </right>
      <top style="thin">
        <color indexed="64"/>
      </top>
      <bottom style="thin">
        <color auto="1"/>
      </bottom>
      <diagonal/>
    </border>
    <border>
      <left/>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right/>
      <top style="thin">
        <color theme="9"/>
      </top>
      <bottom/>
      <diagonal/>
    </border>
    <border>
      <left style="thin">
        <color indexed="64"/>
      </left>
      <right style="thin">
        <color indexed="64"/>
      </right>
      <top/>
      <bottom/>
      <diagonal/>
    </border>
    <border>
      <left/>
      <right/>
      <top style="thin">
        <color theme="9"/>
      </top>
      <bottom style="thin">
        <color theme="9"/>
      </bottom>
      <diagonal/>
    </border>
  </borders>
  <cellStyleXfs count="51">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28"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15" borderId="0" applyNumberFormat="0" applyBorder="0" applyAlignment="0" applyProtection="0"/>
    <xf numFmtId="0" fontId="38" fillId="16" borderId="0" applyNumberFormat="0" applyBorder="0" applyAlignment="0" applyProtection="0"/>
    <xf numFmtId="0" fontId="39" fillId="17" borderId="0" applyNumberFormat="0" applyBorder="0" applyAlignment="0" applyProtection="0"/>
    <xf numFmtId="0" fontId="40" fillId="18" borderId="45" applyNumberFormat="0" applyAlignment="0" applyProtection="0"/>
    <xf numFmtId="0" fontId="41" fillId="19" borderId="46" applyNumberFormat="0" applyAlignment="0" applyProtection="0"/>
    <xf numFmtId="0" fontId="42" fillId="19" borderId="45" applyNumberFormat="0" applyAlignment="0" applyProtection="0"/>
    <xf numFmtId="0" fontId="43" fillId="0" borderId="47" applyNumberFormat="0" applyFill="0" applyAlignment="0" applyProtection="0"/>
    <xf numFmtId="0" fontId="44" fillId="20" borderId="48" applyNumberFormat="0" applyAlignment="0" applyProtection="0"/>
    <xf numFmtId="0" fontId="45" fillId="0" borderId="0" applyNumberFormat="0" applyFill="0" applyBorder="0" applyAlignment="0" applyProtection="0"/>
    <xf numFmtId="0" fontId="25" fillId="21" borderId="49" applyNumberFormat="0" applyFont="0" applyAlignment="0" applyProtection="0"/>
    <xf numFmtId="0" fontId="28" fillId="22" borderId="0" applyNumberFormat="0" applyBorder="0" applyAlignment="0" applyProtection="0"/>
    <xf numFmtId="0" fontId="28" fillId="23" borderId="0" applyNumberFormat="0" applyBorder="0" applyAlignment="0" applyProtection="0"/>
    <xf numFmtId="0" fontId="46"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46"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46"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46"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46" fillId="36" borderId="0" applyNumberFormat="0" applyBorder="0" applyAlignment="0" applyProtection="0"/>
    <xf numFmtId="0" fontId="46" fillId="37"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46" fillId="40" borderId="0" applyNumberFormat="0" applyBorder="0" applyAlignment="0" applyProtection="0"/>
    <xf numFmtId="164" fontId="47" fillId="0" borderId="0" applyFont="0" applyFill="0" applyBorder="0" applyAlignment="0" applyProtection="0"/>
    <xf numFmtId="0" fontId="3" fillId="0" borderId="0"/>
    <xf numFmtId="0" fontId="3" fillId="0" borderId="0"/>
    <xf numFmtId="0" fontId="1" fillId="0" borderId="0"/>
    <xf numFmtId="9" fontId="3" fillId="0" borderId="0" applyFont="0" applyFill="0" applyBorder="0" applyAlignment="0" applyProtection="0"/>
    <xf numFmtId="0" fontId="56" fillId="0" borderId="0"/>
  </cellStyleXfs>
  <cellXfs count="706">
    <xf numFmtId="0" fontId="0" fillId="0" borderId="0" xfId="0"/>
    <xf numFmtId="0" fontId="3" fillId="0" borderId="0" xfId="0" applyFont="1"/>
    <xf numFmtId="0" fontId="3" fillId="0" borderId="0" xfId="0" applyFont="1" applyProtection="1">
      <protection locked="0"/>
    </xf>
    <xf numFmtId="0" fontId="3" fillId="5" borderId="0" xfId="0" applyFont="1" applyFill="1" applyAlignment="1" applyProtection="1">
      <alignment horizontal="center" vertical="center" wrapText="1"/>
      <protection locked="0"/>
    </xf>
    <xf numFmtId="0" fontId="3" fillId="0" borderId="2" xfId="0" applyFont="1" applyBorder="1"/>
    <xf numFmtId="0" fontId="17" fillId="0" borderId="0" xfId="2"/>
    <xf numFmtId="0" fontId="12" fillId="0" borderId="0" xfId="3" applyFont="1" applyFill="1" applyAlignment="1">
      <alignment horizontal="left" vertical="top"/>
    </xf>
    <xf numFmtId="0" fontId="3" fillId="0" borderId="0" xfId="0" applyFont="1" applyAlignment="1">
      <alignment horizontal="right" vertical="top"/>
    </xf>
    <xf numFmtId="0" fontId="7" fillId="0" borderId="3" xfId="0" applyFont="1" applyBorder="1" applyAlignment="1">
      <alignment vertical="center" wrapText="1"/>
    </xf>
    <xf numFmtId="0" fontId="19" fillId="0" borderId="0" xfId="0" applyFont="1"/>
    <xf numFmtId="0" fontId="3" fillId="0" borderId="0" xfId="0" applyFont="1" applyAlignment="1">
      <alignment horizontal="left" vertical="top" wrapText="1"/>
    </xf>
    <xf numFmtId="0" fontId="0" fillId="0" borderId="6" xfId="0" applyBorder="1" applyAlignment="1">
      <alignment wrapText="1"/>
    </xf>
    <xf numFmtId="0" fontId="2" fillId="0" borderId="5" xfId="0" applyFont="1" applyBorder="1" applyAlignment="1">
      <alignment wrapText="1"/>
    </xf>
    <xf numFmtId="0" fontId="7" fillId="0" borderId="0" xfId="0" applyFont="1" applyAlignment="1">
      <alignment vertical="center" wrapText="1"/>
    </xf>
    <xf numFmtId="0" fontId="3" fillId="0" borderId="0" xfId="0" applyFont="1" applyAlignment="1">
      <alignment vertical="center"/>
    </xf>
    <xf numFmtId="0" fontId="5" fillId="0" borderId="0" xfId="0" applyFont="1"/>
    <xf numFmtId="0" fontId="10" fillId="0" borderId="0" xfId="0" applyFont="1" applyAlignment="1">
      <alignment horizontal="left" wrapText="1"/>
    </xf>
    <xf numFmtId="0" fontId="20" fillId="0" borderId="0" xfId="0" applyFont="1" applyAlignment="1">
      <alignment horizontal="left" vertical="center" indent="1"/>
    </xf>
    <xf numFmtId="0" fontId="13" fillId="0" borderId="0" xfId="0" applyFont="1"/>
    <xf numFmtId="0" fontId="3" fillId="0" borderId="0" xfId="0" applyFont="1" applyAlignment="1">
      <alignment horizontal="right"/>
    </xf>
    <xf numFmtId="0" fontId="29" fillId="0" borderId="0" xfId="0" applyFont="1"/>
    <xf numFmtId="0" fontId="5" fillId="0" borderId="0" xfId="0" applyFont="1" applyAlignment="1">
      <alignment wrapText="1"/>
    </xf>
    <xf numFmtId="0" fontId="3" fillId="0" borderId="0" xfId="0" applyFont="1" applyAlignment="1">
      <alignment vertical="top"/>
    </xf>
    <xf numFmtId="0" fontId="4" fillId="0" borderId="0" xfId="0" applyFont="1" applyAlignment="1">
      <alignment vertical="top"/>
    </xf>
    <xf numFmtId="0" fontId="13" fillId="0" borderId="0" xfId="0" applyFont="1" applyAlignment="1">
      <alignment vertical="top"/>
    </xf>
    <xf numFmtId="0" fontId="4" fillId="0" borderId="3" xfId="0" applyFont="1" applyBorder="1" applyAlignment="1">
      <alignment vertical="top"/>
    </xf>
    <xf numFmtId="0" fontId="3" fillId="0" borderId="0" xfId="0" applyFont="1" applyAlignment="1">
      <alignment vertical="top" wrapText="1"/>
    </xf>
    <xf numFmtId="0" fontId="9" fillId="0" borderId="0" xfId="0" applyFont="1" applyAlignment="1">
      <alignment horizontal="center" vertical="top" wrapText="1"/>
    </xf>
    <xf numFmtId="0" fontId="4" fillId="0" borderId="0" xfId="0" applyFont="1" applyAlignment="1">
      <alignment horizontal="left" vertical="top" wrapText="1"/>
    </xf>
    <xf numFmtId="0" fontId="18" fillId="0" borderId="0" xfId="0" applyFont="1" applyAlignment="1">
      <alignment horizontal="right" vertical="top"/>
    </xf>
    <xf numFmtId="0" fontId="3" fillId="6" borderId="0" xfId="0" applyFont="1" applyFill="1" applyAlignment="1">
      <alignment horizontal="left" vertical="top" wrapText="1"/>
    </xf>
    <xf numFmtId="0" fontId="18" fillId="0" borderId="0" xfId="0" applyFont="1" applyAlignment="1">
      <alignment vertical="top" wrapText="1"/>
    </xf>
    <xf numFmtId="0" fontId="3" fillId="0" borderId="0" xfId="0" applyFont="1" applyAlignment="1">
      <alignment horizontal="left" vertical="top"/>
    </xf>
    <xf numFmtId="0" fontId="19" fillId="0" borderId="0" xfId="0" applyFont="1" applyAlignment="1">
      <alignment vertical="top"/>
    </xf>
    <xf numFmtId="49" fontId="3" fillId="0" borderId="0" xfId="0" applyNumberFormat="1" applyFont="1" applyAlignment="1">
      <alignment vertical="top"/>
    </xf>
    <xf numFmtId="0" fontId="3" fillId="6" borderId="0" xfId="0" applyFont="1" applyFill="1" applyAlignment="1">
      <alignment vertical="center"/>
    </xf>
    <xf numFmtId="49" fontId="3" fillId="13" borderId="0" xfId="6" applyNumberFormat="1" applyFill="1" applyAlignment="1">
      <alignment vertical="top"/>
    </xf>
    <xf numFmtId="0" fontId="3" fillId="0" borderId="6" xfId="0" applyFont="1" applyBorder="1" applyAlignment="1">
      <alignment wrapText="1"/>
    </xf>
    <xf numFmtId="0" fontId="30" fillId="0" borderId="0" xfId="0" applyFont="1" applyAlignment="1">
      <alignment vertical="top"/>
    </xf>
    <xf numFmtId="0" fontId="31" fillId="0" borderId="0" xfId="0" applyFont="1" applyAlignment="1">
      <alignment vertical="top"/>
    </xf>
    <xf numFmtId="0" fontId="32" fillId="0" borderId="0" xfId="0" applyFont="1"/>
    <xf numFmtId="167" fontId="3" fillId="0" borderId="2" xfId="0" applyNumberFormat="1" applyFont="1" applyBorder="1"/>
    <xf numFmtId="0" fontId="4" fillId="0" borderId="0" xfId="0" applyFont="1"/>
    <xf numFmtId="0" fontId="5" fillId="0" borderId="0" xfId="0" applyFont="1" applyAlignment="1">
      <alignment vertical="top"/>
    </xf>
    <xf numFmtId="0" fontId="30" fillId="0" borderId="0" xfId="0" applyFont="1" applyAlignment="1">
      <alignment horizontal="right" vertical="top"/>
    </xf>
    <xf numFmtId="0" fontId="3" fillId="0" borderId="0" xfId="0" applyFont="1" applyAlignment="1" applyProtection="1">
      <alignment vertical="top"/>
      <protection locked="0"/>
    </xf>
    <xf numFmtId="0" fontId="4" fillId="0" borderId="0" xfId="0" applyFont="1" applyAlignment="1" applyProtection="1">
      <alignment vertical="top"/>
      <protection locked="0"/>
    </xf>
    <xf numFmtId="0" fontId="3" fillId="0" borderId="0" xfId="0" applyFont="1" applyAlignment="1" applyProtection="1">
      <alignment horizontal="left" vertical="top"/>
      <protection locked="0"/>
    </xf>
    <xf numFmtId="0" fontId="19" fillId="0" borderId="0" xfId="0" applyFont="1" applyAlignment="1" applyProtection="1">
      <alignment vertical="top"/>
      <protection locked="0"/>
    </xf>
    <xf numFmtId="49" fontId="3" fillId="0" borderId="0" xfId="0" applyNumberFormat="1" applyFont="1" applyAlignment="1" applyProtection="1">
      <alignment vertical="top"/>
      <protection locked="0"/>
    </xf>
    <xf numFmtId="0" fontId="4" fillId="0" borderId="0" xfId="0" applyFont="1" applyAlignment="1">
      <alignment vertical="top" wrapText="1"/>
    </xf>
    <xf numFmtId="0" fontId="0" fillId="0" borderId="0" xfId="0" applyAlignment="1">
      <alignment vertical="center"/>
    </xf>
    <xf numFmtId="0" fontId="3" fillId="6" borderId="0" xfId="0" applyFont="1" applyFill="1" applyAlignment="1">
      <alignment vertical="top" wrapText="1"/>
    </xf>
    <xf numFmtId="0" fontId="3" fillId="0" borderId="0" xfId="10" applyBorder="1" applyAlignment="1">
      <alignment horizontal="left" vertical="top"/>
    </xf>
    <xf numFmtId="0" fontId="4" fillId="0" borderId="0" xfId="0" applyFont="1" applyAlignment="1">
      <alignment horizontal="right" vertical="center"/>
    </xf>
    <xf numFmtId="4" fontId="3" fillId="0" borderId="0" xfId="5" applyNumberFormat="1" applyFill="1" applyAlignment="1">
      <alignment horizontal="right" vertical="center" wrapText="1"/>
    </xf>
    <xf numFmtId="0" fontId="3" fillId="0" borderId="0" xfId="7" applyBorder="1" applyAlignment="1">
      <alignment horizontal="left" vertical="center" wrapText="1"/>
    </xf>
    <xf numFmtId="0" fontId="23" fillId="0" borderId="0" xfId="9" applyFont="1"/>
    <xf numFmtId="0" fontId="23" fillId="0" borderId="0" xfId="9" applyFont="1" applyAlignment="1">
      <alignment vertical="center"/>
    </xf>
    <xf numFmtId="0" fontId="30" fillId="0" borderId="0" xfId="0" applyFont="1" applyAlignment="1">
      <alignment horizontal="center" vertical="top" wrapText="1"/>
    </xf>
    <xf numFmtId="166" fontId="29" fillId="0" borderId="0" xfId="5" applyFont="1" applyFill="1" applyAlignment="1">
      <alignment horizontal="right" vertical="top" wrapText="1"/>
    </xf>
    <xf numFmtId="0" fontId="4" fillId="0" borderId="0" xfId="0" applyFont="1" applyAlignment="1">
      <alignment horizontal="right" vertical="top"/>
    </xf>
    <xf numFmtId="0" fontId="4" fillId="0" borderId="0" xfId="0" applyFont="1" applyAlignment="1">
      <alignment vertical="center"/>
    </xf>
    <xf numFmtId="0" fontId="30" fillId="0" borderId="0" xfId="0" applyFont="1" applyAlignment="1">
      <alignment horizontal="left" vertical="top"/>
    </xf>
    <xf numFmtId="0" fontId="3" fillId="0" borderId="0" xfId="7" applyBorder="1" applyAlignment="1">
      <alignment horizontal="left" vertical="top" wrapText="1"/>
    </xf>
    <xf numFmtId="0" fontId="3" fillId="0" borderId="31" xfId="7" applyBorder="1" applyAlignment="1">
      <alignment horizontal="left" vertical="top" wrapText="1"/>
    </xf>
    <xf numFmtId="167" fontId="3" fillId="0" borderId="0" xfId="0" applyNumberFormat="1" applyFont="1"/>
    <xf numFmtId="167" fontId="4" fillId="0" borderId="0" xfId="0" applyNumberFormat="1" applyFont="1" applyAlignment="1">
      <alignment wrapText="1"/>
    </xf>
    <xf numFmtId="0" fontId="9" fillId="0" borderId="0" xfId="0" applyFont="1" applyAlignment="1">
      <alignment horizontal="centerContinuous" vertical="top" wrapText="1"/>
    </xf>
    <xf numFmtId="0" fontId="9" fillId="0" borderId="0" xfId="0" applyFont="1" applyAlignment="1">
      <alignment horizontal="centerContinuous" wrapText="1"/>
    </xf>
    <xf numFmtId="0" fontId="3" fillId="0" borderId="0" xfId="0" applyFont="1" applyAlignment="1">
      <alignment horizontal="centerContinuous" vertical="top" wrapText="1"/>
    </xf>
    <xf numFmtId="0" fontId="0" fillId="0" borderId="0" xfId="0" applyAlignment="1">
      <alignment vertical="top"/>
    </xf>
    <xf numFmtId="0" fontId="3" fillId="41" borderId="2" xfId="0" applyFont="1" applyFill="1" applyBorder="1"/>
    <xf numFmtId="0" fontId="3" fillId="41" borderId="0" xfId="0" applyFont="1" applyFill="1"/>
    <xf numFmtId="167" fontId="3" fillId="41" borderId="2" xfId="0" applyNumberFormat="1" applyFont="1" applyFill="1" applyBorder="1"/>
    <xf numFmtId="0" fontId="4" fillId="0" borderId="0" xfId="0" applyFont="1" applyAlignment="1" applyProtection="1">
      <alignment vertical="top" wrapText="1"/>
      <protection locked="0"/>
    </xf>
    <xf numFmtId="167" fontId="4" fillId="0" borderId="0" xfId="0" applyNumberFormat="1" applyFont="1"/>
    <xf numFmtId="0" fontId="3" fillId="0" borderId="52" xfId="0" applyFont="1" applyBorder="1"/>
    <xf numFmtId="0" fontId="3" fillId="0" borderId="53" xfId="0" applyFont="1" applyBorder="1" applyAlignment="1" applyProtection="1">
      <alignment vertical="top" wrapText="1"/>
      <protection locked="0"/>
    </xf>
    <xf numFmtId="0" fontId="3" fillId="0" borderId="54" xfId="0" applyFont="1" applyBorder="1" applyAlignment="1" applyProtection="1">
      <alignment vertical="top" wrapText="1"/>
      <protection locked="0"/>
    </xf>
    <xf numFmtId="0" fontId="3" fillId="0" borderId="55" xfId="0" applyFont="1" applyBorder="1" applyAlignment="1">
      <alignment vertical="center"/>
    </xf>
    <xf numFmtId="0" fontId="3" fillId="0" borderId="56" xfId="0" applyFont="1" applyBorder="1" applyAlignment="1">
      <alignment vertical="center"/>
    </xf>
    <xf numFmtId="0" fontId="3" fillId="0" borderId="53" xfId="0" applyFont="1" applyBorder="1" applyAlignment="1">
      <alignment horizontal="left" vertical="center"/>
    </xf>
    <xf numFmtId="0" fontId="3" fillId="0" borderId="54" xfId="0" applyFont="1" applyBorder="1" applyAlignment="1">
      <alignment horizontal="left" vertical="center"/>
    </xf>
    <xf numFmtId="0" fontId="3" fillId="0" borderId="57" xfId="0" applyFont="1" applyBorder="1"/>
    <xf numFmtId="0" fontId="4" fillId="0" borderId="8" xfId="0" applyFont="1" applyBorder="1"/>
    <xf numFmtId="0" fontId="3" fillId="0" borderId="52" xfId="0" applyFont="1" applyBorder="1" applyAlignment="1">
      <alignment vertical="center"/>
    </xf>
    <xf numFmtId="0" fontId="3" fillId="0" borderId="53" xfId="0" applyFont="1" applyBorder="1" applyAlignment="1">
      <alignment vertical="center"/>
    </xf>
    <xf numFmtId="0" fontId="3" fillId="0" borderId="54" xfId="0" applyFont="1" applyBorder="1" applyAlignment="1">
      <alignment vertical="center"/>
    </xf>
    <xf numFmtId="167" fontId="3" fillId="0" borderId="50" xfId="0" applyNumberFormat="1" applyFont="1" applyBorder="1"/>
    <xf numFmtId="0" fontId="3" fillId="41" borderId="50" xfId="0" applyFont="1" applyFill="1" applyBorder="1"/>
    <xf numFmtId="0" fontId="0" fillId="0" borderId="0" xfId="0" applyAlignment="1">
      <alignment wrapText="1"/>
    </xf>
    <xf numFmtId="0" fontId="3" fillId="41" borderId="52" xfId="0" applyFont="1" applyFill="1" applyBorder="1"/>
    <xf numFmtId="0" fontId="3" fillId="41" borderId="53" xfId="0" applyFont="1" applyFill="1" applyBorder="1"/>
    <xf numFmtId="167" fontId="3" fillId="41" borderId="51" xfId="0" applyNumberFormat="1" applyFont="1" applyFill="1" applyBorder="1"/>
    <xf numFmtId="0" fontId="3" fillId="41" borderId="51" xfId="0" applyFont="1" applyFill="1" applyBorder="1"/>
    <xf numFmtId="0" fontId="4" fillId="0" borderId="9" xfId="0" applyFont="1" applyBorder="1"/>
    <xf numFmtId="0" fontId="0" fillId="0" borderId="0" xfId="0" applyProtection="1">
      <protection locked="0"/>
    </xf>
    <xf numFmtId="0" fontId="3" fillId="3" borderId="0" xfId="0" applyFont="1" applyFill="1" applyProtection="1">
      <protection locked="0"/>
    </xf>
    <xf numFmtId="0" fontId="3" fillId="0" borderId="1" xfId="0" applyFont="1" applyBorder="1" applyProtection="1">
      <protection locked="0"/>
    </xf>
    <xf numFmtId="166" fontId="11" fillId="4" borderId="0" xfId="13" applyNumberFormat="1" applyFont="1" applyFill="1" applyProtection="1">
      <protection locked="0"/>
    </xf>
    <xf numFmtId="0" fontId="3" fillId="7" borderId="0" xfId="0" applyFont="1" applyFill="1" applyProtection="1">
      <protection locked="0"/>
    </xf>
    <xf numFmtId="169" fontId="9" fillId="0" borderId="0" xfId="0" applyNumberFormat="1" applyFont="1" applyAlignment="1">
      <alignment horizontal="center" vertical="top" wrapText="1"/>
    </xf>
    <xf numFmtId="0" fontId="3" fillId="0" borderId="0" xfId="0" applyFont="1" applyAlignment="1" applyProtection="1">
      <alignment horizontal="left" vertical="center" wrapText="1"/>
      <protection locked="0"/>
    </xf>
    <xf numFmtId="169" fontId="3" fillId="0" borderId="0" xfId="0" applyNumberFormat="1" applyFont="1" applyAlignment="1">
      <alignment vertical="top"/>
    </xf>
    <xf numFmtId="169" fontId="3" fillId="0" borderId="0" xfId="0" applyNumberFormat="1" applyFont="1" applyAlignment="1">
      <alignment vertical="top" wrapText="1"/>
    </xf>
    <xf numFmtId="169" fontId="9" fillId="14" borderId="0" xfId="0" applyNumberFormat="1" applyFont="1" applyFill="1" applyAlignment="1">
      <alignment horizontal="center" vertical="top" wrapText="1"/>
    </xf>
    <xf numFmtId="0" fontId="16" fillId="0" borderId="0" xfId="0" applyFont="1" applyAlignment="1">
      <alignment vertical="top"/>
    </xf>
    <xf numFmtId="0" fontId="30" fillId="0" borderId="0" xfId="0" applyFont="1" applyAlignment="1">
      <alignment horizontal="left" vertical="top" wrapText="1"/>
    </xf>
    <xf numFmtId="0" fontId="30" fillId="0" borderId="0" xfId="0" applyFont="1" applyAlignment="1">
      <alignment horizontal="left" wrapText="1"/>
    </xf>
    <xf numFmtId="0" fontId="3" fillId="0" borderId="58" xfId="0" applyFont="1" applyBorder="1"/>
    <xf numFmtId="0" fontId="3" fillId="0" borderId="59" xfId="0" applyFont="1" applyBorder="1"/>
    <xf numFmtId="0" fontId="48" fillId="0" borderId="2" xfId="0" applyFont="1" applyBorder="1" applyAlignment="1">
      <alignment vertical="center"/>
    </xf>
    <xf numFmtId="0" fontId="3" fillId="0" borderId="31" xfId="7" applyBorder="1" applyAlignment="1">
      <alignment vertical="top" wrapText="1"/>
    </xf>
    <xf numFmtId="0" fontId="3" fillId="0" borderId="0" xfId="7" applyBorder="1" applyAlignment="1">
      <alignment vertical="top" wrapText="1"/>
    </xf>
    <xf numFmtId="14" fontId="4" fillId="0" borderId="31" xfId="7" applyNumberFormat="1" applyFont="1" applyBorder="1" applyAlignment="1" applyProtection="1">
      <alignment vertical="center" wrapText="1"/>
      <protection locked="0"/>
    </xf>
    <xf numFmtId="14" fontId="4" fillId="0" borderId="0" xfId="7" applyNumberFormat="1" applyFont="1" applyBorder="1" applyAlignment="1" applyProtection="1">
      <alignment vertical="center" wrapText="1"/>
      <protection locked="0"/>
    </xf>
    <xf numFmtId="0" fontId="3" fillId="43" borderId="53" xfId="0" applyFont="1" applyFill="1" applyBorder="1"/>
    <xf numFmtId="0" fontId="3" fillId="0" borderId="60" xfId="0" applyFont="1" applyBorder="1" applyProtection="1">
      <protection locked="0"/>
    </xf>
    <xf numFmtId="0" fontId="3" fillId="0" borderId="61" xfId="0" applyFont="1" applyBorder="1" applyProtection="1">
      <protection locked="0"/>
    </xf>
    <xf numFmtId="0" fontId="3" fillId="0" borderId="0" xfId="0" applyFont="1" applyAlignment="1" applyProtection="1">
      <alignment horizontal="right"/>
      <protection locked="0"/>
    </xf>
    <xf numFmtId="0" fontId="12" fillId="0" borderId="0" xfId="0" applyFont="1" applyProtection="1">
      <protection locked="0"/>
    </xf>
    <xf numFmtId="0" fontId="30" fillId="0" borderId="0" xfId="0" applyFont="1" applyProtection="1">
      <protection locked="0"/>
    </xf>
    <xf numFmtId="0" fontId="3" fillId="0" borderId="62" xfId="0" applyFont="1" applyBorder="1" applyAlignment="1">
      <alignment horizontal="left" vertical="center"/>
    </xf>
    <xf numFmtId="0" fontId="3" fillId="0" borderId="63" xfId="0" applyFont="1" applyBorder="1"/>
    <xf numFmtId="0" fontId="3" fillId="0" borderId="64" xfId="0" applyFont="1" applyBorder="1"/>
    <xf numFmtId="0" fontId="3" fillId="0" borderId="65" xfId="0" applyFont="1" applyBorder="1"/>
    <xf numFmtId="0" fontId="3" fillId="43" borderId="0" xfId="0" applyFont="1" applyFill="1"/>
    <xf numFmtId="167" fontId="3" fillId="0" borderId="66" xfId="0" applyNumberFormat="1" applyFont="1" applyBorder="1"/>
    <xf numFmtId="0" fontId="3" fillId="0" borderId="67" xfId="0" applyFont="1" applyBorder="1"/>
    <xf numFmtId="0" fontId="3" fillId="0" borderId="68" xfId="0" applyFont="1" applyBorder="1" applyAlignment="1" applyProtection="1">
      <alignment vertical="top" wrapText="1"/>
      <protection locked="0"/>
    </xf>
    <xf numFmtId="0" fontId="3" fillId="0" borderId="69" xfId="0" applyFont="1" applyBorder="1" applyAlignment="1" applyProtection="1">
      <alignment vertical="top" wrapText="1"/>
      <protection locked="0"/>
    </xf>
    <xf numFmtId="0" fontId="30" fillId="14" borderId="0" xfId="0" applyFont="1" applyFill="1" applyAlignment="1">
      <alignment vertical="top"/>
    </xf>
    <xf numFmtId="0" fontId="30" fillId="0" borderId="0" xfId="0" applyFont="1" applyAlignment="1">
      <alignment vertical="top" wrapText="1"/>
    </xf>
    <xf numFmtId="0" fontId="30" fillId="0" borderId="10" xfId="0" applyFont="1" applyBorder="1" applyAlignment="1">
      <alignment horizontal="left" vertical="top" wrapText="1"/>
    </xf>
    <xf numFmtId="0" fontId="24" fillId="0" borderId="7" xfId="9" applyFont="1" applyBorder="1" applyAlignment="1">
      <alignment vertical="top" wrapText="1"/>
    </xf>
    <xf numFmtId="0" fontId="3" fillId="0" borderId="0" xfId="10" applyFill="1" applyBorder="1" applyAlignment="1">
      <alignment horizontal="left" vertical="top"/>
    </xf>
    <xf numFmtId="0" fontId="3" fillId="0" borderId="31" xfId="7" applyFill="1" applyBorder="1" applyAlignment="1">
      <alignment vertical="top" wrapText="1"/>
    </xf>
    <xf numFmtId="0" fontId="3" fillId="0" borderId="0" xfId="7" applyFill="1" applyBorder="1" applyAlignment="1">
      <alignment vertical="top" wrapText="1"/>
    </xf>
    <xf numFmtId="14" fontId="4" fillId="0" borderId="31" xfId="7" applyNumberFormat="1" applyFont="1" applyFill="1" applyBorder="1" applyAlignment="1" applyProtection="1">
      <alignment vertical="center" wrapText="1"/>
      <protection locked="0"/>
    </xf>
    <xf numFmtId="14" fontId="4" fillId="0" borderId="0" xfId="7" applyNumberFormat="1" applyFont="1" applyFill="1" applyBorder="1" applyAlignment="1" applyProtection="1">
      <alignment vertical="center" wrapText="1"/>
      <protection locked="0"/>
    </xf>
    <xf numFmtId="14" fontId="3" fillId="0" borderId="0" xfId="6" applyNumberFormat="1" applyFill="1" applyAlignment="1">
      <alignment horizontal="left" vertical="top" wrapText="1"/>
    </xf>
    <xf numFmtId="165" fontId="3" fillId="0" borderId="0" xfId="6" applyNumberFormat="1" applyFill="1" applyAlignment="1">
      <alignment horizontal="center" vertical="top" wrapText="1"/>
    </xf>
    <xf numFmtId="0" fontId="29" fillId="0" borderId="0" xfId="0" applyFont="1" applyAlignment="1">
      <alignment horizontal="center" vertical="top"/>
    </xf>
    <xf numFmtId="0" fontId="3" fillId="0" borderId="0" xfId="0" quotePrefix="1" applyFont="1" applyAlignment="1">
      <alignment vertical="top"/>
    </xf>
    <xf numFmtId="0" fontId="3" fillId="0" borderId="18" xfId="7" applyFill="1" applyAlignment="1" applyProtection="1">
      <alignment horizontal="left" vertical="top" wrapText="1"/>
      <protection locked="0"/>
    </xf>
    <xf numFmtId="0" fontId="3" fillId="7" borderId="21" xfId="7" applyFill="1" applyBorder="1" applyAlignment="1" applyProtection="1">
      <alignment horizontal="left" vertical="top" wrapText="1"/>
      <protection locked="0"/>
    </xf>
    <xf numFmtId="0" fontId="0" fillId="0" borderId="0" xfId="0" applyAlignment="1">
      <alignment vertical="top" wrapText="1"/>
    </xf>
    <xf numFmtId="0" fontId="5" fillId="0" borderId="0" xfId="0" applyFont="1" applyAlignment="1">
      <alignment vertical="center"/>
    </xf>
    <xf numFmtId="0" fontId="3" fillId="0" borderId="0" xfId="46"/>
    <xf numFmtId="0" fontId="53" fillId="0" borderId="2" xfId="46" applyFont="1" applyBorder="1" applyAlignment="1" applyProtection="1">
      <alignment horizontal="center" vertical="center" wrapText="1"/>
      <protection locked="0"/>
    </xf>
    <xf numFmtId="0" fontId="3" fillId="0" borderId="0" xfId="46" applyAlignment="1">
      <alignment horizontal="right" vertical="center"/>
    </xf>
    <xf numFmtId="0" fontId="4" fillId="0" borderId="0" xfId="46" applyFont="1" applyAlignment="1">
      <alignment horizontal="right" vertical="center"/>
    </xf>
    <xf numFmtId="0" fontId="3" fillId="0" borderId="0" xfId="0" applyFont="1" applyAlignment="1">
      <alignment horizontal="center"/>
    </xf>
    <xf numFmtId="0" fontId="3" fillId="0" borderId="53" xfId="0" applyFont="1" applyBorder="1"/>
    <xf numFmtId="0" fontId="3" fillId="0" borderId="54" xfId="0" applyFont="1" applyBorder="1"/>
    <xf numFmtId="167" fontId="4" fillId="0" borderId="0" xfId="0" applyNumberFormat="1" applyFont="1" applyAlignment="1">
      <alignment horizontal="right" wrapText="1"/>
    </xf>
    <xf numFmtId="0" fontId="3" fillId="0" borderId="0" xfId="0" applyFont="1" applyAlignment="1">
      <alignment horizontal="left"/>
    </xf>
    <xf numFmtId="0" fontId="4" fillId="0" borderId="0" xfId="0" applyFont="1" applyAlignment="1">
      <alignment horizontal="center"/>
    </xf>
    <xf numFmtId="0" fontId="4" fillId="14" borderId="18" xfId="0" applyFont="1" applyFill="1" applyBorder="1" applyAlignment="1" applyProtection="1">
      <alignment horizontal="left" vertical="top" wrapText="1"/>
      <protection locked="0"/>
    </xf>
    <xf numFmtId="0" fontId="3" fillId="12" borderId="18" xfId="7" applyNumberFormat="1" applyFont="1" applyFill="1" applyAlignment="1" applyProtection="1">
      <alignment horizontal="center" vertical="center"/>
      <protection locked="0"/>
    </xf>
    <xf numFmtId="1" fontId="3" fillId="12" borderId="18" xfId="45" applyNumberFormat="1" applyFont="1" applyFill="1" applyBorder="1" applyAlignment="1" applyProtection="1">
      <alignment vertical="top" wrapText="1"/>
      <protection locked="0"/>
    </xf>
    <xf numFmtId="0" fontId="3" fillId="0" borderId="62" xfId="0" applyFont="1" applyBorder="1"/>
    <xf numFmtId="0" fontId="3" fillId="0" borderId="74" xfId="0" applyFont="1" applyBorder="1" applyAlignment="1">
      <alignment vertical="center"/>
    </xf>
    <xf numFmtId="0" fontId="16" fillId="0" borderId="29" xfId="7" applyFont="1" applyFill="1" applyBorder="1" applyAlignment="1" applyProtection="1">
      <alignment vertical="top" wrapText="1"/>
      <protection locked="0"/>
    </xf>
    <xf numFmtId="0" fontId="3" fillId="7" borderId="42" xfId="7" applyFill="1" applyBorder="1" applyAlignment="1" applyProtection="1">
      <alignment vertical="top" wrapText="1"/>
      <protection locked="0"/>
    </xf>
    <xf numFmtId="0" fontId="3" fillId="7" borderId="30" xfId="7" applyFill="1" applyBorder="1" applyAlignment="1" applyProtection="1">
      <alignment vertical="top" wrapText="1"/>
      <protection locked="0"/>
    </xf>
    <xf numFmtId="0" fontId="16" fillId="0" borderId="18" xfId="7" applyFont="1" applyFill="1" applyAlignment="1" applyProtection="1">
      <alignment vertical="top" wrapText="1"/>
      <protection locked="0"/>
    </xf>
    <xf numFmtId="0" fontId="3" fillId="7" borderId="44" xfId="7" applyFill="1" applyBorder="1" applyAlignment="1" applyProtection="1">
      <alignment vertical="top" wrapText="1"/>
      <protection locked="0"/>
    </xf>
    <xf numFmtId="0" fontId="3" fillId="7" borderId="18" xfId="7" applyFill="1" applyAlignment="1" applyProtection="1">
      <alignment vertical="top" wrapText="1"/>
      <protection locked="0"/>
    </xf>
    <xf numFmtId="0" fontId="16" fillId="14" borderId="18" xfId="7" applyFont="1" applyFill="1" applyAlignment="1" applyProtection="1">
      <alignment vertical="top" wrapText="1"/>
      <protection locked="0"/>
    </xf>
    <xf numFmtId="0" fontId="3" fillId="12" borderId="21" xfId="7" applyFont="1" applyFill="1" applyBorder="1" applyAlignment="1" applyProtection="1">
      <alignment vertical="top" wrapText="1"/>
      <protection locked="0"/>
    </xf>
    <xf numFmtId="0" fontId="23" fillId="0" borderId="75" xfId="9" applyFont="1" applyBorder="1"/>
    <xf numFmtId="0" fontId="3" fillId="0" borderId="18" xfId="7" applyFont="1" applyAlignment="1" applyProtection="1">
      <alignment vertical="top" wrapText="1"/>
    </xf>
    <xf numFmtId="0" fontId="3" fillId="0" borderId="18" xfId="0" applyFont="1" applyBorder="1" applyAlignment="1">
      <alignment vertical="top" wrapText="1"/>
    </xf>
    <xf numFmtId="0" fontId="3" fillId="0" borderId="30" xfId="0" applyFont="1" applyBorder="1" applyAlignment="1">
      <alignment vertical="top" wrapText="1"/>
    </xf>
    <xf numFmtId="0" fontId="3" fillId="8" borderId="21" xfId="7" applyFont="1" applyFill="1" applyBorder="1" applyAlignment="1" applyProtection="1">
      <alignment vertical="top" wrapText="1"/>
      <protection locked="0"/>
    </xf>
    <xf numFmtId="168" fontId="3" fillId="8" borderId="21" xfId="7" applyNumberFormat="1" applyFont="1" applyFill="1" applyBorder="1" applyAlignment="1" applyProtection="1">
      <alignment vertical="top" wrapText="1"/>
      <protection locked="0"/>
    </xf>
    <xf numFmtId="168" fontId="0" fillId="8" borderId="76" xfId="0" applyNumberFormat="1" applyFill="1" applyBorder="1" applyAlignment="1" applyProtection="1">
      <alignment vertical="top" wrapText="1"/>
      <protection locked="0"/>
    </xf>
    <xf numFmtId="0" fontId="4" fillId="14" borderId="21" xfId="0" applyFont="1" applyFill="1" applyBorder="1" applyAlignment="1" applyProtection="1">
      <alignment vertical="top" wrapText="1"/>
      <protection locked="0"/>
    </xf>
    <xf numFmtId="0" fontId="0" fillId="7" borderId="18" xfId="0" applyFill="1" applyBorder="1" applyAlignment="1" applyProtection="1">
      <alignment vertical="top" wrapText="1"/>
      <protection locked="0"/>
    </xf>
    <xf numFmtId="0" fontId="3" fillId="0" borderId="0" xfId="46" applyAlignment="1">
      <alignment horizontal="center"/>
    </xf>
    <xf numFmtId="0" fontId="3" fillId="0" borderId="21" xfId="7" applyFont="1" applyBorder="1" applyAlignment="1" applyProtection="1">
      <alignment vertical="top" wrapText="1"/>
    </xf>
    <xf numFmtId="0" fontId="3" fillId="12" borderId="18" xfId="7" applyNumberFormat="1" applyFont="1" applyFill="1" applyAlignment="1" applyProtection="1">
      <alignment horizontal="center" vertical="top"/>
      <protection locked="0"/>
    </xf>
    <xf numFmtId="0" fontId="3" fillId="0" borderId="0" xfId="10" applyNumberFormat="1" applyBorder="1" applyAlignment="1" applyProtection="1">
      <alignment horizontal="left" vertical="top"/>
    </xf>
    <xf numFmtId="0" fontId="3" fillId="0" borderId="25" xfId="0" applyFont="1" applyBorder="1" applyAlignment="1">
      <alignment vertical="top"/>
    </xf>
    <xf numFmtId="0" fontId="3" fillId="0" borderId="2" xfId="0" applyFont="1" applyBorder="1" applyAlignment="1">
      <alignment horizontal="right"/>
    </xf>
    <xf numFmtId="0" fontId="21" fillId="0" borderId="0" xfId="46" applyFont="1" applyAlignment="1">
      <alignment vertical="center"/>
    </xf>
    <xf numFmtId="0" fontId="5" fillId="0" borderId="0" xfId="6" applyNumberFormat="1" applyFont="1" applyFill="1" applyBorder="1" applyAlignment="1" applyProtection="1">
      <alignment vertical="center"/>
    </xf>
    <xf numFmtId="0" fontId="4" fillId="0" borderId="0" xfId="46" applyFont="1" applyAlignment="1">
      <alignment horizontal="left" vertical="center"/>
    </xf>
    <xf numFmtId="0" fontId="49" fillId="0" borderId="0" xfId="46" applyFont="1"/>
    <xf numFmtId="171" fontId="3" fillId="7" borderId="18" xfId="46" applyNumberFormat="1" applyFill="1" applyBorder="1" applyAlignment="1" applyProtection="1">
      <alignment vertical="center"/>
      <protection locked="0"/>
    </xf>
    <xf numFmtId="0" fontId="4" fillId="0" borderId="0" xfId="46" applyFont="1" applyAlignment="1">
      <alignment horizontal="center"/>
    </xf>
    <xf numFmtId="170" fontId="3" fillId="7" borderId="18" xfId="46" applyNumberFormat="1" applyFill="1" applyBorder="1" applyAlignment="1" applyProtection="1">
      <alignment horizontal="right" vertical="center"/>
      <protection locked="0"/>
    </xf>
    <xf numFmtId="0" fontId="30" fillId="0" borderId="0" xfId="46" applyFont="1"/>
    <xf numFmtId="0" fontId="3" fillId="0" borderId="78" xfId="0" applyFont="1" applyBorder="1"/>
    <xf numFmtId="0" fontId="3" fillId="0" borderId="79" xfId="0" applyFont="1" applyBorder="1" applyAlignment="1">
      <alignment vertical="center"/>
    </xf>
    <xf numFmtId="0" fontId="3" fillId="0" borderId="80" xfId="0" applyFont="1" applyBorder="1" applyAlignment="1">
      <alignment vertical="center"/>
    </xf>
    <xf numFmtId="0" fontId="3" fillId="0" borderId="81" xfId="0" applyFont="1" applyBorder="1" applyAlignment="1">
      <alignment vertical="center"/>
    </xf>
    <xf numFmtId="0" fontId="3" fillId="0" borderId="55" xfId="0" applyFont="1" applyBorder="1"/>
    <xf numFmtId="0" fontId="3" fillId="0" borderId="56" xfId="0" applyFont="1" applyBorder="1"/>
    <xf numFmtId="1" fontId="3" fillId="12" borderId="18" xfId="45" applyNumberFormat="1" applyFont="1" applyFill="1" applyBorder="1" applyAlignment="1" applyProtection="1">
      <alignment horizontal="center" vertical="top" wrapText="1"/>
      <protection locked="0"/>
    </xf>
    <xf numFmtId="0" fontId="4" fillId="0" borderId="0" xfId="0" applyFont="1" applyAlignment="1">
      <alignment horizontal="right" vertical="top" wrapText="1"/>
    </xf>
    <xf numFmtId="171" fontId="58" fillId="9" borderId="18" xfId="46" applyNumberFormat="1" applyFont="1" applyFill="1" applyBorder="1" applyAlignment="1">
      <alignment horizontal="right" vertical="center"/>
    </xf>
    <xf numFmtId="0" fontId="3" fillId="12" borderId="18" xfId="7" applyFont="1" applyFill="1" applyAlignment="1" applyProtection="1">
      <alignment horizontal="center" vertical="top" wrapText="1"/>
      <protection locked="0"/>
    </xf>
    <xf numFmtId="0" fontId="9" fillId="0" borderId="0" xfId="0" applyFont="1" applyAlignment="1">
      <alignment vertical="top"/>
    </xf>
    <xf numFmtId="0" fontId="3" fillId="0" borderId="29" xfId="0" applyFont="1" applyBorder="1" applyAlignment="1">
      <alignment vertical="top" wrapText="1"/>
    </xf>
    <xf numFmtId="0" fontId="3" fillId="7" borderId="1" xfId="0" applyFont="1" applyFill="1" applyBorder="1" applyAlignment="1" applyProtection="1">
      <alignment vertical="top" wrapText="1"/>
      <protection locked="0"/>
    </xf>
    <xf numFmtId="0" fontId="60" fillId="0" borderId="0" xfId="50" applyFont="1"/>
    <xf numFmtId="0" fontId="56" fillId="0" borderId="0" xfId="50"/>
    <xf numFmtId="0" fontId="21" fillId="0" borderId="0" xfId="46" applyFont="1" applyAlignment="1">
      <alignment vertical="top" wrapText="1"/>
    </xf>
    <xf numFmtId="0" fontId="57" fillId="49" borderId="86" xfId="50" applyFont="1" applyFill="1" applyBorder="1" applyAlignment="1">
      <alignment horizontal="center" textRotation="90"/>
    </xf>
    <xf numFmtId="0" fontId="57" fillId="49" borderId="50" xfId="50" applyFont="1" applyFill="1" applyBorder="1" applyAlignment="1">
      <alignment horizontal="center" textRotation="90"/>
    </xf>
    <xf numFmtId="0" fontId="57" fillId="49" borderId="87" xfId="50" applyFont="1" applyFill="1" applyBorder="1" applyAlignment="1">
      <alignment horizontal="center" textRotation="90"/>
    </xf>
    <xf numFmtId="0" fontId="7" fillId="49" borderId="50" xfId="46" applyFont="1" applyFill="1" applyBorder="1"/>
    <xf numFmtId="0" fontId="8" fillId="45" borderId="50" xfId="46" applyFont="1" applyFill="1" applyBorder="1" applyAlignment="1">
      <alignment horizontal="center"/>
    </xf>
    <xf numFmtId="0" fontId="8" fillId="46" borderId="86" xfId="46" applyFont="1" applyFill="1" applyBorder="1" applyAlignment="1">
      <alignment horizontal="center"/>
    </xf>
    <xf numFmtId="0" fontId="8" fillId="46" borderId="50" xfId="46" applyFont="1" applyFill="1" applyBorder="1" applyAlignment="1">
      <alignment horizontal="center"/>
    </xf>
    <xf numFmtId="0" fontId="8" fillId="50" borderId="86" xfId="46" applyFont="1" applyFill="1" applyBorder="1" applyAlignment="1">
      <alignment horizontal="center"/>
    </xf>
    <xf numFmtId="0" fontId="8" fillId="50" borderId="50" xfId="46" applyFont="1" applyFill="1" applyBorder="1" applyAlignment="1">
      <alignment horizontal="center"/>
    </xf>
    <xf numFmtId="0" fontId="8" fillId="48" borderId="86" xfId="46" applyFont="1" applyFill="1" applyBorder="1" applyAlignment="1">
      <alignment horizontal="center"/>
    </xf>
    <xf numFmtId="0" fontId="8" fillId="48" borderId="87" xfId="46" applyFont="1" applyFill="1" applyBorder="1" applyAlignment="1">
      <alignment horizontal="center"/>
    </xf>
    <xf numFmtId="0" fontId="8" fillId="14" borderId="50" xfId="46" applyFont="1" applyFill="1" applyBorder="1" applyAlignment="1">
      <alignment horizontal="center"/>
    </xf>
    <xf numFmtId="0" fontId="8" fillId="14" borderId="87" xfId="46" applyFont="1" applyFill="1" applyBorder="1" applyAlignment="1">
      <alignment horizontal="center"/>
    </xf>
    <xf numFmtId="0" fontId="8" fillId="14" borderId="86" xfId="46" applyFont="1" applyFill="1" applyBorder="1" applyAlignment="1">
      <alignment horizontal="center"/>
    </xf>
    <xf numFmtId="0" fontId="8" fillId="45" borderId="51" xfId="46" applyFont="1" applyFill="1" applyBorder="1" applyAlignment="1">
      <alignment horizontal="center"/>
    </xf>
    <xf numFmtId="0" fontId="7" fillId="14" borderId="2" xfId="46" applyFont="1" applyFill="1" applyBorder="1"/>
    <xf numFmtId="0" fontId="7" fillId="7" borderId="2" xfId="46" applyFont="1" applyFill="1" applyBorder="1"/>
    <xf numFmtId="0" fontId="7" fillId="0" borderId="0" xfId="46" applyFont="1" applyAlignment="1">
      <alignment vertical="top" wrapText="1"/>
    </xf>
    <xf numFmtId="166" fontId="29" fillId="0" borderId="0" xfId="5" applyFont="1" applyFill="1" applyAlignment="1">
      <alignment vertical="top" wrapText="1"/>
    </xf>
    <xf numFmtId="0" fontId="9" fillId="0" borderId="0" xfId="0" applyFont="1" applyAlignment="1">
      <alignment horizontal="center" vertical="center" wrapText="1"/>
    </xf>
    <xf numFmtId="0" fontId="3" fillId="0" borderId="0" xfId="0" applyFont="1" applyAlignment="1">
      <alignment horizontal="center" vertical="center" wrapText="1"/>
    </xf>
    <xf numFmtId="0" fontId="3" fillId="14" borderId="21" xfId="7" applyFont="1" applyFill="1" applyBorder="1" applyAlignment="1" applyProtection="1">
      <alignment vertical="top" wrapText="1"/>
    </xf>
    <xf numFmtId="171" fontId="61" fillId="9" borderId="18" xfId="46" applyNumberFormat="1" applyFont="1" applyFill="1" applyBorder="1" applyAlignment="1">
      <alignment horizontal="right" vertical="center"/>
    </xf>
    <xf numFmtId="0" fontId="5" fillId="0" borderId="70" xfId="0" applyFont="1" applyBorder="1" applyAlignment="1">
      <alignment horizontal="right" vertical="center"/>
    </xf>
    <xf numFmtId="0" fontId="3" fillId="0" borderId="0" xfId="6" applyFill="1" applyAlignment="1" applyProtection="1">
      <alignment horizontal="left" vertical="top" wrapText="1"/>
    </xf>
    <xf numFmtId="167" fontId="3" fillId="0" borderId="0" xfId="7" applyNumberFormat="1" applyBorder="1" applyAlignment="1" applyProtection="1">
      <alignment horizontal="left" vertical="top" wrapText="1"/>
    </xf>
    <xf numFmtId="0" fontId="3" fillId="14" borderId="0" xfId="7" applyFill="1" applyBorder="1" applyAlignment="1" applyProtection="1">
      <alignment horizontal="left" vertical="top" wrapText="1"/>
    </xf>
    <xf numFmtId="0" fontId="0" fillId="0" borderId="0" xfId="0" applyAlignment="1">
      <alignment horizontal="left" vertical="top" wrapText="1"/>
    </xf>
    <xf numFmtId="0" fontId="3" fillId="14" borderId="18" xfId="7" applyFont="1" applyFill="1" applyAlignment="1" applyProtection="1">
      <alignment horizontal="left" vertical="top" wrapText="1"/>
    </xf>
    <xf numFmtId="0" fontId="3" fillId="14" borderId="29" xfId="0" applyFont="1" applyFill="1" applyBorder="1" applyAlignment="1">
      <alignment vertical="top" wrapText="1"/>
    </xf>
    <xf numFmtId="0" fontId="3" fillId="14" borderId="18" xfId="0" applyFont="1" applyFill="1" applyBorder="1" applyAlignment="1">
      <alignment horizontal="left" vertical="top" wrapText="1"/>
    </xf>
    <xf numFmtId="0" fontId="3" fillId="8" borderId="1" xfId="0" applyFont="1" applyFill="1" applyBorder="1" applyAlignment="1" applyProtection="1">
      <alignment horizontal="center" vertical="top"/>
      <protection locked="0"/>
    </xf>
    <xf numFmtId="0" fontId="3" fillId="0" borderId="0" xfId="7" applyBorder="1" applyAlignment="1" applyProtection="1">
      <alignment vertical="top" wrapText="1"/>
    </xf>
    <xf numFmtId="14" fontId="4" fillId="0" borderId="0" xfId="7" applyNumberFormat="1" applyFont="1" applyBorder="1" applyAlignment="1" applyProtection="1">
      <alignment vertical="center" wrapText="1"/>
    </xf>
    <xf numFmtId="0" fontId="3" fillId="0" borderId="0" xfId="7"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59" fillId="0" borderId="0" xfId="0" applyFont="1" applyAlignment="1">
      <alignment vertical="top" wrapText="1"/>
    </xf>
    <xf numFmtId="0" fontId="3" fillId="14" borderId="0" xfId="0" applyFont="1" applyFill="1" applyAlignment="1">
      <alignment horizontal="left" vertical="top" wrapText="1"/>
    </xf>
    <xf numFmtId="0" fontId="22" fillId="0" borderId="0" xfId="0" applyFont="1" applyAlignment="1">
      <alignment vertical="top" wrapText="1"/>
    </xf>
    <xf numFmtId="4" fontId="3" fillId="0" borderId="0" xfId="5" applyNumberFormat="1" applyFill="1" applyAlignment="1" applyProtection="1">
      <alignment horizontal="right" vertical="center" wrapText="1"/>
    </xf>
    <xf numFmtId="0" fontId="3" fillId="14" borderId="1" xfId="0" applyFont="1" applyFill="1" applyBorder="1" applyAlignment="1">
      <alignment vertical="top" wrapText="1"/>
    </xf>
    <xf numFmtId="49" fontId="3" fillId="0" borderId="31"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1" xfId="0" applyBorder="1" applyAlignment="1">
      <alignment vertical="top" wrapText="1"/>
    </xf>
    <xf numFmtId="0" fontId="0" fillId="0" borderId="29" xfId="0" applyBorder="1" applyAlignment="1">
      <alignment vertical="top" wrapText="1"/>
    </xf>
    <xf numFmtId="0" fontId="3" fillId="14" borderId="18" xfId="7" applyFont="1" applyFill="1" applyAlignment="1" applyProtection="1">
      <alignment vertical="top" wrapText="1"/>
    </xf>
    <xf numFmtId="166" fontId="3" fillId="0" borderId="6" xfId="3" applyNumberFormat="1" applyFill="1" applyBorder="1" applyAlignment="1" applyProtection="1">
      <alignment wrapText="1"/>
    </xf>
    <xf numFmtId="49" fontId="3" fillId="8" borderId="1" xfId="3" applyNumberFormat="1" applyBorder="1" applyAlignment="1" applyProtection="1">
      <alignment vertical="center" wrapText="1"/>
      <protection locked="0"/>
    </xf>
    <xf numFmtId="0" fontId="3" fillId="7" borderId="21" xfId="7" applyFont="1" applyFill="1" applyBorder="1" applyAlignment="1" applyProtection="1">
      <alignment horizontal="left" vertical="top" wrapText="1"/>
    </xf>
    <xf numFmtId="169" fontId="3" fillId="0" borderId="0" xfId="46" applyNumberFormat="1" applyAlignment="1">
      <alignment vertical="top"/>
    </xf>
    <xf numFmtId="0" fontId="3" fillId="0" borderId="0" xfId="46" applyAlignment="1">
      <alignment vertical="top"/>
    </xf>
    <xf numFmtId="0" fontId="4" fillId="0" borderId="0" xfId="46" applyFont="1" applyAlignment="1">
      <alignment vertical="top"/>
    </xf>
    <xf numFmtId="0" fontId="30" fillId="0" borderId="0" xfId="46" applyFont="1" applyAlignment="1">
      <alignment vertical="top"/>
    </xf>
    <xf numFmtId="0" fontId="30" fillId="0" borderId="0" xfId="46" applyFont="1" applyAlignment="1">
      <alignment horizontal="right" vertical="top"/>
    </xf>
    <xf numFmtId="0" fontId="3" fillId="0" borderId="0" xfId="46" applyAlignment="1">
      <alignment horizontal="right"/>
    </xf>
    <xf numFmtId="0" fontId="21" fillId="0" borderId="0" xfId="46" applyFont="1" applyAlignment="1">
      <alignment horizontal="left" vertical="center" wrapText="1"/>
    </xf>
    <xf numFmtId="0" fontId="3" fillId="0" borderId="0" xfId="46" applyAlignment="1">
      <alignment horizontal="left" vertical="center" wrapText="1"/>
    </xf>
    <xf numFmtId="0" fontId="3" fillId="0" borderId="0" xfId="46" applyAlignment="1">
      <alignment wrapText="1"/>
    </xf>
    <xf numFmtId="0" fontId="4" fillId="0" borderId="0" xfId="46" applyFont="1" applyAlignment="1">
      <alignment vertical="top" wrapText="1"/>
    </xf>
    <xf numFmtId="0" fontId="50" fillId="0" borderId="0" xfId="46" applyFont="1" applyAlignment="1">
      <alignment horizontal="center" wrapText="1"/>
    </xf>
    <xf numFmtId="0" fontId="13" fillId="0" borderId="0" xfId="46" applyFont="1" applyAlignment="1">
      <alignment vertical="top"/>
    </xf>
    <xf numFmtId="0" fontId="3" fillId="0" borderId="0" xfId="46" applyAlignment="1">
      <alignment vertical="top" wrapText="1"/>
    </xf>
    <xf numFmtId="0" fontId="51" fillId="0" borderId="0" xfId="46" applyFont="1" applyAlignment="1">
      <alignment horizontal="center" wrapText="1"/>
    </xf>
    <xf numFmtId="0" fontId="12" fillId="0" borderId="0" xfId="3" applyFont="1" applyFill="1" applyBorder="1" applyAlignment="1" applyProtection="1">
      <alignment horizontal="left" vertical="top"/>
    </xf>
    <xf numFmtId="0" fontId="52" fillId="0" borderId="0" xfId="47" applyFont="1" applyAlignment="1">
      <alignment horizontal="center"/>
    </xf>
    <xf numFmtId="0" fontId="10" fillId="0" borderId="0" xfId="46" applyFont="1" applyAlignment="1">
      <alignment horizontal="center" wrapText="1"/>
    </xf>
    <xf numFmtId="0" fontId="3" fillId="0" borderId="0" xfId="7" applyFill="1" applyBorder="1" applyAlignment="1" applyProtection="1">
      <alignment horizontal="center" wrapText="1"/>
    </xf>
    <xf numFmtId="0" fontId="3" fillId="0" borderId="0" xfId="46" applyAlignment="1">
      <alignment horizontal="center" wrapText="1"/>
    </xf>
    <xf numFmtId="167" fontId="3" fillId="0" borderId="0" xfId="7" applyNumberFormat="1" applyFill="1" applyBorder="1" applyAlignment="1" applyProtection="1">
      <alignment horizontal="center" wrapText="1"/>
    </xf>
    <xf numFmtId="0" fontId="5" fillId="0" borderId="2" xfId="47" applyFont="1" applyBorder="1" applyAlignment="1">
      <alignment horizontal="left" vertical="center" wrapText="1"/>
    </xf>
    <xf numFmtId="0" fontId="53" fillId="0" borderId="2" xfId="46" applyFont="1" applyBorder="1" applyAlignment="1">
      <alignment horizontal="left" vertical="center" wrapText="1"/>
    </xf>
    <xf numFmtId="0" fontId="3" fillId="0" borderId="0" xfId="46" applyAlignment="1">
      <alignment horizontal="left" vertical="top" wrapText="1"/>
    </xf>
    <xf numFmtId="0" fontId="52" fillId="0" borderId="0" xfId="47" applyFont="1" applyAlignment="1">
      <alignment horizontal="center" wrapText="1"/>
    </xf>
    <xf numFmtId="0" fontId="3" fillId="0" borderId="0" xfId="6" applyFill="1" applyBorder="1" applyAlignment="1" applyProtection="1">
      <alignment horizontal="left" vertical="top" wrapText="1"/>
    </xf>
    <xf numFmtId="167" fontId="3" fillId="0" borderId="0" xfId="7" applyNumberFormat="1" applyFill="1" applyBorder="1" applyAlignment="1" applyProtection="1">
      <alignment horizontal="left" vertical="top" wrapText="1"/>
    </xf>
    <xf numFmtId="0" fontId="3" fillId="0" borderId="0" xfId="7" applyFill="1" applyBorder="1" applyAlignment="1" applyProtection="1">
      <alignment horizontal="left" vertical="top" wrapText="1"/>
    </xf>
    <xf numFmtId="0" fontId="3" fillId="0" borderId="0" xfId="46" applyAlignment="1">
      <alignment vertical="center"/>
    </xf>
    <xf numFmtId="0" fontId="4" fillId="0" borderId="0" xfId="46" applyFont="1"/>
    <xf numFmtId="0" fontId="4" fillId="0" borderId="0" xfId="46" applyFont="1" applyAlignment="1">
      <alignment horizontal="center" wrapText="1"/>
    </xf>
    <xf numFmtId="0" fontId="3" fillId="0" borderId="0" xfId="3" applyFill="1" applyBorder="1" applyAlignment="1" applyProtection="1">
      <alignment horizontal="center" wrapText="1"/>
    </xf>
    <xf numFmtId="0" fontId="3" fillId="0" borderId="0" xfId="10" applyFill="1" applyBorder="1" applyAlignment="1" applyProtection="1">
      <alignment horizontal="left" vertical="top"/>
    </xf>
    <xf numFmtId="0" fontId="3" fillId="0" borderId="0" xfId="46" applyAlignment="1">
      <alignment horizontal="left" vertical="top"/>
    </xf>
    <xf numFmtId="0" fontId="30" fillId="0" borderId="0" xfId="46" applyFont="1" applyAlignment="1">
      <alignment horizontal="left" vertical="top"/>
    </xf>
    <xf numFmtId="0" fontId="29" fillId="0" borderId="0" xfId="46" applyFont="1" applyAlignment="1">
      <alignment horizontal="center" vertical="top"/>
    </xf>
    <xf numFmtId="0" fontId="9" fillId="0" borderId="0" xfId="46" applyFont="1" applyAlignment="1">
      <alignment horizontal="center" vertical="top" wrapText="1"/>
    </xf>
    <xf numFmtId="0" fontId="5" fillId="0" borderId="0" xfId="46" applyFont="1" applyAlignment="1">
      <alignment horizontal="center" wrapText="1"/>
    </xf>
    <xf numFmtId="0" fontId="3" fillId="0" borderId="0" xfId="7" applyFill="1" applyBorder="1" applyAlignment="1" applyProtection="1">
      <alignment horizontal="center" vertical="center"/>
    </xf>
    <xf numFmtId="0" fontId="3" fillId="0" borderId="0" xfId="10" applyFill="1" applyBorder="1" applyAlignment="1" applyProtection="1">
      <alignment horizontal="center" wrapText="1"/>
    </xf>
    <xf numFmtId="0" fontId="16" fillId="0" borderId="0" xfId="46" applyFont="1" applyAlignment="1">
      <alignment vertical="center" wrapText="1"/>
    </xf>
    <xf numFmtId="0" fontId="3" fillId="0" borderId="0" xfId="46" applyAlignment="1">
      <alignment vertical="center" wrapText="1"/>
    </xf>
    <xf numFmtId="169" fontId="9" fillId="0" borderId="0" xfId="46" applyNumberFormat="1" applyFont="1" applyAlignment="1">
      <alignment horizontal="center" vertical="top" wrapText="1"/>
    </xf>
    <xf numFmtId="0" fontId="16" fillId="0" borderId="0" xfId="46" applyFont="1" applyAlignment="1">
      <alignment vertical="top"/>
    </xf>
    <xf numFmtId="4" fontId="3" fillId="0" borderId="0" xfId="5" applyNumberFormat="1" applyFill="1" applyBorder="1" applyAlignment="1" applyProtection="1">
      <alignment horizontal="right" vertical="center" wrapText="1"/>
    </xf>
    <xf numFmtId="0" fontId="16" fillId="0" borderId="0" xfId="7" applyFont="1" applyFill="1" applyBorder="1" applyAlignment="1" applyProtection="1">
      <alignment vertical="top" wrapText="1"/>
    </xf>
    <xf numFmtId="0" fontId="9" fillId="0" borderId="0" xfId="46" applyFont="1" applyAlignment="1">
      <alignment horizontal="left" vertical="top" wrapText="1"/>
    </xf>
    <xf numFmtId="0" fontId="9" fillId="0" borderId="0" xfId="46" applyFont="1" applyAlignment="1">
      <alignment horizontal="center" wrapText="1"/>
    </xf>
    <xf numFmtId="0" fontId="3" fillId="0" borderId="0" xfId="46" applyAlignment="1">
      <alignment horizontal="center" vertical="top" wrapText="1"/>
    </xf>
    <xf numFmtId="4" fontId="3" fillId="0" borderId="0" xfId="5" applyNumberFormat="1" applyFont="1" applyFill="1" applyBorder="1" applyAlignment="1" applyProtection="1">
      <alignment horizontal="right" vertical="center" wrapText="1"/>
    </xf>
    <xf numFmtId="0" fontId="5" fillId="0" borderId="0" xfId="46" applyFont="1" applyAlignment="1">
      <alignment vertical="top"/>
    </xf>
    <xf numFmtId="169" fontId="9" fillId="14" borderId="0" xfId="46" applyNumberFormat="1" applyFont="1" applyFill="1" applyAlignment="1">
      <alignment horizontal="center" vertical="top" wrapText="1"/>
    </xf>
    <xf numFmtId="0" fontId="4" fillId="0" borderId="0" xfId="46" applyFont="1" applyAlignment="1">
      <alignment horizontal="left" vertical="top" wrapText="1"/>
    </xf>
    <xf numFmtId="0" fontId="30" fillId="0" borderId="0" xfId="46" applyFont="1" applyAlignment="1">
      <alignment horizontal="left" vertical="top" wrapText="1"/>
    </xf>
    <xf numFmtId="0" fontId="33" fillId="0" borderId="0" xfId="46" applyFont="1" applyAlignment="1">
      <alignment wrapText="1"/>
    </xf>
    <xf numFmtId="0" fontId="34" fillId="0" borderId="0" xfId="46" applyFont="1" applyAlignment="1">
      <alignment horizontal="left"/>
    </xf>
    <xf numFmtId="0" fontId="33" fillId="0" borderId="0" xfId="46" applyFont="1" applyAlignment="1">
      <alignment vertical="top" wrapText="1"/>
    </xf>
    <xf numFmtId="0" fontId="24" fillId="0" borderId="0" xfId="48" applyFont="1" applyAlignment="1">
      <alignment vertical="top" wrapText="1"/>
    </xf>
    <xf numFmtId="0" fontId="23" fillId="0" borderId="0" xfId="48" applyFont="1"/>
    <xf numFmtId="0" fontId="3" fillId="0" borderId="0" xfId="46" applyAlignment="1">
      <alignment horizontal="center" vertical="center"/>
    </xf>
    <xf numFmtId="0" fontId="30" fillId="0" borderId="0" xfId="46" applyFont="1" applyAlignment="1">
      <alignment horizontal="left" wrapText="1"/>
    </xf>
    <xf numFmtId="0" fontId="3" fillId="0" borderId="0" xfId="46" applyAlignment="1">
      <alignment horizontal="right" vertical="top"/>
    </xf>
    <xf numFmtId="0" fontId="29" fillId="0" borderId="0" xfId="46" applyFont="1" applyAlignment="1">
      <alignment horizontal="left" vertical="top" wrapText="1"/>
    </xf>
    <xf numFmtId="0" fontId="3" fillId="0" borderId="0" xfId="7" applyFill="1" applyBorder="1" applyAlignment="1" applyProtection="1">
      <alignment horizontal="left" vertical="center" wrapText="1"/>
    </xf>
    <xf numFmtId="0" fontId="30" fillId="0" borderId="0" xfId="46" applyFont="1" applyAlignment="1">
      <alignment horizontal="center" vertical="top" wrapText="1"/>
    </xf>
    <xf numFmtId="0" fontId="3" fillId="0" borderId="0" xfId="7" applyFill="1" applyBorder="1" applyAlignment="1" applyProtection="1">
      <alignment horizontal="center" vertical="top" wrapText="1"/>
    </xf>
    <xf numFmtId="49" fontId="3" fillId="0" borderId="0" xfId="6" applyNumberFormat="1" applyFill="1" applyBorder="1" applyAlignment="1" applyProtection="1">
      <alignment vertical="top"/>
    </xf>
    <xf numFmtId="0" fontId="18" fillId="0" borderId="0" xfId="46" applyFont="1" applyAlignment="1">
      <alignment horizontal="right" vertical="top"/>
    </xf>
    <xf numFmtId="0" fontId="5" fillId="0" borderId="0" xfId="46" applyFont="1"/>
    <xf numFmtId="49" fontId="3" fillId="0" borderId="0" xfId="7" applyNumberFormat="1" applyFill="1" applyBorder="1" applyAlignment="1" applyProtection="1">
      <alignment horizontal="left" vertical="top" wrapText="1"/>
    </xf>
    <xf numFmtId="0" fontId="18" fillId="0" borderId="0" xfId="46" applyFont="1" applyAlignment="1">
      <alignment vertical="top" wrapText="1"/>
    </xf>
    <xf numFmtId="0" fontId="4" fillId="0" borderId="0" xfId="46" applyFont="1" applyAlignment="1">
      <alignment horizontal="right" vertical="top"/>
    </xf>
    <xf numFmtId="166" fontId="29" fillId="0" borderId="0" xfId="5" applyFont="1" applyFill="1" applyBorder="1" applyAlignment="1" applyProtection="1">
      <alignment horizontal="right" vertical="top" wrapText="1"/>
    </xf>
    <xf numFmtId="0" fontId="4" fillId="0" borderId="0" xfId="46" applyFont="1" applyAlignment="1">
      <alignment vertical="center"/>
    </xf>
    <xf numFmtId="0" fontId="19" fillId="0" borderId="0" xfId="46" applyFont="1" applyAlignment="1">
      <alignment vertical="top"/>
    </xf>
    <xf numFmtId="49" fontId="3" fillId="0" borderId="0" xfId="46" applyNumberFormat="1" applyAlignment="1">
      <alignment vertical="top"/>
    </xf>
    <xf numFmtId="0" fontId="31" fillId="0" borderId="0" xfId="46" applyFont="1" applyAlignment="1">
      <alignment vertical="top"/>
    </xf>
    <xf numFmtId="0" fontId="62" fillId="0" borderId="0" xfId="0" applyFont="1" applyAlignment="1">
      <alignment horizontal="right"/>
    </xf>
    <xf numFmtId="0" fontId="63" fillId="0" borderId="96" xfId="0" applyFont="1" applyBorder="1"/>
    <xf numFmtId="0" fontId="63" fillId="0" borderId="0" xfId="0" applyFont="1"/>
    <xf numFmtId="0" fontId="62" fillId="0" borderId="2" xfId="0" applyFont="1" applyBorder="1"/>
    <xf numFmtId="0" fontId="64" fillId="0" borderId="2" xfId="0" applyFont="1" applyBorder="1"/>
    <xf numFmtId="0" fontId="64" fillId="0" borderId="0" xfId="0" applyFont="1"/>
    <xf numFmtId="0" fontId="65" fillId="0" borderId="96" xfId="2" applyFont="1" applyBorder="1"/>
    <xf numFmtId="0" fontId="64" fillId="0" borderId="97" xfId="0" applyFont="1" applyBorder="1"/>
    <xf numFmtId="0" fontId="63" fillId="0" borderId="98" xfId="0" applyFont="1" applyBorder="1"/>
    <xf numFmtId="0" fontId="65" fillId="0" borderId="98" xfId="2" applyFont="1" applyBorder="1"/>
    <xf numFmtId="0" fontId="62" fillId="0" borderId="0" xfId="0" applyFont="1"/>
    <xf numFmtId="0" fontId="64" fillId="41" borderId="2" xfId="0" applyFont="1" applyFill="1" applyBorder="1"/>
    <xf numFmtId="0" fontId="62" fillId="41" borderId="2" xfId="0" applyFont="1" applyFill="1" applyBorder="1"/>
    <xf numFmtId="0" fontId="3" fillId="0" borderId="10" xfId="0" applyFont="1" applyBorder="1" applyAlignment="1">
      <alignment horizontal="left" vertical="top" wrapText="1"/>
    </xf>
    <xf numFmtId="0" fontId="7" fillId="0" borderId="0" xfId="0" applyFont="1" applyAlignment="1">
      <alignment horizontal="right" vertical="center"/>
    </xf>
    <xf numFmtId="173" fontId="3" fillId="8" borderId="21" xfId="7" applyNumberFormat="1" applyFont="1" applyFill="1" applyBorder="1" applyAlignment="1" applyProtection="1">
      <alignment horizontal="right" vertical="top" wrapText="1"/>
      <protection locked="0"/>
    </xf>
    <xf numFmtId="173" fontId="0" fillId="8" borderId="76" xfId="0" applyNumberFormat="1" applyFill="1" applyBorder="1" applyAlignment="1" applyProtection="1">
      <alignment horizontal="right" vertical="top" wrapText="1"/>
      <protection locked="0"/>
    </xf>
    <xf numFmtId="173" fontId="3" fillId="0" borderId="21" xfId="7" applyNumberFormat="1" applyFont="1" applyFill="1" applyBorder="1" applyAlignment="1" applyProtection="1">
      <alignment horizontal="right" vertical="top" wrapText="1"/>
    </xf>
    <xf numFmtId="173" fontId="0" fillId="14" borderId="76" xfId="0" applyNumberFormat="1" applyFill="1" applyBorder="1" applyAlignment="1">
      <alignment horizontal="right" vertical="top" wrapText="1"/>
    </xf>
    <xf numFmtId="173" fontId="0" fillId="14" borderId="21" xfId="0" applyNumberFormat="1" applyFill="1" applyBorder="1" applyAlignment="1">
      <alignment horizontal="right" vertical="top" wrapText="1"/>
    </xf>
    <xf numFmtId="173" fontId="3" fillId="14" borderId="21" xfId="5" applyNumberFormat="1" applyFont="1" applyFill="1" applyBorder="1" applyAlignment="1" applyProtection="1">
      <alignment vertical="top" wrapText="1"/>
    </xf>
    <xf numFmtId="0" fontId="7" fillId="0" borderId="0" xfId="0" applyFont="1" applyAlignment="1">
      <alignment horizontal="left"/>
    </xf>
    <xf numFmtId="0" fontId="66" fillId="0" borderId="0" xfId="0" applyFont="1"/>
    <xf numFmtId="0" fontId="57" fillId="0" borderId="0" xfId="0" applyFont="1"/>
    <xf numFmtId="0" fontId="67" fillId="0" borderId="0" xfId="0" applyFont="1" applyAlignment="1">
      <alignment wrapText="1"/>
    </xf>
    <xf numFmtId="0" fontId="57" fillId="0" borderId="0" xfId="0" applyFont="1" applyAlignment="1">
      <alignment wrapText="1"/>
    </xf>
    <xf numFmtId="0" fontId="0" fillId="7" borderId="2" xfId="0" applyFill="1" applyBorder="1" applyAlignment="1">
      <alignment wrapText="1"/>
    </xf>
    <xf numFmtId="0" fontId="0" fillId="8" borderId="2" xfId="0" applyFill="1" applyBorder="1" applyAlignment="1">
      <alignment wrapText="1"/>
    </xf>
    <xf numFmtId="0" fontId="3" fillId="0" borderId="0" xfId="0" applyFont="1" applyAlignment="1">
      <alignment horizontal="left" indent="1"/>
    </xf>
    <xf numFmtId="0" fontId="3" fillId="0" borderId="0" xfId="0" applyFont="1" applyAlignment="1">
      <alignment horizontal="left" vertical="center" wrapText="1"/>
    </xf>
    <xf numFmtId="0" fontId="3" fillId="7" borderId="17" xfId="0" applyFont="1" applyFill="1" applyBorder="1" applyAlignment="1" applyProtection="1">
      <alignment vertical="top" wrapText="1"/>
      <protection locked="0"/>
    </xf>
    <xf numFmtId="0" fontId="12" fillId="0" borderId="0" xfId="0" applyFont="1"/>
    <xf numFmtId="0" fontId="3" fillId="0" borderId="4" xfId="3" applyNumberFormat="1" applyFill="1" applyBorder="1" applyAlignment="1" applyProtection="1">
      <alignment horizontal="left" vertical="center" wrapText="1"/>
    </xf>
    <xf numFmtId="0" fontId="69" fillId="0" borderId="0" xfId="0" applyFont="1"/>
    <xf numFmtId="0" fontId="12" fillId="0" borderId="0" xfId="0" applyFont="1" applyAlignment="1">
      <alignment horizontal="left" vertical="top" wrapText="1"/>
    </xf>
    <xf numFmtId="0" fontId="22" fillId="0" borderId="3" xfId="0" applyFont="1" applyBorder="1" applyAlignment="1">
      <alignment vertical="center" wrapText="1"/>
    </xf>
    <xf numFmtId="0" fontId="70" fillId="0" borderId="0" xfId="0" applyFont="1" applyAlignment="1">
      <alignment wrapText="1"/>
    </xf>
    <xf numFmtId="0" fontId="22" fillId="0" borderId="0" xfId="0" applyFont="1" applyAlignment="1">
      <alignment vertical="center" wrapText="1"/>
    </xf>
    <xf numFmtId="0" fontId="12" fillId="0" borderId="0" xfId="0" applyFont="1" applyAlignment="1">
      <alignment vertical="top" wrapText="1"/>
    </xf>
    <xf numFmtId="0" fontId="71" fillId="0" borderId="0" xfId="0" applyFont="1" applyAlignment="1">
      <alignment horizontal="left" wrapText="1"/>
    </xf>
    <xf numFmtId="49" fontId="3" fillId="0" borderId="0" xfId="7" applyNumberFormat="1" applyFill="1" applyBorder="1" applyAlignment="1" applyProtection="1">
      <alignment horizontal="left" vertical="top" wrapText="1"/>
    </xf>
    <xf numFmtId="0" fontId="3" fillId="0" borderId="0" xfId="7" applyFill="1" applyBorder="1" applyAlignment="1" applyProtection="1">
      <alignment horizontal="left" vertical="top"/>
    </xf>
    <xf numFmtId="49" fontId="3" fillId="0" borderId="0" xfId="7" applyNumberFormat="1" applyFill="1" applyBorder="1" applyAlignment="1" applyProtection="1">
      <alignment horizontal="left" vertical="top"/>
    </xf>
    <xf numFmtId="0" fontId="34" fillId="0" borderId="0" xfId="46" applyFont="1" applyAlignment="1">
      <alignment horizontal="right" vertical="top" wrapText="1"/>
    </xf>
    <xf numFmtId="0" fontId="3" fillId="0" borderId="0" xfId="7" applyFill="1" applyBorder="1" applyAlignment="1" applyProtection="1">
      <alignment horizontal="left" vertical="top" wrapText="1"/>
    </xf>
    <xf numFmtId="0" fontId="3" fillId="0" borderId="0" xfId="46" applyAlignment="1">
      <alignment vertical="top" wrapText="1"/>
    </xf>
    <xf numFmtId="0" fontId="26" fillId="0" borderId="0" xfId="46" applyFont="1" applyAlignment="1">
      <alignment vertical="top" wrapText="1"/>
    </xf>
    <xf numFmtId="0" fontId="3" fillId="0" borderId="0" xfId="46" applyAlignment="1">
      <alignment horizontal="left" vertical="center" wrapText="1"/>
    </xf>
    <xf numFmtId="0" fontId="3" fillId="0" borderId="0" xfId="46" applyAlignment="1">
      <alignment vertical="top"/>
    </xf>
    <xf numFmtId="0" fontId="3" fillId="0" borderId="0" xfId="6" applyFill="1" applyBorder="1" applyAlignment="1" applyProtection="1">
      <alignment horizontal="left" vertical="top" wrapText="1"/>
    </xf>
    <xf numFmtId="0" fontId="3" fillId="0" borderId="0" xfId="46" applyAlignment="1">
      <alignment wrapText="1"/>
    </xf>
    <xf numFmtId="0" fontId="5" fillId="0" borderId="0" xfId="46" applyFont="1" applyAlignment="1">
      <alignment horizontal="left" vertical="top" wrapText="1"/>
    </xf>
    <xf numFmtId="0" fontId="3" fillId="0" borderId="0" xfId="46" applyAlignment="1">
      <alignment horizontal="left" vertical="top" wrapText="1"/>
    </xf>
    <xf numFmtId="0" fontId="49" fillId="0" borderId="0" xfId="46" applyFont="1" applyAlignment="1">
      <alignment horizontal="left" vertical="top" wrapText="1"/>
    </xf>
    <xf numFmtId="166" fontId="29" fillId="0" borderId="0" xfId="5" applyFont="1" applyFill="1" applyBorder="1" applyAlignment="1" applyProtection="1">
      <alignment horizontal="right" vertical="top" wrapText="1"/>
    </xf>
    <xf numFmtId="0" fontId="3" fillId="0" borderId="0" xfId="46" applyAlignment="1">
      <alignment horizontal="left" vertical="top"/>
    </xf>
    <xf numFmtId="0" fontId="22" fillId="0" borderId="0" xfId="46" applyFont="1" applyAlignment="1">
      <alignment vertical="top" wrapText="1"/>
    </xf>
    <xf numFmtId="0" fontId="8" fillId="0" borderId="0" xfId="46" applyFont="1" applyAlignment="1">
      <alignment vertical="top" wrapText="1"/>
    </xf>
    <xf numFmtId="0" fontId="26" fillId="0" borderId="0" xfId="46" applyFont="1" applyAlignment="1">
      <alignment horizontal="left" vertical="top" wrapText="1"/>
    </xf>
    <xf numFmtId="0" fontId="24" fillId="0" borderId="0" xfId="48" applyFont="1" applyAlignment="1">
      <alignment horizontal="left" vertical="top" wrapText="1"/>
    </xf>
    <xf numFmtId="0" fontId="4" fillId="0" borderId="0" xfId="46" applyFont="1" applyAlignment="1">
      <alignment horizontal="left" vertical="top" wrapText="1"/>
    </xf>
    <xf numFmtId="0" fontId="33" fillId="0" borderId="0" xfId="46" applyFont="1" applyAlignment="1">
      <alignment vertical="top" wrapText="1"/>
    </xf>
    <xf numFmtId="0" fontId="30" fillId="0" borderId="0" xfId="46" applyFont="1" applyAlignment="1">
      <alignment vertical="top" wrapText="1"/>
    </xf>
    <xf numFmtId="0" fontId="7" fillId="0" borderId="0" xfId="46" applyFont="1" applyAlignment="1">
      <alignment horizontal="left" vertical="top" wrapText="1"/>
    </xf>
    <xf numFmtId="166" fontId="4" fillId="0" borderId="0" xfId="5" applyFont="1" applyFill="1" applyBorder="1" applyAlignment="1" applyProtection="1">
      <alignment horizontal="center" vertical="center" wrapText="1"/>
    </xf>
    <xf numFmtId="0" fontId="30" fillId="0" borderId="0" xfId="46" applyFont="1" applyAlignment="1">
      <alignment horizontal="left" vertical="top" wrapText="1"/>
    </xf>
    <xf numFmtId="0" fontId="5" fillId="0" borderId="0" xfId="46" applyFont="1" applyAlignment="1">
      <alignment horizontal="left" vertical="center" wrapText="1"/>
    </xf>
    <xf numFmtId="0" fontId="22" fillId="0" borderId="0" xfId="46" applyFont="1" applyAlignment="1">
      <alignment horizontal="left" vertical="top" wrapText="1"/>
    </xf>
    <xf numFmtId="166" fontId="3" fillId="0" borderId="0" xfId="7" applyNumberFormat="1" applyFill="1" applyBorder="1" applyAlignment="1" applyProtection="1">
      <alignment horizontal="right" vertical="center" wrapText="1"/>
    </xf>
    <xf numFmtId="166" fontId="3" fillId="0" borderId="0" xfId="46" applyNumberFormat="1" applyAlignment="1">
      <alignment horizontal="right" vertical="center" wrapText="1"/>
    </xf>
    <xf numFmtId="166" fontId="3" fillId="0" borderId="0" xfId="5" applyFill="1" applyBorder="1" applyAlignment="1" applyProtection="1">
      <alignment horizontal="right" vertical="center" wrapText="1"/>
    </xf>
    <xf numFmtId="0" fontId="3" fillId="0" borderId="0" xfId="46" applyAlignment="1">
      <alignment horizontal="center" vertical="top"/>
    </xf>
    <xf numFmtId="0" fontId="9" fillId="0" borderId="0" xfId="46" applyFont="1" applyAlignment="1">
      <alignment horizontal="center" vertical="top"/>
    </xf>
    <xf numFmtId="0" fontId="9" fillId="0" borderId="0" xfId="46" applyFont="1" applyAlignment="1">
      <alignment horizontal="right" vertical="center"/>
    </xf>
    <xf numFmtId="0" fontId="3" fillId="0" borderId="0" xfId="46" applyAlignment="1">
      <alignment horizontal="right" vertical="center"/>
    </xf>
    <xf numFmtId="166" fontId="4" fillId="0" borderId="0" xfId="5" applyFont="1" applyFill="1" applyBorder="1" applyAlignment="1" applyProtection="1">
      <alignment horizontal="right" vertical="center" wrapText="1"/>
    </xf>
    <xf numFmtId="166" fontId="4" fillId="0" borderId="0" xfId="46" applyNumberFormat="1" applyFont="1" applyAlignment="1">
      <alignment horizontal="right" vertical="center"/>
    </xf>
    <xf numFmtId="0" fontId="7" fillId="0" borderId="0" xfId="46" applyFont="1" applyAlignment="1">
      <alignment horizontal="left" vertical="center" wrapText="1"/>
    </xf>
    <xf numFmtId="0" fontId="16" fillId="0" borderId="0" xfId="7" applyFont="1" applyFill="1" applyBorder="1" applyAlignment="1" applyProtection="1">
      <alignment horizontal="left" vertical="top" wrapText="1"/>
    </xf>
    <xf numFmtId="0" fontId="12" fillId="0" borderId="0" xfId="7" applyFont="1" applyFill="1" applyBorder="1" applyAlignment="1" applyProtection="1">
      <alignment horizontal="left" vertical="top" wrapText="1"/>
    </xf>
    <xf numFmtId="166" fontId="3" fillId="0" borderId="0" xfId="7" applyNumberFormat="1" applyFill="1" applyBorder="1" applyAlignment="1" applyProtection="1">
      <alignment vertical="top" wrapText="1"/>
    </xf>
    <xf numFmtId="166" fontId="3" fillId="0" borderId="0" xfId="46" applyNumberFormat="1" applyAlignment="1">
      <alignment vertical="top" wrapText="1"/>
    </xf>
    <xf numFmtId="166" fontId="3" fillId="0" borderId="0" xfId="5" applyFill="1" applyBorder="1" applyAlignment="1" applyProtection="1">
      <alignment horizontal="right" vertical="top" wrapText="1"/>
    </xf>
    <xf numFmtId="166" fontId="3" fillId="0" borderId="0" xfId="46" applyNumberFormat="1" applyAlignment="1">
      <alignment horizontal="right" vertical="top" wrapText="1"/>
    </xf>
    <xf numFmtId="14" fontId="4" fillId="0" borderId="0" xfId="7" applyNumberFormat="1" applyFont="1" applyFill="1" applyBorder="1" applyAlignment="1" applyProtection="1">
      <alignment horizontal="left" vertical="center" wrapText="1"/>
    </xf>
    <xf numFmtId="0" fontId="55" fillId="0" borderId="0" xfId="46" quotePrefix="1" applyFont="1" applyAlignment="1">
      <alignment horizontal="center" vertical="center" wrapText="1"/>
    </xf>
    <xf numFmtId="14" fontId="3" fillId="0" borderId="0" xfId="7" applyNumberFormat="1" applyFill="1" applyBorder="1" applyAlignment="1" applyProtection="1">
      <alignment horizontal="left" vertical="center" wrapText="1"/>
    </xf>
    <xf numFmtId="14" fontId="3" fillId="0" borderId="0" xfId="7" applyNumberFormat="1" applyFill="1" applyBorder="1" applyAlignment="1" applyProtection="1">
      <alignment horizontal="left" vertical="top" wrapText="1"/>
    </xf>
    <xf numFmtId="0" fontId="3" fillId="0" borderId="0" xfId="11" applyFont="1" applyFill="1" applyBorder="1" applyAlignment="1" applyProtection="1">
      <alignment horizontal="left" vertical="top" wrapText="1"/>
    </xf>
    <xf numFmtId="0" fontId="53" fillId="0" borderId="0" xfId="47" applyFont="1" applyAlignment="1">
      <alignment horizontal="left" vertical="top" wrapText="1"/>
    </xf>
    <xf numFmtId="0" fontId="3" fillId="0" borderId="0" xfId="46" applyAlignment="1">
      <alignment horizontal="left" wrapText="1"/>
    </xf>
    <xf numFmtId="167" fontId="3" fillId="0" borderId="0" xfId="7" applyNumberFormat="1" applyFill="1" applyBorder="1" applyAlignment="1" applyProtection="1">
      <alignment horizontal="left" vertical="top" wrapText="1"/>
    </xf>
    <xf numFmtId="0" fontId="53" fillId="0" borderId="73" xfId="47" applyFont="1" applyBorder="1" applyAlignment="1">
      <alignment horizontal="left" vertical="center"/>
    </xf>
    <xf numFmtId="0" fontId="3" fillId="0" borderId="73" xfId="46" applyBorder="1" applyAlignment="1">
      <alignment vertical="center"/>
    </xf>
    <xf numFmtId="0" fontId="52" fillId="0" borderId="0" xfId="46" applyFont="1" applyAlignment="1">
      <alignment horizontal="center"/>
    </xf>
    <xf numFmtId="0" fontId="3" fillId="0" borderId="0" xfId="46"/>
    <xf numFmtId="0" fontId="52" fillId="0" borderId="0" xfId="47" applyFont="1" applyAlignment="1">
      <alignment horizontal="center"/>
    </xf>
    <xf numFmtId="0" fontId="52" fillId="0" borderId="0" xfId="46" applyFont="1" applyAlignment="1">
      <alignment horizontal="center" vertical="center" wrapText="1"/>
    </xf>
    <xf numFmtId="0" fontId="53" fillId="0" borderId="0" xfId="47" applyFont="1" applyAlignment="1">
      <alignment horizontal="center"/>
    </xf>
    <xf numFmtId="0" fontId="21" fillId="0" borderId="0" xfId="47" applyFont="1" applyAlignment="1">
      <alignment horizontal="center" vertical="center"/>
    </xf>
    <xf numFmtId="0" fontId="3" fillId="0" borderId="0" xfId="0" applyFont="1" applyAlignment="1">
      <alignment horizontal="center" vertical="top" wrapText="1"/>
    </xf>
    <xf numFmtId="0" fontId="51" fillId="0" borderId="0" xfId="0" applyFont="1" applyAlignment="1">
      <alignment horizontal="center" wrapText="1"/>
    </xf>
    <xf numFmtId="0" fontId="53" fillId="0" borderId="0" xfId="0" applyFont="1" applyAlignment="1">
      <alignment horizontal="center" wrapText="1"/>
    </xf>
    <xf numFmtId="0" fontId="5" fillId="0" borderId="0" xfId="0" applyFont="1" applyAlignment="1">
      <alignment horizontal="center"/>
    </xf>
    <xf numFmtId="0" fontId="3" fillId="0" borderId="0" xfId="0" applyFont="1" applyAlignment="1">
      <alignment horizontal="center"/>
    </xf>
    <xf numFmtId="49" fontId="3" fillId="7" borderId="18" xfId="7" applyNumberFormat="1" applyFill="1" applyAlignment="1" applyProtection="1">
      <alignment horizontal="left" vertical="top"/>
      <protection locked="0"/>
    </xf>
    <xf numFmtId="0" fontId="3" fillId="0" borderId="21" xfId="7" applyBorder="1" applyAlignment="1">
      <alignment horizontal="left" vertical="top" wrapText="1"/>
    </xf>
    <xf numFmtId="0" fontId="3" fillId="0" borderId="29" xfId="7" applyBorder="1" applyAlignment="1">
      <alignment horizontal="left" vertical="top" wrapText="1"/>
    </xf>
    <xf numFmtId="0" fontId="0" fillId="0" borderId="35" xfId="0" applyBorder="1" applyAlignment="1">
      <alignment vertical="top"/>
    </xf>
    <xf numFmtId="49" fontId="3" fillId="8" borderId="21" xfId="7" applyNumberFormat="1" applyFill="1" applyBorder="1" applyAlignment="1" applyProtection="1">
      <alignment horizontal="left" vertical="top" wrapText="1"/>
      <protection locked="0"/>
    </xf>
    <xf numFmtId="49" fontId="3" fillId="8" borderId="29" xfId="7" applyNumberFormat="1" applyFill="1" applyBorder="1" applyAlignment="1" applyProtection="1">
      <alignment horizontal="left" vertical="top" wrapText="1"/>
      <protection locked="0"/>
    </xf>
    <xf numFmtId="49" fontId="3" fillId="8" borderId="30" xfId="7" applyNumberFormat="1" applyFill="1" applyBorder="1" applyAlignment="1" applyProtection="1">
      <alignment horizontal="left" vertical="top" wrapText="1"/>
      <protection locked="0"/>
    </xf>
    <xf numFmtId="0" fontId="3" fillId="0" borderId="21" xfId="0" applyFont="1" applyBorder="1" applyAlignment="1">
      <alignment horizontal="left" vertical="top" wrapText="1"/>
    </xf>
    <xf numFmtId="0" fontId="0" fillId="0" borderId="30" xfId="0" applyBorder="1" applyAlignment="1">
      <alignment horizontal="left" vertical="top" wrapText="1"/>
    </xf>
    <xf numFmtId="0" fontId="3" fillId="8" borderId="21" xfId="0" applyFont="1" applyFill="1" applyBorder="1" applyAlignment="1" applyProtection="1">
      <alignment horizontal="left" vertical="top" wrapText="1"/>
      <protection locked="0"/>
    </xf>
    <xf numFmtId="0" fontId="3" fillId="8" borderId="30" xfId="0" applyFont="1" applyFill="1" applyBorder="1" applyAlignment="1" applyProtection="1">
      <alignment horizontal="left" vertical="top" wrapText="1"/>
      <protection locked="0"/>
    </xf>
    <xf numFmtId="0" fontId="3" fillId="7" borderId="7" xfId="0" applyFont="1" applyFill="1" applyBorder="1" applyAlignment="1" applyProtection="1">
      <alignment horizontal="left" vertical="top" wrapText="1"/>
      <protection locked="0"/>
    </xf>
    <xf numFmtId="0" fontId="3" fillId="7" borderId="33" xfId="0" applyFont="1" applyFill="1" applyBorder="1" applyAlignment="1" applyProtection="1">
      <alignment vertical="top" wrapText="1"/>
      <protection locked="0"/>
    </xf>
    <xf numFmtId="0" fontId="3" fillId="7" borderId="14" xfId="0" applyFont="1" applyFill="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3" fillId="0" borderId="0" xfId="0" applyFont="1" applyAlignment="1">
      <alignment vertical="top"/>
    </xf>
    <xf numFmtId="166" fontId="3" fillId="9" borderId="77" xfId="5" applyNumberFormat="1" applyFont="1" applyBorder="1" applyAlignment="1" applyProtection="1">
      <alignment horizontal="right" vertical="top" wrapText="1"/>
    </xf>
    <xf numFmtId="166" fontId="3" fillId="9" borderId="30" xfId="5" applyNumberFormat="1" applyFont="1" applyBorder="1" applyAlignment="1" applyProtection="1">
      <alignment horizontal="right" vertical="top" wrapText="1"/>
    </xf>
    <xf numFmtId="0" fontId="3" fillId="0" borderId="21" xfId="7" applyFont="1" applyBorder="1" applyAlignment="1" applyProtection="1">
      <alignment horizontal="left" vertical="top" wrapText="1"/>
    </xf>
    <xf numFmtId="0" fontId="16" fillId="0" borderId="21" xfId="7" applyFont="1" applyFill="1" applyBorder="1" applyAlignment="1" applyProtection="1">
      <alignment horizontal="left" vertical="top" wrapText="1"/>
      <protection locked="0"/>
    </xf>
    <xf numFmtId="0" fontId="16" fillId="0" borderId="30" xfId="7" applyFont="1" applyFill="1" applyBorder="1" applyAlignment="1" applyProtection="1">
      <alignment horizontal="left" vertical="top" wrapText="1"/>
      <protection locked="0"/>
    </xf>
    <xf numFmtId="0" fontId="3" fillId="7" borderId="21" xfId="7" applyFill="1" applyBorder="1" applyAlignment="1" applyProtection="1">
      <alignment horizontal="center" vertical="top" wrapText="1"/>
      <protection locked="0"/>
    </xf>
    <xf numFmtId="0" fontId="3" fillId="7" borderId="30" xfId="7" applyFill="1" applyBorder="1" applyAlignment="1" applyProtection="1">
      <alignment horizontal="center" vertical="top" wrapText="1"/>
      <protection locked="0"/>
    </xf>
    <xf numFmtId="0" fontId="16" fillId="14" borderId="21" xfId="0" applyFont="1" applyFill="1" applyBorder="1" applyAlignment="1" applyProtection="1">
      <alignment horizontal="left" vertical="top" wrapText="1"/>
      <protection locked="0"/>
    </xf>
    <xf numFmtId="0" fontId="16" fillId="14" borderId="30" xfId="0" applyFont="1" applyFill="1" applyBorder="1" applyAlignment="1" applyProtection="1">
      <alignment horizontal="left" vertical="top" wrapText="1"/>
      <protection locked="0"/>
    </xf>
    <xf numFmtId="0" fontId="0" fillId="7" borderId="21" xfId="0" applyFill="1" applyBorder="1" applyAlignment="1" applyProtection="1">
      <alignment horizontal="left" vertical="top" wrapText="1"/>
      <protection locked="0"/>
    </xf>
    <xf numFmtId="0" fontId="0" fillId="7" borderId="30" xfId="0" applyFill="1" applyBorder="1" applyAlignment="1" applyProtection="1">
      <alignment horizontal="left" vertical="top" wrapText="1"/>
      <protection locked="0"/>
    </xf>
    <xf numFmtId="0" fontId="3" fillId="0" borderId="18" xfId="7" applyAlignment="1">
      <alignment horizontal="left" vertical="top" wrapText="1"/>
    </xf>
    <xf numFmtId="0" fontId="3" fillId="12" borderId="41" xfId="6" applyBorder="1" applyAlignment="1" applyProtection="1">
      <alignment horizontal="left" vertical="top" wrapText="1"/>
      <protection locked="0"/>
    </xf>
    <xf numFmtId="0" fontId="3" fillId="12" borderId="25" xfId="6" applyBorder="1" applyAlignment="1" applyProtection="1">
      <alignment horizontal="left" vertical="top" wrapText="1"/>
      <protection locked="0"/>
    </xf>
    <xf numFmtId="0" fontId="0" fillId="0" borderId="25" xfId="0" applyBorder="1" applyAlignment="1" applyProtection="1">
      <alignment wrapText="1"/>
      <protection locked="0"/>
    </xf>
    <xf numFmtId="0" fontId="0" fillId="0" borderId="42" xfId="0" applyBorder="1" applyAlignment="1" applyProtection="1">
      <alignment wrapText="1"/>
      <protection locked="0"/>
    </xf>
    <xf numFmtId="0" fontId="3" fillId="12" borderId="31"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0" borderId="0" xfId="0" applyAlignment="1" applyProtection="1">
      <alignment wrapText="1"/>
      <protection locked="0"/>
    </xf>
    <xf numFmtId="0" fontId="0" fillId="0" borderId="70" xfId="0" applyBorder="1" applyAlignment="1" applyProtection="1">
      <alignment wrapText="1"/>
      <protection locked="0"/>
    </xf>
    <xf numFmtId="0" fontId="0" fillId="0" borderId="34" xfId="0" applyBorder="1" applyAlignment="1" applyProtection="1">
      <alignment wrapText="1"/>
      <protection locked="0"/>
    </xf>
    <xf numFmtId="0" fontId="0" fillId="0" borderId="27" xfId="0" applyBorder="1" applyAlignment="1" applyProtection="1">
      <alignment wrapText="1"/>
      <protection locked="0"/>
    </xf>
    <xf numFmtId="0" fontId="0" fillId="0" borderId="28" xfId="0" applyBorder="1" applyAlignment="1" applyProtection="1">
      <alignment wrapText="1"/>
      <protection locked="0"/>
    </xf>
    <xf numFmtId="0" fontId="5" fillId="0" borderId="0" xfId="0" applyFont="1" applyAlignment="1">
      <alignment horizontal="left" vertical="top" wrapText="1"/>
    </xf>
    <xf numFmtId="167" fontId="3" fillId="44" borderId="43" xfId="7" applyNumberFormat="1" applyFill="1" applyBorder="1" applyAlignment="1" applyProtection="1">
      <alignment horizontal="left" vertical="top" wrapText="1"/>
      <protection locked="0"/>
    </xf>
    <xf numFmtId="0" fontId="3" fillId="0" borderId="44" xfId="7" applyBorder="1" applyAlignment="1">
      <alignment horizontal="left" vertical="top" wrapText="1"/>
    </xf>
    <xf numFmtId="0" fontId="3" fillId="0" borderId="41" xfId="7" applyBorder="1" applyAlignment="1">
      <alignment horizontal="left" vertical="top" wrapText="1"/>
    </xf>
    <xf numFmtId="0" fontId="3" fillId="0" borderId="18" xfId="11" applyFont="1" applyAlignment="1">
      <alignment horizontal="left" vertical="top" wrapText="1"/>
    </xf>
    <xf numFmtId="0" fontId="3" fillId="8" borderId="13" xfId="0" applyFont="1" applyFill="1" applyBorder="1" applyAlignment="1" applyProtection="1">
      <alignment horizontal="left" vertical="top"/>
      <protection locked="0"/>
    </xf>
    <xf numFmtId="0" fontId="3" fillId="8" borderId="14" xfId="0" applyFont="1" applyFill="1" applyBorder="1" applyAlignment="1" applyProtection="1">
      <alignment horizontal="left" vertical="top"/>
      <protection locked="0"/>
    </xf>
    <xf numFmtId="0" fontId="24" fillId="0" borderId="7" xfId="9" applyFont="1" applyBorder="1" applyAlignment="1">
      <alignment horizontal="left" vertical="top" wrapText="1"/>
    </xf>
    <xf numFmtId="0" fontId="24" fillId="0" borderId="13" xfId="9" applyFont="1" applyBorder="1" applyAlignment="1">
      <alignment horizontal="left" vertical="top" wrapText="1"/>
    </xf>
    <xf numFmtId="0" fontId="24" fillId="0" borderId="37" xfId="9" applyFont="1" applyBorder="1" applyAlignment="1">
      <alignment horizontal="left" vertical="top" wrapText="1"/>
    </xf>
    <xf numFmtId="0" fontId="3" fillId="0" borderId="30" xfId="7" applyFont="1" applyBorder="1" applyAlignment="1" applyProtection="1">
      <alignment horizontal="left" vertical="top" wrapText="1"/>
    </xf>
    <xf numFmtId="173" fontId="3" fillId="9" borderId="77" xfId="5" applyNumberFormat="1" applyFont="1" applyBorder="1" applyAlignment="1" applyProtection="1">
      <alignment horizontal="right" vertical="top" wrapText="1"/>
    </xf>
    <xf numFmtId="173" fontId="3" fillId="9" borderId="30" xfId="5" applyNumberFormat="1" applyFont="1" applyBorder="1" applyAlignment="1" applyProtection="1">
      <alignment horizontal="right" vertical="top" wrapText="1"/>
    </xf>
    <xf numFmtId="0" fontId="4" fillId="14" borderId="0" xfId="0" applyFont="1" applyFill="1" applyAlignment="1">
      <alignment horizontal="right" vertical="top" wrapText="1"/>
    </xf>
    <xf numFmtId="49" fontId="3" fillId="8" borderId="41" xfId="7" applyNumberFormat="1" applyFill="1" applyBorder="1" applyAlignment="1" applyProtection="1">
      <alignment horizontal="left" vertical="top"/>
      <protection locked="0"/>
    </xf>
    <xf numFmtId="49" fontId="3" fillId="8" borderId="25" xfId="7" applyNumberFormat="1" applyFill="1" applyBorder="1" applyAlignment="1" applyProtection="1">
      <alignment horizontal="left" vertical="top"/>
      <protection locked="0"/>
    </xf>
    <xf numFmtId="49" fontId="3" fillId="8" borderId="42" xfId="7" applyNumberFormat="1" applyFill="1" applyBorder="1" applyAlignment="1" applyProtection="1">
      <alignment horizontal="left" vertical="top"/>
      <protection locked="0"/>
    </xf>
    <xf numFmtId="49" fontId="3" fillId="8" borderId="34"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28" xfId="7" applyNumberFormat="1" applyFill="1" applyBorder="1" applyAlignment="1" applyProtection="1">
      <alignment horizontal="left" vertical="top"/>
      <protection locked="0"/>
    </xf>
    <xf numFmtId="0" fontId="3" fillId="0" borderId="30" xfId="7" applyBorder="1" applyAlignment="1">
      <alignment horizontal="left" vertical="top" wrapText="1"/>
    </xf>
    <xf numFmtId="0" fontId="3" fillId="0" borderId="21" xfId="7" applyBorder="1" applyAlignment="1">
      <alignment horizontal="left" vertical="top"/>
    </xf>
    <xf numFmtId="0" fontId="3" fillId="0" borderId="29" xfId="7" applyBorder="1" applyAlignment="1">
      <alignment horizontal="left" vertical="top"/>
    </xf>
    <xf numFmtId="0" fontId="3" fillId="0" borderId="30" xfId="7" applyBorder="1" applyAlignment="1">
      <alignment horizontal="left" vertical="top"/>
    </xf>
    <xf numFmtId="0" fontId="3" fillId="0" borderId="29" xfId="0" applyFont="1" applyBorder="1" applyAlignment="1">
      <alignment horizontal="left" vertical="center" wrapText="1"/>
    </xf>
    <xf numFmtId="0" fontId="3" fillId="0" borderId="25" xfId="7" applyBorder="1" applyAlignment="1">
      <alignment horizontal="left" vertical="top" wrapText="1"/>
    </xf>
    <xf numFmtId="0" fontId="0" fillId="0" borderId="42" xfId="0" applyBorder="1" applyAlignment="1">
      <alignment vertical="top" wrapText="1"/>
    </xf>
    <xf numFmtId="0" fontId="3" fillId="0" borderId="34" xfId="7" applyBorder="1" applyAlignment="1">
      <alignment horizontal="left" vertical="top" wrapText="1"/>
    </xf>
    <xf numFmtId="0" fontId="3" fillId="0" borderId="27" xfId="7" applyBorder="1" applyAlignment="1">
      <alignment horizontal="left" vertical="top" wrapText="1"/>
    </xf>
    <xf numFmtId="0" fontId="0" fillId="0" borderId="28" xfId="0" applyBorder="1" applyAlignment="1">
      <alignment vertical="top" wrapText="1"/>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16" fillId="42" borderId="16" xfId="6" applyFont="1" applyFill="1" applyBorder="1" applyAlignment="1">
      <alignment horizontal="left" vertical="top" wrapText="1"/>
    </xf>
    <xf numFmtId="0" fontId="16" fillId="42" borderId="10" xfId="6" applyFont="1" applyFill="1" applyBorder="1" applyAlignment="1">
      <alignment horizontal="left" vertical="top" wrapText="1"/>
    </xf>
    <xf numFmtId="0" fontId="16" fillId="42" borderId="15" xfId="6" applyFont="1" applyFill="1" applyBorder="1" applyAlignment="1">
      <alignment horizontal="left" vertical="top" wrapText="1"/>
    </xf>
    <xf numFmtId="0" fontId="16" fillId="42" borderId="3" xfId="6" applyFont="1" applyFill="1" applyBorder="1" applyAlignment="1">
      <alignment horizontal="left" vertical="top" wrapText="1"/>
    </xf>
    <xf numFmtId="0" fontId="16" fillId="8" borderId="10" xfId="3" applyFont="1" applyBorder="1" applyAlignment="1">
      <alignment horizontal="left" vertical="top" wrapText="1"/>
    </xf>
    <xf numFmtId="0" fontId="16" fillId="8" borderId="11" xfId="3" applyFont="1" applyBorder="1" applyAlignment="1">
      <alignment horizontal="left" vertical="top" wrapText="1"/>
    </xf>
    <xf numFmtId="0" fontId="16" fillId="8" borderId="3" xfId="3" applyFont="1" applyBorder="1" applyAlignment="1">
      <alignment horizontal="left" vertical="top" wrapText="1"/>
    </xf>
    <xf numFmtId="0" fontId="16" fillId="8" borderId="12" xfId="3" applyFont="1" applyBorder="1" applyAlignment="1">
      <alignment horizontal="left" vertical="top" wrapText="1"/>
    </xf>
    <xf numFmtId="0" fontId="3" fillId="0" borderId="16"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5" fillId="0" borderId="10" xfId="6" applyFont="1" applyFill="1" applyBorder="1" applyAlignment="1">
      <alignment horizontal="left" vertical="center"/>
    </xf>
    <xf numFmtId="0" fontId="4" fillId="0" borderId="3" xfId="6" applyFont="1" applyFill="1" applyBorder="1" applyAlignment="1">
      <alignment horizontal="left" vertical="top"/>
    </xf>
    <xf numFmtId="0" fontId="51" fillId="0" borderId="22" xfId="0" applyFont="1" applyBorder="1" applyAlignment="1">
      <alignment horizontal="center" vertical="top" wrapText="1"/>
    </xf>
    <xf numFmtId="0" fontId="51" fillId="0" borderId="0" xfId="0" applyFont="1" applyAlignment="1">
      <alignment horizontal="center" vertical="top" wrapText="1"/>
    </xf>
    <xf numFmtId="0" fontId="51" fillId="0" borderId="19" xfId="0" applyFont="1" applyBorder="1" applyAlignment="1">
      <alignment horizontal="center" vertical="top" wrapText="1"/>
    </xf>
    <xf numFmtId="0" fontId="50" fillId="0" borderId="32" xfId="0" applyFont="1" applyBorder="1" applyAlignment="1">
      <alignment horizontal="center" wrapText="1"/>
    </xf>
    <xf numFmtId="0" fontId="50" fillId="0" borderId="26" xfId="0" applyFont="1" applyBorder="1" applyAlignment="1">
      <alignment horizontal="center" wrapText="1"/>
    </xf>
    <xf numFmtId="0" fontId="50" fillId="0" borderId="20" xfId="0" applyFont="1" applyBorder="1" applyAlignment="1">
      <alignment horizontal="center" wrapText="1"/>
    </xf>
    <xf numFmtId="0" fontId="52" fillId="0" borderId="22" xfId="0" applyFont="1" applyBorder="1" applyAlignment="1">
      <alignment horizontal="center" vertical="center" wrapText="1"/>
    </xf>
    <xf numFmtId="0" fontId="52" fillId="0" borderId="0" xfId="0" applyFont="1" applyAlignment="1">
      <alignment horizontal="center" vertical="center" wrapText="1"/>
    </xf>
    <xf numFmtId="0" fontId="52" fillId="0" borderId="19" xfId="0" applyFont="1" applyBorder="1" applyAlignment="1">
      <alignment horizontal="center" vertical="center" wrapText="1"/>
    </xf>
    <xf numFmtId="0" fontId="10" fillId="0" borderId="72" xfId="0" applyFont="1" applyBorder="1" applyAlignment="1">
      <alignment horizontal="center" vertical="top"/>
    </xf>
    <xf numFmtId="0" fontId="10" fillId="0" borderId="0" xfId="0" applyFont="1" applyAlignment="1">
      <alignment horizontal="center" vertical="top"/>
    </xf>
    <xf numFmtId="0" fontId="10" fillId="0" borderId="70" xfId="0" applyFont="1" applyBorder="1" applyAlignment="1">
      <alignment horizontal="center" vertical="top"/>
    </xf>
    <xf numFmtId="0" fontId="3" fillId="12" borderId="15"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12" borderId="12" xfId="6" applyBorder="1" applyAlignment="1" applyProtection="1">
      <alignment horizontal="left" vertical="top" wrapText="1"/>
      <protection locked="0"/>
    </xf>
    <xf numFmtId="0" fontId="3" fillId="8" borderId="43" xfId="7" applyNumberFormat="1" applyFill="1" applyBorder="1" applyAlignment="1" applyProtection="1">
      <alignment horizontal="left" vertical="top" wrapText="1"/>
      <protection locked="0"/>
    </xf>
    <xf numFmtId="0" fontId="3" fillId="0" borderId="6" xfId="0" applyFont="1" applyBorder="1" applyAlignment="1">
      <alignment horizontal="left" vertical="top" wrapText="1"/>
    </xf>
    <xf numFmtId="0" fontId="3" fillId="14" borderId="34" xfId="7" applyFill="1" applyBorder="1" applyAlignment="1" applyProtection="1">
      <alignment horizontal="left" vertical="top" wrapText="1"/>
      <protection locked="0"/>
    </xf>
    <xf numFmtId="0" fontId="3" fillId="14" borderId="27" xfId="7" applyFill="1" applyBorder="1" applyAlignment="1" applyProtection="1">
      <alignment horizontal="left" vertical="top" wrapText="1"/>
      <protection locked="0"/>
    </xf>
    <xf numFmtId="0" fontId="3" fillId="14" borderId="28" xfId="7" applyFill="1" applyBorder="1" applyAlignment="1" applyProtection="1">
      <alignment horizontal="left" vertical="top" wrapText="1"/>
      <protection locked="0"/>
    </xf>
    <xf numFmtId="167" fontId="3" fillId="8" borderId="34" xfId="7" applyNumberFormat="1" applyFill="1" applyBorder="1" applyAlignment="1" applyProtection="1">
      <alignment horizontal="left" vertical="top" wrapText="1"/>
      <protection locked="0"/>
    </xf>
    <xf numFmtId="167" fontId="3" fillId="8" borderId="27" xfId="7" applyNumberFormat="1" applyFill="1" applyBorder="1" applyAlignment="1" applyProtection="1">
      <alignment horizontal="left" vertical="top" wrapText="1"/>
      <protection locked="0"/>
    </xf>
    <xf numFmtId="167" fontId="3" fillId="8" borderId="28" xfId="7" applyNumberFormat="1" applyFill="1" applyBorder="1" applyAlignment="1" applyProtection="1">
      <alignment horizontal="left" vertical="top" wrapText="1"/>
      <protection locked="0"/>
    </xf>
    <xf numFmtId="172" fontId="3" fillId="8" borderId="43" xfId="7" applyNumberFormat="1" applyFill="1" applyBorder="1" applyAlignment="1" applyProtection="1">
      <alignment horizontal="left" vertical="top" wrapText="1"/>
      <protection locked="0"/>
    </xf>
    <xf numFmtId="167" fontId="3" fillId="8" borderId="43" xfId="7" applyNumberFormat="1" applyFill="1" applyBorder="1" applyAlignment="1" applyProtection="1">
      <alignment horizontal="left" vertical="top" wrapText="1"/>
      <protection locked="0"/>
    </xf>
    <xf numFmtId="0" fontId="3" fillId="12" borderId="4" xfId="6" applyBorder="1" applyAlignment="1" applyProtection="1">
      <alignment horizontal="left" vertical="top" wrapText="1"/>
      <protection locked="0"/>
    </xf>
    <xf numFmtId="0" fontId="3" fillId="0" borderId="72" xfId="0" applyFont="1" applyBorder="1" applyAlignment="1">
      <alignment horizontal="center"/>
    </xf>
    <xf numFmtId="0" fontId="3" fillId="0" borderId="70" xfId="0" applyFont="1" applyBorder="1" applyAlignment="1">
      <alignment horizontal="center"/>
    </xf>
    <xf numFmtId="0" fontId="3" fillId="0" borderId="0" xfId="0" applyFont="1" applyAlignment="1">
      <alignment vertical="top" wrapText="1"/>
    </xf>
    <xf numFmtId="0" fontId="3" fillId="13" borderId="41" xfId="7" applyFill="1" applyBorder="1" applyAlignment="1">
      <alignment horizontal="left" vertical="top" wrapText="1"/>
    </xf>
    <xf numFmtId="0" fontId="3" fillId="13" borderId="42" xfId="7" applyFill="1" applyBorder="1" applyAlignment="1">
      <alignment horizontal="left" vertical="top" wrapText="1"/>
    </xf>
    <xf numFmtId="0" fontId="3" fillId="13" borderId="34" xfId="7" applyFill="1" applyBorder="1" applyAlignment="1">
      <alignment horizontal="left" vertical="top" wrapText="1"/>
    </xf>
    <xf numFmtId="0" fontId="3" fillId="13" borderId="28" xfId="7" applyFill="1" applyBorder="1" applyAlignment="1">
      <alignment horizontal="left" vertical="top" wrapText="1"/>
    </xf>
    <xf numFmtId="0" fontId="3" fillId="12" borderId="44" xfId="7" applyFill="1" applyBorder="1" applyAlignment="1" applyProtection="1">
      <alignment horizontal="left" vertical="top" wrapText="1"/>
      <protection locked="0"/>
    </xf>
    <xf numFmtId="0" fontId="3" fillId="12" borderId="43" xfId="7" applyFill="1" applyBorder="1" applyAlignment="1" applyProtection="1">
      <alignment horizontal="left" vertical="top" wrapText="1"/>
      <protection locked="0"/>
    </xf>
    <xf numFmtId="14" fontId="3" fillId="7" borderId="18" xfId="7" applyNumberFormat="1" applyFill="1" applyAlignment="1" applyProtection="1">
      <alignment horizontal="left" vertical="center" wrapText="1"/>
      <protection locked="0"/>
    </xf>
    <xf numFmtId="0" fontId="3" fillId="12" borderId="18" xfId="7" applyFill="1" applyAlignment="1" applyProtection="1">
      <alignment horizontal="left" vertical="top" wrapText="1"/>
      <protection locked="0"/>
    </xf>
    <xf numFmtId="14" fontId="3" fillId="7" borderId="18" xfId="7" applyNumberFormat="1" applyFill="1" applyAlignment="1" applyProtection="1">
      <alignment horizontal="left" vertical="top" wrapText="1"/>
      <protection locked="0"/>
    </xf>
    <xf numFmtId="14" fontId="3" fillId="7" borderId="21" xfId="7" applyNumberFormat="1" applyFill="1" applyBorder="1" applyAlignment="1" applyProtection="1">
      <alignment horizontal="left" vertical="center" wrapText="1"/>
      <protection locked="0"/>
    </xf>
    <xf numFmtId="14" fontId="3" fillId="7" borderId="30" xfId="7" applyNumberFormat="1" applyFill="1" applyBorder="1" applyAlignment="1" applyProtection="1">
      <alignment horizontal="left" vertical="center" wrapText="1"/>
      <protection locked="0"/>
    </xf>
    <xf numFmtId="0" fontId="3" fillId="12" borderId="18" xfId="7" applyFill="1" applyAlignment="1" applyProtection="1">
      <alignment horizontal="left" vertical="top"/>
      <protection locked="0"/>
    </xf>
    <xf numFmtId="0" fontId="3" fillId="0" borderId="32" xfId="0" applyFont="1" applyBorder="1" applyAlignment="1">
      <alignment vertical="top" wrapText="1"/>
    </xf>
    <xf numFmtId="0" fontId="3" fillId="0" borderId="26" xfId="0" applyFont="1" applyBorder="1" applyAlignment="1">
      <alignment vertical="top" wrapText="1"/>
    </xf>
    <xf numFmtId="0" fontId="3" fillId="0" borderId="20" xfId="0" applyFont="1" applyBorder="1" applyAlignment="1">
      <alignment vertical="top" wrapText="1"/>
    </xf>
    <xf numFmtId="0" fontId="3" fillId="0" borderId="22" xfId="0" applyFont="1" applyBorder="1" applyAlignment="1">
      <alignment vertical="top" wrapText="1"/>
    </xf>
    <xf numFmtId="0" fontId="3" fillId="0" borderId="19" xfId="0" applyFont="1" applyBorder="1" applyAlignment="1">
      <alignment vertical="top" wrapText="1"/>
    </xf>
    <xf numFmtId="0" fontId="3" fillId="0" borderId="23" xfId="0" applyFont="1" applyBorder="1" applyAlignment="1">
      <alignment vertical="top" wrapText="1"/>
    </xf>
    <xf numFmtId="0" fontId="3" fillId="0" borderId="36" xfId="0" applyFont="1" applyBorder="1" applyAlignment="1">
      <alignment vertical="top" wrapText="1"/>
    </xf>
    <xf numFmtId="0" fontId="3" fillId="0" borderId="24" xfId="0" applyFont="1" applyBorder="1" applyAlignment="1">
      <alignment vertical="top" wrapText="1"/>
    </xf>
    <xf numFmtId="0" fontId="3" fillId="0" borderId="0" xfId="7" applyBorder="1" applyAlignment="1">
      <alignment horizontal="left" vertical="top" wrapText="1"/>
    </xf>
    <xf numFmtId="14" fontId="4" fillId="7" borderId="21" xfId="7" applyNumberFormat="1" applyFont="1" applyFill="1" applyBorder="1" applyAlignment="1" applyProtection="1">
      <alignment horizontal="left" vertical="center" wrapText="1"/>
      <protection locked="0"/>
    </xf>
    <xf numFmtId="14" fontId="4" fillId="7" borderId="29" xfId="7" applyNumberFormat="1" applyFont="1" applyFill="1" applyBorder="1" applyAlignment="1" applyProtection="1">
      <alignment horizontal="left" vertical="center" wrapText="1"/>
      <protection locked="0"/>
    </xf>
    <xf numFmtId="0" fontId="3" fillId="0" borderId="21" xfId="7" applyFill="1" applyBorder="1" applyAlignment="1">
      <alignment horizontal="left" vertical="top" wrapText="1"/>
    </xf>
    <xf numFmtId="0" fontId="3" fillId="0" borderId="29" xfId="7" applyFill="1" applyBorder="1" applyAlignment="1">
      <alignment horizontal="left" vertical="top" wrapText="1"/>
    </xf>
    <xf numFmtId="0" fontId="4" fillId="0" borderId="0" xfId="0" applyFont="1" applyAlignment="1">
      <alignment horizontal="left" vertical="top" wrapText="1"/>
    </xf>
    <xf numFmtId="14" fontId="3" fillId="0" borderId="0" xfId="7" applyNumberFormat="1" applyBorder="1" applyAlignment="1" applyProtection="1">
      <alignment horizontal="left" vertical="top" wrapText="1"/>
      <protection locked="0"/>
    </xf>
    <xf numFmtId="0" fontId="3" fillId="12" borderId="21" xfId="7" applyFont="1" applyFill="1" applyBorder="1" applyAlignment="1" applyProtection="1">
      <alignment vertical="top" wrapText="1"/>
      <protection locked="0"/>
    </xf>
    <xf numFmtId="0" fontId="3" fillId="12" borderId="30" xfId="7" applyFont="1" applyFill="1" applyBorder="1" applyAlignment="1" applyProtection="1">
      <alignment vertical="top" wrapText="1"/>
      <protection locked="0"/>
    </xf>
    <xf numFmtId="0" fontId="3" fillId="14" borderId="21" xfId="7" applyFont="1" applyFill="1" applyBorder="1" applyAlignment="1" applyProtection="1">
      <alignment vertical="top" wrapText="1"/>
    </xf>
    <xf numFmtId="0" fontId="3" fillId="14" borderId="30" xfId="7" applyFont="1" applyFill="1" applyBorder="1" applyAlignment="1" applyProtection="1">
      <alignment vertical="top" wrapText="1"/>
    </xf>
    <xf numFmtId="0" fontId="30" fillId="0" borderId="31" xfId="0" applyFont="1" applyBorder="1" applyAlignment="1">
      <alignment vertical="top" wrapText="1"/>
    </xf>
    <xf numFmtId="0" fontId="0" fillId="0" borderId="0" xfId="0" applyAlignment="1">
      <alignment vertical="top" wrapText="1"/>
    </xf>
    <xf numFmtId="0" fontId="3" fillId="14" borderId="7" xfId="0" applyFont="1" applyFill="1" applyBorder="1" applyAlignment="1">
      <alignment vertical="top" wrapText="1"/>
    </xf>
    <xf numFmtId="0" fontId="3" fillId="14" borderId="33" xfId="0" applyFont="1" applyFill="1" applyBorder="1" applyAlignment="1">
      <alignment vertical="top" wrapText="1"/>
    </xf>
    <xf numFmtId="49" fontId="3" fillId="7" borderId="21" xfId="7" applyNumberFormat="1" applyFill="1" applyBorder="1" applyAlignment="1" applyProtection="1">
      <alignment horizontal="left" vertical="top"/>
      <protection locked="0"/>
    </xf>
    <xf numFmtId="49" fontId="3" fillId="7" borderId="29" xfId="7" applyNumberFormat="1" applyFill="1" applyBorder="1" applyAlignment="1" applyProtection="1">
      <alignment horizontal="left" vertical="top"/>
      <protection locked="0"/>
    </xf>
    <xf numFmtId="49" fontId="3" fillId="7" borderId="30" xfId="7" applyNumberFormat="1" applyFill="1" applyBorder="1" applyAlignment="1" applyProtection="1">
      <alignment horizontal="left" vertical="top"/>
      <protection locked="0"/>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71" xfId="0" applyFont="1" applyBorder="1" applyAlignment="1">
      <alignment horizontal="center" wrapText="1"/>
    </xf>
    <xf numFmtId="0" fontId="3" fillId="0" borderId="42" xfId="7" applyBorder="1" applyAlignment="1">
      <alignment horizontal="left" vertical="top" wrapText="1"/>
    </xf>
    <xf numFmtId="0" fontId="3" fillId="8" borderId="21" xfId="3" applyBorder="1" applyAlignment="1" applyProtection="1">
      <alignment horizontal="left" vertical="top" wrapText="1"/>
      <protection locked="0"/>
    </xf>
    <xf numFmtId="0" fontId="3" fillId="8" borderId="29" xfId="3" applyBorder="1" applyAlignment="1" applyProtection="1">
      <alignment horizontal="left" vertical="top" wrapText="1"/>
      <protection locked="0"/>
    </xf>
    <xf numFmtId="0" fontId="3" fillId="8" borderId="30" xfId="3" applyBorder="1" applyAlignment="1" applyProtection="1">
      <alignment horizontal="left" vertical="top" wrapText="1"/>
      <protection locked="0"/>
    </xf>
    <xf numFmtId="167" fontId="3" fillId="8" borderId="34" xfId="7" applyNumberFormat="1" applyFill="1" applyBorder="1" applyAlignment="1" applyProtection="1">
      <alignment horizontal="center" vertical="top" wrapText="1"/>
      <protection locked="0"/>
    </xf>
    <xf numFmtId="167" fontId="3" fillId="8" borderId="27" xfId="7" applyNumberFormat="1" applyFill="1" applyBorder="1" applyAlignment="1" applyProtection="1">
      <alignment horizontal="center" vertical="top" wrapText="1"/>
      <protection locked="0"/>
    </xf>
    <xf numFmtId="167" fontId="3" fillId="8" borderId="28" xfId="7" applyNumberFormat="1" applyFill="1" applyBorder="1" applyAlignment="1" applyProtection="1">
      <alignment horizontal="center" vertical="top" wrapText="1"/>
      <protection locked="0"/>
    </xf>
    <xf numFmtId="0" fontId="4" fillId="0" borderId="21" xfId="0" applyFont="1" applyBorder="1" applyAlignment="1">
      <alignment horizontal="left" vertical="top" wrapText="1"/>
    </xf>
    <xf numFmtId="0" fontId="4" fillId="0" borderId="29" xfId="0" applyFont="1" applyBorder="1" applyAlignment="1">
      <alignment horizontal="left" vertical="top" wrapText="1"/>
    </xf>
    <xf numFmtId="0" fontId="4" fillId="0" borderId="30" xfId="0" applyFont="1" applyBorder="1" applyAlignment="1">
      <alignment horizontal="left" vertical="top" wrapText="1"/>
    </xf>
    <xf numFmtId="0" fontId="5" fillId="0" borderId="0" xfId="0" applyFont="1" applyAlignment="1">
      <alignment horizontal="left" vertical="top"/>
    </xf>
    <xf numFmtId="166" fontId="4" fillId="9" borderId="21" xfId="5" applyFont="1" applyBorder="1" applyAlignment="1">
      <alignment horizontal="right" vertical="center" wrapText="1"/>
    </xf>
    <xf numFmtId="166" fontId="4" fillId="9" borderId="30" xfId="0" applyNumberFormat="1" applyFont="1" applyFill="1" applyBorder="1" applyAlignment="1">
      <alignment horizontal="right" vertical="center"/>
    </xf>
    <xf numFmtId="0" fontId="26" fillId="7" borderId="38" xfId="0" applyFont="1" applyFill="1" applyBorder="1" applyAlignment="1" applyProtection="1">
      <alignment vertical="top" wrapText="1"/>
      <protection locked="0"/>
    </xf>
    <xf numFmtId="0" fontId="26" fillId="7" borderId="39" xfId="0" applyFont="1" applyFill="1" applyBorder="1" applyAlignment="1" applyProtection="1">
      <alignment vertical="top" wrapText="1"/>
      <protection locked="0"/>
    </xf>
    <xf numFmtId="0" fontId="26" fillId="7" borderId="40" xfId="0" applyFont="1" applyFill="1" applyBorder="1" applyAlignment="1" applyProtection="1">
      <alignment vertical="top" wrapText="1"/>
      <protection locked="0"/>
    </xf>
    <xf numFmtId="0" fontId="0" fillId="0" borderId="29" xfId="0" applyBorder="1" applyAlignment="1">
      <alignment horizontal="left" vertical="top" wrapText="1"/>
    </xf>
    <xf numFmtId="49" fontId="3" fillId="7" borderId="41" xfId="7" applyNumberFormat="1" applyFill="1" applyBorder="1" applyAlignment="1" applyProtection="1">
      <alignment horizontal="left" vertical="top" wrapText="1"/>
      <protection locked="0"/>
    </xf>
    <xf numFmtId="0" fontId="0" fillId="7" borderId="25" xfId="0" applyFill="1" applyBorder="1" applyAlignment="1" applyProtection="1">
      <alignment vertical="top" wrapText="1"/>
      <protection locked="0"/>
    </xf>
    <xf numFmtId="0" fontId="0" fillId="7" borderId="31"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34" xfId="0" applyFill="1" applyBorder="1" applyAlignment="1" applyProtection="1">
      <alignment vertical="top" wrapText="1"/>
      <protection locked="0"/>
    </xf>
    <xf numFmtId="0" fontId="0" fillId="7" borderId="27" xfId="0" applyFill="1" applyBorder="1" applyAlignment="1" applyProtection="1">
      <alignment vertical="top" wrapText="1"/>
      <protection locked="0"/>
    </xf>
    <xf numFmtId="173" fontId="3" fillId="9" borderId="21" xfId="5" applyNumberFormat="1" applyFont="1" applyBorder="1" applyAlignment="1" applyProtection="1">
      <alignment vertical="top" wrapText="1"/>
    </xf>
    <xf numFmtId="173" fontId="3" fillId="9" borderId="30" xfId="5" applyNumberFormat="1" applyFont="1" applyBorder="1" applyAlignment="1" applyProtection="1">
      <alignment vertical="top" wrapText="1"/>
    </xf>
    <xf numFmtId="0" fontId="3" fillId="7" borderId="7"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33" fillId="0" borderId="0" xfId="0" applyFont="1" applyAlignment="1">
      <alignment vertical="top" wrapText="1"/>
    </xf>
    <xf numFmtId="0" fontId="30" fillId="0" borderId="3" xfId="0" applyFont="1" applyBorder="1" applyAlignment="1">
      <alignment vertical="top" wrapText="1"/>
    </xf>
    <xf numFmtId="0" fontId="30" fillId="0" borderId="0" xfId="0" applyFont="1" applyAlignment="1">
      <alignment horizontal="left" vertical="top" wrapText="1"/>
    </xf>
    <xf numFmtId="0" fontId="3" fillId="7" borderId="23" xfId="0" applyFont="1" applyFill="1" applyBorder="1" applyAlignment="1" applyProtection="1">
      <alignment horizontal="left" vertical="center" wrapText="1"/>
      <protection locked="0"/>
    </xf>
    <xf numFmtId="0" fontId="3" fillId="7" borderId="36" xfId="0" applyFont="1" applyFill="1" applyBorder="1" applyAlignment="1" applyProtection="1">
      <alignment horizontal="left" vertical="center" wrapText="1"/>
      <protection locked="0"/>
    </xf>
    <xf numFmtId="0" fontId="3" fillId="7" borderId="24" xfId="0" applyFont="1" applyFill="1" applyBorder="1" applyAlignment="1" applyProtection="1">
      <alignment horizontal="left" vertical="center" wrapText="1"/>
      <protection locked="0"/>
    </xf>
    <xf numFmtId="0" fontId="49" fillId="0" borderId="0" xfId="0" applyFont="1" applyAlignment="1">
      <alignment horizontal="left" vertical="top" wrapText="1"/>
    </xf>
    <xf numFmtId="0" fontId="0" fillId="0" borderId="0" xfId="0" applyAlignment="1">
      <alignment vertical="top"/>
    </xf>
    <xf numFmtId="0" fontId="3" fillId="12" borderId="29" xfId="7" applyFont="1" applyFill="1" applyBorder="1" applyAlignment="1" applyProtection="1">
      <alignment vertical="top" wrapText="1"/>
      <protection locked="0"/>
    </xf>
    <xf numFmtId="173" fontId="3" fillId="9" borderId="82" xfId="5" applyNumberFormat="1" applyFont="1" applyBorder="1" applyAlignment="1" applyProtection="1">
      <alignment horizontal="right" vertical="top" wrapText="1"/>
    </xf>
    <xf numFmtId="173" fontId="3" fillId="9" borderId="83" xfId="5" applyNumberFormat="1" applyFont="1" applyBorder="1" applyAlignment="1" applyProtection="1">
      <alignment horizontal="right" vertical="top" wrapText="1"/>
    </xf>
    <xf numFmtId="173" fontId="4" fillId="9" borderId="21" xfId="5" applyNumberFormat="1" applyFont="1" applyBorder="1" applyAlignment="1" applyProtection="1">
      <alignment horizontal="right" vertical="center" wrapText="1"/>
    </xf>
    <xf numFmtId="173" fontId="4" fillId="9" borderId="30" xfId="5" applyNumberFormat="1" applyFont="1" applyBorder="1" applyAlignment="1" applyProtection="1">
      <alignment horizontal="right" vertical="center" wrapText="1"/>
    </xf>
    <xf numFmtId="0" fontId="4" fillId="0" borderId="29" xfId="0" applyFont="1" applyBorder="1" applyAlignment="1">
      <alignment horizontal="center" wrapText="1"/>
    </xf>
    <xf numFmtId="0" fontId="4" fillId="7" borderId="32" xfId="0" applyFont="1" applyFill="1" applyBorder="1" applyAlignment="1" applyProtection="1">
      <alignment horizontal="left" vertical="top" wrapText="1"/>
      <protection locked="0"/>
    </xf>
    <xf numFmtId="0" fontId="3" fillId="7" borderId="26" xfId="0" applyFont="1" applyFill="1" applyBorder="1" applyAlignment="1" applyProtection="1">
      <alignment vertical="top" wrapText="1"/>
      <protection locked="0"/>
    </xf>
    <xf numFmtId="0" fontId="3" fillId="7" borderId="20" xfId="0" applyFont="1" applyFill="1" applyBorder="1" applyAlignment="1" applyProtection="1">
      <alignment vertical="top" wrapText="1"/>
      <protection locked="0"/>
    </xf>
    <xf numFmtId="0" fontId="3" fillId="7" borderId="23" xfId="0" applyFont="1" applyFill="1" applyBorder="1" applyAlignment="1" applyProtection="1">
      <alignment vertical="top" wrapText="1"/>
      <protection locked="0"/>
    </xf>
    <xf numFmtId="0" fontId="3" fillId="7" borderId="36" xfId="0" applyFont="1" applyFill="1" applyBorder="1" applyAlignment="1" applyProtection="1">
      <alignment vertical="top" wrapText="1"/>
      <protection locked="0"/>
    </xf>
    <xf numFmtId="0" fontId="3" fillId="7" borderId="24" xfId="0" applyFont="1" applyFill="1" applyBorder="1" applyAlignment="1" applyProtection="1">
      <alignment vertical="top" wrapText="1"/>
      <protection locked="0"/>
    </xf>
    <xf numFmtId="0" fontId="0" fillId="0" borderId="21" xfId="0" applyBorder="1" applyAlignment="1">
      <alignment horizontal="left" vertical="top" wrapText="1"/>
    </xf>
    <xf numFmtId="0" fontId="3" fillId="14" borderId="29" xfId="7" applyFont="1" applyFill="1" applyBorder="1" applyAlignment="1" applyProtection="1">
      <alignment vertical="top" wrapText="1"/>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3" fillId="14" borderId="13" xfId="0" applyFont="1" applyFill="1" applyBorder="1" applyAlignment="1">
      <alignment vertical="top" wrapText="1"/>
    </xf>
    <xf numFmtId="0" fontId="3" fillId="14" borderId="14" xfId="0" applyFont="1" applyFill="1" applyBorder="1" applyAlignment="1">
      <alignment vertical="top" wrapText="1"/>
    </xf>
    <xf numFmtId="0" fontId="3" fillId="8" borderId="29" xfId="0" applyFont="1" applyFill="1" applyBorder="1" applyAlignment="1" applyProtection="1">
      <alignment horizontal="left" vertical="top" wrapText="1"/>
      <protection locked="0"/>
    </xf>
    <xf numFmtId="166" fontId="5" fillId="9" borderId="21" xfId="5" applyNumberFormat="1" applyFont="1" applyBorder="1" applyAlignment="1" applyProtection="1">
      <alignment horizontal="center" vertical="center" wrapText="1"/>
    </xf>
    <xf numFmtId="166" fontId="5" fillId="9" borderId="30" xfId="5" applyNumberFormat="1" applyFont="1" applyBorder="1" applyAlignment="1" applyProtection="1">
      <alignment horizontal="center" vertical="center" wrapText="1"/>
    </xf>
    <xf numFmtId="0" fontId="3" fillId="0" borderId="29" xfId="0" applyFont="1" applyBorder="1" applyAlignment="1">
      <alignment horizontal="left" vertical="top" wrapText="1"/>
    </xf>
    <xf numFmtId="0" fontId="3" fillId="0" borderId="30" xfId="0" applyFont="1" applyBorder="1" applyAlignment="1">
      <alignment horizontal="left" vertical="top" wrapText="1"/>
    </xf>
    <xf numFmtId="0" fontId="4" fillId="0" borderId="29" xfId="0" applyFont="1" applyBorder="1" applyAlignment="1">
      <alignment horizontal="center"/>
    </xf>
    <xf numFmtId="173" fontId="7" fillId="9" borderId="21" xfId="5" applyNumberFormat="1" applyFont="1" applyBorder="1" applyAlignment="1" applyProtection="1">
      <alignment horizontal="center" vertical="center" wrapText="1"/>
    </xf>
    <xf numFmtId="173" fontId="7" fillId="9" borderId="30" xfId="5" applyNumberFormat="1" applyFont="1" applyBorder="1" applyAlignment="1" applyProtection="1">
      <alignment horizontal="center" vertical="center" wrapText="1"/>
    </xf>
    <xf numFmtId="0" fontId="4" fillId="0" borderId="0" xfId="46" applyFont="1" applyAlignment="1">
      <alignment horizontal="right" vertical="center"/>
    </xf>
    <xf numFmtId="0" fontId="4" fillId="0" borderId="0" xfId="46" applyFont="1" applyAlignment="1">
      <alignment horizontal="left" vertical="center"/>
    </xf>
    <xf numFmtId="0" fontId="4" fillId="0" borderId="21" xfId="46" applyFont="1" applyBorder="1" applyAlignment="1">
      <alignment horizontal="left" vertical="center"/>
    </xf>
    <xf numFmtId="0" fontId="4" fillId="0" borderId="29" xfId="46" applyFont="1" applyBorder="1" applyAlignment="1">
      <alignment horizontal="left" vertical="center"/>
    </xf>
    <xf numFmtId="0" fontId="4" fillId="0" borderId="30" xfId="46" applyFont="1" applyBorder="1" applyAlignment="1">
      <alignment horizontal="left" vertical="center"/>
    </xf>
    <xf numFmtId="0" fontId="4" fillId="0" borderId="0" xfId="46" applyFont="1" applyAlignment="1">
      <alignment horizontal="left"/>
    </xf>
    <xf numFmtId="0" fontId="3" fillId="0" borderId="0" xfId="46" applyAlignment="1">
      <alignment horizontal="left" vertical="center"/>
    </xf>
    <xf numFmtId="0" fontId="7" fillId="0" borderId="0" xfId="0" applyFont="1" applyAlignment="1">
      <alignment vertical="center" wrapText="1"/>
    </xf>
    <xf numFmtId="167" fontId="3" fillId="0" borderId="16" xfId="6" applyNumberFormat="1" applyFill="1" applyBorder="1" applyAlignment="1" applyProtection="1">
      <alignment wrapText="1"/>
    </xf>
    <xf numFmtId="167" fontId="3" fillId="0" borderId="11" xfId="6" applyNumberFormat="1" applyFill="1" applyBorder="1" applyAlignment="1" applyProtection="1">
      <alignment wrapText="1"/>
    </xf>
    <xf numFmtId="0" fontId="2" fillId="0" borderId="72" xfId="0" applyFont="1" applyBorder="1" applyAlignment="1">
      <alignment wrapText="1"/>
    </xf>
    <xf numFmtId="0" fontId="2" fillId="0" borderId="75" xfId="0" applyFont="1" applyBorder="1" applyAlignment="1">
      <alignment wrapText="1"/>
    </xf>
    <xf numFmtId="166" fontId="3" fillId="0" borderId="15" xfId="6" applyNumberFormat="1" applyFill="1" applyBorder="1" applyAlignment="1" applyProtection="1">
      <alignment horizontal="left" vertical="center" wrapText="1"/>
    </xf>
    <xf numFmtId="166" fontId="3" fillId="0" borderId="12" xfId="6" applyNumberFormat="1" applyFill="1" applyBorder="1" applyAlignment="1" applyProtection="1">
      <alignment horizontal="left" vertical="center" wrapText="1"/>
    </xf>
    <xf numFmtId="0" fontId="3" fillId="0" borderId="0" xfId="0" applyFont="1" applyAlignment="1">
      <alignment horizontal="left" vertical="top" wrapText="1"/>
    </xf>
    <xf numFmtId="0" fontId="2" fillId="0" borderId="0" xfId="0" applyFont="1"/>
    <xf numFmtId="0" fontId="0" fillId="0" borderId="7" xfId="0" applyBorder="1" applyAlignment="1">
      <alignment wrapText="1"/>
    </xf>
    <xf numFmtId="0" fontId="0" fillId="0" borderId="14" xfId="0" applyBorder="1" applyAlignment="1">
      <alignment wrapText="1"/>
    </xf>
    <xf numFmtId="49" fontId="3" fillId="12" borderId="7" xfId="6" applyNumberFormat="1" applyBorder="1" applyAlignment="1" applyProtection="1">
      <alignment vertical="center" wrapText="1"/>
      <protection locked="0"/>
    </xf>
    <xf numFmtId="49" fontId="3" fillId="12" borderId="14" xfId="6" applyNumberFormat="1" applyBorder="1" applyAlignment="1" applyProtection="1">
      <alignment vertical="center" wrapText="1"/>
      <protection locked="0"/>
    </xf>
    <xf numFmtId="0" fontId="19" fillId="0" borderId="0" xfId="0" applyFont="1"/>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xf numFmtId="49" fontId="3" fillId="12" borderId="16" xfId="6" applyNumberFormat="1" applyBorder="1" applyAlignment="1" applyProtection="1">
      <alignment horizontal="left"/>
      <protection locked="0"/>
    </xf>
    <xf numFmtId="49" fontId="3" fillId="12" borderId="11" xfId="6" applyNumberFormat="1" applyBorder="1" applyAlignment="1" applyProtection="1">
      <alignment horizontal="left"/>
      <protection locked="0"/>
    </xf>
    <xf numFmtId="49" fontId="3" fillId="12" borderId="15" xfId="6" applyNumberFormat="1" applyBorder="1" applyAlignment="1" applyProtection="1">
      <alignment horizontal="left"/>
      <protection locked="0"/>
    </xf>
    <xf numFmtId="49" fontId="3" fillId="12" borderId="12" xfId="6" applyNumberFormat="1" applyBorder="1" applyAlignment="1" applyProtection="1">
      <alignment horizontal="left"/>
      <protection locked="0"/>
    </xf>
    <xf numFmtId="49" fontId="3" fillId="8" borderId="6" xfId="3" applyNumberFormat="1" applyBorder="1" applyAlignment="1" applyProtection="1">
      <alignment horizontal="left"/>
      <protection locked="0"/>
    </xf>
    <xf numFmtId="49" fontId="3" fillId="8" borderId="4" xfId="3" applyNumberFormat="1" applyBorder="1" applyAlignment="1" applyProtection="1">
      <alignment horizontal="left"/>
      <protection locked="0"/>
    </xf>
    <xf numFmtId="0" fontId="56" fillId="49" borderId="89" xfId="50" applyFill="1" applyBorder="1" applyAlignment="1">
      <alignment horizontal="center" textRotation="90"/>
    </xf>
    <xf numFmtId="0" fontId="56" fillId="0" borderId="63" xfId="50" applyBorder="1" applyAlignment="1">
      <alignment horizontal="center" textRotation="90"/>
    </xf>
    <xf numFmtId="0" fontId="56" fillId="0" borderId="94" xfId="50" applyBorder="1" applyAlignment="1">
      <alignment horizontal="center" textRotation="90"/>
    </xf>
    <xf numFmtId="0" fontId="56" fillId="49" borderId="88" xfId="50" applyFill="1" applyBorder="1" applyAlignment="1">
      <alignment horizontal="center" textRotation="90"/>
    </xf>
    <xf numFmtId="0" fontId="56" fillId="0" borderId="91" xfId="50" applyBorder="1" applyAlignment="1">
      <alignment horizontal="center" textRotation="90"/>
    </xf>
    <xf numFmtId="0" fontId="56" fillId="0" borderId="93" xfId="50" applyBorder="1" applyAlignment="1">
      <alignment horizontal="center" textRotation="90"/>
    </xf>
    <xf numFmtId="0" fontId="56" fillId="49" borderId="90" xfId="50" applyFill="1" applyBorder="1" applyAlignment="1">
      <alignment horizontal="center" textRotation="90"/>
    </xf>
    <xf numFmtId="0" fontId="56" fillId="0" borderId="92" xfId="50" applyBorder="1" applyAlignment="1">
      <alignment horizontal="center" textRotation="90"/>
    </xf>
    <xf numFmtId="0" fontId="56" fillId="0" borderId="95" xfId="50" applyBorder="1" applyAlignment="1">
      <alignment horizontal="center" textRotation="90"/>
    </xf>
    <xf numFmtId="0" fontId="60" fillId="0" borderId="0" xfId="50" applyFont="1"/>
    <xf numFmtId="0" fontId="57" fillId="45" borderId="59" xfId="50" applyFont="1" applyFill="1" applyBorder="1"/>
    <xf numFmtId="0" fontId="57" fillId="45" borderId="84" xfId="50" applyFont="1" applyFill="1" applyBorder="1"/>
    <xf numFmtId="0" fontId="57" fillId="46" borderId="59" xfId="50" applyFont="1" applyFill="1" applyBorder="1"/>
    <xf numFmtId="0" fontId="57" fillId="46" borderId="85" xfId="50" applyFont="1" applyFill="1" applyBorder="1"/>
    <xf numFmtId="0" fontId="57" fillId="47" borderId="86" xfId="50" applyFont="1" applyFill="1" applyBorder="1"/>
    <xf numFmtId="0" fontId="57" fillId="47" borderId="50" xfId="50" applyFont="1" applyFill="1" applyBorder="1"/>
    <xf numFmtId="0" fontId="57" fillId="48" borderId="86" xfId="50" applyFont="1" applyFill="1" applyBorder="1"/>
    <xf numFmtId="0" fontId="57" fillId="48" borderId="87" xfId="50" applyFont="1" applyFill="1" applyBorder="1"/>
  </cellXfs>
  <cellStyles count="51">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omma" xfId="45" builtinId="3"/>
    <cellStyle name="Currency" xfId="13" builtinId="4"/>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2" xfId="46" xr:uid="{1B7ECF8F-B7B2-4E25-A0D0-BA4E5425597A}"/>
    <cellStyle name="Normal 3" xfId="47" xr:uid="{5493DC2C-5FBF-4706-9724-2F2CB6623AEA}"/>
    <cellStyle name="Normal 4" xfId="9" xr:uid="{00000000-0005-0000-0000-000024000000}"/>
    <cellStyle name="Normal 4 2" xfId="48" xr:uid="{5EDD0EAD-1C0D-4B8F-B6F5-2B9C51D81321}"/>
    <cellStyle name="Normal 5" xfId="50" xr:uid="{B4A49499-65DC-454A-A931-7902C5DDEBAB}"/>
    <cellStyle name="Note" xfId="25" builtinId="10" hidden="1"/>
    <cellStyle name="Output" xfId="20" builtinId="21" hidden="1"/>
    <cellStyle name="Percent 2" xfId="49" xr:uid="{40146165-2F45-409D-8C6B-0AD2A794B591}"/>
    <cellStyle name="Summa" xfId="12" xr:uid="{00000000-0005-0000-0000-000029000000}"/>
    <cellStyle name="Title" xfId="14" builtinId="15" hidden="1"/>
    <cellStyle name="Warning Text" xfId="24" builtinId="11" hidden="1"/>
  </cellStyles>
  <dxfs count="57">
    <dxf>
      <fill>
        <patternFill>
          <bgColor theme="0"/>
        </patternFill>
      </fill>
    </dxf>
    <dxf>
      <fill>
        <patternFill>
          <bgColor rgb="FFFFFF99"/>
        </patternFill>
      </fill>
    </dxf>
    <dxf>
      <font>
        <color theme="0"/>
      </font>
      <fill>
        <patternFill patternType="none">
          <bgColor auto="1"/>
        </patternFill>
      </fill>
      <border>
        <left/>
        <right/>
        <top/>
        <bottom/>
        <vertical/>
        <horizontal/>
      </border>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ont>
        <color theme="0"/>
      </font>
      <fill>
        <patternFill>
          <bgColor theme="0"/>
        </patternFill>
      </fill>
    </dxf>
    <dxf>
      <font>
        <color theme="0"/>
      </font>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fill>
        <patternFill patternType="none">
          <bgColor auto="1"/>
        </patternFill>
      </fill>
      <border>
        <left/>
        <right/>
        <top/>
        <bottom/>
        <vertical/>
        <horizontal/>
      </border>
    </dxf>
    <dxf>
      <font>
        <color theme="0"/>
      </font>
      <fill>
        <patternFill>
          <bgColor theme="0"/>
        </patternFill>
      </fill>
    </dxf>
    <dxf>
      <font>
        <color theme="0"/>
      </font>
      <fill>
        <patternFill>
          <bgColor theme="0"/>
        </patternFill>
      </fill>
    </dxf>
    <dxf>
      <font>
        <color theme="0"/>
      </font>
      <fill>
        <patternFill patternType="none">
          <bgColor auto="1"/>
        </patternFill>
      </fill>
      <border>
        <left/>
        <right/>
        <top/>
        <bottom/>
        <vertical/>
        <horizontal/>
      </border>
    </dxf>
    <dxf>
      <fill>
        <patternFill>
          <bgColor theme="0" tint="-0.34998626667073579"/>
        </patternFill>
      </fill>
    </dxf>
    <dxf>
      <fill>
        <patternFill>
          <bgColor theme="0" tint="-0.34998626667073579"/>
        </patternFill>
      </fill>
    </dxf>
    <dxf>
      <font>
        <color theme="0"/>
      </font>
      <fill>
        <patternFill patternType="none">
          <bgColor auto="1"/>
        </patternFill>
      </fill>
      <border>
        <left/>
        <right/>
        <top/>
        <bottom/>
        <vertical/>
        <horizontal/>
      </border>
    </dxf>
    <dxf>
      <font>
        <color theme="0"/>
      </font>
      <fill>
        <patternFill patternType="none">
          <bgColor auto="1"/>
        </patternFill>
      </fill>
    </dxf>
    <dxf>
      <fill>
        <patternFill>
          <bgColor theme="0" tint="-0.34998626667073579"/>
        </patternFill>
      </fill>
    </dxf>
    <dxf>
      <font>
        <color theme="0"/>
      </font>
      <fill>
        <patternFill patternType="none">
          <bgColor auto="1"/>
        </patternFill>
      </fill>
      <border>
        <left/>
        <right/>
        <top/>
        <bottom/>
        <vertical/>
        <horizontal/>
      </border>
    </dxf>
    <dxf>
      <fill>
        <patternFill>
          <bgColor theme="0"/>
        </patternFill>
      </fill>
    </dxf>
    <dxf>
      <font>
        <b val="0"/>
        <i val="0"/>
        <color theme="0"/>
      </font>
      <fill>
        <patternFill patternType="none">
          <bgColor auto="1"/>
        </patternFill>
      </fill>
      <border>
        <left/>
        <right/>
        <top/>
        <bottom/>
        <vertical/>
        <horizontal/>
      </border>
    </dxf>
    <dxf>
      <font>
        <color theme="0"/>
      </font>
      <fill>
        <patternFill patternType="none">
          <bgColor auto="1"/>
        </patternFill>
      </fill>
    </dxf>
    <dxf>
      <font>
        <color theme="0"/>
      </font>
      <fill>
        <patternFill patternType="none">
          <bgColor auto="1"/>
        </patternFill>
      </fill>
      <border>
        <left/>
        <right/>
        <top/>
        <bottom/>
        <vertical/>
        <horizontal/>
      </border>
    </dxf>
    <dxf>
      <fill>
        <patternFill>
          <bgColor theme="0"/>
        </patternFill>
      </fill>
    </dxf>
    <dxf>
      <fill>
        <patternFill>
          <bgColor theme="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ill>
        <patternFill>
          <bgColor theme="0"/>
        </patternFill>
      </fill>
    </dxf>
    <dxf>
      <font>
        <color theme="0"/>
      </font>
      <fill>
        <patternFill>
          <bgColor theme="0"/>
        </patternFill>
      </fill>
      <border>
        <left/>
        <right/>
        <top/>
        <bottom/>
        <vertical/>
        <horizontal/>
      </border>
    </dxf>
  </dxfs>
  <tableStyles count="0" defaultTableStyle="TableStyleMedium9" defaultPivotStyle="PivotStyleLight16"/>
  <colors>
    <mruColors>
      <color rgb="FFFFFF99"/>
      <color rgb="FFCCFFFF"/>
      <color rgb="FFCCFFCC"/>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ebextensions/_rels/taskpanes.xml.rels><?xml version="1.0" encoding="UTF-8" standalone="yes"?>
<Relationships xmlns="http://schemas.openxmlformats.org/package/2006/relationships"><Relationship Id="rId2" Type="http://schemas.microsoft.com/office/2011/relationships/webextension" Target="webextension2.xml"/><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 dockstate="right" visibility="0" width="0" row="0">
    <wetp:webextensionref xmlns:r="http://schemas.openxmlformats.org/officeDocument/2006/relationships" r:id="rId2"/>
  </wetp:taskpane>
</wetp:taskpanes>
</file>

<file path=xl/webextensions/webextension1.xml><?xml version="1.0" encoding="utf-8"?>
<we:webextension xmlns:we="http://schemas.microsoft.com/office/webextensions/webextension/2010/11" id="{65E71BEE-BA14-4D76-AA9B-3922A6042DCC}">
  <we:reference id="wa104380862" version="1.5.0.0" store="sv-SE" storeType="OMEX"/>
  <we:alternateReferences>
    <we:reference id="wa104380862" version="1.5.0.0" store="" storeType="OMEX"/>
  </we:alternateReferences>
  <we:properties/>
  <we:bindings/>
  <we:snapshot xmlns:r="http://schemas.openxmlformats.org/officeDocument/2006/relationships"/>
</we:webextension>
</file>

<file path=xl/webextensions/webextension2.xml><?xml version="1.0" encoding="utf-8"?>
<we:webextension xmlns:we="http://schemas.microsoft.com/office/webextensions/webextension/2010/11" id="{E88883E6-D258-4935-B15A-7ED01999E6F9}">
  <we:reference id="wa200003696" version="1.3.0.0" store="en-US" storeType="OMEX"/>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selecta.com/" TargetMode="External"/><Relationship Id="rId2" Type="http://schemas.openxmlformats.org/officeDocument/2006/relationships/hyperlink" Target="http://www.compass-group.se/" TargetMode="External"/><Relationship Id="rId1" Type="http://schemas.openxmlformats.org/officeDocument/2006/relationships/hyperlink" Target="http://www.jobmeal.s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49"/>
  <sheetViews>
    <sheetView showGridLines="0" zoomScaleNormal="100" workbookViewId="0">
      <selection activeCell="B13" sqref="B13"/>
    </sheetView>
  </sheetViews>
  <sheetFormatPr defaultColWidth="9.140625" defaultRowHeight="12.75" x14ac:dyDescent="0.2"/>
  <cols>
    <col min="1" max="2" width="6.7109375" style="1" customWidth="1"/>
    <col min="3" max="3" width="23.7109375" style="1" bestFit="1" customWidth="1"/>
    <col min="4" max="8" width="24.42578125" style="1" bestFit="1" customWidth="1"/>
    <col min="9" max="14" width="24.5703125" style="1" customWidth="1"/>
    <col min="15" max="20" width="13.28515625" style="1" customWidth="1"/>
    <col min="21" max="21" width="47.28515625" style="1" bestFit="1" customWidth="1"/>
    <col min="22" max="28" width="13.28515625" style="1" customWidth="1"/>
    <col min="29" max="32" width="24.5703125" style="1" customWidth="1"/>
    <col min="33" max="33" width="40" style="1" bestFit="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2:41" x14ac:dyDescent="0.2">
      <c r="J1" s="42" t="s">
        <v>122</v>
      </c>
    </row>
    <row r="2" spans="2:41" x14ac:dyDescent="0.2">
      <c r="D2" s="72" t="s">
        <v>152</v>
      </c>
      <c r="E2" s="72" t="s">
        <v>153</v>
      </c>
      <c r="F2" s="72" t="s">
        <v>154</v>
      </c>
      <c r="G2" s="72" t="s">
        <v>155</v>
      </c>
      <c r="H2" s="72" t="s">
        <v>156</v>
      </c>
      <c r="I2" s="72" t="s">
        <v>157</v>
      </c>
      <c r="J2" s="73" t="str">
        <f>USRDelområde</f>
        <v>Delområde 1</v>
      </c>
      <c r="L2" s="73" t="s">
        <v>607</v>
      </c>
      <c r="M2" s="73" t="s">
        <v>608</v>
      </c>
      <c r="O2" s="1" t="s">
        <v>620</v>
      </c>
    </row>
    <row r="3" spans="2:41" ht="13.5" thickBot="1" x14ac:dyDescent="0.25">
      <c r="C3" s="96" t="s">
        <v>115</v>
      </c>
      <c r="D3" s="95" t="s">
        <v>158</v>
      </c>
      <c r="E3" s="95" t="s">
        <v>158</v>
      </c>
      <c r="F3" s="72" t="s">
        <v>158</v>
      </c>
      <c r="G3" s="72" t="s">
        <v>158</v>
      </c>
      <c r="H3" s="72" t="s">
        <v>158</v>
      </c>
      <c r="I3" s="90" t="s">
        <v>158</v>
      </c>
      <c r="J3" s="93" t="str">
        <f>IFERROR(IF(INDEX(D3:I3,MATCH(J$2,D$2:I$2,0))=0,"",INDEX(D3:I3,MATCH(J$2,D$2:I$2,0))),"")</f>
        <v>Välj vara/tjänst</v>
      </c>
      <c r="L3" s="85" t="s">
        <v>624</v>
      </c>
      <c r="M3" s="85" t="s">
        <v>625</v>
      </c>
    </row>
    <row r="4" spans="2:41" x14ac:dyDescent="0.2">
      <c r="C4" s="110" t="s">
        <v>159</v>
      </c>
      <c r="D4" s="112" t="s">
        <v>160</v>
      </c>
      <c r="E4" s="41" t="s">
        <v>161</v>
      </c>
      <c r="F4" s="41" t="s">
        <v>162</v>
      </c>
      <c r="G4" s="41" t="s">
        <v>163</v>
      </c>
      <c r="H4" s="41" t="s">
        <v>164</v>
      </c>
      <c r="I4" s="89" t="s">
        <v>165</v>
      </c>
      <c r="J4" s="93" t="str">
        <f>IFERROR(IF(INDEX(D4:I4,MATCH(J$2,D$2:I$2,0))=0,"",INDEX(D4:I4,MATCH(J$2,D$2:I$2,0))),"")</f>
        <v>Delområde 1/Vara/Tjanst 1</v>
      </c>
      <c r="L4" s="84"/>
      <c r="M4" s="84"/>
      <c r="N4" s="1">
        <v>1</v>
      </c>
    </row>
    <row r="5" spans="2:41" x14ac:dyDescent="0.2">
      <c r="C5" s="111" t="s">
        <v>152</v>
      </c>
      <c r="D5" s="112" t="s">
        <v>166</v>
      </c>
      <c r="E5" s="41" t="s">
        <v>167</v>
      </c>
      <c r="F5" s="41" t="s">
        <v>168</v>
      </c>
      <c r="G5" s="41" t="s">
        <v>169</v>
      </c>
      <c r="H5" s="41" t="s">
        <v>170</v>
      </c>
      <c r="I5" s="89" t="s">
        <v>171</v>
      </c>
      <c r="J5" s="93" t="str">
        <f t="shared" ref="J5:J24" si="0">IFERROR(IF(INDEX(D5:I5,MATCH(J$2,D$2:I$2,0))=0,"",INDEX(D5:I5,MATCH(J$2,D$2:I$2,0))),"")</f>
        <v>Delområde 1/Vara/Tjanst 2</v>
      </c>
      <c r="L5" s="80" t="s">
        <v>626</v>
      </c>
      <c r="M5" s="84" t="s">
        <v>627</v>
      </c>
      <c r="N5" s="1">
        <v>2</v>
      </c>
      <c r="AF5"/>
      <c r="AG5"/>
      <c r="AH5"/>
      <c r="AI5"/>
      <c r="AJ5"/>
      <c r="AK5"/>
      <c r="AL5"/>
      <c r="AM5"/>
      <c r="AN5"/>
      <c r="AO5"/>
    </row>
    <row r="6" spans="2:41" x14ac:dyDescent="0.2">
      <c r="C6" s="111" t="s">
        <v>153</v>
      </c>
      <c r="D6" s="112" t="s">
        <v>172</v>
      </c>
      <c r="E6" s="41" t="s">
        <v>173</v>
      </c>
      <c r="F6" s="41" t="s">
        <v>174</v>
      </c>
      <c r="G6" s="41" t="s">
        <v>175</v>
      </c>
      <c r="H6" s="41" t="s">
        <v>176</v>
      </c>
      <c r="I6" s="89" t="s">
        <v>177</v>
      </c>
      <c r="J6" s="93" t="str">
        <f t="shared" si="0"/>
        <v>Delområde 1/Vara/Tjanst 3</v>
      </c>
      <c r="L6" s="80" t="s">
        <v>628</v>
      </c>
      <c r="M6" s="80" t="s">
        <v>629</v>
      </c>
      <c r="N6" s="1">
        <v>3</v>
      </c>
    </row>
    <row r="7" spans="2:41" x14ac:dyDescent="0.2">
      <c r="C7" s="111" t="s">
        <v>154</v>
      </c>
      <c r="D7" s="112" t="s">
        <v>178</v>
      </c>
      <c r="E7" s="41" t="s">
        <v>179</v>
      </c>
      <c r="F7" s="41" t="s">
        <v>180</v>
      </c>
      <c r="G7" s="41" t="s">
        <v>181</v>
      </c>
      <c r="H7" s="41" t="s">
        <v>182</v>
      </c>
      <c r="I7" s="89" t="s">
        <v>183</v>
      </c>
      <c r="J7" s="93" t="str">
        <f t="shared" si="0"/>
        <v>Delområde 1/Vara/Tjanst 4</v>
      </c>
      <c r="L7" s="80" t="s">
        <v>630</v>
      </c>
      <c r="M7" s="80" t="s">
        <v>631</v>
      </c>
      <c r="N7" s="1">
        <v>4</v>
      </c>
    </row>
    <row r="8" spans="2:41" x14ac:dyDescent="0.2">
      <c r="C8" s="111" t="s">
        <v>155</v>
      </c>
      <c r="D8" s="112" t="s">
        <v>184</v>
      </c>
      <c r="E8" s="41" t="s">
        <v>185</v>
      </c>
      <c r="F8" s="41" t="s">
        <v>186</v>
      </c>
      <c r="G8" s="41" t="s">
        <v>187</v>
      </c>
      <c r="H8" s="41" t="s">
        <v>188</v>
      </c>
      <c r="I8" s="89" t="s">
        <v>189</v>
      </c>
      <c r="J8" s="93" t="str">
        <f t="shared" si="0"/>
        <v>Delområde 1/Vara/Tjanst 5</v>
      </c>
      <c r="L8" s="80" t="s">
        <v>632</v>
      </c>
      <c r="M8" s="80" t="s">
        <v>633</v>
      </c>
      <c r="N8" s="1">
        <v>5</v>
      </c>
    </row>
    <row r="9" spans="2:41" ht="12.75" customHeight="1" x14ac:dyDescent="0.2">
      <c r="C9" s="111" t="s">
        <v>156</v>
      </c>
      <c r="D9" s="112" t="s">
        <v>190</v>
      </c>
      <c r="E9" s="41" t="s">
        <v>191</v>
      </c>
      <c r="F9" s="41" t="s">
        <v>192</v>
      </c>
      <c r="G9" s="41" t="s">
        <v>193</v>
      </c>
      <c r="H9" s="41" t="s">
        <v>194</v>
      </c>
      <c r="I9" s="89" t="s">
        <v>195</v>
      </c>
      <c r="J9" s="93" t="str">
        <f t="shared" si="0"/>
        <v>Delområde 1/Vara/Tjanst 6</v>
      </c>
      <c r="L9" s="80" t="s">
        <v>634</v>
      </c>
      <c r="M9" s="80" t="s">
        <v>635</v>
      </c>
      <c r="N9" s="1">
        <v>6</v>
      </c>
    </row>
    <row r="10" spans="2:41" ht="12.75" customHeight="1" x14ac:dyDescent="0.2">
      <c r="C10" s="111" t="s">
        <v>157</v>
      </c>
      <c r="D10" s="112" t="s">
        <v>196</v>
      </c>
      <c r="E10" s="41" t="s">
        <v>197</v>
      </c>
      <c r="F10" s="41" t="s">
        <v>198</v>
      </c>
      <c r="G10" s="41" t="s">
        <v>199</v>
      </c>
      <c r="H10" s="41" t="s">
        <v>200</v>
      </c>
      <c r="I10" s="89" t="s">
        <v>201</v>
      </c>
      <c r="J10" s="93" t="str">
        <f t="shared" si="0"/>
        <v>Delområde 1/Vara/Tjanst 7</v>
      </c>
      <c r="L10" s="80" t="s">
        <v>636</v>
      </c>
      <c r="M10" s="80" t="s">
        <v>637</v>
      </c>
      <c r="N10" s="1">
        <v>7</v>
      </c>
    </row>
    <row r="11" spans="2:41" ht="12.75" customHeight="1" x14ac:dyDescent="0.2">
      <c r="D11" s="112" t="s">
        <v>202</v>
      </c>
      <c r="E11" s="41" t="s">
        <v>203</v>
      </c>
      <c r="F11" s="41" t="s">
        <v>204</v>
      </c>
      <c r="G11" s="41" t="s">
        <v>205</v>
      </c>
      <c r="H11" s="41" t="s">
        <v>206</v>
      </c>
      <c r="I11" s="89" t="s">
        <v>207</v>
      </c>
      <c r="J11" s="93" t="str">
        <f t="shared" si="0"/>
        <v>Delområde 1/Vara/Tjanst 8</v>
      </c>
      <c r="L11" s="80" t="s">
        <v>638</v>
      </c>
      <c r="M11" s="80" t="s">
        <v>639</v>
      </c>
      <c r="N11" s="1">
        <v>8</v>
      </c>
    </row>
    <row r="12" spans="2:41" x14ac:dyDescent="0.2">
      <c r="D12" s="112" t="s">
        <v>208</v>
      </c>
      <c r="E12" s="41" t="s">
        <v>209</v>
      </c>
      <c r="F12" s="41" t="s">
        <v>210</v>
      </c>
      <c r="G12" s="41" t="s">
        <v>211</v>
      </c>
      <c r="H12" s="41" t="s">
        <v>212</v>
      </c>
      <c r="I12" s="89" t="s">
        <v>213</v>
      </c>
      <c r="J12" s="93" t="str">
        <f t="shared" si="0"/>
        <v>Delområde 1/Vara/Tjanst 9</v>
      </c>
      <c r="L12" s="80" t="s">
        <v>640</v>
      </c>
      <c r="M12" s="80" t="s">
        <v>641</v>
      </c>
      <c r="N12" s="1">
        <v>9</v>
      </c>
    </row>
    <row r="13" spans="2:41" ht="13.5" thickBot="1" x14ac:dyDescent="0.25">
      <c r="B13" s="2"/>
      <c r="D13" s="112" t="s">
        <v>214</v>
      </c>
      <c r="E13" s="41" t="s">
        <v>215</v>
      </c>
      <c r="F13" s="41" t="s">
        <v>216</v>
      </c>
      <c r="G13" s="41" t="s">
        <v>217</v>
      </c>
      <c r="H13" s="41" t="s">
        <v>218</v>
      </c>
      <c r="I13" s="89" t="s">
        <v>219</v>
      </c>
      <c r="J13" s="93" t="str">
        <f t="shared" si="0"/>
        <v>Delområde 1/Vara/Tjanst 10</v>
      </c>
      <c r="L13" s="80" t="s">
        <v>642</v>
      </c>
      <c r="M13" s="81" t="s">
        <v>643</v>
      </c>
      <c r="N13" s="1">
        <v>10</v>
      </c>
    </row>
    <row r="14" spans="2:41" ht="13.5" thickBot="1" x14ac:dyDescent="0.25">
      <c r="D14" s="112" t="s">
        <v>220</v>
      </c>
      <c r="E14" s="41" t="s">
        <v>221</v>
      </c>
      <c r="F14" s="41" t="s">
        <v>222</v>
      </c>
      <c r="G14" s="41" t="s">
        <v>223</v>
      </c>
      <c r="H14" s="41" t="s">
        <v>224</v>
      </c>
      <c r="I14" s="89" t="s">
        <v>225</v>
      </c>
      <c r="J14" s="93" t="str">
        <f t="shared" si="0"/>
        <v>Delområde 1/Vara/Tjanst 11</v>
      </c>
      <c r="L14" s="81" t="s">
        <v>644</v>
      </c>
      <c r="M14" s="163" t="s">
        <v>13</v>
      </c>
      <c r="N14" s="1">
        <v>11</v>
      </c>
    </row>
    <row r="15" spans="2:41" x14ac:dyDescent="0.2">
      <c r="D15" s="112" t="s">
        <v>226</v>
      </c>
      <c r="E15" s="41" t="s">
        <v>227</v>
      </c>
      <c r="F15" s="41" t="s">
        <v>228</v>
      </c>
      <c r="G15" s="41" t="s">
        <v>229</v>
      </c>
      <c r="H15" s="41" t="s">
        <v>230</v>
      </c>
      <c r="I15" s="89" t="s">
        <v>231</v>
      </c>
      <c r="J15" s="93" t="str">
        <f t="shared" si="0"/>
        <v>Delområde 1/Vara/Tjanst 12</v>
      </c>
      <c r="N15" s="1">
        <v>12</v>
      </c>
    </row>
    <row r="16" spans="2:41" x14ac:dyDescent="0.2">
      <c r="D16" s="112" t="s">
        <v>232</v>
      </c>
      <c r="E16" s="41" t="s">
        <v>233</v>
      </c>
      <c r="F16" s="41" t="s">
        <v>234</v>
      </c>
      <c r="G16" s="41" t="s">
        <v>235</v>
      </c>
      <c r="H16" s="41" t="s">
        <v>236</v>
      </c>
      <c r="I16" s="89" t="s">
        <v>237</v>
      </c>
      <c r="J16" s="93" t="str">
        <f t="shared" si="0"/>
        <v>Delområde 1/Vara/Tjanst 13</v>
      </c>
      <c r="N16" s="1">
        <v>13</v>
      </c>
    </row>
    <row r="17" spans="4:22" x14ac:dyDescent="0.2">
      <c r="D17" s="112" t="s">
        <v>238</v>
      </c>
      <c r="E17" s="41" t="s">
        <v>239</v>
      </c>
      <c r="F17" s="41" t="s">
        <v>240</v>
      </c>
      <c r="G17" s="41" t="s">
        <v>241</v>
      </c>
      <c r="H17" s="41" t="s">
        <v>242</v>
      </c>
      <c r="I17" s="89" t="s">
        <v>243</v>
      </c>
      <c r="J17" s="93" t="str">
        <f t="shared" si="0"/>
        <v>Delområde 1/Vara/Tjanst 14</v>
      </c>
      <c r="N17" s="1">
        <v>14</v>
      </c>
    </row>
    <row r="18" spans="4:22" x14ac:dyDescent="0.2">
      <c r="D18" s="112" t="s">
        <v>244</v>
      </c>
      <c r="E18" s="41" t="s">
        <v>245</v>
      </c>
      <c r="F18" s="41" t="s">
        <v>246</v>
      </c>
      <c r="G18" s="41" t="s">
        <v>247</v>
      </c>
      <c r="H18" s="41" t="s">
        <v>248</v>
      </c>
      <c r="I18" s="89" t="s">
        <v>249</v>
      </c>
      <c r="J18" s="93" t="str">
        <f t="shared" si="0"/>
        <v>Delområde 1/Vara/Tjanst 15</v>
      </c>
      <c r="N18" s="1">
        <v>15</v>
      </c>
    </row>
    <row r="19" spans="4:22" x14ac:dyDescent="0.2">
      <c r="D19" s="112" t="s">
        <v>250</v>
      </c>
      <c r="E19" s="41" t="s">
        <v>251</v>
      </c>
      <c r="F19" s="41" t="s">
        <v>252</v>
      </c>
      <c r="G19" s="41" t="s">
        <v>253</v>
      </c>
      <c r="H19" s="41" t="s">
        <v>254</v>
      </c>
      <c r="I19" s="89" t="s">
        <v>255</v>
      </c>
      <c r="J19" s="93" t="str">
        <f t="shared" si="0"/>
        <v>Delområde 1/Vara/Tjanst 16</v>
      </c>
      <c r="N19" s="1">
        <v>16</v>
      </c>
    </row>
    <row r="20" spans="4:22" x14ac:dyDescent="0.2">
      <c r="D20" s="112" t="s">
        <v>256</v>
      </c>
      <c r="E20" s="41" t="s">
        <v>257</v>
      </c>
      <c r="F20" s="41" t="s">
        <v>258</v>
      </c>
      <c r="G20" s="41" t="s">
        <v>259</v>
      </c>
      <c r="H20" s="41" t="s">
        <v>260</v>
      </c>
      <c r="I20" s="89" t="s">
        <v>261</v>
      </c>
      <c r="J20" s="93" t="str">
        <f t="shared" si="0"/>
        <v>Delområde 1/Vara/Tjanst 17</v>
      </c>
      <c r="N20" s="1">
        <v>17</v>
      </c>
    </row>
    <row r="21" spans="4:22" x14ac:dyDescent="0.2">
      <c r="D21" s="112" t="s">
        <v>262</v>
      </c>
      <c r="E21" s="41" t="s">
        <v>263</v>
      </c>
      <c r="F21" s="41" t="s">
        <v>264</v>
      </c>
      <c r="G21" s="41" t="s">
        <v>265</v>
      </c>
      <c r="H21" s="41" t="s">
        <v>266</v>
      </c>
      <c r="I21" s="89" t="s">
        <v>267</v>
      </c>
      <c r="J21" s="93" t="str">
        <f t="shared" si="0"/>
        <v>Delområde 1/Vara/Tjanst 18</v>
      </c>
      <c r="N21" s="1">
        <v>18</v>
      </c>
    </row>
    <row r="22" spans="4:22" x14ac:dyDescent="0.2">
      <c r="D22" s="112" t="s">
        <v>268</v>
      </c>
      <c r="E22" s="41" t="s">
        <v>269</v>
      </c>
      <c r="F22" s="41" t="s">
        <v>270</v>
      </c>
      <c r="G22" s="41" t="s">
        <v>271</v>
      </c>
      <c r="H22" s="41" t="s">
        <v>272</v>
      </c>
      <c r="I22" s="89" t="s">
        <v>273</v>
      </c>
      <c r="J22" s="93" t="str">
        <f t="shared" si="0"/>
        <v>Delområde 1/Vara/Tjanst 19</v>
      </c>
      <c r="N22" s="1">
        <v>19</v>
      </c>
    </row>
    <row r="23" spans="4:22" x14ac:dyDescent="0.2">
      <c r="D23" s="112" t="s">
        <v>274</v>
      </c>
      <c r="E23" s="41" t="s">
        <v>275</v>
      </c>
      <c r="F23" s="41" t="s">
        <v>276</v>
      </c>
      <c r="G23" s="41" t="s">
        <v>277</v>
      </c>
      <c r="H23" s="41" t="s">
        <v>278</v>
      </c>
      <c r="I23" s="89" t="s">
        <v>279</v>
      </c>
      <c r="J23" s="93" t="str">
        <f t="shared" si="0"/>
        <v>Delområde 1/Vara/Tjanst 20</v>
      </c>
      <c r="N23" s="1">
        <v>20</v>
      </c>
    </row>
    <row r="24" spans="4:22" x14ac:dyDescent="0.2">
      <c r="D24" s="112" t="s">
        <v>280</v>
      </c>
      <c r="E24" s="41" t="s">
        <v>281</v>
      </c>
      <c r="F24" s="41" t="s">
        <v>282</v>
      </c>
      <c r="G24" s="41" t="s">
        <v>283</v>
      </c>
      <c r="H24" s="41" t="s">
        <v>284</v>
      </c>
      <c r="I24" s="89" t="s">
        <v>285</v>
      </c>
      <c r="J24" s="93" t="str">
        <f t="shared" si="0"/>
        <v>Delområde 1/Vara/Tjanst 21</v>
      </c>
    </row>
    <row r="25" spans="4:22" x14ac:dyDescent="0.2">
      <c r="J25" s="91"/>
    </row>
    <row r="26" spans="4:22" x14ac:dyDescent="0.2">
      <c r="J26" s="91"/>
    </row>
    <row r="27" spans="4:22" ht="13.5" thickBot="1" x14ac:dyDescent="0.25">
      <c r="D27" s="66" t="s">
        <v>575</v>
      </c>
      <c r="J27" s="42" t="s">
        <v>121</v>
      </c>
    </row>
    <row r="28" spans="4:22" x14ac:dyDescent="0.2">
      <c r="D28" s="74" t="s">
        <v>325</v>
      </c>
      <c r="E28" s="94" t="str">
        <f>D28</f>
        <v>Välj Vara/Tjanst</v>
      </c>
      <c r="F28" s="94" t="str">
        <f>E28</f>
        <v>Välj Vara/Tjanst</v>
      </c>
      <c r="G28" s="94" t="str">
        <f>F28</f>
        <v>Välj Vara/Tjanst</v>
      </c>
      <c r="H28" s="94" t="str">
        <f>G28</f>
        <v>Välj Vara/Tjanst</v>
      </c>
      <c r="I28" s="94" t="str">
        <f>H28</f>
        <v>Välj Vara/Tjanst</v>
      </c>
      <c r="J28" s="92" t="str">
        <f>INDEX(D28:I28,MATCH(J$2,D$2:I$2,0))</f>
        <v>Välj Vara/Tjanst</v>
      </c>
    </row>
    <row r="29" spans="4:22" x14ac:dyDescent="0.2">
      <c r="D29" s="112" t="s">
        <v>160</v>
      </c>
      <c r="E29" s="112" t="s">
        <v>161</v>
      </c>
      <c r="F29" s="41" t="s">
        <v>162</v>
      </c>
      <c r="G29" s="41" t="s">
        <v>163</v>
      </c>
      <c r="H29" s="41" t="s">
        <v>164</v>
      </c>
      <c r="I29" s="89" t="s">
        <v>165</v>
      </c>
      <c r="J29" s="93" t="str">
        <f>IFERROR(IF(INDEX(D29:I29,MATCH(J$2,D$2:I$2,0))=0,"",INDEX(D29:I29,MATCH(J$2,D$2:I$2,0))),"")</f>
        <v>Delområde 1/Vara/Tjanst 1</v>
      </c>
      <c r="P29" s="1" t="s">
        <v>621</v>
      </c>
      <c r="S29" s="1" t="s">
        <v>622</v>
      </c>
      <c r="V29" s="1" t="s">
        <v>623</v>
      </c>
    </row>
    <row r="30" spans="4:22" x14ac:dyDescent="0.2">
      <c r="D30" s="112" t="s">
        <v>166</v>
      </c>
      <c r="E30" s="112" t="s">
        <v>167</v>
      </c>
      <c r="F30" s="41" t="s">
        <v>168</v>
      </c>
      <c r="G30" s="41" t="s">
        <v>169</v>
      </c>
      <c r="H30" s="41" t="s">
        <v>170</v>
      </c>
      <c r="I30" s="89" t="s">
        <v>171</v>
      </c>
      <c r="J30" s="93" t="str">
        <f t="shared" ref="J30:J53" si="1">IFERROR(IF(INDEX(D30:I30,MATCH(J$2,D$2:I$2,0))=0,"",INDEX(D30:I30,MATCH(J$2,D$2:I$2,0))),"")</f>
        <v>Delområde 1/Vara/Tjanst 2</v>
      </c>
    </row>
    <row r="31" spans="4:22" x14ac:dyDescent="0.2">
      <c r="D31" s="112" t="s">
        <v>172</v>
      </c>
      <c r="E31" s="112" t="s">
        <v>173</v>
      </c>
      <c r="F31" s="41" t="s">
        <v>174</v>
      </c>
      <c r="G31" s="41" t="s">
        <v>175</v>
      </c>
      <c r="H31" s="41" t="s">
        <v>176</v>
      </c>
      <c r="I31" s="89" t="s">
        <v>177</v>
      </c>
      <c r="J31" s="93" t="str">
        <f t="shared" si="1"/>
        <v>Delområde 1/Vara/Tjanst 3</v>
      </c>
    </row>
    <row r="32" spans="4:22" x14ac:dyDescent="0.2">
      <c r="D32" s="112" t="s">
        <v>178</v>
      </c>
      <c r="E32" s="112" t="s">
        <v>179</v>
      </c>
      <c r="F32" s="41" t="s">
        <v>180</v>
      </c>
      <c r="G32" s="41" t="s">
        <v>181</v>
      </c>
      <c r="H32" s="41" t="s">
        <v>182</v>
      </c>
      <c r="I32" s="89" t="s">
        <v>183</v>
      </c>
      <c r="J32" s="93" t="str">
        <f t="shared" si="1"/>
        <v>Delområde 1/Vara/Tjanst 4</v>
      </c>
    </row>
    <row r="33" spans="4:17" x14ac:dyDescent="0.2">
      <c r="D33" s="112" t="s">
        <v>184</v>
      </c>
      <c r="E33" s="112" t="s">
        <v>185</v>
      </c>
      <c r="F33" s="41" t="s">
        <v>186</v>
      </c>
      <c r="G33" s="41" t="s">
        <v>187</v>
      </c>
      <c r="H33" s="41" t="s">
        <v>188</v>
      </c>
      <c r="I33" s="89" t="s">
        <v>189</v>
      </c>
      <c r="J33" s="93" t="str">
        <f t="shared" si="1"/>
        <v>Delområde 1/Vara/Tjanst 5</v>
      </c>
    </row>
    <row r="34" spans="4:17" x14ac:dyDescent="0.2">
      <c r="D34" s="112" t="s">
        <v>190</v>
      </c>
      <c r="E34" s="112" t="s">
        <v>191</v>
      </c>
      <c r="F34" s="41" t="s">
        <v>192</v>
      </c>
      <c r="G34" s="41" t="s">
        <v>193</v>
      </c>
      <c r="H34" s="41" t="s">
        <v>194</v>
      </c>
      <c r="I34" s="89" t="s">
        <v>195</v>
      </c>
      <c r="J34" s="93" t="str">
        <f t="shared" si="1"/>
        <v>Delområde 1/Vara/Tjanst 6</v>
      </c>
    </row>
    <row r="35" spans="4:17" x14ac:dyDescent="0.2">
      <c r="D35" s="112" t="s">
        <v>196</v>
      </c>
      <c r="E35" s="112" t="s">
        <v>197</v>
      </c>
      <c r="F35" s="41" t="s">
        <v>198</v>
      </c>
      <c r="G35" s="41" t="s">
        <v>199</v>
      </c>
      <c r="H35" s="41" t="s">
        <v>200</v>
      </c>
      <c r="I35" s="89" t="s">
        <v>201</v>
      </c>
      <c r="J35" s="93" t="str">
        <f t="shared" si="1"/>
        <v>Delområde 1/Vara/Tjanst 7</v>
      </c>
    </row>
    <row r="36" spans="4:17" x14ac:dyDescent="0.2">
      <c r="D36" s="112" t="s">
        <v>202</v>
      </c>
      <c r="E36" s="112" t="s">
        <v>203</v>
      </c>
      <c r="F36" s="41" t="s">
        <v>204</v>
      </c>
      <c r="G36" s="41" t="s">
        <v>205</v>
      </c>
      <c r="H36" s="41" t="s">
        <v>206</v>
      </c>
      <c r="I36" s="89" t="s">
        <v>207</v>
      </c>
      <c r="J36" s="93" t="str">
        <f t="shared" si="1"/>
        <v>Delområde 1/Vara/Tjanst 8</v>
      </c>
    </row>
    <row r="37" spans="4:17" x14ac:dyDescent="0.2">
      <c r="D37" s="112" t="s">
        <v>208</v>
      </c>
      <c r="E37" s="112" t="s">
        <v>209</v>
      </c>
      <c r="F37" s="41" t="s">
        <v>210</v>
      </c>
      <c r="G37" s="41" t="s">
        <v>211</v>
      </c>
      <c r="H37" s="41" t="s">
        <v>212</v>
      </c>
      <c r="I37" s="89" t="s">
        <v>213</v>
      </c>
      <c r="J37" s="93" t="str">
        <f t="shared" si="1"/>
        <v>Delområde 1/Vara/Tjanst 9</v>
      </c>
    </row>
    <row r="38" spans="4:17" x14ac:dyDescent="0.2">
      <c r="D38" s="112" t="s">
        <v>214</v>
      </c>
      <c r="E38" s="112" t="s">
        <v>215</v>
      </c>
      <c r="F38" s="41" t="s">
        <v>216</v>
      </c>
      <c r="G38" s="41" t="s">
        <v>217</v>
      </c>
      <c r="H38" s="41" t="s">
        <v>218</v>
      </c>
      <c r="I38" s="89" t="s">
        <v>219</v>
      </c>
      <c r="J38" s="93" t="str">
        <f t="shared" si="1"/>
        <v>Delområde 1/Vara/Tjanst 10</v>
      </c>
    </row>
    <row r="39" spans="4:17" x14ac:dyDescent="0.2">
      <c r="D39" s="112" t="s">
        <v>220</v>
      </c>
      <c r="E39" s="112" t="s">
        <v>221</v>
      </c>
      <c r="F39" s="41" t="s">
        <v>222</v>
      </c>
      <c r="G39" s="41" t="s">
        <v>223</v>
      </c>
      <c r="H39" s="41" t="s">
        <v>224</v>
      </c>
      <c r="I39" s="89" t="s">
        <v>225</v>
      </c>
      <c r="J39" s="93" t="str">
        <f t="shared" si="1"/>
        <v>Delområde 1/Vara/Tjanst 11</v>
      </c>
    </row>
    <row r="40" spans="4:17" x14ac:dyDescent="0.2">
      <c r="D40" s="112" t="s">
        <v>226</v>
      </c>
      <c r="E40" s="112" t="s">
        <v>227</v>
      </c>
      <c r="F40" s="41" t="s">
        <v>228</v>
      </c>
      <c r="G40" s="41" t="s">
        <v>229</v>
      </c>
      <c r="H40" s="41" t="s">
        <v>230</v>
      </c>
      <c r="I40" s="89" t="s">
        <v>231</v>
      </c>
      <c r="J40" s="93" t="str">
        <f t="shared" si="1"/>
        <v>Delområde 1/Vara/Tjanst 12</v>
      </c>
    </row>
    <row r="41" spans="4:17" ht="13.5" thickBot="1" x14ac:dyDescent="0.25">
      <c r="D41" s="112" t="s">
        <v>232</v>
      </c>
      <c r="E41" s="112" t="s">
        <v>233</v>
      </c>
      <c r="F41" s="41" t="s">
        <v>234</v>
      </c>
      <c r="G41" s="41" t="s">
        <v>235</v>
      </c>
      <c r="H41" s="41" t="s">
        <v>236</v>
      </c>
      <c r="I41" s="89" t="s">
        <v>237</v>
      </c>
      <c r="J41" s="93" t="str">
        <f t="shared" si="1"/>
        <v>Delområde 1/Vara/Tjanst 13</v>
      </c>
      <c r="P41" s="42" t="s">
        <v>624</v>
      </c>
      <c r="Q41" s="42" t="s">
        <v>625</v>
      </c>
    </row>
    <row r="42" spans="4:17" x14ac:dyDescent="0.2">
      <c r="D42" s="112" t="s">
        <v>238</v>
      </c>
      <c r="E42" s="112" t="s">
        <v>239</v>
      </c>
      <c r="F42" s="41" t="s">
        <v>240</v>
      </c>
      <c r="G42" s="41" t="s">
        <v>241</v>
      </c>
      <c r="H42" s="41" t="s">
        <v>242</v>
      </c>
      <c r="I42" s="89" t="s">
        <v>243</v>
      </c>
      <c r="J42" s="93" t="str">
        <f t="shared" si="1"/>
        <v>Delområde 1/Vara/Tjanst 14</v>
      </c>
      <c r="M42" s="1" t="str" cm="1">
        <f t="array" aca="1" ref="M42" ca="1">IFERROR(INDIRECT(Admin!M44),"XXXXX")</f>
        <v>Vattenautomater 
med tillhörande varor och tjänster</v>
      </c>
      <c r="N42" s="1" t="str" cm="1">
        <f t="array" aca="1" ref="N42" ca="1">IFERROR(INDIRECT(Admin!N44),"XXXXX")</f>
        <v>23.3-6642-2023</v>
      </c>
      <c r="P42" s="195"/>
      <c r="Q42" s="198"/>
    </row>
    <row r="43" spans="4:17" x14ac:dyDescent="0.2">
      <c r="D43" s="112" t="s">
        <v>244</v>
      </c>
      <c r="E43" s="112" t="s">
        <v>245</v>
      </c>
      <c r="F43" s="41" t="s">
        <v>246</v>
      </c>
      <c r="G43" s="41" t="s">
        <v>247</v>
      </c>
      <c r="H43" s="41" t="s">
        <v>248</v>
      </c>
      <c r="I43" s="89" t="s">
        <v>249</v>
      </c>
      <c r="J43" s="93" t="str">
        <f t="shared" si="1"/>
        <v>Delområde 1/Vara/Tjanst 15</v>
      </c>
      <c r="P43" s="196" t="s">
        <v>713</v>
      </c>
      <c r="Q43" s="80" t="s">
        <v>778</v>
      </c>
    </row>
    <row r="44" spans="4:17" x14ac:dyDescent="0.2">
      <c r="D44" s="112" t="s">
        <v>250</v>
      </c>
      <c r="E44" s="112" t="s">
        <v>251</v>
      </c>
      <c r="F44" s="41" t="s">
        <v>252</v>
      </c>
      <c r="G44" s="41" t="s">
        <v>253</v>
      </c>
      <c r="H44" s="41" t="s">
        <v>254</v>
      </c>
      <c r="I44" s="89" t="s">
        <v>255</v>
      </c>
      <c r="J44" s="93" t="str">
        <f t="shared" si="1"/>
        <v>Delområde 1/Vara/Tjanst 16</v>
      </c>
      <c r="M44" s="1" t="str">
        <f>"'"&amp;M46&amp;"'!"&amp;M45</f>
        <v>'1 Specifikation'!J5</v>
      </c>
      <c r="N44" s="1" t="str">
        <f>"'"&amp;N46&amp;"'!"&amp;N45</f>
        <v>'1 Specifikation'!J8</v>
      </c>
      <c r="P44" s="196" t="s">
        <v>714</v>
      </c>
      <c r="Q44" s="80" t="s">
        <v>779</v>
      </c>
    </row>
    <row r="45" spans="4:17" x14ac:dyDescent="0.2">
      <c r="D45" s="112" t="s">
        <v>256</v>
      </c>
      <c r="E45" s="112" t="s">
        <v>257</v>
      </c>
      <c r="F45" s="41" t="s">
        <v>258</v>
      </c>
      <c r="G45" s="41" t="s">
        <v>259</v>
      </c>
      <c r="H45" s="41" t="s">
        <v>260</v>
      </c>
      <c r="I45" s="89" t="s">
        <v>261</v>
      </c>
      <c r="J45" s="93" t="str">
        <f t="shared" si="1"/>
        <v>Delområde 1/Vara/Tjanst 17</v>
      </c>
      <c r="M45" s="158" t="s">
        <v>605</v>
      </c>
      <c r="N45" s="158" t="s">
        <v>606</v>
      </c>
      <c r="P45" s="196" t="s">
        <v>715</v>
      </c>
      <c r="Q45" s="80" t="s">
        <v>780</v>
      </c>
    </row>
    <row r="46" spans="4:17" x14ac:dyDescent="0.2">
      <c r="D46" s="112" t="s">
        <v>262</v>
      </c>
      <c r="E46" s="112" t="s">
        <v>263</v>
      </c>
      <c r="F46" s="41" t="s">
        <v>264</v>
      </c>
      <c r="G46" s="41" t="s">
        <v>265</v>
      </c>
      <c r="H46" s="41" t="s">
        <v>266</v>
      </c>
      <c r="I46" s="89" t="s">
        <v>267</v>
      </c>
      <c r="J46" s="93" t="str">
        <f t="shared" si="1"/>
        <v>Delområde 1/Vara/Tjanst 18</v>
      </c>
      <c r="M46" s="153" t="str">
        <f>IFERROR(INDEX($L$50:$L$53,MATCH("Ja",$M$50:$M$53,0)),0)</f>
        <v>1 Specifikation</v>
      </c>
      <c r="N46" s="153" t="str">
        <f>M46</f>
        <v>1 Specifikation</v>
      </c>
      <c r="P46" s="196" t="s">
        <v>716</v>
      </c>
      <c r="Q46" s="80" t="s">
        <v>781</v>
      </c>
    </row>
    <row r="47" spans="4:17" x14ac:dyDescent="0.2">
      <c r="D47" s="112" t="s">
        <v>268</v>
      </c>
      <c r="E47" s="112" t="s">
        <v>269</v>
      </c>
      <c r="F47" s="41" t="s">
        <v>270</v>
      </c>
      <c r="G47" s="41" t="s">
        <v>271</v>
      </c>
      <c r="H47" s="41" t="s">
        <v>272</v>
      </c>
      <c r="I47" s="89" t="s">
        <v>273</v>
      </c>
      <c r="J47" s="93" t="str">
        <f t="shared" si="1"/>
        <v>Delområde 1/Vara/Tjanst 19</v>
      </c>
      <c r="P47" s="196" t="s">
        <v>717</v>
      </c>
      <c r="Q47" s="80" t="s">
        <v>782</v>
      </c>
    </row>
    <row r="48" spans="4:17" x14ac:dyDescent="0.2">
      <c r="D48" s="112" t="s">
        <v>274</v>
      </c>
      <c r="E48" s="112" t="s">
        <v>275</v>
      </c>
      <c r="F48" s="41" t="s">
        <v>276</v>
      </c>
      <c r="G48" s="41" t="s">
        <v>277</v>
      </c>
      <c r="H48" s="41" t="s">
        <v>278</v>
      </c>
      <c r="I48" s="89" t="s">
        <v>279</v>
      </c>
      <c r="J48" s="93" t="str">
        <f t="shared" si="1"/>
        <v>Delområde 1/Vara/Tjanst 20</v>
      </c>
      <c r="P48" s="196" t="s">
        <v>718</v>
      </c>
      <c r="Q48" s="80" t="s">
        <v>783</v>
      </c>
    </row>
    <row r="49" spans="3:25" ht="13.5" thickBot="1" x14ac:dyDescent="0.25">
      <c r="D49" s="112" t="s">
        <v>280</v>
      </c>
      <c r="E49" s="112" t="s">
        <v>281</v>
      </c>
      <c r="F49" s="41" t="s">
        <v>282</v>
      </c>
      <c r="G49" s="41" t="s">
        <v>283</v>
      </c>
      <c r="H49" s="41" t="s">
        <v>284</v>
      </c>
      <c r="I49" s="89" t="s">
        <v>285</v>
      </c>
      <c r="J49" s="93" t="str">
        <f t="shared" si="1"/>
        <v>Delområde 1/Vara/Tjanst 21</v>
      </c>
      <c r="L49" s="42"/>
      <c r="M49" s="156" t="s">
        <v>601</v>
      </c>
      <c r="P49" s="196" t="s">
        <v>719</v>
      </c>
      <c r="Q49" s="80" t="s">
        <v>784</v>
      </c>
    </row>
    <row r="50" spans="3:25" x14ac:dyDescent="0.2">
      <c r="D50" s="112" t="s">
        <v>326</v>
      </c>
      <c r="E50" s="112" t="s">
        <v>327</v>
      </c>
      <c r="F50" s="41" t="s">
        <v>328</v>
      </c>
      <c r="G50" s="41" t="s">
        <v>329</v>
      </c>
      <c r="H50" s="41" t="s">
        <v>330</v>
      </c>
      <c r="I50" s="89" t="s">
        <v>331</v>
      </c>
      <c r="J50" s="93" t="str">
        <f t="shared" si="1"/>
        <v>Delområde 1/Vara/Tjanst 22</v>
      </c>
      <c r="L50" s="157" t="s">
        <v>795</v>
      </c>
      <c r="M50" s="77" t="str">
        <f>Information!D12</f>
        <v>Ja</v>
      </c>
      <c r="P50" s="196" t="s">
        <v>720</v>
      </c>
      <c r="Q50" s="80" t="s">
        <v>785</v>
      </c>
    </row>
    <row r="51" spans="3:25" x14ac:dyDescent="0.2">
      <c r="D51" s="112" t="s">
        <v>332</v>
      </c>
      <c r="E51" s="112" t="s">
        <v>333</v>
      </c>
      <c r="F51" s="41" t="s">
        <v>334</v>
      </c>
      <c r="G51" s="41" t="s">
        <v>335</v>
      </c>
      <c r="H51" s="41" t="s">
        <v>336</v>
      </c>
      <c r="I51" s="89" t="s">
        <v>337</v>
      </c>
      <c r="J51" s="93" t="str">
        <f t="shared" si="1"/>
        <v>Delområde 1/Vara/Tjanst 23</v>
      </c>
      <c r="L51" s="157" t="s">
        <v>602</v>
      </c>
      <c r="M51" s="154"/>
      <c r="P51" s="196" t="s">
        <v>721</v>
      </c>
      <c r="Q51" s="80" t="s">
        <v>786</v>
      </c>
    </row>
    <row r="52" spans="3:25" x14ac:dyDescent="0.2">
      <c r="D52" s="112" t="s">
        <v>338</v>
      </c>
      <c r="E52" s="112" t="s">
        <v>339</v>
      </c>
      <c r="F52" s="41" t="s">
        <v>340</v>
      </c>
      <c r="G52" s="41" t="s">
        <v>341</v>
      </c>
      <c r="H52" s="41" t="s">
        <v>342</v>
      </c>
      <c r="I52" s="89" t="s">
        <v>343</v>
      </c>
      <c r="J52" s="93" t="str">
        <f t="shared" si="1"/>
        <v>Delområde 1/Vara/Tjanst 24</v>
      </c>
      <c r="L52" s="157" t="s">
        <v>603</v>
      </c>
      <c r="M52" s="154">
        <f>Information!D13</f>
        <v>0</v>
      </c>
      <c r="P52" s="196" t="s">
        <v>722</v>
      </c>
      <c r="Q52" s="80" t="s">
        <v>727</v>
      </c>
      <c r="R52" s="5"/>
    </row>
    <row r="53" spans="3:25" ht="13.5" thickBot="1" x14ac:dyDescent="0.25">
      <c r="D53" s="112" t="s">
        <v>344</v>
      </c>
      <c r="E53" s="112" t="s">
        <v>345</v>
      </c>
      <c r="F53" s="41" t="s">
        <v>346</v>
      </c>
      <c r="G53" s="41" t="s">
        <v>347</v>
      </c>
      <c r="H53" s="41" t="s">
        <v>348</v>
      </c>
      <c r="I53" s="89" t="s">
        <v>349</v>
      </c>
      <c r="J53" s="93" t="str">
        <f t="shared" si="1"/>
        <v>Delområde 1/Vara/Tjanst 25</v>
      </c>
      <c r="L53" s="157" t="s">
        <v>604</v>
      </c>
      <c r="M53" s="155"/>
      <c r="P53" s="196" t="s">
        <v>723</v>
      </c>
      <c r="Q53" s="200" t="s">
        <v>777</v>
      </c>
      <c r="R53" s="5"/>
      <c r="V53"/>
    </row>
    <row r="54" spans="3:25" x14ac:dyDescent="0.2">
      <c r="P54" s="196" t="s">
        <v>724</v>
      </c>
      <c r="Q54" s="80"/>
      <c r="R54" s="5"/>
      <c r="V54"/>
    </row>
    <row r="55" spans="3:25" ht="13.5" thickBot="1" x14ac:dyDescent="0.25">
      <c r="F55" s="76" t="s">
        <v>733</v>
      </c>
      <c r="G55" s="76" t="s">
        <v>734</v>
      </c>
      <c r="H55" s="42"/>
      <c r="I55" s="76" t="s">
        <v>664</v>
      </c>
      <c r="J55" s="42" t="s">
        <v>93</v>
      </c>
      <c r="K55" s="67"/>
      <c r="P55" s="196" t="s">
        <v>725</v>
      </c>
      <c r="Q55" s="197"/>
      <c r="V55"/>
      <c r="W55" s="42"/>
      <c r="Y55" s="42"/>
    </row>
    <row r="56" spans="3:25" ht="13.5" thickBot="1" x14ac:dyDescent="0.25">
      <c r="C56" s="42"/>
      <c r="D56" s="76" t="s">
        <v>118</v>
      </c>
      <c r="F56" s="85" t="s">
        <v>731</v>
      </c>
      <c r="G56" s="85" t="s">
        <v>732</v>
      </c>
      <c r="H56" s="85" t="s">
        <v>117</v>
      </c>
      <c r="I56" s="85" t="s">
        <v>751</v>
      </c>
      <c r="J56" s="86" t="s">
        <v>71</v>
      </c>
      <c r="P56" s="196" t="s">
        <v>726</v>
      </c>
      <c r="Q56" s="199"/>
      <c r="V56"/>
    </row>
    <row r="57" spans="3:25" ht="13.5" thickBot="1" x14ac:dyDescent="0.25">
      <c r="C57" s="66"/>
      <c r="D57" s="77"/>
      <c r="E57" s="66">
        <v>1</v>
      </c>
      <c r="F57" s="80" t="s">
        <v>729</v>
      </c>
      <c r="G57" s="80" t="s">
        <v>678</v>
      </c>
      <c r="H57" s="123" t="s">
        <v>286</v>
      </c>
      <c r="I57" s="80" t="s">
        <v>682</v>
      </c>
      <c r="J57" s="87" t="s">
        <v>72</v>
      </c>
      <c r="K57" s="66"/>
      <c r="P57" s="200" t="s">
        <v>777</v>
      </c>
      <c r="Q57" s="200"/>
      <c r="V57"/>
    </row>
    <row r="58" spans="3:25" x14ac:dyDescent="0.2">
      <c r="C58" s="66"/>
      <c r="D58" s="78"/>
      <c r="E58" s="66">
        <v>2</v>
      </c>
      <c r="F58" s="80" t="s">
        <v>678</v>
      </c>
      <c r="G58" s="80" t="s">
        <v>682</v>
      </c>
      <c r="H58" s="82" t="s">
        <v>108</v>
      </c>
      <c r="I58" s="80" t="s">
        <v>685</v>
      </c>
      <c r="J58" s="87" t="s">
        <v>73</v>
      </c>
      <c r="K58" s="66"/>
      <c r="V58"/>
    </row>
    <row r="59" spans="3:25" ht="51.75" thickBot="1" x14ac:dyDescent="0.25">
      <c r="C59" s="66"/>
      <c r="D59" s="79" t="s">
        <v>308</v>
      </c>
      <c r="E59" s="66">
        <v>3</v>
      </c>
      <c r="F59" s="80" t="s">
        <v>682</v>
      </c>
      <c r="G59" s="80" t="s">
        <v>685</v>
      </c>
      <c r="H59" s="82" t="s">
        <v>110</v>
      </c>
      <c r="I59" s="80" t="s">
        <v>679</v>
      </c>
      <c r="J59" s="87" t="s">
        <v>74</v>
      </c>
      <c r="K59" s="66"/>
      <c r="V59"/>
    </row>
    <row r="60" spans="3:25" ht="13.5" thickBot="1" x14ac:dyDescent="0.25">
      <c r="C60" s="66"/>
      <c r="E60" s="66">
        <v>4</v>
      </c>
      <c r="F60" s="80" t="s">
        <v>685</v>
      </c>
      <c r="G60" s="80" t="s">
        <v>679</v>
      </c>
      <c r="H60" s="82" t="s">
        <v>287</v>
      </c>
      <c r="I60" s="81" t="s">
        <v>730</v>
      </c>
      <c r="J60" s="87" t="s">
        <v>75</v>
      </c>
      <c r="K60" s="66"/>
      <c r="L60" s="66"/>
      <c r="M60" s="4" t="s">
        <v>662</v>
      </c>
      <c r="V60"/>
    </row>
    <row r="61" spans="3:25" ht="13.5" thickBot="1" x14ac:dyDescent="0.25">
      <c r="C61" s="66"/>
      <c r="D61" s="42" t="s">
        <v>119</v>
      </c>
      <c r="E61" s="66">
        <v>5</v>
      </c>
      <c r="F61" s="80" t="s">
        <v>679</v>
      </c>
      <c r="G61" s="80" t="s">
        <v>730</v>
      </c>
      <c r="H61" s="83" t="s">
        <v>109</v>
      </c>
      <c r="J61" s="87" t="s">
        <v>76</v>
      </c>
      <c r="K61" s="66"/>
      <c r="L61" s="66"/>
      <c r="M61" s="4" t="s">
        <v>663</v>
      </c>
      <c r="V61"/>
    </row>
    <row r="62" spans="3:25" ht="13.5" thickBot="1" x14ac:dyDescent="0.25">
      <c r="C62" s="66"/>
      <c r="D62" s="128" t="s">
        <v>116</v>
      </c>
      <c r="E62" s="66">
        <v>6</v>
      </c>
      <c r="F62" s="81" t="s">
        <v>730</v>
      </c>
      <c r="J62" s="87" t="s">
        <v>77</v>
      </c>
      <c r="K62" s="66"/>
      <c r="L62" s="66"/>
      <c r="M62" s="4" t="s">
        <v>664</v>
      </c>
      <c r="V62"/>
    </row>
    <row r="63" spans="3:25" ht="13.5" thickBot="1" x14ac:dyDescent="0.25">
      <c r="D63" s="129" t="s">
        <v>300</v>
      </c>
      <c r="G63" s="81"/>
      <c r="J63" s="87" t="s">
        <v>78</v>
      </c>
      <c r="K63" s="66"/>
      <c r="L63" s="66"/>
      <c r="V63"/>
    </row>
    <row r="64" spans="3:25" ht="51" x14ac:dyDescent="0.2">
      <c r="D64" s="130" t="s">
        <v>301</v>
      </c>
      <c r="J64" s="87" t="s">
        <v>79</v>
      </c>
      <c r="K64" s="66"/>
      <c r="L64" s="66"/>
      <c r="V64"/>
    </row>
    <row r="65" spans="3:23" ht="38.25" x14ac:dyDescent="0.2">
      <c r="D65" s="130" t="s">
        <v>302</v>
      </c>
      <c r="J65" s="87" t="s">
        <v>80</v>
      </c>
      <c r="K65" s="66"/>
      <c r="L65" s="66"/>
      <c r="O65" s="42"/>
      <c r="V65"/>
    </row>
    <row r="66" spans="3:23" ht="26.25" thickBot="1" x14ac:dyDescent="0.25">
      <c r="D66" s="131" t="s">
        <v>303</v>
      </c>
      <c r="F66" s="14" t="s">
        <v>582</v>
      </c>
      <c r="G66" s="14" t="s">
        <v>789</v>
      </c>
      <c r="J66" s="87" t="s">
        <v>92</v>
      </c>
      <c r="K66" s="66"/>
      <c r="L66" s="66"/>
      <c r="O66" s="22"/>
      <c r="V66"/>
    </row>
    <row r="67" spans="3:23" ht="13.5" thickBot="1" x14ac:dyDescent="0.25">
      <c r="F67" s="77"/>
      <c r="G67" s="77" t="s">
        <v>581</v>
      </c>
      <c r="J67" s="87" t="s">
        <v>81</v>
      </c>
      <c r="K67" s="66"/>
      <c r="L67" s="66"/>
      <c r="O67" s="22"/>
      <c r="V67"/>
    </row>
    <row r="68" spans="3:23" ht="13.5" thickBot="1" x14ac:dyDescent="0.25">
      <c r="F68" s="88" t="s">
        <v>581</v>
      </c>
      <c r="G68" s="88" t="s">
        <v>788</v>
      </c>
      <c r="H68" s="77" t="s">
        <v>607</v>
      </c>
      <c r="J68" s="87" t="s">
        <v>82</v>
      </c>
      <c r="K68" s="66"/>
      <c r="L68" s="66"/>
      <c r="O68" s="22"/>
      <c r="V68"/>
    </row>
    <row r="69" spans="3:23" ht="13.5" thickBot="1" x14ac:dyDescent="0.25">
      <c r="D69" s="103"/>
      <c r="H69" s="88" t="s">
        <v>608</v>
      </c>
      <c r="J69" s="87" t="s">
        <v>83</v>
      </c>
      <c r="K69" s="66"/>
      <c r="L69" s="66"/>
      <c r="O69" s="22"/>
      <c r="U69" s="4" t="s">
        <v>687</v>
      </c>
      <c r="V69" s="4" t="s">
        <v>688</v>
      </c>
      <c r="W69" s="1" t="str">
        <f>U69&amp;" ("&amp;V69&amp;")"</f>
        <v>Kaffe, hela bönor mörkrost (kg)</v>
      </c>
    </row>
    <row r="70" spans="3:23" x14ac:dyDescent="0.2">
      <c r="J70" s="87" t="s">
        <v>84</v>
      </c>
      <c r="K70" s="66"/>
      <c r="L70" s="66"/>
      <c r="U70" s="4" t="s">
        <v>689</v>
      </c>
      <c r="V70" s="4" t="s">
        <v>688</v>
      </c>
      <c r="W70" s="1" t="str">
        <f t="shared" ref="W70:W93" si="2">U70&amp;" ("&amp;V70&amp;")"</f>
        <v>Kaffe, hela bönor mellanrost (kg)</v>
      </c>
    </row>
    <row r="71" spans="3:23" x14ac:dyDescent="0.2">
      <c r="J71" s="87" t="s">
        <v>85</v>
      </c>
      <c r="K71" s="66"/>
      <c r="L71" s="66"/>
      <c r="U71" s="4" t="s">
        <v>690</v>
      </c>
      <c r="V71" s="4" t="s">
        <v>688</v>
      </c>
      <c r="W71" s="1" t="str">
        <f t="shared" si="2"/>
        <v>Kaffe, hela bönor espresso (kg)</v>
      </c>
    </row>
    <row r="72" spans="3:23" ht="13.5" thickBot="1" x14ac:dyDescent="0.25">
      <c r="G72" s="1" t="s">
        <v>614</v>
      </c>
      <c r="H72" s="1" t="s">
        <v>614</v>
      </c>
      <c r="J72" s="87" t="s">
        <v>86</v>
      </c>
      <c r="K72" s="66"/>
      <c r="L72" s="66"/>
      <c r="U72" s="4" t="s">
        <v>691</v>
      </c>
      <c r="V72" s="4" t="s">
        <v>688</v>
      </c>
      <c r="W72" s="1" t="str">
        <f t="shared" si="2"/>
        <v>Kaffe, malda bönor mörkrost (kg)</v>
      </c>
    </row>
    <row r="73" spans="3:23" ht="13.5" thickBot="1" x14ac:dyDescent="0.25">
      <c r="E73" s="1" t="s">
        <v>615</v>
      </c>
      <c r="G73" s="77"/>
      <c r="H73" s="77"/>
      <c r="J73" s="87" t="s">
        <v>87</v>
      </c>
      <c r="K73" s="66"/>
      <c r="L73" s="66"/>
      <c r="U73" s="4" t="s">
        <v>692</v>
      </c>
      <c r="V73" s="4" t="s">
        <v>688</v>
      </c>
      <c r="W73" s="1" t="str">
        <f t="shared" si="2"/>
        <v>Kaffe, malda bönor mellanrost (kg)</v>
      </c>
    </row>
    <row r="74" spans="3:23" x14ac:dyDescent="0.2">
      <c r="E74" s="77"/>
      <c r="G74" s="162" t="s">
        <v>616</v>
      </c>
      <c r="H74" s="162" t="s">
        <v>654</v>
      </c>
      <c r="J74" s="87" t="s">
        <v>88</v>
      </c>
      <c r="K74" s="66"/>
      <c r="L74" s="66"/>
      <c r="U74" s="4" t="s">
        <v>693</v>
      </c>
      <c r="V74" s="4" t="s">
        <v>688</v>
      </c>
      <c r="W74" s="1" t="str">
        <f t="shared" si="2"/>
        <v>Kaffe, instant mörkrost (kg)</v>
      </c>
    </row>
    <row r="75" spans="3:23" ht="12.75" customHeight="1" thickBot="1" x14ac:dyDescent="0.25">
      <c r="D75" s="75"/>
      <c r="E75" s="162" t="s">
        <v>617</v>
      </c>
      <c r="G75" s="162" t="s">
        <v>618</v>
      </c>
      <c r="H75" s="88" t="s">
        <v>655</v>
      </c>
      <c r="I75" s="75"/>
      <c r="J75" s="87" t="s">
        <v>89</v>
      </c>
      <c r="K75" s="66"/>
      <c r="L75" s="66"/>
      <c r="U75" s="4" t="s">
        <v>694</v>
      </c>
      <c r="V75" s="4" t="s">
        <v>688</v>
      </c>
      <c r="W75" s="1" t="str">
        <f t="shared" si="2"/>
        <v>Kaffe, instant mellanrost (kg)</v>
      </c>
    </row>
    <row r="76" spans="3:23" ht="12.75" customHeight="1" thickBot="1" x14ac:dyDescent="0.25">
      <c r="D76" s="75"/>
      <c r="E76" s="88" t="s">
        <v>659</v>
      </c>
      <c r="F76" s="75"/>
      <c r="G76" s="88" t="s">
        <v>737</v>
      </c>
      <c r="H76" s="75"/>
      <c r="I76" s="75"/>
      <c r="J76" s="87" t="s">
        <v>90</v>
      </c>
      <c r="K76" s="66"/>
      <c r="L76" s="66"/>
      <c r="U76" s="4" t="s">
        <v>695</v>
      </c>
      <c r="V76" s="4" t="s">
        <v>688</v>
      </c>
      <c r="W76" s="1" t="str">
        <f t="shared" si="2"/>
        <v>Kaffe, instant espresso (kg)</v>
      </c>
    </row>
    <row r="77" spans="3:23" ht="13.5" thickBot="1" x14ac:dyDescent="0.25">
      <c r="F77" s="75"/>
      <c r="G77" s="75"/>
      <c r="J77" s="88" t="s">
        <v>91</v>
      </c>
      <c r="K77" s="66"/>
      <c r="L77" s="66"/>
      <c r="U77" s="4" t="s">
        <v>696</v>
      </c>
      <c r="V77" s="4" t="s">
        <v>688</v>
      </c>
      <c r="W77" s="1" t="str">
        <f t="shared" si="2"/>
        <v>Te, klassisk smak (t.ex. Earl Grey, English breakfast) (kg)</v>
      </c>
    </row>
    <row r="78" spans="3:23" x14ac:dyDescent="0.2">
      <c r="U78" s="4" t="s">
        <v>697</v>
      </c>
      <c r="V78" s="4" t="s">
        <v>688</v>
      </c>
      <c r="W78" s="1" t="str">
        <f t="shared" si="2"/>
        <v>Te, smaksatt svart (kg)</v>
      </c>
    </row>
    <row r="79" spans="3:23" x14ac:dyDescent="0.2">
      <c r="C79" s="42" t="s">
        <v>120</v>
      </c>
      <c r="U79" s="4" t="s">
        <v>698</v>
      </c>
      <c r="V79" s="4" t="s">
        <v>688</v>
      </c>
      <c r="W79" s="1" t="str">
        <f t="shared" si="2"/>
        <v>Te, rött (kg)</v>
      </c>
    </row>
    <row r="80" spans="3:23" x14ac:dyDescent="0.2">
      <c r="C80" s="72" t="s">
        <v>19</v>
      </c>
      <c r="D80" s="72" t="s">
        <v>20</v>
      </c>
      <c r="E80" s="72" t="s">
        <v>22</v>
      </c>
      <c r="F80" s="72" t="s">
        <v>4</v>
      </c>
      <c r="G80" s="72" t="s">
        <v>5</v>
      </c>
      <c r="H80" s="72" t="s">
        <v>7</v>
      </c>
      <c r="I80" s="72" t="s">
        <v>27</v>
      </c>
      <c r="J80" s="72" t="s">
        <v>28</v>
      </c>
      <c r="K80" s="72" t="s">
        <v>25</v>
      </c>
      <c r="L80" s="72" t="s">
        <v>21</v>
      </c>
      <c r="M80" s="72" t="s">
        <v>2</v>
      </c>
      <c r="N80" s="72" t="s">
        <v>23</v>
      </c>
      <c r="O80" s="72" t="s">
        <v>24</v>
      </c>
      <c r="P80" s="72" t="s">
        <v>8</v>
      </c>
      <c r="Q80" s="72" t="s">
        <v>26</v>
      </c>
      <c r="U80" s="4" t="s">
        <v>699</v>
      </c>
      <c r="V80" s="4" t="s">
        <v>688</v>
      </c>
      <c r="W80" s="1" t="str">
        <f t="shared" si="2"/>
        <v>Te, grönt (kg)</v>
      </c>
    </row>
    <row r="81" spans="3:23" x14ac:dyDescent="0.2">
      <c r="C81" s="4"/>
      <c r="D81" s="4"/>
      <c r="E81" s="4"/>
      <c r="F81" s="4"/>
      <c r="G81" s="4"/>
      <c r="H81" s="4"/>
      <c r="I81" s="4"/>
      <c r="J81" s="4"/>
      <c r="K81" s="4"/>
      <c r="L81" s="4"/>
      <c r="M81" s="4"/>
      <c r="N81" s="4"/>
      <c r="O81" s="4"/>
      <c r="P81" s="4"/>
      <c r="Q81" s="4"/>
      <c r="U81" s="4" t="s">
        <v>700</v>
      </c>
      <c r="V81" s="4" t="s">
        <v>688</v>
      </c>
      <c r="W81" s="1" t="str">
        <f t="shared" si="2"/>
        <v>Te, ört (kg)</v>
      </c>
    </row>
    <row r="82" spans="3:23" x14ac:dyDescent="0.2">
      <c r="C82" s="4" t="str">
        <f>"Välj "&amp;C80</f>
        <v>Välj Juridiskt Namn</v>
      </c>
      <c r="D82" s="4" t="str">
        <f t="shared" ref="D82:Q82" si="3">D80</f>
        <v xml:space="preserve">Förvaltningens avtalsnummer </v>
      </c>
      <c r="E82" s="4" t="str">
        <f t="shared" si="3"/>
        <v>Organisations-nummer</v>
      </c>
      <c r="F82" s="4" t="str">
        <f t="shared" si="3"/>
        <v>Adress</v>
      </c>
      <c r="G82" s="4" t="str">
        <f t="shared" si="3"/>
        <v>Postnummer</v>
      </c>
      <c r="H82" s="4" t="str">
        <f t="shared" si="3"/>
        <v>Postadress</v>
      </c>
      <c r="I82" s="4" t="str">
        <f t="shared" si="3"/>
        <v>Telefon Växel</v>
      </c>
      <c r="J82" s="4" t="str">
        <f t="shared" si="3"/>
        <v>Telefon kundtjänst</v>
      </c>
      <c r="K82" s="4" t="str">
        <f t="shared" si="3"/>
        <v>Hemsida</v>
      </c>
      <c r="L82" s="4" t="str">
        <f t="shared" si="3"/>
        <v xml:space="preserve">Kontaktperson </v>
      </c>
      <c r="M82" s="4" t="str">
        <f t="shared" si="3"/>
        <v>Telefon</v>
      </c>
      <c r="N82" s="4" t="str">
        <f t="shared" si="3"/>
        <v>E-post kontaktperson</v>
      </c>
      <c r="O82" s="4" t="str">
        <f t="shared" si="3"/>
        <v>Befattning Kontaktperson</v>
      </c>
      <c r="P82" s="4" t="str">
        <f t="shared" si="3"/>
        <v>Fax</v>
      </c>
      <c r="Q82" s="4" t="str">
        <f t="shared" si="3"/>
        <v>E-post Gruppbrevlåda</v>
      </c>
      <c r="U82" s="4" t="s">
        <v>656</v>
      </c>
      <c r="V82" s="4" t="s">
        <v>688</v>
      </c>
      <c r="W82" s="1" t="str">
        <f t="shared" si="2"/>
        <v>Choklad (kg)</v>
      </c>
    </row>
    <row r="83" spans="3:23" x14ac:dyDescent="0.2">
      <c r="C83" s="4" t="s">
        <v>53</v>
      </c>
      <c r="D83" s="4" t="s">
        <v>54</v>
      </c>
      <c r="E83" s="4" t="s">
        <v>55</v>
      </c>
      <c r="F83" s="4" t="s">
        <v>56</v>
      </c>
      <c r="G83" s="4" t="s">
        <v>57</v>
      </c>
      <c r="H83" s="4" t="s">
        <v>58</v>
      </c>
      <c r="I83" s="4" t="s">
        <v>59</v>
      </c>
      <c r="J83" s="4" t="s">
        <v>60</v>
      </c>
      <c r="K83" s="4" t="s">
        <v>61</v>
      </c>
      <c r="L83" s="4" t="s">
        <v>62</v>
      </c>
      <c r="M83" s="4" t="s">
        <v>63</v>
      </c>
      <c r="N83" s="4" t="s">
        <v>64</v>
      </c>
      <c r="O83" s="4" t="s">
        <v>65</v>
      </c>
      <c r="P83" s="4" t="s">
        <v>66</v>
      </c>
      <c r="Q83" s="4" t="s">
        <v>67</v>
      </c>
      <c r="U83" s="4" t="s">
        <v>701</v>
      </c>
      <c r="V83" s="4" t="s">
        <v>702</v>
      </c>
      <c r="W83" s="1" t="str">
        <f t="shared" si="2"/>
        <v>Mjölkdryck, ekologisk tetra (ca 1,6-2 cl) (liter)</v>
      </c>
    </row>
    <row r="84" spans="3:23" x14ac:dyDescent="0.2">
      <c r="C84" s="4"/>
      <c r="D84" s="4"/>
      <c r="E84" s="4"/>
      <c r="F84" s="4"/>
      <c r="G84" s="4"/>
      <c r="H84" s="4"/>
      <c r="I84" s="4"/>
      <c r="J84" s="4"/>
      <c r="K84" s="4"/>
      <c r="L84" s="4"/>
      <c r="M84" s="4"/>
      <c r="N84" s="4"/>
      <c r="O84" s="4"/>
      <c r="P84" s="4"/>
      <c r="Q84" s="4"/>
      <c r="U84" s="4" t="s">
        <v>703</v>
      </c>
      <c r="V84" s="4" t="s">
        <v>702</v>
      </c>
      <c r="W84" s="1" t="str">
        <f t="shared" si="2"/>
        <v>Mjölkdryck, laktosfri tetra (ca 1,6-2 cl) (liter)</v>
      </c>
    </row>
    <row r="85" spans="3:23" x14ac:dyDescent="0.2">
      <c r="C85" s="4"/>
      <c r="D85" s="4"/>
      <c r="E85" s="4"/>
      <c r="F85" s="4"/>
      <c r="G85" s="4"/>
      <c r="H85" s="4"/>
      <c r="I85" s="4"/>
      <c r="J85" s="4"/>
      <c r="K85" s="4"/>
      <c r="L85" s="4"/>
      <c r="M85" s="4"/>
      <c r="N85" s="4"/>
      <c r="O85" s="4"/>
      <c r="P85" s="4"/>
      <c r="Q85" s="4"/>
      <c r="U85" s="4" t="s">
        <v>657</v>
      </c>
      <c r="V85" s="4" t="s">
        <v>688</v>
      </c>
      <c r="W85" s="1" t="str">
        <f t="shared" si="2"/>
        <v>Mjölkpulver (kg)</v>
      </c>
    </row>
    <row r="86" spans="3:23" x14ac:dyDescent="0.2">
      <c r="C86" s="4"/>
      <c r="D86" s="4"/>
      <c r="E86" s="4"/>
      <c r="F86" s="4"/>
      <c r="G86" s="4"/>
      <c r="H86" s="4"/>
      <c r="I86" s="4"/>
      <c r="J86" s="4"/>
      <c r="K86" s="4"/>
      <c r="L86" s="4"/>
      <c r="M86" s="4"/>
      <c r="N86" s="4"/>
      <c r="O86" s="4"/>
      <c r="P86" s="4"/>
      <c r="Q86" s="4"/>
      <c r="U86" s="4" t="s">
        <v>704</v>
      </c>
      <c r="V86" s="4" t="s">
        <v>688</v>
      </c>
      <c r="W86" s="1" t="str">
        <f t="shared" si="2"/>
        <v>Socker, strö, ekologisk (kg)</v>
      </c>
    </row>
    <row r="87" spans="3:23" x14ac:dyDescent="0.2">
      <c r="C87" s="4"/>
      <c r="D87" s="4"/>
      <c r="E87" s="4"/>
      <c r="F87" s="4"/>
      <c r="G87" s="4"/>
      <c r="H87" s="4"/>
      <c r="I87" s="4"/>
      <c r="J87" s="4"/>
      <c r="K87" s="4"/>
      <c r="L87" s="4"/>
      <c r="M87" s="4"/>
      <c r="N87" s="4"/>
      <c r="O87" s="4"/>
      <c r="P87" s="4"/>
      <c r="Q87" s="4"/>
      <c r="U87" s="4" t="s">
        <v>705</v>
      </c>
      <c r="V87" s="4" t="s">
        <v>688</v>
      </c>
      <c r="W87" s="1" t="str">
        <f t="shared" si="2"/>
        <v>Socker, portionsförpackat (kg)</v>
      </c>
    </row>
    <row r="88" spans="3:23" x14ac:dyDescent="0.2">
      <c r="C88" s="4"/>
      <c r="D88" s="4"/>
      <c r="E88" s="4"/>
      <c r="F88" s="4"/>
      <c r="G88" s="4"/>
      <c r="H88" s="4"/>
      <c r="I88" s="4"/>
      <c r="J88" s="4"/>
      <c r="K88" s="4"/>
      <c r="L88" s="4"/>
      <c r="M88" s="4"/>
      <c r="N88" s="4"/>
      <c r="O88" s="4"/>
      <c r="P88" s="4"/>
      <c r="Q88" s="4"/>
      <c r="U88" s="4" t="s">
        <v>706</v>
      </c>
      <c r="V88" s="4" t="s">
        <v>688</v>
      </c>
      <c r="W88" s="1" t="str">
        <f t="shared" si="2"/>
        <v>Honung, flytande (kg)</v>
      </c>
    </row>
    <row r="89" spans="3:23" x14ac:dyDescent="0.2">
      <c r="C89" s="4"/>
      <c r="D89" s="4"/>
      <c r="E89" s="4"/>
      <c r="F89" s="4"/>
      <c r="G89" s="4"/>
      <c r="H89" s="4"/>
      <c r="I89" s="4"/>
      <c r="J89" s="4"/>
      <c r="K89" s="4"/>
      <c r="L89" s="4"/>
      <c r="M89" s="4"/>
      <c r="N89" s="4"/>
      <c r="O89" s="4"/>
      <c r="P89" s="4"/>
      <c r="Q89" s="4"/>
      <c r="U89" s="4" t="s">
        <v>707</v>
      </c>
      <c r="V89" s="4" t="s">
        <v>708</v>
      </c>
      <c r="W89" s="1" t="str">
        <f t="shared" si="2"/>
        <v>Sötningsmedel, portionsförpackat (50 gram)</v>
      </c>
    </row>
    <row r="90" spans="3:23" x14ac:dyDescent="0.2">
      <c r="C90" s="4"/>
      <c r="D90" s="4"/>
      <c r="E90" s="4"/>
      <c r="F90" s="4"/>
      <c r="G90" s="4"/>
      <c r="H90" s="4"/>
      <c r="I90" s="4"/>
      <c r="J90" s="4"/>
      <c r="K90" s="4"/>
      <c r="L90" s="4"/>
      <c r="M90" s="4"/>
      <c r="N90" s="4"/>
      <c r="O90" s="4"/>
      <c r="P90" s="4"/>
      <c r="Q90" s="4"/>
      <c r="U90" s="4" t="s">
        <v>709</v>
      </c>
      <c r="V90" s="4" t="s">
        <v>710</v>
      </c>
      <c r="W90" s="1" t="str">
        <f t="shared" si="2"/>
        <v>Pappmugg (ca 20-30 cl) (1000 styck)</v>
      </c>
    </row>
    <row r="91" spans="3:23" x14ac:dyDescent="0.2">
      <c r="C91" s="4"/>
      <c r="D91" s="4"/>
      <c r="E91" s="4"/>
      <c r="F91" s="4"/>
      <c r="G91" s="4"/>
      <c r="H91" s="4"/>
      <c r="I91" s="4"/>
      <c r="J91" s="4"/>
      <c r="K91" s="4"/>
      <c r="L91" s="4"/>
      <c r="M91" s="4"/>
      <c r="N91" s="4"/>
      <c r="O91" s="4"/>
      <c r="P91" s="4"/>
      <c r="Q91" s="4"/>
      <c r="U91" s="4" t="s">
        <v>711</v>
      </c>
      <c r="V91" s="4" t="s">
        <v>710</v>
      </c>
      <c r="W91" s="1" t="str">
        <f t="shared" si="2"/>
        <v>Pappmugg (ca 10-12 cl) (1000 styck)</v>
      </c>
    </row>
    <row r="92" spans="3:23" x14ac:dyDescent="0.2">
      <c r="C92" s="4"/>
      <c r="D92" s="4"/>
      <c r="E92" s="4"/>
      <c r="F92" s="4"/>
      <c r="G92" s="4"/>
      <c r="H92" s="4"/>
      <c r="I92" s="4"/>
      <c r="J92" s="4"/>
      <c r="K92" s="4"/>
      <c r="L92" s="4"/>
      <c r="M92" s="4"/>
      <c r="N92" s="4"/>
      <c r="O92" s="4"/>
      <c r="P92" s="4"/>
      <c r="Q92" s="4"/>
      <c r="U92" s="4" t="s">
        <v>712</v>
      </c>
      <c r="V92" s="4" t="s">
        <v>710</v>
      </c>
      <c r="W92" s="1" t="str">
        <f t="shared" si="2"/>
        <v>Rörpinne/sked (till 20-30 cl mugg) (1000 styck)</v>
      </c>
    </row>
    <row r="93" spans="3:23" x14ac:dyDescent="0.2">
      <c r="C93" s="4"/>
      <c r="D93" s="4"/>
      <c r="E93" s="4"/>
      <c r="F93" s="4"/>
      <c r="G93" s="4"/>
      <c r="H93" s="4"/>
      <c r="I93" s="4"/>
      <c r="J93" s="4"/>
      <c r="K93" s="4"/>
      <c r="L93" s="4"/>
      <c r="M93" s="4"/>
      <c r="N93" s="4"/>
      <c r="O93" s="4"/>
      <c r="P93" s="4"/>
      <c r="Q93" s="4"/>
      <c r="U93" s="4" t="s">
        <v>746</v>
      </c>
      <c r="V93" s="4"/>
      <c r="W93" s="1" t="str">
        <f t="shared" si="2"/>
        <v>Övrig vara till kaffeautomat ()</v>
      </c>
    </row>
    <row r="94" spans="3:23" x14ac:dyDescent="0.2">
      <c r="C94" s="4"/>
      <c r="D94" s="4"/>
      <c r="E94" s="4"/>
      <c r="F94" s="4"/>
      <c r="G94" s="4"/>
      <c r="H94" s="4"/>
      <c r="I94" s="4"/>
      <c r="J94" s="4"/>
      <c r="K94" s="4"/>
      <c r="L94" s="4"/>
      <c r="M94" s="4"/>
      <c r="N94" s="4"/>
      <c r="O94" s="4"/>
      <c r="P94" s="4"/>
      <c r="Q94" s="4"/>
      <c r="W94" s="1" t="s">
        <v>796</v>
      </c>
    </row>
    <row r="95" spans="3:23" x14ac:dyDescent="0.2">
      <c r="C95" s="4"/>
      <c r="D95" s="4"/>
      <c r="E95" s="4"/>
      <c r="F95" s="4"/>
      <c r="G95" s="4"/>
      <c r="H95" s="4"/>
      <c r="I95" s="4"/>
      <c r="J95" s="4"/>
      <c r="K95" s="4"/>
      <c r="L95" s="4"/>
      <c r="M95" s="4"/>
      <c r="N95" s="4"/>
      <c r="O95" s="4"/>
      <c r="P95" s="4"/>
      <c r="Q95" s="4"/>
    </row>
    <row r="96" spans="3:23" x14ac:dyDescent="0.2">
      <c r="C96" s="4"/>
      <c r="D96" s="4"/>
      <c r="E96" s="4"/>
      <c r="F96" s="4"/>
      <c r="G96" s="4"/>
      <c r="H96" s="4"/>
      <c r="I96" s="4"/>
      <c r="J96" s="4"/>
      <c r="K96" s="4"/>
      <c r="L96" s="4"/>
      <c r="M96" s="4"/>
      <c r="N96" s="4"/>
      <c r="O96" s="4"/>
      <c r="P96" s="4"/>
      <c r="Q96" s="4"/>
    </row>
    <row r="97" spans="3:30" x14ac:dyDescent="0.2">
      <c r="C97" s="4"/>
      <c r="D97" s="4"/>
      <c r="E97" s="4"/>
      <c r="F97" s="4"/>
      <c r="G97" s="4"/>
      <c r="H97" s="4"/>
      <c r="I97" s="4"/>
      <c r="J97" s="4"/>
      <c r="K97" s="4"/>
      <c r="L97" s="4"/>
      <c r="M97" s="4"/>
      <c r="N97" s="4"/>
      <c r="O97" s="4"/>
      <c r="P97" s="4"/>
      <c r="Q97" s="4"/>
    </row>
    <row r="99" spans="3:30" x14ac:dyDescent="0.2">
      <c r="E99" s="42" t="s">
        <v>138</v>
      </c>
      <c r="F99" s="1">
        <v>30</v>
      </c>
      <c r="G99" s="1">
        <f>F99+1</f>
        <v>31</v>
      </c>
      <c r="H99" s="1">
        <f t="shared" ref="H99:AC99" si="4">G99+1</f>
        <v>32</v>
      </c>
      <c r="I99" s="1">
        <f t="shared" si="4"/>
        <v>33</v>
      </c>
      <c r="J99" s="1">
        <f t="shared" si="4"/>
        <v>34</v>
      </c>
      <c r="K99" s="1">
        <f t="shared" si="4"/>
        <v>35</v>
      </c>
      <c r="L99" s="1">
        <f t="shared" si="4"/>
        <v>36</v>
      </c>
      <c r="M99" s="1">
        <f t="shared" si="4"/>
        <v>37</v>
      </c>
      <c r="N99" s="1">
        <f t="shared" si="4"/>
        <v>38</v>
      </c>
      <c r="O99" s="1">
        <f t="shared" si="4"/>
        <v>39</v>
      </c>
      <c r="P99" s="1">
        <f t="shared" si="4"/>
        <v>40</v>
      </c>
      <c r="Q99" s="1">
        <f t="shared" si="4"/>
        <v>41</v>
      </c>
      <c r="R99" s="1">
        <f t="shared" si="4"/>
        <v>42</v>
      </c>
      <c r="S99" s="1">
        <f t="shared" si="4"/>
        <v>43</v>
      </c>
      <c r="T99" s="1">
        <f t="shared" si="4"/>
        <v>44</v>
      </c>
      <c r="U99" s="1">
        <f t="shared" si="4"/>
        <v>45</v>
      </c>
      <c r="V99" s="1">
        <f t="shared" si="4"/>
        <v>46</v>
      </c>
      <c r="W99" s="1">
        <f t="shared" si="4"/>
        <v>47</v>
      </c>
      <c r="X99" s="1">
        <f t="shared" si="4"/>
        <v>48</v>
      </c>
      <c r="Y99" s="1">
        <f t="shared" si="4"/>
        <v>49</v>
      </c>
      <c r="Z99" s="1">
        <f t="shared" si="4"/>
        <v>50</v>
      </c>
      <c r="AA99" s="1">
        <f t="shared" si="4"/>
        <v>51</v>
      </c>
      <c r="AB99" s="1">
        <f t="shared" si="4"/>
        <v>52</v>
      </c>
      <c r="AC99" s="1">
        <f t="shared" si="4"/>
        <v>53</v>
      </c>
    </row>
    <row r="100" spans="3:30" x14ac:dyDescent="0.2">
      <c r="E100" s="4" t="str">
        <f>J29</f>
        <v>Delområde 1/Vara/Tjanst 1</v>
      </c>
      <c r="F100" s="4" t="str">
        <f ca="1">INDIRECT("J"&amp;F99)</f>
        <v>Delområde 1/Vara/Tjanst 2</v>
      </c>
      <c r="G100" s="4" t="str">
        <f t="shared" ref="G100:S100" ca="1" si="5">INDIRECT("J"&amp;G99)</f>
        <v>Delområde 1/Vara/Tjanst 3</v>
      </c>
      <c r="H100" s="4" t="str">
        <f t="shared" ca="1" si="5"/>
        <v>Delområde 1/Vara/Tjanst 4</v>
      </c>
      <c r="I100" s="4" t="str">
        <f t="shared" ca="1" si="5"/>
        <v>Delområde 1/Vara/Tjanst 5</v>
      </c>
      <c r="J100" s="4" t="str">
        <f t="shared" ca="1" si="5"/>
        <v>Delområde 1/Vara/Tjanst 6</v>
      </c>
      <c r="K100" s="4" t="str">
        <f t="shared" ca="1" si="5"/>
        <v>Delområde 1/Vara/Tjanst 7</v>
      </c>
      <c r="L100" s="4" t="str">
        <f t="shared" ca="1" si="5"/>
        <v>Delområde 1/Vara/Tjanst 8</v>
      </c>
      <c r="M100" s="4" t="str">
        <f t="shared" ca="1" si="5"/>
        <v>Delområde 1/Vara/Tjanst 9</v>
      </c>
      <c r="N100" s="4" t="str">
        <f t="shared" ca="1" si="5"/>
        <v>Delområde 1/Vara/Tjanst 10</v>
      </c>
      <c r="O100" s="4" t="str">
        <f t="shared" ca="1" si="5"/>
        <v>Delområde 1/Vara/Tjanst 11</v>
      </c>
      <c r="P100" s="4" t="str">
        <f t="shared" ca="1" si="5"/>
        <v>Delområde 1/Vara/Tjanst 12</v>
      </c>
      <c r="Q100" s="4" t="str">
        <f t="shared" ca="1" si="5"/>
        <v>Delområde 1/Vara/Tjanst 13</v>
      </c>
      <c r="R100" s="4" t="str">
        <f t="shared" ca="1" si="5"/>
        <v>Delområde 1/Vara/Tjanst 14</v>
      </c>
      <c r="S100" s="4" t="str">
        <f t="shared" ca="1" si="5"/>
        <v>Delområde 1/Vara/Tjanst 15</v>
      </c>
      <c r="T100" s="4" t="str">
        <f t="shared" ref="T100:AC100" ca="1" si="6">INDIRECT("J"&amp;T99)</f>
        <v>Delområde 1/Vara/Tjanst 16</v>
      </c>
      <c r="U100" s="4" t="str">
        <f t="shared" ca="1" si="6"/>
        <v>Delområde 1/Vara/Tjanst 17</v>
      </c>
      <c r="V100" s="4" t="str">
        <f t="shared" ca="1" si="6"/>
        <v>Delområde 1/Vara/Tjanst 18</v>
      </c>
      <c r="W100" s="4" t="str">
        <f t="shared" ca="1" si="6"/>
        <v>Delområde 1/Vara/Tjanst 19</v>
      </c>
      <c r="X100" s="4" t="str">
        <f t="shared" ca="1" si="6"/>
        <v>Delområde 1/Vara/Tjanst 20</v>
      </c>
      <c r="Y100" s="4" t="str">
        <f t="shared" ca="1" si="6"/>
        <v>Delområde 1/Vara/Tjanst 21</v>
      </c>
      <c r="Z100" s="4" t="str">
        <f t="shared" ca="1" si="6"/>
        <v>Delområde 1/Vara/Tjanst 22</v>
      </c>
      <c r="AA100" s="4" t="str">
        <f t="shared" ca="1" si="6"/>
        <v>Delområde 1/Vara/Tjanst 23</v>
      </c>
      <c r="AB100" s="4" t="str">
        <f t="shared" ca="1" si="6"/>
        <v>Delområde 1/Vara/Tjanst 24</v>
      </c>
      <c r="AC100" s="4" t="str">
        <f t="shared" ca="1" si="6"/>
        <v>Delområde 1/Vara/Tjanst 25</v>
      </c>
      <c r="AD100" s="124"/>
    </row>
    <row r="101" spans="3:30" x14ac:dyDescent="0.2">
      <c r="E101" s="4" t="s">
        <v>350</v>
      </c>
      <c r="F101" s="4" t="s">
        <v>351</v>
      </c>
      <c r="G101" s="4" t="s">
        <v>352</v>
      </c>
      <c r="H101" s="4" t="s">
        <v>353</v>
      </c>
      <c r="I101" s="4" t="s">
        <v>354</v>
      </c>
      <c r="J101" s="4" t="s">
        <v>355</v>
      </c>
      <c r="K101" s="4" t="s">
        <v>356</v>
      </c>
      <c r="L101" s="4" t="s">
        <v>357</v>
      </c>
      <c r="M101" s="4" t="s">
        <v>358</v>
      </c>
      <c r="N101" s="4" t="s">
        <v>359</v>
      </c>
      <c r="O101" s="4" t="s">
        <v>360</v>
      </c>
      <c r="P101" s="4" t="s">
        <v>361</v>
      </c>
      <c r="Q101" s="4" t="s">
        <v>362</v>
      </c>
      <c r="R101" s="4" t="s">
        <v>363</v>
      </c>
      <c r="S101" s="4" t="s">
        <v>364</v>
      </c>
      <c r="T101" s="4" t="s">
        <v>365</v>
      </c>
      <c r="U101" s="4" t="s">
        <v>366</v>
      </c>
      <c r="V101" s="4" t="s">
        <v>367</v>
      </c>
      <c r="W101" s="4" t="s">
        <v>368</v>
      </c>
      <c r="X101" s="4" t="s">
        <v>369</v>
      </c>
      <c r="Y101" s="4" t="s">
        <v>370</v>
      </c>
      <c r="Z101" s="4" t="s">
        <v>371</v>
      </c>
      <c r="AA101" s="4" t="s">
        <v>372</v>
      </c>
      <c r="AB101" s="4" t="s">
        <v>373</v>
      </c>
      <c r="AC101" s="4" t="s">
        <v>374</v>
      </c>
    </row>
    <row r="102" spans="3:30" x14ac:dyDescent="0.2">
      <c r="E102" s="4" t="s">
        <v>375</v>
      </c>
      <c r="F102" s="4" t="s">
        <v>376</v>
      </c>
      <c r="G102" s="4" t="s">
        <v>377</v>
      </c>
      <c r="H102" s="4" t="s">
        <v>378</v>
      </c>
      <c r="I102" s="4" t="s">
        <v>379</v>
      </c>
      <c r="J102" s="4" t="s">
        <v>380</v>
      </c>
      <c r="K102" s="4" t="s">
        <v>381</v>
      </c>
      <c r="L102" s="4" t="s">
        <v>382</v>
      </c>
      <c r="M102" s="4" t="s">
        <v>383</v>
      </c>
      <c r="N102" s="4" t="s">
        <v>384</v>
      </c>
      <c r="O102" s="4" t="s">
        <v>385</v>
      </c>
      <c r="P102" s="4" t="s">
        <v>386</v>
      </c>
      <c r="Q102" s="4" t="s">
        <v>387</v>
      </c>
      <c r="R102" s="4" t="s">
        <v>388</v>
      </c>
      <c r="S102" s="4" t="s">
        <v>389</v>
      </c>
      <c r="T102" s="4" t="s">
        <v>390</v>
      </c>
      <c r="U102" s="4" t="s">
        <v>391</v>
      </c>
      <c r="V102" s="4" t="s">
        <v>392</v>
      </c>
      <c r="W102" s="4" t="s">
        <v>393</v>
      </c>
      <c r="X102" s="4" t="s">
        <v>394</v>
      </c>
      <c r="Y102" s="4" t="s">
        <v>395</v>
      </c>
      <c r="Z102" s="4" t="s">
        <v>396</v>
      </c>
      <c r="AA102" s="4" t="s">
        <v>397</v>
      </c>
      <c r="AB102" s="4" t="s">
        <v>398</v>
      </c>
      <c r="AC102" s="4" t="s">
        <v>399</v>
      </c>
    </row>
    <row r="103" spans="3:30" x14ac:dyDescent="0.2">
      <c r="E103" s="4" t="s">
        <v>400</v>
      </c>
      <c r="F103" s="4" t="s">
        <v>401</v>
      </c>
      <c r="G103" s="4" t="s">
        <v>402</v>
      </c>
      <c r="H103" s="4" t="s">
        <v>403</v>
      </c>
      <c r="I103" s="4" t="s">
        <v>404</v>
      </c>
      <c r="J103" s="4" t="s">
        <v>405</v>
      </c>
      <c r="K103" s="4" t="s">
        <v>406</v>
      </c>
      <c r="L103" s="4" t="s">
        <v>407</v>
      </c>
      <c r="M103" s="4" t="s">
        <v>408</v>
      </c>
      <c r="N103" s="4" t="s">
        <v>409</v>
      </c>
      <c r="O103" s="4" t="s">
        <v>410</v>
      </c>
      <c r="P103" s="4" t="s">
        <v>411</v>
      </c>
      <c r="Q103" s="4" t="s">
        <v>412</v>
      </c>
      <c r="R103" s="4" t="s">
        <v>413</v>
      </c>
      <c r="S103" s="4" t="s">
        <v>414</v>
      </c>
      <c r="T103" s="4" t="s">
        <v>415</v>
      </c>
      <c r="U103" s="4" t="s">
        <v>416</v>
      </c>
      <c r="V103" s="4" t="s">
        <v>417</v>
      </c>
      <c r="W103" s="4" t="s">
        <v>418</v>
      </c>
      <c r="X103" s="4" t="s">
        <v>419</v>
      </c>
      <c r="Y103" s="4" t="s">
        <v>420</v>
      </c>
      <c r="Z103" s="4" t="s">
        <v>421</v>
      </c>
      <c r="AA103" s="4" t="s">
        <v>422</v>
      </c>
      <c r="AB103" s="4" t="s">
        <v>423</v>
      </c>
      <c r="AC103" s="4" t="s">
        <v>424</v>
      </c>
    </row>
    <row r="104" spans="3:30" x14ac:dyDescent="0.2">
      <c r="E104" s="4" t="s">
        <v>425</v>
      </c>
      <c r="F104" s="4" t="s">
        <v>426</v>
      </c>
      <c r="G104" s="4" t="s">
        <v>427</v>
      </c>
      <c r="H104" s="4" t="s">
        <v>428</v>
      </c>
      <c r="I104" s="4" t="s">
        <v>429</v>
      </c>
      <c r="J104" s="4" t="s">
        <v>430</v>
      </c>
      <c r="K104" s="4" t="s">
        <v>431</v>
      </c>
      <c r="L104" s="4" t="s">
        <v>432</v>
      </c>
      <c r="M104" s="4" t="s">
        <v>433</v>
      </c>
      <c r="N104" s="4" t="s">
        <v>434</v>
      </c>
      <c r="O104" s="4" t="s">
        <v>435</v>
      </c>
      <c r="P104" s="4" t="s">
        <v>436</v>
      </c>
      <c r="Q104" s="4" t="s">
        <v>437</v>
      </c>
      <c r="R104" s="4" t="s">
        <v>438</v>
      </c>
      <c r="S104" s="4" t="s">
        <v>439</v>
      </c>
      <c r="T104" s="4" t="s">
        <v>440</v>
      </c>
      <c r="U104" s="4" t="s">
        <v>441</v>
      </c>
      <c r="V104" s="4" t="s">
        <v>442</v>
      </c>
      <c r="W104" s="4" t="s">
        <v>443</v>
      </c>
      <c r="X104" s="4" t="s">
        <v>444</v>
      </c>
      <c r="Y104" s="4" t="s">
        <v>445</v>
      </c>
      <c r="Z104" s="4" t="s">
        <v>446</v>
      </c>
      <c r="AA104" s="4" t="s">
        <v>447</v>
      </c>
      <c r="AB104" s="4" t="s">
        <v>448</v>
      </c>
      <c r="AC104" s="4" t="s">
        <v>449</v>
      </c>
    </row>
    <row r="105" spans="3:30" x14ac:dyDescent="0.2">
      <c r="E105" s="4" t="s">
        <v>450</v>
      </c>
      <c r="F105" s="4" t="s">
        <v>451</v>
      </c>
      <c r="G105" s="4" t="s">
        <v>452</v>
      </c>
      <c r="H105" s="4" t="s">
        <v>453</v>
      </c>
      <c r="I105" s="4" t="s">
        <v>454</v>
      </c>
      <c r="J105" s="4" t="s">
        <v>455</v>
      </c>
      <c r="K105" s="4" t="s">
        <v>456</v>
      </c>
      <c r="L105" s="4" t="s">
        <v>457</v>
      </c>
      <c r="M105" s="4" t="s">
        <v>458</v>
      </c>
      <c r="N105" s="4" t="s">
        <v>459</v>
      </c>
      <c r="O105" s="4" t="s">
        <v>460</v>
      </c>
      <c r="P105" s="4" t="s">
        <v>461</v>
      </c>
      <c r="Q105" s="4" t="s">
        <v>462</v>
      </c>
      <c r="R105" s="4" t="s">
        <v>463</v>
      </c>
      <c r="S105" s="4" t="s">
        <v>464</v>
      </c>
      <c r="T105" s="4" t="s">
        <v>465</v>
      </c>
      <c r="U105" s="4" t="s">
        <v>466</v>
      </c>
      <c r="V105" s="4" t="s">
        <v>467</v>
      </c>
      <c r="W105" s="4" t="s">
        <v>468</v>
      </c>
      <c r="X105" s="4" t="s">
        <v>469</v>
      </c>
      <c r="Y105" s="4" t="s">
        <v>470</v>
      </c>
      <c r="Z105" s="4" t="s">
        <v>471</v>
      </c>
      <c r="AA105" s="4" t="s">
        <v>472</v>
      </c>
      <c r="AB105" s="4" t="s">
        <v>473</v>
      </c>
      <c r="AC105" s="4" t="s">
        <v>474</v>
      </c>
    </row>
    <row r="106" spans="3:30" x14ac:dyDescent="0.2">
      <c r="E106" s="4" t="s">
        <v>475</v>
      </c>
      <c r="F106" s="4" t="s">
        <v>476</v>
      </c>
      <c r="G106" s="4" t="s">
        <v>477</v>
      </c>
      <c r="H106" s="4" t="s">
        <v>478</v>
      </c>
      <c r="I106" s="4" t="s">
        <v>479</v>
      </c>
      <c r="J106" s="4" t="s">
        <v>480</v>
      </c>
      <c r="K106" s="4" t="s">
        <v>481</v>
      </c>
      <c r="L106" s="4" t="s">
        <v>482</v>
      </c>
      <c r="M106" s="4" t="s">
        <v>483</v>
      </c>
      <c r="N106" s="4" t="s">
        <v>484</v>
      </c>
      <c r="O106" s="4" t="s">
        <v>485</v>
      </c>
      <c r="P106" s="4" t="s">
        <v>486</v>
      </c>
      <c r="Q106" s="4" t="s">
        <v>487</v>
      </c>
      <c r="R106" s="4" t="s">
        <v>488</v>
      </c>
      <c r="S106" s="4" t="s">
        <v>489</v>
      </c>
      <c r="T106" s="4" t="s">
        <v>490</v>
      </c>
      <c r="U106" s="4" t="s">
        <v>491</v>
      </c>
      <c r="V106" s="4" t="s">
        <v>492</v>
      </c>
      <c r="W106" s="4" t="s">
        <v>493</v>
      </c>
      <c r="X106" s="4" t="s">
        <v>494</v>
      </c>
      <c r="Y106" s="4" t="s">
        <v>495</v>
      </c>
      <c r="Z106" s="4" t="s">
        <v>496</v>
      </c>
      <c r="AA106" s="4" t="s">
        <v>497</v>
      </c>
      <c r="AB106" s="4" t="s">
        <v>498</v>
      </c>
      <c r="AC106" s="4" t="s">
        <v>499</v>
      </c>
    </row>
    <row r="107" spans="3:30" x14ac:dyDescent="0.2">
      <c r="E107" s="4" t="s">
        <v>500</v>
      </c>
      <c r="F107" s="4" t="s">
        <v>501</v>
      </c>
      <c r="G107" s="4" t="s">
        <v>502</v>
      </c>
      <c r="H107" s="4" t="s">
        <v>503</v>
      </c>
      <c r="I107" s="4" t="s">
        <v>504</v>
      </c>
      <c r="J107" s="4" t="s">
        <v>505</v>
      </c>
      <c r="K107" s="4" t="s">
        <v>506</v>
      </c>
      <c r="L107" s="4" t="s">
        <v>507</v>
      </c>
      <c r="M107" s="4" t="s">
        <v>508</v>
      </c>
      <c r="N107" s="4" t="s">
        <v>509</v>
      </c>
      <c r="O107" s="4" t="s">
        <v>510</v>
      </c>
      <c r="P107" s="4" t="s">
        <v>511</v>
      </c>
      <c r="Q107" s="4" t="s">
        <v>512</v>
      </c>
      <c r="R107" s="4" t="s">
        <v>513</v>
      </c>
      <c r="S107" s="4" t="s">
        <v>514</v>
      </c>
      <c r="T107" s="4" t="s">
        <v>515</v>
      </c>
      <c r="U107" s="4" t="s">
        <v>516</v>
      </c>
      <c r="V107" s="4" t="s">
        <v>517</v>
      </c>
      <c r="W107" s="4" t="s">
        <v>518</v>
      </c>
      <c r="X107" s="4" t="s">
        <v>519</v>
      </c>
      <c r="Y107" s="4" t="s">
        <v>520</v>
      </c>
      <c r="Z107" s="4" t="s">
        <v>521</v>
      </c>
      <c r="AA107" s="4" t="s">
        <v>522</v>
      </c>
      <c r="AB107" s="4" t="s">
        <v>523</v>
      </c>
      <c r="AC107" s="4" t="s">
        <v>524</v>
      </c>
    </row>
    <row r="108" spans="3:30" x14ac:dyDescent="0.2">
      <c r="E108" s="4" t="s">
        <v>525</v>
      </c>
      <c r="F108" s="4" t="s">
        <v>526</v>
      </c>
      <c r="G108" s="4" t="s">
        <v>527</v>
      </c>
      <c r="H108" s="4" t="s">
        <v>528</v>
      </c>
      <c r="I108" s="4" t="s">
        <v>529</v>
      </c>
      <c r="J108" s="4" t="s">
        <v>530</v>
      </c>
      <c r="K108" s="4" t="s">
        <v>531</v>
      </c>
      <c r="L108" s="4" t="s">
        <v>532</v>
      </c>
      <c r="M108" s="4" t="s">
        <v>533</v>
      </c>
      <c r="N108" s="4" t="s">
        <v>534</v>
      </c>
      <c r="O108" s="4" t="s">
        <v>535</v>
      </c>
      <c r="P108" s="4" t="s">
        <v>536</v>
      </c>
      <c r="Q108" s="4" t="s">
        <v>537</v>
      </c>
      <c r="R108" s="4" t="s">
        <v>538</v>
      </c>
      <c r="S108" s="4" t="s">
        <v>539</v>
      </c>
      <c r="T108" s="4" t="s">
        <v>540</v>
      </c>
      <c r="U108" s="4" t="s">
        <v>541</v>
      </c>
      <c r="V108" s="4" t="s">
        <v>542</v>
      </c>
      <c r="W108" s="4" t="s">
        <v>543</v>
      </c>
      <c r="X108" s="4" t="s">
        <v>544</v>
      </c>
      <c r="Y108" s="4" t="s">
        <v>545</v>
      </c>
      <c r="Z108" s="4" t="s">
        <v>546</v>
      </c>
      <c r="AA108" s="4" t="s">
        <v>547</v>
      </c>
      <c r="AB108" s="4" t="s">
        <v>548</v>
      </c>
      <c r="AC108" s="4" t="s">
        <v>549</v>
      </c>
    </row>
    <row r="109" spans="3:30" x14ac:dyDescent="0.2">
      <c r="E109" s="4" t="s">
        <v>550</v>
      </c>
      <c r="F109" s="4" t="s">
        <v>551</v>
      </c>
      <c r="G109" s="4" t="s">
        <v>552</v>
      </c>
      <c r="H109" s="4" t="s">
        <v>553</v>
      </c>
      <c r="I109" s="4" t="s">
        <v>554</v>
      </c>
      <c r="J109" s="4" t="s">
        <v>555</v>
      </c>
      <c r="K109" s="4" t="s">
        <v>556</v>
      </c>
      <c r="L109" s="4" t="s">
        <v>557</v>
      </c>
      <c r="M109" s="4" t="s">
        <v>558</v>
      </c>
      <c r="N109" s="4" t="s">
        <v>559</v>
      </c>
      <c r="O109" s="4" t="s">
        <v>560</v>
      </c>
      <c r="P109" s="4" t="s">
        <v>561</v>
      </c>
      <c r="Q109" s="4" t="s">
        <v>562</v>
      </c>
      <c r="R109" s="4" t="s">
        <v>563</v>
      </c>
      <c r="S109" s="4" t="s">
        <v>564</v>
      </c>
      <c r="T109" s="4" t="s">
        <v>565</v>
      </c>
      <c r="U109" s="4" t="s">
        <v>566</v>
      </c>
      <c r="V109" s="4" t="s">
        <v>567</v>
      </c>
      <c r="W109" s="4" t="s">
        <v>568</v>
      </c>
      <c r="X109" s="4" t="s">
        <v>569</v>
      </c>
      <c r="Y109" s="4" t="s">
        <v>570</v>
      </c>
      <c r="Z109" s="4" t="s">
        <v>571</v>
      </c>
      <c r="AA109" s="4" t="s">
        <v>572</v>
      </c>
      <c r="AB109" s="4" t="s">
        <v>573</v>
      </c>
      <c r="AC109" s="4" t="s">
        <v>574</v>
      </c>
    </row>
    <row r="110" spans="3:30" ht="13.5" thickBot="1" x14ac:dyDescent="0.25">
      <c r="Z110" s="125"/>
      <c r="AA110" s="125"/>
    </row>
    <row r="111" spans="3:30" x14ac:dyDescent="0.2">
      <c r="E111" s="92" t="str">
        <f t="shared" ref="E111:X111" ca="1" si="7">IFERROR(RIGHT(INDIRECT("C"&amp;E112),LEN(INDIRECT("C"&amp;E112))-6),"")</f>
        <v/>
      </c>
      <c r="F111" s="92" t="str">
        <f t="shared" ca="1" si="7"/>
        <v/>
      </c>
      <c r="G111" s="92" t="str">
        <f t="shared" ca="1" si="7"/>
        <v/>
      </c>
      <c r="H111" s="92" t="str">
        <f t="shared" ca="1" si="7"/>
        <v/>
      </c>
      <c r="I111" s="92" t="str">
        <f t="shared" ca="1" si="7"/>
        <v/>
      </c>
      <c r="J111" s="92" t="str">
        <f t="shared" ca="1" si="7"/>
        <v/>
      </c>
      <c r="K111" s="92" t="str">
        <f t="shared" ca="1" si="7"/>
        <v/>
      </c>
      <c r="L111" s="92" t="str">
        <f t="shared" ca="1" si="7"/>
        <v/>
      </c>
      <c r="M111" s="92" t="str">
        <f t="shared" ca="1" si="7"/>
        <v/>
      </c>
      <c r="N111" s="92" t="str">
        <f t="shared" ca="1" si="7"/>
        <v/>
      </c>
      <c r="O111" s="92" t="str">
        <f t="shared" ca="1" si="7"/>
        <v/>
      </c>
      <c r="P111" s="92" t="str">
        <f t="shared" ca="1" si="7"/>
        <v/>
      </c>
      <c r="Q111" s="92" t="str">
        <f t="shared" ca="1" si="7"/>
        <v/>
      </c>
      <c r="R111" s="92" t="str">
        <f t="shared" ca="1" si="7"/>
        <v/>
      </c>
      <c r="S111" s="92" t="str">
        <f t="shared" ca="1" si="7"/>
        <v/>
      </c>
      <c r="T111" s="92" t="str">
        <f t="shared" ca="1" si="7"/>
        <v/>
      </c>
      <c r="U111" s="92" t="str">
        <f t="shared" ca="1" si="7"/>
        <v/>
      </c>
      <c r="V111" s="92" t="str">
        <f t="shared" ca="1" si="7"/>
        <v/>
      </c>
      <c r="W111" s="92" t="str">
        <f t="shared" ca="1" si="7"/>
        <v/>
      </c>
      <c r="X111" s="92" t="str">
        <f t="shared" ca="1" si="7"/>
        <v/>
      </c>
      <c r="Y111" s="126"/>
    </row>
    <row r="112" spans="3:30" x14ac:dyDescent="0.2">
      <c r="E112" s="4">
        <v>102</v>
      </c>
      <c r="F112" s="4">
        <f>E112+1</f>
        <v>103</v>
      </c>
      <c r="G112" s="4">
        <f t="shared" ref="G112:Y112" si="8">F112+1</f>
        <v>104</v>
      </c>
      <c r="H112" s="4">
        <f t="shared" si="8"/>
        <v>105</v>
      </c>
      <c r="I112" s="4">
        <f t="shared" si="8"/>
        <v>106</v>
      </c>
      <c r="J112" s="4">
        <f t="shared" si="8"/>
        <v>107</v>
      </c>
      <c r="K112" s="4">
        <f t="shared" si="8"/>
        <v>108</v>
      </c>
      <c r="L112" s="4">
        <f t="shared" si="8"/>
        <v>109</v>
      </c>
      <c r="M112" s="4">
        <f t="shared" si="8"/>
        <v>110</v>
      </c>
      <c r="N112" s="4">
        <f t="shared" si="8"/>
        <v>111</v>
      </c>
      <c r="O112" s="4">
        <f t="shared" si="8"/>
        <v>112</v>
      </c>
      <c r="P112" s="4">
        <f t="shared" si="8"/>
        <v>113</v>
      </c>
      <c r="Q112" s="4">
        <f t="shared" si="8"/>
        <v>114</v>
      </c>
      <c r="R112" s="4">
        <f t="shared" si="8"/>
        <v>115</v>
      </c>
      <c r="S112" s="4">
        <f t="shared" si="8"/>
        <v>116</v>
      </c>
      <c r="T112" s="4">
        <f t="shared" si="8"/>
        <v>117</v>
      </c>
      <c r="U112" s="4">
        <f t="shared" si="8"/>
        <v>118</v>
      </c>
      <c r="V112" s="4">
        <f t="shared" si="8"/>
        <v>119</v>
      </c>
      <c r="W112" s="4">
        <f t="shared" si="8"/>
        <v>120</v>
      </c>
      <c r="X112" s="4">
        <f t="shared" si="8"/>
        <v>121</v>
      </c>
      <c r="Y112" s="4">
        <f t="shared" si="8"/>
        <v>122</v>
      </c>
    </row>
    <row r="113" spans="4:25" ht="13.5" thickBot="1" x14ac:dyDescent="0.25">
      <c r="E113" s="1" t="s">
        <v>139</v>
      </c>
      <c r="F113" s="1" t="s">
        <v>140</v>
      </c>
      <c r="G113" s="1" t="s">
        <v>141</v>
      </c>
      <c r="H113" s="1" t="s">
        <v>142</v>
      </c>
      <c r="I113" s="1" t="s">
        <v>143</v>
      </c>
      <c r="J113" s="1" t="s">
        <v>144</v>
      </c>
      <c r="K113" s="1" t="s">
        <v>145</v>
      </c>
      <c r="L113" s="1" t="s">
        <v>146</v>
      </c>
      <c r="M113" s="1" t="s">
        <v>147</v>
      </c>
      <c r="N113" s="1" t="s">
        <v>288</v>
      </c>
      <c r="O113" s="1" t="s">
        <v>289</v>
      </c>
      <c r="P113" s="1" t="s">
        <v>290</v>
      </c>
      <c r="Q113" s="1" t="s">
        <v>291</v>
      </c>
      <c r="R113" s="1" t="s">
        <v>292</v>
      </c>
      <c r="S113" s="1" t="s">
        <v>293</v>
      </c>
      <c r="T113" s="1" t="s">
        <v>294</v>
      </c>
      <c r="U113" s="1" t="s">
        <v>295</v>
      </c>
      <c r="V113" s="1" t="s">
        <v>296</v>
      </c>
      <c r="W113" s="1" t="s">
        <v>297</v>
      </c>
      <c r="X113" s="1" t="s">
        <v>298</v>
      </c>
    </row>
    <row r="114" spans="4:25" x14ac:dyDescent="0.2">
      <c r="E114" s="117" t="str">
        <f ca="1">IFERROR(INDEX($E101:$AC101,MATCH(E$111,$E$100:$AC$100,0)),"")</f>
        <v/>
      </c>
      <c r="F114" s="117" t="str">
        <f t="shared" ref="F114:X122" ca="1" si="9">IFERROR(INDEX($E101:$AC101,MATCH(F$111,$E$100:$AC$100,0)),"")</f>
        <v/>
      </c>
      <c r="G114" s="117" t="str">
        <f t="shared" ca="1" si="9"/>
        <v/>
      </c>
      <c r="H114" s="117" t="str">
        <f t="shared" ca="1" si="9"/>
        <v/>
      </c>
      <c r="I114" s="117" t="str">
        <f t="shared" ca="1" si="9"/>
        <v/>
      </c>
      <c r="J114" s="117" t="str">
        <f t="shared" ca="1" si="9"/>
        <v/>
      </c>
      <c r="K114" s="117" t="str">
        <f t="shared" ca="1" si="9"/>
        <v/>
      </c>
      <c r="L114" s="117" t="str">
        <f t="shared" ca="1" si="9"/>
        <v/>
      </c>
      <c r="M114" s="117" t="str">
        <f t="shared" ca="1" si="9"/>
        <v/>
      </c>
      <c r="N114" s="117" t="str">
        <f t="shared" ca="1" si="9"/>
        <v/>
      </c>
      <c r="O114" s="117" t="str">
        <f t="shared" ca="1" si="9"/>
        <v/>
      </c>
      <c r="P114" s="117" t="str">
        <f t="shared" ca="1" si="9"/>
        <v/>
      </c>
      <c r="Q114" s="117" t="str">
        <f t="shared" ca="1" si="9"/>
        <v/>
      </c>
      <c r="R114" s="117" t="str">
        <f t="shared" ca="1" si="9"/>
        <v/>
      </c>
      <c r="S114" s="117" t="str">
        <f t="shared" ca="1" si="9"/>
        <v/>
      </c>
      <c r="T114" s="117" t="str">
        <f t="shared" ca="1" si="9"/>
        <v/>
      </c>
      <c r="U114" s="117" t="str">
        <f t="shared" ca="1" si="9"/>
        <v/>
      </c>
      <c r="V114" s="117" t="str">
        <f t="shared" ca="1" si="9"/>
        <v/>
      </c>
      <c r="W114" s="117" t="str">
        <f t="shared" ca="1" si="9"/>
        <v/>
      </c>
      <c r="X114" s="117" t="str">
        <f t="shared" ca="1" si="9"/>
        <v/>
      </c>
      <c r="Y114" s="92" t="str">
        <f t="shared" ref="Y114" ca="1" si="10">IFERROR(RIGHT(INDIRECT("C"&amp;Y112),LEN(INDIRECT("C"&amp;Y112))-6),"")</f>
        <v/>
      </c>
    </row>
    <row r="115" spans="4:25" x14ac:dyDescent="0.2">
      <c r="E115" s="117" t="str">
        <f t="shared" ref="E115:T122" ca="1" si="11">IFERROR(INDEX($E102:$AC102,MATCH(E$111,$E$100:$AC$100,0)),"")</f>
        <v/>
      </c>
      <c r="F115" s="117" t="str">
        <f t="shared" ca="1" si="11"/>
        <v/>
      </c>
      <c r="G115" s="117" t="str">
        <f t="shared" ca="1" si="11"/>
        <v/>
      </c>
      <c r="H115" s="117" t="str">
        <f t="shared" ca="1" si="11"/>
        <v/>
      </c>
      <c r="I115" s="117" t="str">
        <f t="shared" ca="1" si="11"/>
        <v/>
      </c>
      <c r="J115" s="117" t="str">
        <f t="shared" ca="1" si="11"/>
        <v/>
      </c>
      <c r="K115" s="117" t="str">
        <f t="shared" ca="1" si="11"/>
        <v/>
      </c>
      <c r="L115" s="117" t="str">
        <f t="shared" ca="1" si="11"/>
        <v/>
      </c>
      <c r="M115" s="117" t="str">
        <f t="shared" ca="1" si="11"/>
        <v/>
      </c>
      <c r="N115" s="117" t="str">
        <f t="shared" ca="1" si="11"/>
        <v/>
      </c>
      <c r="O115" s="117" t="str">
        <f t="shared" ca="1" si="11"/>
        <v/>
      </c>
      <c r="P115" s="117" t="str">
        <f t="shared" ca="1" si="11"/>
        <v/>
      </c>
      <c r="Q115" s="117" t="str">
        <f t="shared" ca="1" si="11"/>
        <v/>
      </c>
      <c r="R115" s="117" t="str">
        <f t="shared" ca="1" si="11"/>
        <v/>
      </c>
      <c r="S115" s="117" t="str">
        <f t="shared" ca="1" si="11"/>
        <v/>
      </c>
      <c r="T115" s="117" t="str">
        <f t="shared" ca="1" si="11"/>
        <v/>
      </c>
      <c r="U115" s="117" t="str">
        <f t="shared" ca="1" si="9"/>
        <v/>
      </c>
      <c r="V115" s="117" t="str">
        <f t="shared" ca="1" si="9"/>
        <v/>
      </c>
      <c r="W115" s="117" t="str">
        <f t="shared" ca="1" si="9"/>
        <v/>
      </c>
      <c r="X115" s="117" t="str">
        <f t="shared" ca="1" si="9"/>
        <v/>
      </c>
    </row>
    <row r="116" spans="4:25" x14ac:dyDescent="0.2">
      <c r="E116" s="117" t="str">
        <f t="shared" ca="1" si="11"/>
        <v/>
      </c>
      <c r="F116" s="117" t="str">
        <f t="shared" ca="1" si="9"/>
        <v/>
      </c>
      <c r="G116" s="117" t="str">
        <f t="shared" ca="1" si="9"/>
        <v/>
      </c>
      <c r="H116" s="117" t="str">
        <f t="shared" ca="1" si="9"/>
        <v/>
      </c>
      <c r="I116" s="117" t="str">
        <f t="shared" ca="1" si="9"/>
        <v/>
      </c>
      <c r="J116" s="117" t="str">
        <f t="shared" ca="1" si="9"/>
        <v/>
      </c>
      <c r="K116" s="117" t="str">
        <f t="shared" ca="1" si="9"/>
        <v/>
      </c>
      <c r="L116" s="117" t="str">
        <f t="shared" ca="1" si="9"/>
        <v/>
      </c>
      <c r="M116" s="117" t="str">
        <f t="shared" ca="1" si="9"/>
        <v/>
      </c>
      <c r="N116" s="117" t="str">
        <f t="shared" ca="1" si="9"/>
        <v/>
      </c>
      <c r="O116" s="117" t="str">
        <f t="shared" ca="1" si="9"/>
        <v/>
      </c>
      <c r="P116" s="117" t="str">
        <f t="shared" ca="1" si="9"/>
        <v/>
      </c>
      <c r="Q116" s="117" t="str">
        <f t="shared" ca="1" si="9"/>
        <v/>
      </c>
      <c r="R116" s="117" t="str">
        <f t="shared" ca="1" si="9"/>
        <v/>
      </c>
      <c r="S116" s="117" t="str">
        <f t="shared" ca="1" si="9"/>
        <v/>
      </c>
      <c r="T116" s="117" t="str">
        <f t="shared" ca="1" si="9"/>
        <v/>
      </c>
      <c r="U116" s="117" t="str">
        <f t="shared" ca="1" si="9"/>
        <v/>
      </c>
      <c r="V116" s="117" t="str">
        <f t="shared" ca="1" si="9"/>
        <v/>
      </c>
      <c r="W116" s="117" t="str">
        <f t="shared" ca="1" si="9"/>
        <v/>
      </c>
      <c r="X116" s="117" t="str">
        <f t="shared" ca="1" si="9"/>
        <v/>
      </c>
    </row>
    <row r="117" spans="4:25" x14ac:dyDescent="0.2">
      <c r="E117" s="117" t="str">
        <f t="shared" ca="1" si="11"/>
        <v/>
      </c>
      <c r="F117" s="117" t="str">
        <f t="shared" ca="1" si="9"/>
        <v/>
      </c>
      <c r="G117" s="117" t="str">
        <f t="shared" ca="1" si="9"/>
        <v/>
      </c>
      <c r="H117" s="117" t="str">
        <f t="shared" ca="1" si="9"/>
        <v/>
      </c>
      <c r="I117" s="117" t="str">
        <f t="shared" ca="1" si="9"/>
        <v/>
      </c>
      <c r="J117" s="117" t="str">
        <f t="shared" ca="1" si="9"/>
        <v/>
      </c>
      <c r="K117" s="117" t="str">
        <f t="shared" ca="1" si="9"/>
        <v/>
      </c>
      <c r="L117" s="117" t="str">
        <f t="shared" ca="1" si="9"/>
        <v/>
      </c>
      <c r="M117" s="117" t="str">
        <f t="shared" ca="1" si="9"/>
        <v/>
      </c>
      <c r="N117" s="117" t="str">
        <f t="shared" ca="1" si="9"/>
        <v/>
      </c>
      <c r="O117" s="117" t="str">
        <f t="shared" ca="1" si="9"/>
        <v/>
      </c>
      <c r="P117" s="117" t="str">
        <f t="shared" ca="1" si="9"/>
        <v/>
      </c>
      <c r="Q117" s="117" t="str">
        <f t="shared" ca="1" si="9"/>
        <v/>
      </c>
      <c r="R117" s="117" t="str">
        <f t="shared" ca="1" si="9"/>
        <v/>
      </c>
      <c r="S117" s="117" t="str">
        <f t="shared" ca="1" si="9"/>
        <v/>
      </c>
      <c r="T117" s="117" t="str">
        <f t="shared" ca="1" si="9"/>
        <v/>
      </c>
      <c r="U117" s="117" t="str">
        <f t="shared" ca="1" si="9"/>
        <v/>
      </c>
      <c r="V117" s="117" t="str">
        <f t="shared" ca="1" si="9"/>
        <v/>
      </c>
      <c r="W117" s="117" t="str">
        <f t="shared" ca="1" si="9"/>
        <v/>
      </c>
      <c r="X117" s="117" t="str">
        <f t="shared" ca="1" si="9"/>
        <v/>
      </c>
    </row>
    <row r="118" spans="4:25" x14ac:dyDescent="0.2">
      <c r="E118" s="117" t="str">
        <f t="shared" ca="1" si="11"/>
        <v/>
      </c>
      <c r="F118" s="117" t="str">
        <f t="shared" ca="1" si="9"/>
        <v/>
      </c>
      <c r="G118" s="117" t="str">
        <f t="shared" ca="1" si="9"/>
        <v/>
      </c>
      <c r="H118" s="117" t="str">
        <f t="shared" ca="1" si="9"/>
        <v/>
      </c>
      <c r="I118" s="117" t="str">
        <f t="shared" ca="1" si="9"/>
        <v/>
      </c>
      <c r="J118" s="117" t="str">
        <f t="shared" ca="1" si="9"/>
        <v/>
      </c>
      <c r="K118" s="117" t="str">
        <f t="shared" ca="1" si="9"/>
        <v/>
      </c>
      <c r="L118" s="117" t="str">
        <f t="shared" ca="1" si="9"/>
        <v/>
      </c>
      <c r="M118" s="117" t="str">
        <f t="shared" ca="1" si="9"/>
        <v/>
      </c>
      <c r="N118" s="117" t="str">
        <f t="shared" ca="1" si="9"/>
        <v/>
      </c>
      <c r="O118" s="117" t="str">
        <f t="shared" ca="1" si="9"/>
        <v/>
      </c>
      <c r="P118" s="117" t="str">
        <f t="shared" ca="1" si="9"/>
        <v/>
      </c>
      <c r="Q118" s="117" t="str">
        <f t="shared" ca="1" si="9"/>
        <v/>
      </c>
      <c r="R118" s="117" t="str">
        <f t="shared" ca="1" si="9"/>
        <v/>
      </c>
      <c r="S118" s="117" t="str">
        <f t="shared" ca="1" si="9"/>
        <v/>
      </c>
      <c r="T118" s="117" t="str">
        <f t="shared" ca="1" si="9"/>
        <v/>
      </c>
      <c r="U118" s="117" t="str">
        <f t="shared" ca="1" si="9"/>
        <v/>
      </c>
      <c r="V118" s="117" t="str">
        <f t="shared" ca="1" si="9"/>
        <v/>
      </c>
      <c r="W118" s="117" t="str">
        <f t="shared" ca="1" si="9"/>
        <v/>
      </c>
      <c r="X118" s="117" t="str">
        <f t="shared" ca="1" si="9"/>
        <v/>
      </c>
    </row>
    <row r="119" spans="4:25" x14ac:dyDescent="0.2">
      <c r="E119" s="117" t="str">
        <f t="shared" ca="1" si="11"/>
        <v/>
      </c>
      <c r="F119" s="117" t="str">
        <f t="shared" ca="1" si="9"/>
        <v/>
      </c>
      <c r="G119" s="117" t="str">
        <f t="shared" ca="1" si="9"/>
        <v/>
      </c>
      <c r="H119" s="117" t="str">
        <f t="shared" ca="1" si="9"/>
        <v/>
      </c>
      <c r="I119" s="117" t="str">
        <f t="shared" ca="1" si="9"/>
        <v/>
      </c>
      <c r="J119" s="117" t="str">
        <f t="shared" ca="1" si="9"/>
        <v/>
      </c>
      <c r="K119" s="117" t="str">
        <f t="shared" ca="1" si="9"/>
        <v/>
      </c>
      <c r="L119" s="117" t="str">
        <f t="shared" ca="1" si="9"/>
        <v/>
      </c>
      <c r="M119" s="117" t="str">
        <f t="shared" ca="1" si="9"/>
        <v/>
      </c>
      <c r="N119" s="117" t="str">
        <f t="shared" ca="1" si="9"/>
        <v/>
      </c>
      <c r="O119" s="117" t="str">
        <f t="shared" ca="1" si="9"/>
        <v/>
      </c>
      <c r="P119" s="117" t="str">
        <f t="shared" ca="1" si="9"/>
        <v/>
      </c>
      <c r="Q119" s="117" t="str">
        <f t="shared" ca="1" si="9"/>
        <v/>
      </c>
      <c r="R119" s="117" t="str">
        <f t="shared" ca="1" si="9"/>
        <v/>
      </c>
      <c r="S119" s="117" t="str">
        <f t="shared" ca="1" si="9"/>
        <v/>
      </c>
      <c r="T119" s="117" t="str">
        <f t="shared" ca="1" si="9"/>
        <v/>
      </c>
      <c r="U119" s="117" t="str">
        <f t="shared" ca="1" si="9"/>
        <v/>
      </c>
      <c r="V119" s="117" t="str">
        <f t="shared" ca="1" si="9"/>
        <v/>
      </c>
      <c r="W119" s="117" t="str">
        <f t="shared" ca="1" si="9"/>
        <v/>
      </c>
      <c r="X119" s="117" t="str">
        <f t="shared" ca="1" si="9"/>
        <v/>
      </c>
    </row>
    <row r="120" spans="4:25" x14ac:dyDescent="0.2">
      <c r="E120" s="117" t="str">
        <f t="shared" ca="1" si="11"/>
        <v/>
      </c>
      <c r="F120" s="117" t="str">
        <f t="shared" ca="1" si="9"/>
        <v/>
      </c>
      <c r="G120" s="117" t="str">
        <f t="shared" ca="1" si="9"/>
        <v/>
      </c>
      <c r="H120" s="117" t="str">
        <f t="shared" ca="1" si="9"/>
        <v/>
      </c>
      <c r="I120" s="117" t="str">
        <f t="shared" ca="1" si="9"/>
        <v/>
      </c>
      <c r="J120" s="117" t="str">
        <f t="shared" ca="1" si="9"/>
        <v/>
      </c>
      <c r="K120" s="117" t="str">
        <f t="shared" ca="1" si="9"/>
        <v/>
      </c>
      <c r="L120" s="117" t="str">
        <f t="shared" ca="1" si="9"/>
        <v/>
      </c>
      <c r="M120" s="117" t="str">
        <f t="shared" ca="1" si="9"/>
        <v/>
      </c>
      <c r="N120" s="117" t="str">
        <f t="shared" ca="1" si="9"/>
        <v/>
      </c>
      <c r="O120" s="117" t="str">
        <f t="shared" ca="1" si="9"/>
        <v/>
      </c>
      <c r="P120" s="117" t="str">
        <f t="shared" ca="1" si="9"/>
        <v/>
      </c>
      <c r="Q120" s="117" t="str">
        <f t="shared" ca="1" si="9"/>
        <v/>
      </c>
      <c r="R120" s="117" t="str">
        <f t="shared" ca="1" si="9"/>
        <v/>
      </c>
      <c r="S120" s="117" t="str">
        <f t="shared" ca="1" si="9"/>
        <v/>
      </c>
      <c r="T120" s="117" t="str">
        <f t="shared" ca="1" si="9"/>
        <v/>
      </c>
      <c r="U120" s="117" t="str">
        <f t="shared" ca="1" si="9"/>
        <v/>
      </c>
      <c r="V120" s="117" t="str">
        <f t="shared" ca="1" si="9"/>
        <v/>
      </c>
      <c r="W120" s="117" t="str">
        <f t="shared" ca="1" si="9"/>
        <v/>
      </c>
      <c r="X120" s="117" t="str">
        <f t="shared" ca="1" si="9"/>
        <v/>
      </c>
    </row>
    <row r="121" spans="4:25" x14ac:dyDescent="0.2">
      <c r="E121" s="117" t="str">
        <f t="shared" ca="1" si="11"/>
        <v/>
      </c>
      <c r="F121" s="117" t="str">
        <f t="shared" ca="1" si="9"/>
        <v/>
      </c>
      <c r="G121" s="117" t="str">
        <f t="shared" ca="1" si="9"/>
        <v/>
      </c>
      <c r="H121" s="117" t="str">
        <f t="shared" ca="1" si="9"/>
        <v/>
      </c>
      <c r="I121" s="117" t="str">
        <f t="shared" ca="1" si="9"/>
        <v/>
      </c>
      <c r="J121" s="117" t="str">
        <f t="shared" ca="1" si="9"/>
        <v/>
      </c>
      <c r="K121" s="117" t="str">
        <f t="shared" ca="1" si="9"/>
        <v/>
      </c>
      <c r="L121" s="117" t="str">
        <f t="shared" ca="1" si="9"/>
        <v/>
      </c>
      <c r="M121" s="117" t="str">
        <f t="shared" ca="1" si="9"/>
        <v/>
      </c>
      <c r="N121" s="117" t="str">
        <f t="shared" ca="1" si="9"/>
        <v/>
      </c>
      <c r="O121" s="117" t="str">
        <f t="shared" ca="1" si="9"/>
        <v/>
      </c>
      <c r="P121" s="117" t="str">
        <f t="shared" ca="1" si="9"/>
        <v/>
      </c>
      <c r="Q121" s="117" t="str">
        <f t="shared" ca="1" si="9"/>
        <v/>
      </c>
      <c r="R121" s="117" t="str">
        <f t="shared" ca="1" si="9"/>
        <v/>
      </c>
      <c r="S121" s="117" t="str">
        <f t="shared" ca="1" si="9"/>
        <v/>
      </c>
      <c r="T121" s="117" t="str">
        <f t="shared" ca="1" si="9"/>
        <v/>
      </c>
      <c r="U121" s="117" t="str">
        <f t="shared" ca="1" si="9"/>
        <v/>
      </c>
      <c r="V121" s="117" t="str">
        <f t="shared" ca="1" si="9"/>
        <v/>
      </c>
      <c r="W121" s="117" t="str">
        <f t="shared" ca="1" si="9"/>
        <v/>
      </c>
      <c r="X121" s="117" t="str">
        <f t="shared" ca="1" si="9"/>
        <v/>
      </c>
    </row>
    <row r="122" spans="4:25" x14ac:dyDescent="0.2">
      <c r="E122" s="117" t="str">
        <f t="shared" ca="1" si="11"/>
        <v/>
      </c>
      <c r="F122" s="117" t="str">
        <f t="shared" ca="1" si="9"/>
        <v/>
      </c>
      <c r="G122" s="117" t="str">
        <f t="shared" ca="1" si="9"/>
        <v/>
      </c>
      <c r="H122" s="117" t="str">
        <f t="shared" ca="1" si="9"/>
        <v/>
      </c>
      <c r="I122" s="117" t="str">
        <f t="shared" ca="1" si="9"/>
        <v/>
      </c>
      <c r="J122" s="117" t="str">
        <f t="shared" ca="1" si="9"/>
        <v/>
      </c>
      <c r="K122" s="117" t="str">
        <f t="shared" ca="1" si="9"/>
        <v/>
      </c>
      <c r="L122" s="117" t="str">
        <f t="shared" ca="1" si="9"/>
        <v/>
      </c>
      <c r="M122" s="117" t="str">
        <f t="shared" ca="1" si="9"/>
        <v/>
      </c>
      <c r="N122" s="117" t="str">
        <f t="shared" ca="1" si="9"/>
        <v/>
      </c>
      <c r="O122" s="117" t="str">
        <f t="shared" ca="1" si="9"/>
        <v/>
      </c>
      <c r="P122" s="117" t="str">
        <f t="shared" ca="1" si="9"/>
        <v/>
      </c>
      <c r="Q122" s="117" t="str">
        <f t="shared" ca="1" si="9"/>
        <v/>
      </c>
      <c r="R122" s="117" t="str">
        <f t="shared" ca="1" si="9"/>
        <v/>
      </c>
      <c r="S122" s="117" t="str">
        <f t="shared" ca="1" si="9"/>
        <v/>
      </c>
      <c r="T122" s="117" t="str">
        <f t="shared" ca="1" si="9"/>
        <v/>
      </c>
      <c r="U122" s="117" t="str">
        <f t="shared" ca="1" si="9"/>
        <v/>
      </c>
      <c r="V122" s="117" t="str">
        <f t="shared" ca="1" si="9"/>
        <v/>
      </c>
      <c r="W122" s="117" t="str">
        <f t="shared" ca="1" si="9"/>
        <v/>
      </c>
      <c r="X122" s="117" t="str">
        <f t="shared" ca="1" si="9"/>
        <v/>
      </c>
    </row>
    <row r="123" spans="4:25" x14ac:dyDescent="0.2">
      <c r="E123" s="127"/>
    </row>
    <row r="127" spans="4:25" x14ac:dyDescent="0.2">
      <c r="D127" s="42">
        <v>1</v>
      </c>
      <c r="F127" s="42" t="s">
        <v>766</v>
      </c>
    </row>
    <row r="128" spans="4:25" x14ac:dyDescent="0.2">
      <c r="D128" s="186" t="s">
        <v>728</v>
      </c>
      <c r="F128" s="186" t="b" cm="1">
        <f t="array" ref="F128">OR('1 Specifikation'!I78:I83="Fullservice")</f>
        <v>0</v>
      </c>
    </row>
    <row r="129" spans="4:4" x14ac:dyDescent="0.2">
      <c r="D129" s="186" t="str">
        <f>IF('1 Specifikation'!$C78="","Välj position",'1 Specifikation'!$B78&amp;" "&amp;'1 Specifikation'!$C78&amp;IF(ISBLANK('1 Specifikation'!$E78),"",": "&amp;'1 Specifikation'!$E78))</f>
        <v>Välj position</v>
      </c>
    </row>
    <row r="130" spans="4:4" x14ac:dyDescent="0.2">
      <c r="D130" s="186" t="str">
        <f>IF('1 Specifikation'!$C79="","Välj position",'1 Specifikation'!$B79&amp;" "&amp;'1 Specifikation'!$C79&amp;IF(ISBLANK('1 Specifikation'!$E79),"",": "&amp;'1 Specifikation'!$E79))</f>
        <v>Välj position</v>
      </c>
    </row>
    <row r="131" spans="4:4" x14ac:dyDescent="0.2">
      <c r="D131" s="186" t="str">
        <f>IF('1 Specifikation'!$C80="","Välj position",'1 Specifikation'!$B80&amp;" "&amp;'1 Specifikation'!$C80&amp;IF(ISBLANK('1 Specifikation'!$E80),"",": "&amp;'1 Specifikation'!$E80))</f>
        <v>Välj position</v>
      </c>
    </row>
    <row r="132" spans="4:4" x14ac:dyDescent="0.2">
      <c r="D132" s="186" t="str">
        <f>IF('1 Specifikation'!$C81="","Välj position",'1 Specifikation'!$B81&amp;" "&amp;'1 Specifikation'!$C81&amp;IF(ISBLANK('1 Specifikation'!$E81),"",": "&amp;'1 Specifikation'!$E81))</f>
        <v>Välj position</v>
      </c>
    </row>
    <row r="133" spans="4:4" x14ac:dyDescent="0.2">
      <c r="D133" s="186" t="str">
        <f>IF('1 Specifikation'!$C82="","Välj position",'1 Specifikation'!$B82&amp;" "&amp;'1 Specifikation'!$C82&amp;IF(ISBLANK('1 Specifikation'!$E82),"",": "&amp;'1 Specifikation'!$E82))</f>
        <v>Välj position</v>
      </c>
    </row>
    <row r="134" spans="4:4" x14ac:dyDescent="0.2">
      <c r="D134" s="186" t="str">
        <f>IF('1 Specifikation'!$C83="","Välj position",'1 Specifikation'!$B83&amp;" "&amp;'1 Specifikation'!$C83&amp;IF(ISBLANK('1 Specifikation'!$E83),"",": "&amp;'1 Specifikation'!$E83))</f>
        <v>Välj position</v>
      </c>
    </row>
    <row r="135" spans="4:4" x14ac:dyDescent="0.2">
      <c r="D135" s="19"/>
    </row>
    <row r="136" spans="4:4" x14ac:dyDescent="0.2">
      <c r="D136" s="42">
        <v>1</v>
      </c>
    </row>
    <row r="137" spans="4:4" x14ac:dyDescent="0.2">
      <c r="D137" s="186" t="s">
        <v>728</v>
      </c>
    </row>
    <row r="138" spans="4:4" x14ac:dyDescent="0.2">
      <c r="D138" s="186" t="str">
        <f>IF('1 Specifikation'!$C89="","Välj position",'1 Specifikation'!$B89&amp;" "&amp;'1 Specifikation'!$C89&amp;IF(ISBLANK('1 Specifikation'!$D89),"",": "&amp;'1 Specifikation'!$D89))</f>
        <v>Välj position</v>
      </c>
    </row>
    <row r="139" spans="4:4" x14ac:dyDescent="0.2">
      <c r="D139" s="186" t="str">
        <f>IF('1 Specifikation'!$C90="","Välj position",'1 Specifikation'!$B90&amp;" "&amp;'1 Specifikation'!$C90&amp;IF(ISBLANK('1 Specifikation'!$D90),"",": "&amp;'1 Specifikation'!$D90))</f>
        <v>Välj position</v>
      </c>
    </row>
    <row r="140" spans="4:4" x14ac:dyDescent="0.2">
      <c r="D140" s="186" t="str">
        <f>IF('1 Specifikation'!$C91="","Välj position",'1 Specifikation'!$B91&amp;" "&amp;'1 Specifikation'!$C91&amp;IF(ISBLANK('1 Specifikation'!$D91),"",": "&amp;'1 Specifikation'!$D91))</f>
        <v>Välj position</v>
      </c>
    </row>
    <row r="141" spans="4:4" x14ac:dyDescent="0.2">
      <c r="D141" s="186" t="str">
        <f>IF('1 Specifikation'!$C92="","Välj position",'1 Specifikation'!$B92&amp;" "&amp;'1 Specifikation'!$C92&amp;IF(ISBLANK('1 Specifikation'!$D92),"",": "&amp;'1 Specifikation'!$D92))</f>
        <v>Välj position</v>
      </c>
    </row>
    <row r="142" spans="4:4" x14ac:dyDescent="0.2">
      <c r="D142" s="186" t="str">
        <f>IF('1 Specifikation'!$C93="","Välj position",'1 Specifikation'!$B93&amp;" "&amp;'1 Specifikation'!$C93&amp;IF(ISBLANK('1 Specifikation'!$D93),"",": "&amp;'1 Specifikation'!$D93))</f>
        <v>Välj position</v>
      </c>
    </row>
    <row r="143" spans="4:4" x14ac:dyDescent="0.2">
      <c r="D143" s="186" t="str">
        <f>IF('1 Specifikation'!$C94="","Välj position",'1 Specifikation'!$B94&amp;" "&amp;'1 Specifikation'!$C94&amp;IF(ISBLANK('1 Specifikation'!$D94),"",": "&amp;'1 Specifikation'!$D94))</f>
        <v>Välj position</v>
      </c>
    </row>
    <row r="144" spans="4:4" x14ac:dyDescent="0.2">
      <c r="D144" s="186" t="str">
        <f>IF('1 Specifikation'!$C95="","Välj position",'1 Specifikation'!$B95&amp;" "&amp;'1 Specifikation'!$C95&amp;IF(ISBLANK('1 Specifikation'!$D95),"",": "&amp;'1 Specifikation'!$D95))</f>
        <v>Välj position</v>
      </c>
    </row>
    <row r="145" spans="4:4" x14ac:dyDescent="0.2">
      <c r="D145" s="186" t="str">
        <f>IF('1 Specifikation'!$C96="","Välj position",'1 Specifikation'!$B96&amp;" "&amp;'1 Specifikation'!$C96&amp;IF(ISBLANK('1 Specifikation'!$D96),"",": "&amp;'1 Specifikation'!$D96))</f>
        <v>Välj position</v>
      </c>
    </row>
    <row r="146" spans="4:4" x14ac:dyDescent="0.2">
      <c r="D146" s="186" t="str">
        <f>IF('1 Specifikation'!$C97="","Välj position",'1 Specifikation'!$B97&amp;" "&amp;'1 Specifikation'!$C97&amp;IF(ISBLANK('1 Specifikation'!$D97),"",": "&amp;'1 Specifikation'!$D97))</f>
        <v>Välj position</v>
      </c>
    </row>
    <row r="147" spans="4:4" x14ac:dyDescent="0.2">
      <c r="D147" s="186" t="str">
        <f>IF('1 Specifikation'!$C98="","Välj position",'1 Specifikation'!$B98&amp;" "&amp;'1 Specifikation'!$C98&amp;IF(ISBLANK('1 Specifikation'!$D98),"",": "&amp;'1 Specifikation'!$D98))</f>
        <v>Välj position</v>
      </c>
    </row>
    <row r="148" spans="4:4" x14ac:dyDescent="0.2">
      <c r="D148" s="186" t="str">
        <f>IF('1 Specifikation'!$C99="","Välj position",'1 Specifikation'!$B99&amp;" "&amp;'1 Specifikation'!$C99&amp;IF(ISBLANK('1 Specifikation'!$D99),"",": "&amp;'1 Specifikation'!$D99))</f>
        <v>Välj position</v>
      </c>
    </row>
    <row r="149" spans="4:4" x14ac:dyDescent="0.2">
      <c r="D149" s="186" t="str">
        <f>IF('1 Specifikation'!$C100="","Välj position",'1 Specifikation'!$B100&amp;" "&amp;'1 Specifikation'!$C100&amp;IF(ISBLANK('1 Specifikation'!$D100),"",": "&amp;'1 Specifikation'!$D100))</f>
        <v>Välj position</v>
      </c>
    </row>
  </sheetData>
  <sheetProtection algorithmName="SHA-512" hashValue="U8zqg1fthEfzopNsK9QrZkWkhZIWRo5GmD4T+Fgzlihzcdl2V3AKwYrv9LRE/pYukEv63XX5O68ogDPu3tGGjQ==" saltValue="Wt5dH2yzxgKqVc3xLUXJDg==" spinCount="100000" sheet="1" objects="1" scenarios="1" selectLockedCells="1"/>
  <phoneticPr fontId="14" type="noConversion"/>
  <conditionalFormatting sqref="D64:D66">
    <cfRule type="expression" dxfId="56" priority="1">
      <formula>ISNUMBER(SEARCH("bör",$B$94))=TRUE</formula>
    </cfRule>
  </conditionalFormatting>
  <pageMargins left="0.7" right="0.7" top="0.75" bottom="0.75" header="0.3" footer="0.3"/>
  <pageSetup paperSize="9" scale="29" orientation="landscape"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codeName="Sheet1">
    <pageSetUpPr fitToPage="1"/>
  </sheetPr>
  <dimension ref="B1:AT183"/>
  <sheetViews>
    <sheetView showGridLines="0" topLeftCell="B1" zoomScaleNormal="100" workbookViewId="0">
      <selection activeCell="D12" sqref="D12"/>
    </sheetView>
  </sheetViews>
  <sheetFormatPr defaultColWidth="9.140625" defaultRowHeight="12.75" x14ac:dyDescent="0.2"/>
  <cols>
    <col min="1" max="1" width="2.85546875" style="261" customWidth="1"/>
    <col min="2" max="2" width="135.7109375" style="260" customWidth="1"/>
    <col min="3" max="3" width="29.42578125" style="261" customWidth="1"/>
    <col min="4" max="4" width="13.28515625" style="261" customWidth="1"/>
    <col min="5" max="5" width="12.7109375" style="261" customWidth="1"/>
    <col min="6" max="9" width="11.7109375" style="261" customWidth="1"/>
    <col min="10" max="10" width="10.28515625" style="261" customWidth="1"/>
    <col min="11" max="11" width="11.140625" style="261" customWidth="1"/>
    <col min="12" max="12" width="12.28515625" style="261" customWidth="1"/>
    <col min="13" max="13" width="12.85546875" style="261" customWidth="1"/>
    <col min="14" max="15" width="12.7109375" style="261" customWidth="1"/>
    <col min="16" max="16" width="11.42578125" style="261" customWidth="1"/>
    <col min="17" max="19" width="19.140625" style="261" customWidth="1"/>
    <col min="20" max="20" width="10.28515625" style="261" customWidth="1"/>
    <col min="21" max="23" width="9.5703125" style="261" customWidth="1"/>
    <col min="24" max="24" width="10.5703125" style="261" customWidth="1"/>
    <col min="25" max="26" width="8.7109375" style="261" customWidth="1"/>
    <col min="27" max="27" width="9.5703125" style="261" hidden="1" customWidth="1"/>
    <col min="28" max="29" width="9.140625" style="261" hidden="1" customWidth="1"/>
    <col min="30" max="30" width="12.5703125" style="261" hidden="1" customWidth="1"/>
    <col min="31" max="33" width="8.42578125" style="261" hidden="1" customWidth="1"/>
    <col min="34" max="35" width="9.7109375" style="261" hidden="1" customWidth="1"/>
    <col min="36" max="36" width="8.42578125" style="261" hidden="1" customWidth="1"/>
    <col min="37" max="37" width="7.7109375" style="261" hidden="1" customWidth="1"/>
    <col min="38" max="38" width="7.7109375" style="261" customWidth="1"/>
    <col min="39" max="40" width="8.7109375" style="261" customWidth="1"/>
    <col min="41" max="41" width="7.7109375" style="261" customWidth="1"/>
    <col min="42" max="44" width="9.140625" style="261" customWidth="1"/>
    <col min="45" max="45" width="10.42578125" style="261" customWidth="1"/>
    <col min="46" max="51" width="9.140625" style="261" customWidth="1"/>
    <col min="52" max="16384" width="9.140625" style="261"/>
  </cols>
  <sheetData>
    <row r="1" spans="2:35" x14ac:dyDescent="0.2">
      <c r="X1" s="260" t="s">
        <v>151</v>
      </c>
    </row>
    <row r="2" spans="2:35" x14ac:dyDescent="0.2">
      <c r="H2" s="262"/>
      <c r="K2" s="263"/>
      <c r="N2" s="264"/>
      <c r="P2" s="265"/>
      <c r="X2" s="265"/>
      <c r="AD2" s="265"/>
    </row>
    <row r="3" spans="2:35" ht="26.25" x14ac:dyDescent="0.35">
      <c r="B3" s="430" t="s">
        <v>769</v>
      </c>
      <c r="C3" s="431"/>
      <c r="D3" s="431"/>
      <c r="E3" s="149"/>
      <c r="F3" s="149"/>
      <c r="G3" s="149"/>
      <c r="H3" s="149"/>
      <c r="I3" s="149"/>
      <c r="J3" s="149"/>
      <c r="Q3" s="266"/>
      <c r="R3" s="267"/>
      <c r="S3" s="268"/>
      <c r="T3" s="268"/>
      <c r="U3" s="268"/>
      <c r="V3" s="268"/>
      <c r="W3" s="268"/>
      <c r="X3" s="268"/>
      <c r="Y3" s="262"/>
      <c r="Z3" s="262"/>
      <c r="AA3" s="262"/>
      <c r="AC3" s="262"/>
      <c r="AE3" s="269"/>
      <c r="AI3" s="262"/>
    </row>
    <row r="4" spans="2:35" ht="27.95" customHeight="1" x14ac:dyDescent="0.35">
      <c r="B4" s="430" t="s">
        <v>594</v>
      </c>
      <c r="C4" s="431"/>
      <c r="D4" s="431"/>
      <c r="E4" s="149"/>
      <c r="F4" s="149"/>
      <c r="G4" s="149"/>
      <c r="H4" s="149"/>
      <c r="I4" s="149"/>
      <c r="J4" s="149"/>
      <c r="K4" s="270"/>
      <c r="L4" s="270"/>
      <c r="M4" s="270"/>
      <c r="N4" s="270"/>
      <c r="O4" s="270"/>
      <c r="P4" s="270"/>
      <c r="Q4" s="268"/>
      <c r="R4" s="268"/>
      <c r="S4" s="268"/>
      <c r="T4" s="268"/>
      <c r="U4" s="268"/>
      <c r="V4" s="268"/>
      <c r="W4" s="268"/>
      <c r="X4" s="268"/>
      <c r="AA4" s="271"/>
    </row>
    <row r="5" spans="2:35" ht="30" customHeight="1" x14ac:dyDescent="0.35">
      <c r="B5" s="432" t="str" cm="1">
        <f t="array" aca="1" ref="B5" ca="1">IFERROR(INDIRECT(Admin!M44),"XXXXX")</f>
        <v>Vattenautomater 
med tillhörande varor och tjänster</v>
      </c>
      <c r="C5" s="431"/>
      <c r="D5" s="431"/>
      <c r="E5" s="149"/>
      <c r="F5" s="149"/>
      <c r="G5" s="149"/>
      <c r="H5" s="149"/>
      <c r="I5" s="149"/>
      <c r="J5" s="149"/>
      <c r="K5" s="433"/>
      <c r="L5" s="433"/>
      <c r="M5" s="433"/>
      <c r="N5" s="433"/>
      <c r="O5" s="433"/>
      <c r="P5" s="433"/>
      <c r="Q5" s="268"/>
      <c r="R5" s="268"/>
      <c r="S5" s="268"/>
      <c r="T5" s="268"/>
      <c r="U5" s="268"/>
      <c r="V5" s="268"/>
      <c r="W5" s="268"/>
      <c r="X5" s="268"/>
      <c r="AC5" s="149"/>
      <c r="AD5" s="272"/>
      <c r="AE5" s="272"/>
      <c r="AF5" s="272"/>
      <c r="AG5" s="272"/>
    </row>
    <row r="6" spans="2:35" ht="26.25" customHeight="1" x14ac:dyDescent="0.3">
      <c r="B6" s="434" t="str" cm="1">
        <f t="array" aca="1" ref="B6" ca="1">"Ramavtalsnummer: "&amp;IFERROR(INDIRECT(Admin!N44),"XXXXX")</f>
        <v>Ramavtalsnummer: 23.3-6642-2023</v>
      </c>
      <c r="C6" s="431"/>
      <c r="D6" s="431"/>
      <c r="E6" s="149"/>
      <c r="F6" s="149"/>
      <c r="G6" s="149"/>
      <c r="H6" s="149"/>
      <c r="I6" s="149"/>
      <c r="J6" s="149"/>
      <c r="K6" s="273"/>
      <c r="L6" s="273"/>
      <c r="M6" s="273"/>
      <c r="N6" s="273"/>
      <c r="O6" s="273"/>
      <c r="P6" s="273"/>
      <c r="Q6" s="262"/>
      <c r="R6" s="274"/>
      <c r="S6" s="274"/>
      <c r="T6" s="274"/>
      <c r="U6" s="274"/>
      <c r="V6" s="274"/>
      <c r="W6" s="274"/>
      <c r="X6" s="274"/>
      <c r="AC6" s="149"/>
      <c r="AD6" s="272"/>
      <c r="AE6" s="272"/>
      <c r="AF6" s="272"/>
      <c r="AG6" s="272"/>
    </row>
    <row r="7" spans="2:35" ht="9" customHeight="1" x14ac:dyDescent="0.35">
      <c r="B7" s="275"/>
      <c r="C7" s="149"/>
      <c r="D7" s="149"/>
      <c r="E7" s="149"/>
      <c r="F7" s="149"/>
      <c r="G7" s="149"/>
      <c r="H7" s="149"/>
      <c r="I7" s="149"/>
      <c r="J7" s="149"/>
      <c r="K7" s="273"/>
      <c r="L7" s="273"/>
      <c r="M7" s="273"/>
      <c r="N7" s="273"/>
      <c r="O7" s="273"/>
      <c r="P7" s="273"/>
      <c r="Q7" s="262"/>
      <c r="R7" s="274"/>
      <c r="S7" s="274"/>
      <c r="T7" s="274"/>
      <c r="U7" s="274"/>
      <c r="V7" s="274"/>
      <c r="W7" s="274"/>
      <c r="X7" s="274"/>
      <c r="AC7" s="149"/>
      <c r="AD7" s="272"/>
      <c r="AE7" s="272"/>
      <c r="AF7" s="272"/>
      <c r="AG7" s="272"/>
    </row>
    <row r="8" spans="2:35" ht="29.1" customHeight="1" x14ac:dyDescent="0.3">
      <c r="B8" s="435" t="s">
        <v>595</v>
      </c>
      <c r="C8" s="431"/>
      <c r="D8" s="431"/>
      <c r="E8" s="149"/>
      <c r="F8" s="149"/>
      <c r="G8" s="149"/>
      <c r="H8" s="149"/>
      <c r="I8" s="149"/>
      <c r="J8" s="149"/>
      <c r="K8" s="276"/>
      <c r="L8" s="276"/>
      <c r="M8" s="276"/>
      <c r="N8" s="276"/>
      <c r="O8" s="276"/>
      <c r="P8" s="276"/>
      <c r="Q8" s="277"/>
      <c r="R8" s="277"/>
      <c r="S8" s="277"/>
      <c r="T8" s="277"/>
      <c r="U8" s="277"/>
      <c r="V8" s="277"/>
      <c r="W8" s="380"/>
      <c r="X8" s="380"/>
      <c r="AC8" s="149"/>
      <c r="AD8" s="272"/>
      <c r="AE8" s="272"/>
      <c r="AF8" s="272"/>
      <c r="AG8" s="272"/>
    </row>
    <row r="9" spans="2:35" ht="40.5" customHeight="1" x14ac:dyDescent="0.2">
      <c r="B9" s="425" t="s">
        <v>596</v>
      </c>
      <c r="C9" s="426"/>
      <c r="D9" s="426"/>
      <c r="E9" s="149"/>
      <c r="F9" s="149"/>
      <c r="G9" s="149"/>
      <c r="H9" s="149"/>
      <c r="I9" s="149"/>
      <c r="J9" s="149"/>
      <c r="K9" s="278"/>
      <c r="L9" s="278"/>
      <c r="M9" s="278"/>
      <c r="N9" s="278"/>
      <c r="O9" s="278"/>
      <c r="P9" s="278"/>
      <c r="Q9" s="279"/>
      <c r="R9" s="279"/>
      <c r="S9" s="279"/>
      <c r="T9" s="279"/>
      <c r="U9" s="279"/>
      <c r="V9" s="279"/>
      <c r="W9" s="427"/>
      <c r="X9" s="427"/>
      <c r="AC9" s="149"/>
      <c r="AD9" s="272"/>
      <c r="AE9" s="272"/>
      <c r="AF9" s="272"/>
      <c r="AG9" s="272"/>
    </row>
    <row r="10" spans="2:35" s="272" customFormat="1" ht="110.25" customHeight="1" x14ac:dyDescent="0.2">
      <c r="B10" s="425" t="s">
        <v>772</v>
      </c>
      <c r="C10" s="388"/>
      <c r="D10" s="388"/>
      <c r="E10" s="149"/>
      <c r="F10" s="149"/>
      <c r="G10" s="149"/>
      <c r="H10" s="149"/>
      <c r="I10" s="149"/>
      <c r="J10" s="149"/>
      <c r="K10" s="278"/>
      <c r="L10" s="278"/>
      <c r="M10" s="278"/>
      <c r="N10" s="278"/>
      <c r="O10" s="278"/>
      <c r="P10" s="278"/>
      <c r="Q10" s="277"/>
      <c r="R10" s="277"/>
      <c r="S10" s="277"/>
      <c r="T10" s="277"/>
      <c r="U10" s="380"/>
      <c r="V10" s="380"/>
      <c r="W10" s="380"/>
      <c r="X10" s="380"/>
      <c r="AC10" s="149"/>
    </row>
    <row r="11" spans="2:35" ht="27.95" customHeight="1" x14ac:dyDescent="0.2">
      <c r="B11" s="428" t="s">
        <v>597</v>
      </c>
      <c r="C11" s="429"/>
      <c r="D11" s="429"/>
      <c r="E11" s="149"/>
      <c r="F11" s="149"/>
      <c r="G11" s="149"/>
      <c r="H11" s="149"/>
      <c r="I11" s="149"/>
      <c r="J11" s="149"/>
      <c r="Q11" s="279"/>
      <c r="R11" s="279"/>
      <c r="S11" s="279"/>
      <c r="T11" s="279"/>
      <c r="U11" s="427"/>
      <c r="V11" s="427"/>
      <c r="W11" s="427"/>
      <c r="X11" s="427"/>
      <c r="AC11" s="149"/>
      <c r="AD11" s="272"/>
      <c r="AE11" s="272"/>
      <c r="AF11" s="272"/>
      <c r="AG11" s="272"/>
    </row>
    <row r="12" spans="2:35" ht="44.25" customHeight="1" x14ac:dyDescent="0.2">
      <c r="B12" s="280" t="s">
        <v>598</v>
      </c>
      <c r="C12" s="281" t="s">
        <v>599</v>
      </c>
      <c r="D12" s="150" t="s">
        <v>581</v>
      </c>
      <c r="E12" s="282"/>
      <c r="F12" s="388"/>
      <c r="G12" s="388"/>
      <c r="H12" s="388"/>
      <c r="I12" s="388"/>
      <c r="J12" s="388"/>
      <c r="K12" s="263"/>
      <c r="Q12" s="277"/>
      <c r="R12" s="277"/>
      <c r="S12" s="277"/>
      <c r="T12" s="380"/>
      <c r="U12" s="380"/>
      <c r="V12" s="380"/>
      <c r="W12" s="380"/>
      <c r="X12" s="380"/>
      <c r="AC12" s="149"/>
      <c r="AD12" s="272"/>
      <c r="AE12" s="272"/>
      <c r="AF12" s="272"/>
      <c r="AG12" s="272"/>
    </row>
    <row r="13" spans="2:35" ht="44.25" customHeight="1" x14ac:dyDescent="0.35">
      <c r="B13" s="283"/>
      <c r="C13" s="272"/>
      <c r="D13" s="272"/>
      <c r="E13" s="284"/>
      <c r="F13" s="284"/>
      <c r="G13" s="284"/>
      <c r="H13" s="284"/>
      <c r="I13" s="284"/>
      <c r="J13" s="284"/>
      <c r="Q13" s="279"/>
      <c r="R13" s="285"/>
      <c r="S13" s="285"/>
      <c r="T13" s="286"/>
      <c r="U13" s="286"/>
      <c r="V13" s="286"/>
      <c r="W13" s="286"/>
      <c r="X13" s="286"/>
      <c r="AC13" s="149"/>
      <c r="AD13" s="272"/>
      <c r="AE13" s="272"/>
      <c r="AF13" s="272"/>
      <c r="AG13" s="272"/>
      <c r="AI13" s="287"/>
    </row>
    <row r="14" spans="2:35" ht="12.75" customHeight="1" x14ac:dyDescent="0.35">
      <c r="B14" s="283"/>
      <c r="C14" s="272"/>
      <c r="D14" s="272"/>
      <c r="E14" s="272"/>
      <c r="F14" s="272"/>
      <c r="G14" s="272"/>
      <c r="H14" s="272"/>
      <c r="I14" s="272"/>
      <c r="J14" s="272"/>
      <c r="Q14" s="278"/>
      <c r="R14" s="278"/>
      <c r="S14" s="278"/>
      <c r="T14" s="278"/>
      <c r="U14" s="278"/>
      <c r="V14" s="278"/>
      <c r="W14" s="278"/>
      <c r="X14" s="278"/>
      <c r="AC14" s="149"/>
      <c r="AD14" s="272"/>
      <c r="AE14" s="272"/>
      <c r="AF14" s="272"/>
      <c r="AG14" s="272"/>
    </row>
    <row r="15" spans="2:35" ht="12.75" customHeight="1" x14ac:dyDescent="0.2">
      <c r="C15" s="272"/>
      <c r="D15" s="272"/>
      <c r="E15" s="272"/>
      <c r="F15" s="272"/>
      <c r="G15" s="272"/>
      <c r="H15" s="272"/>
      <c r="I15" s="272"/>
      <c r="J15" s="272"/>
      <c r="Q15" s="278"/>
      <c r="R15" s="278"/>
      <c r="S15" s="278"/>
      <c r="T15" s="278"/>
      <c r="U15" s="278"/>
      <c r="V15" s="278"/>
      <c r="W15" s="278"/>
      <c r="X15" s="278"/>
      <c r="AC15" s="149"/>
      <c r="AD15" s="272"/>
      <c r="AE15" s="272"/>
      <c r="AF15" s="272"/>
      <c r="AG15" s="272"/>
    </row>
    <row r="16" spans="2:35" ht="12.75" customHeight="1" x14ac:dyDescent="0.2">
      <c r="C16" s="272"/>
      <c r="D16" s="272"/>
      <c r="E16" s="272"/>
      <c r="F16" s="272"/>
      <c r="G16" s="272"/>
      <c r="H16" s="272"/>
      <c r="I16" s="272"/>
      <c r="J16" s="272"/>
      <c r="Q16" s="278"/>
      <c r="R16" s="278"/>
      <c r="S16" s="278"/>
      <c r="T16" s="278"/>
      <c r="U16" s="278"/>
      <c r="V16" s="278"/>
      <c r="W16" s="278"/>
      <c r="X16" s="278"/>
      <c r="AC16" s="149"/>
      <c r="AD16" s="272"/>
      <c r="AE16" s="272"/>
      <c r="AF16" s="272"/>
      <c r="AG16" s="272"/>
    </row>
    <row r="17" spans="3:33" ht="12.75" customHeight="1" x14ac:dyDescent="0.2">
      <c r="C17" s="272"/>
      <c r="D17" s="272"/>
      <c r="E17" s="272"/>
      <c r="F17" s="272"/>
      <c r="G17" s="272"/>
      <c r="H17" s="272"/>
      <c r="I17" s="272"/>
      <c r="J17" s="272"/>
      <c r="Q17" s="278"/>
      <c r="R17" s="278"/>
      <c r="S17" s="278"/>
      <c r="T17" s="278"/>
      <c r="U17" s="278"/>
      <c r="V17" s="278"/>
      <c r="W17" s="278"/>
      <c r="X17" s="278"/>
      <c r="AC17" s="149"/>
      <c r="AD17" s="272"/>
      <c r="AE17" s="272"/>
      <c r="AF17" s="272"/>
      <c r="AG17" s="272"/>
    </row>
    <row r="18" spans="3:33" ht="14.1" customHeight="1" x14ac:dyDescent="0.2">
      <c r="C18" s="272"/>
      <c r="D18" s="272"/>
      <c r="E18" s="272"/>
      <c r="F18" s="272"/>
      <c r="G18" s="272"/>
      <c r="H18" s="272"/>
      <c r="I18" s="272"/>
      <c r="J18" s="272"/>
      <c r="Q18" s="278"/>
      <c r="R18" s="278"/>
      <c r="S18" s="278"/>
      <c r="T18" s="278"/>
      <c r="U18" s="278"/>
      <c r="V18" s="278"/>
      <c r="W18" s="278"/>
      <c r="X18" s="278"/>
      <c r="AC18" s="149"/>
      <c r="AD18" s="272"/>
      <c r="AE18" s="272"/>
      <c r="AF18" s="272"/>
      <c r="AG18" s="272"/>
    </row>
    <row r="19" spans="3:33" ht="18" customHeight="1" x14ac:dyDescent="0.2">
      <c r="C19" s="272"/>
      <c r="D19" s="272"/>
      <c r="E19" s="272"/>
      <c r="F19" s="272"/>
      <c r="G19" s="272"/>
      <c r="H19" s="272"/>
      <c r="I19" s="272"/>
      <c r="J19" s="272"/>
      <c r="AC19" s="149"/>
      <c r="AD19" s="272"/>
      <c r="AE19" s="272"/>
      <c r="AF19" s="272"/>
      <c r="AG19" s="272"/>
    </row>
    <row r="20" spans="3:33" ht="17.25" customHeight="1" x14ac:dyDescent="0.2">
      <c r="C20" s="272"/>
      <c r="D20" s="287"/>
      <c r="E20" s="287"/>
      <c r="F20" s="287"/>
      <c r="G20" s="287"/>
      <c r="H20" s="287"/>
      <c r="I20" s="287"/>
      <c r="Q20" s="262"/>
    </row>
    <row r="21" spans="3:33" ht="20.45" customHeight="1" x14ac:dyDescent="0.2">
      <c r="C21" s="288"/>
      <c r="Q21" s="289"/>
      <c r="R21" s="289"/>
      <c r="S21" s="289"/>
      <c r="T21" s="289"/>
      <c r="U21" s="289"/>
      <c r="V21" s="289"/>
      <c r="W21" s="289"/>
      <c r="X21" s="289"/>
      <c r="AC21" s="149"/>
      <c r="AD21" s="272"/>
      <c r="AE21" s="272"/>
      <c r="AF21" s="272"/>
      <c r="AG21" s="272"/>
    </row>
    <row r="22" spans="3:33" ht="33.6" customHeight="1" x14ac:dyDescent="0.2">
      <c r="C22" s="380"/>
      <c r="D22" s="377"/>
      <c r="E22" s="377"/>
      <c r="F22" s="377"/>
      <c r="G22" s="377"/>
      <c r="H22" s="377"/>
      <c r="I22" s="377"/>
      <c r="J22" s="377"/>
      <c r="Q22" s="290"/>
      <c r="R22" s="290"/>
      <c r="S22" s="290"/>
      <c r="T22" s="290"/>
      <c r="U22" s="290"/>
      <c r="V22" s="290"/>
      <c r="W22" s="290"/>
      <c r="X22" s="290"/>
      <c r="AC22" s="149"/>
      <c r="AD22" s="272"/>
      <c r="AE22" s="272"/>
      <c r="AF22" s="272"/>
      <c r="AG22" s="272"/>
    </row>
    <row r="23" spans="3:33" ht="17.25" customHeight="1" x14ac:dyDescent="0.2">
      <c r="C23" s="272"/>
      <c r="D23" s="287"/>
      <c r="E23" s="287"/>
      <c r="F23" s="287"/>
      <c r="G23" s="287"/>
      <c r="H23" s="287"/>
      <c r="I23" s="287"/>
    </row>
    <row r="24" spans="3:33" ht="27.75" customHeight="1" x14ac:dyDescent="0.2">
      <c r="C24" s="424"/>
      <c r="D24" s="424"/>
      <c r="E24" s="424"/>
      <c r="F24" s="424"/>
      <c r="H24" s="380"/>
      <c r="I24" s="380"/>
      <c r="J24" s="380"/>
    </row>
    <row r="25" spans="3:33" ht="19.5" customHeight="1" x14ac:dyDescent="0.2">
      <c r="C25" s="422"/>
      <c r="D25" s="422"/>
      <c r="E25" s="422"/>
      <c r="F25" s="422"/>
      <c r="H25" s="380"/>
      <c r="I25" s="380"/>
      <c r="J25" s="380"/>
    </row>
    <row r="26" spans="3:33" ht="12.75" customHeight="1" x14ac:dyDescent="0.2"/>
    <row r="27" spans="3:33" ht="27.75" customHeight="1" x14ac:dyDescent="0.2">
      <c r="C27" s="424"/>
      <c r="D27" s="424"/>
      <c r="E27" s="424"/>
      <c r="F27" s="424"/>
    </row>
    <row r="28" spans="3:33" ht="19.5" customHeight="1" x14ac:dyDescent="0.2">
      <c r="C28" s="422"/>
      <c r="D28" s="422"/>
      <c r="E28" s="422"/>
      <c r="F28" s="422"/>
      <c r="Q28" s="291"/>
      <c r="R28" s="291"/>
      <c r="S28" s="291"/>
    </row>
    <row r="29" spans="3:33" ht="12.75" customHeight="1" x14ac:dyDescent="0.2">
      <c r="G29" s="263"/>
    </row>
    <row r="30" spans="3:33" ht="27.75" customHeight="1" x14ac:dyDescent="0.2">
      <c r="C30" s="424"/>
      <c r="D30" s="424"/>
      <c r="E30" s="424"/>
      <c r="F30" s="424"/>
      <c r="H30" s="380"/>
      <c r="I30" s="380"/>
    </row>
    <row r="31" spans="3:33" ht="19.5" customHeight="1" x14ac:dyDescent="0.2">
      <c r="C31" s="422"/>
      <c r="D31" s="422"/>
      <c r="E31" s="422"/>
      <c r="F31" s="422"/>
      <c r="H31" s="423"/>
      <c r="I31" s="423"/>
      <c r="Q31" s="291"/>
      <c r="R31" s="291"/>
      <c r="S31" s="291"/>
    </row>
    <row r="33" spans="3:44" x14ac:dyDescent="0.2">
      <c r="C33" s="380"/>
      <c r="D33" s="380"/>
      <c r="E33" s="380"/>
      <c r="F33" s="380"/>
      <c r="G33" s="380"/>
      <c r="H33" s="380"/>
      <c r="I33" s="380"/>
      <c r="J33" s="380"/>
      <c r="K33" s="380"/>
      <c r="L33" s="380"/>
      <c r="M33" s="245"/>
      <c r="N33" s="245"/>
      <c r="O33" s="245"/>
    </row>
    <row r="34" spans="3:44" x14ac:dyDescent="0.2">
      <c r="C34" s="420"/>
      <c r="D34" s="420"/>
      <c r="E34" s="420"/>
      <c r="F34" s="420"/>
      <c r="G34" s="420"/>
      <c r="H34" s="420"/>
      <c r="I34" s="420"/>
      <c r="J34" s="420"/>
      <c r="K34" s="420"/>
      <c r="L34" s="420"/>
      <c r="M34" s="246"/>
      <c r="N34" s="246"/>
      <c r="O34" s="246"/>
    </row>
    <row r="35" spans="3:44" ht="12.75" customHeight="1" x14ac:dyDescent="0.2">
      <c r="C35" s="292"/>
      <c r="D35" s="292"/>
      <c r="E35" s="292"/>
      <c r="F35" s="292"/>
      <c r="G35" s="292"/>
      <c r="H35" s="292"/>
      <c r="I35" s="292"/>
      <c r="J35" s="292"/>
      <c r="K35" s="292"/>
      <c r="L35" s="293"/>
    </row>
    <row r="36" spans="3:44" ht="27.75" customHeight="1" x14ac:dyDescent="0.2">
      <c r="C36" s="380"/>
      <c r="D36" s="380"/>
      <c r="E36" s="380"/>
      <c r="F36" s="380"/>
      <c r="G36" s="380"/>
      <c r="H36" s="380"/>
      <c r="I36" s="380"/>
      <c r="J36" s="380"/>
      <c r="K36" s="380"/>
      <c r="L36" s="380"/>
      <c r="M36" s="245"/>
      <c r="N36" s="245"/>
      <c r="O36" s="245"/>
    </row>
    <row r="37" spans="3:44" ht="25.5" customHeight="1" x14ac:dyDescent="0.2">
      <c r="C37" s="420"/>
      <c r="D37" s="420"/>
      <c r="E37" s="420"/>
      <c r="F37" s="420"/>
      <c r="G37" s="420"/>
      <c r="H37" s="420"/>
      <c r="I37" s="420"/>
      <c r="J37" s="420"/>
      <c r="K37" s="420"/>
      <c r="L37" s="420"/>
      <c r="M37" s="246"/>
      <c r="N37" s="246"/>
      <c r="O37" s="246"/>
      <c r="Q37" s="291"/>
      <c r="R37" s="291"/>
      <c r="S37" s="291"/>
      <c r="W37" s="263"/>
    </row>
    <row r="38" spans="3:44" ht="18.75" customHeight="1" x14ac:dyDescent="0.2">
      <c r="C38" s="272"/>
      <c r="D38" s="272"/>
      <c r="E38" s="272"/>
      <c r="F38" s="272"/>
      <c r="G38" s="272"/>
      <c r="H38" s="272"/>
      <c r="I38" s="272"/>
      <c r="J38" s="272"/>
      <c r="K38" s="272"/>
      <c r="L38" s="272"/>
      <c r="M38" s="272"/>
      <c r="N38" s="272"/>
      <c r="O38" s="272"/>
    </row>
    <row r="39" spans="3:44" ht="37.5" customHeight="1" x14ac:dyDescent="0.2">
      <c r="G39" s="421"/>
      <c r="H39" s="421"/>
      <c r="I39" s="421"/>
      <c r="J39" s="421"/>
      <c r="K39" s="421"/>
      <c r="L39" s="421"/>
      <c r="M39" s="272"/>
      <c r="N39" s="272"/>
      <c r="O39" s="272"/>
      <c r="Y39" s="294"/>
      <c r="Z39" s="295"/>
      <c r="AA39" s="295"/>
      <c r="AB39" s="295"/>
    </row>
    <row r="40" spans="3:44" ht="40.5" customHeight="1" x14ac:dyDescent="0.25">
      <c r="C40" s="387"/>
      <c r="D40" s="387"/>
      <c r="E40" s="387"/>
      <c r="F40" s="387"/>
      <c r="G40" s="421"/>
      <c r="H40" s="421"/>
      <c r="I40" s="421"/>
      <c r="J40" s="421"/>
      <c r="K40" s="421"/>
      <c r="L40" s="421"/>
      <c r="Q40" s="296"/>
      <c r="R40" s="296"/>
      <c r="S40" s="269"/>
      <c r="T40" s="269"/>
      <c r="U40" s="269"/>
    </row>
    <row r="41" spans="3:44" ht="96.75" customHeight="1" x14ac:dyDescent="0.2">
      <c r="C41" s="286"/>
      <c r="D41" s="391"/>
      <c r="E41" s="391"/>
      <c r="F41" s="414"/>
      <c r="G41" s="414"/>
      <c r="H41" s="414"/>
      <c r="I41" s="414"/>
      <c r="J41" s="415"/>
      <c r="K41" s="415"/>
      <c r="L41" s="415"/>
      <c r="M41" s="415"/>
      <c r="N41" s="272"/>
      <c r="O41" s="282"/>
      <c r="Q41" s="277"/>
      <c r="R41" s="278"/>
      <c r="S41" s="278"/>
      <c r="T41" s="278"/>
      <c r="U41" s="278"/>
      <c r="V41" s="278"/>
      <c r="W41" s="388"/>
      <c r="X41" s="388"/>
      <c r="Y41" s="380"/>
      <c r="Z41" s="388"/>
    </row>
    <row r="42" spans="3:44" ht="43.5" customHeight="1" x14ac:dyDescent="0.2">
      <c r="C42" s="286"/>
      <c r="D42" s="380"/>
      <c r="E42" s="380"/>
      <c r="F42" s="380"/>
      <c r="G42" s="380"/>
      <c r="H42" s="380"/>
      <c r="I42" s="380"/>
      <c r="J42" s="388"/>
      <c r="K42" s="388"/>
      <c r="L42" s="388"/>
      <c r="M42" s="388"/>
      <c r="N42" s="297"/>
      <c r="O42" s="297"/>
      <c r="Q42" s="277"/>
      <c r="R42" s="278"/>
      <c r="S42" s="278"/>
      <c r="T42" s="278"/>
      <c r="U42" s="278"/>
      <c r="V42" s="278"/>
      <c r="W42" s="416"/>
      <c r="X42" s="417"/>
      <c r="Y42" s="418"/>
      <c r="Z42" s="419"/>
      <c r="AA42" s="398"/>
      <c r="AB42" s="381"/>
      <c r="AC42" s="381"/>
      <c r="AD42" s="381"/>
      <c r="AE42" s="381"/>
      <c r="AF42" s="381"/>
      <c r="AG42" s="381"/>
      <c r="AH42" s="381"/>
      <c r="AI42" s="381"/>
      <c r="AJ42" s="381"/>
      <c r="AK42" s="381"/>
      <c r="AL42" s="381"/>
      <c r="AM42" s="381"/>
      <c r="AN42" s="381"/>
      <c r="AO42" s="381"/>
      <c r="AP42" s="381"/>
      <c r="AQ42" s="381"/>
      <c r="AR42" s="381"/>
    </row>
    <row r="43" spans="3:44" ht="42.75" customHeight="1" x14ac:dyDescent="0.2">
      <c r="C43" s="286"/>
      <c r="D43" s="380"/>
      <c r="E43" s="380"/>
      <c r="F43" s="380"/>
      <c r="G43" s="380"/>
      <c r="H43" s="380"/>
      <c r="I43" s="380"/>
      <c r="J43" s="388"/>
      <c r="K43" s="388"/>
      <c r="L43" s="388"/>
      <c r="M43" s="388"/>
      <c r="N43" s="297"/>
      <c r="O43" s="297"/>
      <c r="Q43" s="277"/>
      <c r="R43" s="278"/>
      <c r="S43" s="278"/>
      <c r="T43" s="278"/>
      <c r="U43" s="278"/>
      <c r="V43" s="278"/>
      <c r="W43" s="416"/>
      <c r="X43" s="417"/>
      <c r="Y43" s="418"/>
      <c r="Z43" s="419"/>
    </row>
    <row r="44" spans="3:44" ht="42.75" customHeight="1" x14ac:dyDescent="0.2">
      <c r="C44" s="286"/>
      <c r="D44" s="380"/>
      <c r="E44" s="380"/>
      <c r="F44" s="380"/>
      <c r="G44" s="380"/>
      <c r="H44" s="380"/>
      <c r="I44" s="380"/>
      <c r="J44" s="388"/>
      <c r="K44" s="388"/>
      <c r="L44" s="388"/>
      <c r="M44" s="388"/>
      <c r="N44" s="297"/>
      <c r="O44" s="297"/>
      <c r="Q44" s="277"/>
      <c r="R44" s="278"/>
      <c r="S44" s="278"/>
      <c r="T44" s="278"/>
      <c r="U44" s="278"/>
      <c r="V44" s="278"/>
      <c r="W44" s="416"/>
      <c r="X44" s="417"/>
      <c r="Y44" s="418"/>
      <c r="Z44" s="419"/>
    </row>
    <row r="45" spans="3:44" ht="42.75" customHeight="1" x14ac:dyDescent="0.2">
      <c r="C45" s="286"/>
      <c r="D45" s="380"/>
      <c r="E45" s="380"/>
      <c r="F45" s="380"/>
      <c r="G45" s="380"/>
      <c r="H45" s="380"/>
      <c r="I45" s="380"/>
      <c r="J45" s="388"/>
      <c r="K45" s="388"/>
      <c r="L45" s="388"/>
      <c r="M45" s="388"/>
      <c r="N45" s="297"/>
      <c r="O45" s="297"/>
      <c r="Q45" s="277"/>
      <c r="R45" s="278"/>
      <c r="S45" s="278"/>
      <c r="T45" s="278"/>
      <c r="U45" s="278"/>
      <c r="V45" s="278"/>
      <c r="W45" s="416"/>
      <c r="X45" s="417"/>
      <c r="Y45" s="418"/>
      <c r="Z45" s="419"/>
    </row>
    <row r="46" spans="3:44" ht="42.75" customHeight="1" x14ac:dyDescent="0.2">
      <c r="C46" s="286"/>
      <c r="D46" s="380"/>
      <c r="E46" s="380"/>
      <c r="F46" s="380"/>
      <c r="G46" s="380"/>
      <c r="H46" s="380"/>
      <c r="I46" s="380"/>
      <c r="J46" s="388"/>
      <c r="K46" s="388"/>
      <c r="L46" s="388"/>
      <c r="M46" s="388"/>
      <c r="N46" s="297"/>
      <c r="O46" s="297"/>
      <c r="Q46" s="277"/>
      <c r="R46" s="278"/>
      <c r="S46" s="278"/>
      <c r="T46" s="278"/>
      <c r="U46" s="278"/>
      <c r="V46" s="278"/>
      <c r="W46" s="416"/>
      <c r="X46" s="417"/>
      <c r="Y46" s="418"/>
      <c r="Z46" s="419"/>
    </row>
    <row r="47" spans="3:44" ht="42.75" customHeight="1" x14ac:dyDescent="0.2">
      <c r="C47" s="286"/>
      <c r="D47" s="380"/>
      <c r="E47" s="380"/>
      <c r="F47" s="380"/>
      <c r="G47" s="380"/>
      <c r="H47" s="380"/>
      <c r="I47" s="380"/>
      <c r="J47" s="388"/>
      <c r="K47" s="388"/>
      <c r="L47" s="388"/>
      <c r="M47" s="388"/>
      <c r="N47" s="297"/>
      <c r="O47" s="297"/>
      <c r="Q47" s="277"/>
      <c r="R47" s="278"/>
      <c r="S47" s="278"/>
      <c r="T47" s="278"/>
      <c r="U47" s="278"/>
      <c r="V47" s="278"/>
      <c r="W47" s="416"/>
      <c r="X47" s="417"/>
      <c r="Y47" s="418"/>
      <c r="Z47" s="419"/>
    </row>
    <row r="48" spans="3:44" ht="42.75" customHeight="1" x14ac:dyDescent="0.2">
      <c r="C48" s="286"/>
      <c r="D48" s="380"/>
      <c r="E48" s="380"/>
      <c r="F48" s="380"/>
      <c r="G48" s="380"/>
      <c r="H48" s="380"/>
      <c r="I48" s="380"/>
      <c r="J48" s="388"/>
      <c r="K48" s="388"/>
      <c r="L48" s="388"/>
      <c r="M48" s="388"/>
      <c r="N48" s="297"/>
      <c r="O48" s="297"/>
      <c r="Q48" s="277"/>
      <c r="R48" s="278"/>
      <c r="S48" s="278"/>
      <c r="T48" s="278"/>
      <c r="U48" s="278"/>
      <c r="V48" s="278"/>
      <c r="W48" s="416"/>
      <c r="X48" s="417"/>
      <c r="Y48" s="418"/>
      <c r="Z48" s="419"/>
    </row>
    <row r="49" spans="2:28" ht="42.75" customHeight="1" x14ac:dyDescent="0.2">
      <c r="C49" s="286"/>
      <c r="D49" s="380"/>
      <c r="E49" s="380"/>
      <c r="F49" s="380"/>
      <c r="G49" s="380"/>
      <c r="H49" s="380"/>
      <c r="I49" s="380"/>
      <c r="J49" s="388"/>
      <c r="K49" s="388"/>
      <c r="L49" s="388"/>
      <c r="M49" s="388"/>
      <c r="N49" s="297"/>
      <c r="O49" s="297"/>
      <c r="Q49" s="277"/>
      <c r="R49" s="278"/>
      <c r="S49" s="278"/>
      <c r="T49" s="278"/>
      <c r="U49" s="278"/>
      <c r="V49" s="278"/>
      <c r="W49" s="416"/>
      <c r="X49" s="417"/>
      <c r="Y49" s="418"/>
      <c r="Z49" s="419"/>
    </row>
    <row r="50" spans="2:28" ht="42.75" customHeight="1" x14ac:dyDescent="0.2">
      <c r="C50" s="286"/>
      <c r="D50" s="380"/>
      <c r="E50" s="380"/>
      <c r="F50" s="380"/>
      <c r="G50" s="380"/>
      <c r="H50" s="380"/>
      <c r="I50" s="380"/>
      <c r="J50" s="388"/>
      <c r="K50" s="388"/>
      <c r="L50" s="388"/>
      <c r="M50" s="388"/>
      <c r="N50" s="297"/>
      <c r="O50" s="297"/>
      <c r="Q50" s="277"/>
      <c r="R50" s="278"/>
      <c r="S50" s="278"/>
      <c r="T50" s="278"/>
      <c r="U50" s="278"/>
      <c r="V50" s="278"/>
      <c r="W50" s="416"/>
      <c r="X50" s="417"/>
      <c r="Y50" s="418"/>
      <c r="Z50" s="419"/>
    </row>
    <row r="51" spans="2:28" ht="42.75" customHeight="1" x14ac:dyDescent="0.2">
      <c r="C51" s="286"/>
      <c r="D51" s="380"/>
      <c r="E51" s="380"/>
      <c r="F51" s="380"/>
      <c r="G51" s="380"/>
      <c r="H51" s="380"/>
      <c r="I51" s="380"/>
      <c r="J51" s="388"/>
      <c r="K51" s="388"/>
      <c r="L51" s="388"/>
      <c r="M51" s="388"/>
      <c r="N51" s="297"/>
      <c r="O51" s="297"/>
      <c r="Q51" s="277"/>
      <c r="R51" s="278"/>
      <c r="S51" s="278"/>
      <c r="T51" s="278"/>
      <c r="U51" s="278"/>
      <c r="V51" s="278"/>
      <c r="W51" s="416"/>
      <c r="X51" s="417"/>
      <c r="Y51" s="418"/>
      <c r="Z51" s="419"/>
    </row>
    <row r="52" spans="2:28" x14ac:dyDescent="0.2">
      <c r="D52" s="149"/>
      <c r="I52" s="265"/>
      <c r="Q52" s="298"/>
      <c r="R52" s="291"/>
      <c r="S52" s="291"/>
      <c r="AA52" s="295"/>
      <c r="AB52" s="295"/>
    </row>
    <row r="53" spans="2:28" ht="30.75" customHeight="1" x14ac:dyDescent="0.2">
      <c r="C53" s="299"/>
      <c r="D53" s="300"/>
      <c r="E53" s="300"/>
      <c r="F53" s="300"/>
      <c r="Q53" s="291"/>
      <c r="R53" s="291"/>
      <c r="S53" s="291"/>
      <c r="V53" s="295"/>
      <c r="W53" s="295"/>
      <c r="X53" s="151"/>
      <c r="Y53" s="411"/>
      <c r="Z53" s="412"/>
      <c r="AA53" s="295"/>
      <c r="AB53" s="295"/>
    </row>
    <row r="54" spans="2:28" x14ac:dyDescent="0.2">
      <c r="D54" s="149"/>
      <c r="I54" s="265"/>
      <c r="Q54" s="291"/>
      <c r="R54" s="291"/>
      <c r="S54" s="291"/>
      <c r="AA54" s="295"/>
      <c r="AB54" s="295"/>
    </row>
    <row r="55" spans="2:28" ht="15.75" x14ac:dyDescent="0.2">
      <c r="B55" s="301"/>
      <c r="C55" s="413"/>
      <c r="D55" s="413"/>
      <c r="E55" s="413"/>
      <c r="F55" s="413"/>
      <c r="G55" s="413"/>
      <c r="K55" s="295"/>
      <c r="Q55" s="295"/>
      <c r="R55" s="295"/>
      <c r="S55" s="295"/>
      <c r="T55" s="295"/>
      <c r="U55" s="295"/>
      <c r="W55" s="302"/>
      <c r="AA55" s="295"/>
      <c r="AB55" s="295"/>
    </row>
    <row r="56" spans="2:28" x14ac:dyDescent="0.2">
      <c r="B56" s="301"/>
      <c r="C56" s="295"/>
      <c r="D56" s="295"/>
      <c r="E56" s="295"/>
      <c r="F56" s="295"/>
      <c r="G56" s="295"/>
      <c r="H56" s="295"/>
      <c r="I56" s="295"/>
      <c r="J56" s="295"/>
      <c r="K56" s="295"/>
      <c r="Q56" s="295"/>
      <c r="R56" s="295"/>
      <c r="S56" s="295"/>
      <c r="T56" s="295"/>
      <c r="U56" s="295"/>
      <c r="V56" s="408"/>
      <c r="W56" s="407"/>
      <c r="X56" s="407"/>
      <c r="Y56" s="152"/>
      <c r="Z56" s="303"/>
      <c r="AA56" s="295"/>
      <c r="AB56" s="295"/>
    </row>
    <row r="57" spans="2:28" x14ac:dyDescent="0.2">
      <c r="B57" s="301"/>
      <c r="C57" s="414"/>
      <c r="D57" s="414"/>
      <c r="E57" s="414"/>
      <c r="F57" s="304"/>
      <c r="G57" s="415"/>
      <c r="H57" s="415"/>
      <c r="I57" s="415"/>
      <c r="J57" s="415"/>
      <c r="K57" s="415"/>
      <c r="L57" s="415"/>
      <c r="M57" s="415"/>
      <c r="N57" s="282"/>
      <c r="O57" s="282"/>
      <c r="Q57" s="277"/>
      <c r="R57" s="278"/>
      <c r="S57" s="278"/>
      <c r="T57" s="278"/>
      <c r="U57" s="278"/>
      <c r="V57" s="278"/>
      <c r="W57" s="388"/>
      <c r="X57" s="388"/>
      <c r="Y57" s="380"/>
      <c r="Z57" s="388"/>
      <c r="AA57" s="295"/>
      <c r="AB57" s="295"/>
    </row>
    <row r="58" spans="2:28" x14ac:dyDescent="0.2">
      <c r="B58" s="301"/>
      <c r="C58" s="380"/>
      <c r="D58" s="380"/>
      <c r="E58" s="380"/>
      <c r="F58" s="245"/>
      <c r="G58" s="380"/>
      <c r="H58" s="380"/>
      <c r="I58" s="380"/>
      <c r="J58" s="380"/>
      <c r="K58" s="380"/>
      <c r="L58" s="380"/>
      <c r="M58" s="380"/>
      <c r="N58" s="297"/>
      <c r="O58" s="297"/>
      <c r="Q58" s="277"/>
      <c r="R58" s="278"/>
      <c r="S58" s="278"/>
      <c r="T58" s="278"/>
      <c r="U58" s="278"/>
      <c r="V58" s="278"/>
      <c r="W58" s="404"/>
      <c r="X58" s="405"/>
      <c r="Y58" s="406"/>
      <c r="Z58" s="405"/>
      <c r="AA58" s="295"/>
      <c r="AB58" s="295"/>
    </row>
    <row r="59" spans="2:28" x14ac:dyDescent="0.2">
      <c r="B59" s="301"/>
      <c r="C59" s="305"/>
      <c r="D59" s="305"/>
      <c r="E59" s="305"/>
      <c r="F59" s="295"/>
      <c r="G59" s="305"/>
      <c r="H59" s="305"/>
      <c r="I59" s="305"/>
      <c r="J59" s="305"/>
      <c r="K59" s="305"/>
      <c r="L59" s="292"/>
      <c r="M59" s="292"/>
      <c r="Q59" s="306"/>
      <c r="R59" s="295"/>
      <c r="S59" s="295"/>
      <c r="T59" s="295"/>
      <c r="U59" s="295"/>
      <c r="V59" s="408"/>
      <c r="W59" s="407"/>
      <c r="X59" s="407"/>
      <c r="Y59" s="152"/>
      <c r="Z59" s="303"/>
      <c r="AA59" s="295"/>
      <c r="AB59" s="295"/>
    </row>
    <row r="60" spans="2:28" x14ac:dyDescent="0.2">
      <c r="B60" s="301"/>
      <c r="C60" s="380"/>
      <c r="D60" s="380"/>
      <c r="E60" s="380"/>
      <c r="F60" s="245"/>
      <c r="G60" s="380"/>
      <c r="H60" s="380"/>
      <c r="I60" s="380"/>
      <c r="J60" s="380"/>
      <c r="K60" s="380"/>
      <c r="L60" s="380"/>
      <c r="M60" s="380"/>
      <c r="N60" s="297"/>
      <c r="O60" s="297"/>
      <c r="Q60" s="277"/>
      <c r="R60" s="278"/>
      <c r="S60" s="278"/>
      <c r="T60" s="278"/>
      <c r="U60" s="278"/>
      <c r="V60" s="278"/>
      <c r="W60" s="404"/>
      <c r="X60" s="405"/>
      <c r="Y60" s="406"/>
      <c r="Z60" s="405"/>
      <c r="AA60" s="295"/>
      <c r="AB60" s="295"/>
    </row>
    <row r="61" spans="2:28" x14ac:dyDescent="0.2">
      <c r="B61" s="301"/>
      <c r="C61" s="305"/>
      <c r="D61" s="305"/>
      <c r="E61" s="305"/>
      <c r="F61" s="295"/>
      <c r="G61" s="305"/>
      <c r="H61" s="305"/>
      <c r="I61" s="305"/>
      <c r="J61" s="305"/>
      <c r="K61" s="305"/>
      <c r="L61" s="292"/>
      <c r="M61" s="292"/>
      <c r="Q61" s="295"/>
      <c r="R61" s="295"/>
      <c r="S61" s="295"/>
      <c r="T61" s="295"/>
      <c r="U61" s="295"/>
      <c r="V61" s="408"/>
      <c r="W61" s="407"/>
      <c r="X61" s="407"/>
      <c r="Y61" s="152"/>
      <c r="Z61" s="303"/>
      <c r="AA61" s="295"/>
      <c r="AB61" s="295"/>
    </row>
    <row r="62" spans="2:28" x14ac:dyDescent="0.2">
      <c r="B62" s="301"/>
      <c r="C62" s="380"/>
      <c r="D62" s="380"/>
      <c r="E62" s="380"/>
      <c r="F62" s="245"/>
      <c r="G62" s="380"/>
      <c r="H62" s="380"/>
      <c r="I62" s="380"/>
      <c r="J62" s="380"/>
      <c r="K62" s="380"/>
      <c r="L62" s="380"/>
      <c r="M62" s="380"/>
      <c r="N62" s="297"/>
      <c r="O62" s="297"/>
      <c r="Q62" s="277"/>
      <c r="R62" s="278"/>
      <c r="S62" s="278"/>
      <c r="T62" s="278"/>
      <c r="U62" s="278"/>
      <c r="V62" s="278"/>
      <c r="W62" s="404"/>
      <c r="X62" s="405"/>
      <c r="Y62" s="406"/>
      <c r="Z62" s="405"/>
      <c r="AA62" s="295"/>
      <c r="AB62" s="295"/>
    </row>
    <row r="63" spans="2:28" x14ac:dyDescent="0.2">
      <c r="B63" s="301"/>
      <c r="C63" s="305"/>
      <c r="D63" s="305"/>
      <c r="E63" s="305"/>
      <c r="F63" s="295"/>
      <c r="G63" s="305"/>
      <c r="H63" s="305"/>
      <c r="I63" s="305"/>
      <c r="J63" s="305"/>
      <c r="K63" s="305"/>
      <c r="L63" s="292"/>
      <c r="M63" s="292"/>
      <c r="Q63" s="295"/>
      <c r="R63" s="295"/>
      <c r="S63" s="295"/>
      <c r="T63" s="295"/>
      <c r="U63" s="295"/>
      <c r="V63" s="408"/>
      <c r="W63" s="407"/>
      <c r="X63" s="407"/>
      <c r="Y63" s="152"/>
      <c r="Z63" s="303"/>
      <c r="AA63" s="295"/>
      <c r="AB63" s="295"/>
    </row>
    <row r="64" spans="2:28" x14ac:dyDescent="0.2">
      <c r="B64" s="301"/>
      <c r="C64" s="380"/>
      <c r="D64" s="380"/>
      <c r="E64" s="380"/>
      <c r="F64" s="245"/>
      <c r="G64" s="380"/>
      <c r="H64" s="380"/>
      <c r="I64" s="380"/>
      <c r="J64" s="380"/>
      <c r="K64" s="380"/>
      <c r="L64" s="380"/>
      <c r="M64" s="380"/>
      <c r="N64" s="297"/>
      <c r="O64" s="297"/>
      <c r="Q64" s="277"/>
      <c r="R64" s="278"/>
      <c r="S64" s="278"/>
      <c r="T64" s="278"/>
      <c r="U64" s="278"/>
      <c r="V64" s="278"/>
      <c r="W64" s="404"/>
      <c r="X64" s="405"/>
      <c r="Y64" s="406"/>
      <c r="Z64" s="405"/>
      <c r="AA64" s="295"/>
      <c r="AB64" s="295"/>
    </row>
    <row r="65" spans="2:29" x14ac:dyDescent="0.2">
      <c r="B65" s="301"/>
      <c r="C65" s="305"/>
      <c r="D65" s="305"/>
      <c r="E65" s="305"/>
      <c r="F65" s="295"/>
      <c r="G65" s="305"/>
      <c r="H65" s="305"/>
      <c r="I65" s="305"/>
      <c r="J65" s="305"/>
      <c r="K65" s="305"/>
      <c r="L65" s="292"/>
      <c r="M65" s="292"/>
      <c r="Q65" s="295"/>
      <c r="R65" s="295"/>
      <c r="S65" s="295"/>
      <c r="T65" s="295"/>
      <c r="U65" s="295"/>
      <c r="V65" s="409"/>
      <c r="W65" s="410"/>
      <c r="X65" s="410"/>
      <c r="Y65" s="152"/>
      <c r="Z65" s="303"/>
      <c r="AA65" s="295"/>
      <c r="AB65" s="295"/>
    </row>
    <row r="66" spans="2:29" x14ac:dyDescent="0.2">
      <c r="B66" s="301"/>
      <c r="C66" s="380"/>
      <c r="D66" s="380"/>
      <c r="E66" s="380"/>
      <c r="F66" s="245"/>
      <c r="G66" s="380"/>
      <c r="H66" s="380"/>
      <c r="I66" s="380"/>
      <c r="J66" s="380"/>
      <c r="K66" s="380"/>
      <c r="L66" s="380"/>
      <c r="M66" s="380"/>
      <c r="N66" s="297"/>
      <c r="O66" s="297"/>
      <c r="Q66" s="277"/>
      <c r="R66" s="278"/>
      <c r="S66" s="278"/>
      <c r="T66" s="278"/>
      <c r="U66" s="278"/>
      <c r="V66" s="278"/>
      <c r="W66" s="404"/>
      <c r="X66" s="405"/>
      <c r="Y66" s="406"/>
      <c r="Z66" s="405"/>
      <c r="AA66" s="295"/>
      <c r="AB66" s="295"/>
    </row>
    <row r="67" spans="2:29" x14ac:dyDescent="0.2">
      <c r="B67" s="301"/>
      <c r="C67" s="305"/>
      <c r="D67" s="305"/>
      <c r="E67" s="305"/>
      <c r="F67" s="295"/>
      <c r="G67" s="305"/>
      <c r="H67" s="305"/>
      <c r="I67" s="305"/>
      <c r="J67" s="305"/>
      <c r="K67" s="305"/>
      <c r="L67" s="292"/>
      <c r="M67" s="292"/>
      <c r="Q67" s="295"/>
      <c r="R67" s="295"/>
      <c r="S67" s="295"/>
      <c r="T67" s="295"/>
      <c r="U67" s="295"/>
      <c r="V67" s="408"/>
      <c r="W67" s="407"/>
      <c r="X67" s="407"/>
      <c r="Y67" s="152"/>
      <c r="Z67" s="303"/>
      <c r="AA67" s="295"/>
      <c r="AB67" s="295"/>
    </row>
    <row r="68" spans="2:29" x14ac:dyDescent="0.2">
      <c r="B68" s="301"/>
      <c r="C68" s="380"/>
      <c r="D68" s="380"/>
      <c r="E68" s="380"/>
      <c r="F68" s="245"/>
      <c r="G68" s="380"/>
      <c r="H68" s="380"/>
      <c r="I68" s="380"/>
      <c r="J68" s="380"/>
      <c r="K68" s="380"/>
      <c r="L68" s="380"/>
      <c r="M68" s="380"/>
      <c r="N68" s="297"/>
      <c r="O68" s="297"/>
      <c r="Q68" s="277"/>
      <c r="R68" s="278"/>
      <c r="S68" s="278"/>
      <c r="T68" s="278"/>
      <c r="U68" s="278"/>
      <c r="V68" s="278"/>
      <c r="W68" s="404"/>
      <c r="X68" s="405"/>
      <c r="Y68" s="406"/>
      <c r="Z68" s="405"/>
      <c r="AA68" s="295"/>
      <c r="AB68" s="295"/>
    </row>
    <row r="69" spans="2:29" x14ac:dyDescent="0.2">
      <c r="B69" s="301"/>
      <c r="C69" s="305"/>
      <c r="D69" s="305"/>
      <c r="E69" s="305"/>
      <c r="F69" s="295"/>
      <c r="G69" s="305"/>
      <c r="H69" s="305"/>
      <c r="I69" s="305"/>
      <c r="J69" s="305"/>
      <c r="K69" s="305"/>
      <c r="L69" s="292"/>
      <c r="M69" s="292"/>
      <c r="Q69" s="295"/>
      <c r="R69" s="295"/>
      <c r="S69" s="295"/>
      <c r="T69" s="295"/>
      <c r="U69" s="295"/>
      <c r="V69" s="408"/>
      <c r="W69" s="407"/>
      <c r="X69" s="407"/>
      <c r="Y69" s="152"/>
      <c r="Z69" s="303"/>
      <c r="AA69" s="295"/>
      <c r="AB69" s="295"/>
    </row>
    <row r="70" spans="2:29" x14ac:dyDescent="0.2">
      <c r="B70" s="301"/>
      <c r="C70" s="380"/>
      <c r="D70" s="380"/>
      <c r="E70" s="380"/>
      <c r="F70" s="245"/>
      <c r="G70" s="380"/>
      <c r="H70" s="380"/>
      <c r="I70" s="380"/>
      <c r="J70" s="380"/>
      <c r="K70" s="380"/>
      <c r="L70" s="380"/>
      <c r="M70" s="380"/>
      <c r="N70" s="297"/>
      <c r="O70" s="297"/>
      <c r="Q70" s="277"/>
      <c r="R70" s="278"/>
      <c r="S70" s="278"/>
      <c r="T70" s="278"/>
      <c r="U70" s="278"/>
      <c r="V70" s="278"/>
      <c r="W70" s="404"/>
      <c r="X70" s="405"/>
      <c r="Y70" s="406"/>
      <c r="Z70" s="405"/>
      <c r="AA70" s="295"/>
      <c r="AB70" s="295"/>
    </row>
    <row r="71" spans="2:29" x14ac:dyDescent="0.2">
      <c r="B71" s="301"/>
      <c r="C71" s="295"/>
      <c r="D71" s="295"/>
      <c r="E71" s="295"/>
      <c r="F71" s="295"/>
      <c r="G71" s="295"/>
      <c r="H71" s="295"/>
      <c r="I71" s="295"/>
      <c r="J71" s="295"/>
      <c r="K71" s="295"/>
      <c r="Q71" s="295"/>
      <c r="R71" s="295"/>
      <c r="S71" s="295"/>
      <c r="T71" s="307"/>
      <c r="U71" s="307"/>
      <c r="V71" s="407"/>
      <c r="W71" s="407"/>
      <c r="X71" s="407"/>
      <c r="Y71" s="152"/>
      <c r="Z71" s="308"/>
      <c r="AA71" s="307"/>
      <c r="AB71" s="295"/>
    </row>
    <row r="72" spans="2:29" x14ac:dyDescent="0.2">
      <c r="B72" s="301"/>
      <c r="C72" s="295"/>
      <c r="D72" s="295"/>
      <c r="E72" s="295"/>
      <c r="F72" s="295"/>
      <c r="G72" s="295"/>
      <c r="H72" s="295"/>
      <c r="I72" s="295"/>
      <c r="J72" s="295"/>
      <c r="K72" s="295"/>
      <c r="Q72" s="295"/>
      <c r="R72" s="295"/>
      <c r="S72" s="295"/>
      <c r="T72" s="307"/>
      <c r="U72" s="307"/>
      <c r="X72" s="151"/>
      <c r="Y72" s="400"/>
      <c r="Z72" s="400"/>
      <c r="AA72" s="307"/>
      <c r="AB72" s="295"/>
    </row>
    <row r="73" spans="2:29" x14ac:dyDescent="0.2">
      <c r="B73" s="301"/>
      <c r="C73" s="295"/>
      <c r="D73" s="295"/>
      <c r="E73" s="295"/>
      <c r="F73" s="295"/>
      <c r="G73" s="295"/>
      <c r="H73" s="295"/>
      <c r="I73" s="295"/>
      <c r="J73" s="295"/>
      <c r="K73" s="295"/>
      <c r="Q73" s="295"/>
      <c r="R73" s="295"/>
      <c r="S73" s="295"/>
      <c r="T73" s="307"/>
      <c r="U73" s="307"/>
      <c r="Y73" s="152"/>
      <c r="Z73" s="308"/>
      <c r="AA73" s="307"/>
      <c r="AB73" s="295"/>
    </row>
    <row r="74" spans="2:29" ht="32.25" customHeight="1" x14ac:dyDescent="0.2">
      <c r="B74" s="301"/>
      <c r="C74" s="295"/>
      <c r="D74" s="295"/>
      <c r="E74" s="295"/>
      <c r="F74" s="295"/>
      <c r="G74" s="295"/>
      <c r="H74" s="295"/>
      <c r="I74" s="295"/>
      <c r="J74" s="295"/>
      <c r="K74" s="295"/>
      <c r="Q74" s="295"/>
      <c r="R74" s="295"/>
      <c r="S74" s="295"/>
      <c r="T74" s="307"/>
      <c r="U74" s="307"/>
      <c r="X74" s="152"/>
      <c r="Y74" s="400"/>
      <c r="Z74" s="400"/>
      <c r="AA74" s="307"/>
      <c r="AB74" s="295"/>
    </row>
    <row r="75" spans="2:29" ht="32.25" customHeight="1" x14ac:dyDescent="0.2">
      <c r="B75" s="301"/>
      <c r="C75" s="295"/>
      <c r="D75" s="295"/>
      <c r="E75" s="295"/>
      <c r="F75" s="295"/>
      <c r="G75" s="295"/>
      <c r="H75" s="295"/>
      <c r="I75" s="295"/>
      <c r="J75" s="295"/>
      <c r="K75" s="295"/>
      <c r="Q75" s="295"/>
      <c r="R75" s="295"/>
      <c r="S75" s="295"/>
      <c r="T75" s="307"/>
      <c r="U75" s="307"/>
      <c r="AA75" s="307"/>
      <c r="AB75" s="295"/>
    </row>
    <row r="76" spans="2:29" ht="19.5" customHeight="1" x14ac:dyDescent="0.2">
      <c r="C76" s="309"/>
      <c r="G76" s="263"/>
      <c r="L76" s="309"/>
      <c r="O76" s="263"/>
    </row>
    <row r="77" spans="2:29" ht="28.5" customHeight="1" x14ac:dyDescent="0.2">
      <c r="B77" s="301"/>
      <c r="C77" s="396"/>
      <c r="D77" s="396"/>
      <c r="E77" s="396"/>
      <c r="F77" s="396"/>
      <c r="G77" s="396"/>
      <c r="H77" s="396"/>
      <c r="I77" s="396"/>
      <c r="J77" s="396"/>
      <c r="K77" s="396"/>
      <c r="N77" s="263"/>
      <c r="O77" s="292"/>
      <c r="Q77" s="295"/>
      <c r="R77" s="295"/>
      <c r="S77" s="295"/>
      <c r="T77" s="307"/>
      <c r="U77" s="307"/>
      <c r="V77" s="307"/>
      <c r="W77" s="307"/>
      <c r="X77" s="307"/>
      <c r="Y77" s="152"/>
      <c r="Z77" s="308"/>
      <c r="AA77" s="307"/>
      <c r="AB77" s="295"/>
    </row>
    <row r="78" spans="2:29" ht="24.75" hidden="1" customHeight="1" x14ac:dyDescent="0.2">
      <c r="B78" s="310"/>
      <c r="C78" s="383"/>
      <c r="D78" s="383"/>
      <c r="E78" s="383"/>
      <c r="F78" s="383"/>
      <c r="G78" s="383"/>
      <c r="H78" s="383"/>
      <c r="I78" s="383"/>
      <c r="J78" s="383"/>
      <c r="K78" s="383"/>
      <c r="L78" s="263"/>
      <c r="M78" s="292"/>
      <c r="N78" s="292"/>
      <c r="O78" s="292"/>
      <c r="Q78" s="295"/>
      <c r="R78" s="295"/>
      <c r="S78" s="295"/>
      <c r="T78" s="295"/>
      <c r="U78" s="295"/>
      <c r="V78" s="295"/>
      <c r="W78" s="295"/>
      <c r="X78" s="295"/>
      <c r="Y78" s="152"/>
      <c r="Z78" s="303"/>
      <c r="AA78" s="295"/>
      <c r="AB78" s="295"/>
    </row>
    <row r="79" spans="2:29" ht="17.25" customHeight="1" x14ac:dyDescent="0.2">
      <c r="B79" s="301">
        <v>1</v>
      </c>
      <c r="C79" s="311"/>
      <c r="D79" s="311"/>
      <c r="E79" s="311"/>
      <c r="F79" s="311"/>
      <c r="G79" s="282"/>
      <c r="H79" s="311"/>
      <c r="I79" s="311"/>
      <c r="J79" s="311"/>
      <c r="K79" s="295"/>
      <c r="Q79" s="295"/>
      <c r="R79" s="295"/>
      <c r="S79" s="295"/>
      <c r="T79" s="295"/>
      <c r="U79" s="295"/>
      <c r="W79" s="295"/>
      <c r="X79" s="295"/>
      <c r="Y79" s="152"/>
      <c r="Z79" s="303"/>
      <c r="AA79" s="295"/>
      <c r="AB79" s="295"/>
    </row>
    <row r="80" spans="2:29" ht="17.25" customHeight="1" x14ac:dyDescent="0.2">
      <c r="B80" s="301">
        <v>1</v>
      </c>
      <c r="F80" s="401"/>
      <c r="G80" s="401"/>
      <c r="H80" s="401"/>
      <c r="I80" s="401"/>
      <c r="J80" s="401"/>
      <c r="K80" s="295"/>
      <c r="L80" s="263"/>
      <c r="Q80" s="295"/>
      <c r="R80" s="295"/>
      <c r="S80" s="295"/>
      <c r="T80" s="295"/>
      <c r="U80" s="295"/>
      <c r="V80" s="295"/>
      <c r="W80" s="295"/>
      <c r="X80" s="295"/>
      <c r="Y80" s="152"/>
      <c r="Z80" s="303"/>
      <c r="AB80" s="295"/>
      <c r="AC80" s="295"/>
    </row>
    <row r="81" spans="2:35" ht="8.25" customHeight="1" x14ac:dyDescent="0.2">
      <c r="B81" s="301">
        <v>1</v>
      </c>
      <c r="K81" s="295"/>
      <c r="Q81" s="295"/>
      <c r="R81" s="295"/>
      <c r="S81" s="295"/>
      <c r="T81" s="295"/>
      <c r="U81" s="295"/>
      <c r="V81" s="295"/>
      <c r="W81" s="295"/>
      <c r="X81" s="295"/>
      <c r="Y81" s="152"/>
      <c r="Z81" s="303"/>
      <c r="AB81" s="295"/>
      <c r="AC81" s="295"/>
    </row>
    <row r="82" spans="2:35" ht="27.75" customHeight="1" x14ac:dyDescent="0.2">
      <c r="B82" s="301">
        <v>1</v>
      </c>
      <c r="C82" s="402"/>
      <c r="D82" s="383"/>
      <c r="E82" s="383"/>
      <c r="M82" s="403"/>
      <c r="N82" s="388"/>
      <c r="O82" s="388"/>
      <c r="Q82" s="295"/>
      <c r="R82" s="295"/>
      <c r="S82" s="295"/>
      <c r="T82" s="295"/>
      <c r="U82" s="295"/>
      <c r="V82" s="295"/>
      <c r="W82" s="295"/>
      <c r="X82" s="295"/>
      <c r="Y82" s="152"/>
      <c r="Z82" s="303"/>
      <c r="AA82" s="295"/>
      <c r="AB82" s="295"/>
    </row>
    <row r="83" spans="2:35" ht="33.75" customHeight="1" x14ac:dyDescent="0.2">
      <c r="B83" s="301">
        <v>1</v>
      </c>
      <c r="C83" s="403"/>
      <c r="D83" s="388"/>
      <c r="E83" s="388"/>
      <c r="F83" s="388"/>
      <c r="G83" s="388"/>
      <c r="H83" s="388"/>
      <c r="I83" s="388"/>
      <c r="J83" s="388"/>
      <c r="K83" s="388"/>
      <c r="M83" s="388"/>
      <c r="N83" s="388"/>
      <c r="O83" s="388"/>
      <c r="Q83" s="295"/>
      <c r="R83" s="295"/>
      <c r="S83" s="295"/>
      <c r="T83" s="295"/>
      <c r="U83" s="295"/>
      <c r="V83" s="295"/>
      <c r="W83" s="295"/>
      <c r="X83" s="295"/>
      <c r="Y83" s="152"/>
      <c r="Z83" s="303"/>
      <c r="AA83" s="295"/>
      <c r="AB83" s="295"/>
    </row>
    <row r="84" spans="2:35" ht="17.25" customHeight="1" x14ac:dyDescent="0.2">
      <c r="B84" s="301">
        <v>1</v>
      </c>
      <c r="C84" s="396"/>
      <c r="D84" s="396"/>
      <c r="E84" s="396"/>
      <c r="G84" s="269"/>
      <c r="H84" s="269"/>
      <c r="I84" s="269"/>
      <c r="J84" s="269"/>
      <c r="K84" s="295"/>
      <c r="M84" s="388"/>
      <c r="N84" s="388"/>
      <c r="O84" s="388"/>
      <c r="Q84" s="295"/>
      <c r="R84" s="295"/>
      <c r="S84" s="295"/>
      <c r="T84" s="295"/>
      <c r="U84" s="295"/>
      <c r="V84" s="295"/>
      <c r="W84" s="295"/>
      <c r="X84" s="295"/>
      <c r="Y84" s="152"/>
      <c r="Z84" s="303"/>
      <c r="AA84" s="295"/>
      <c r="AB84" s="295"/>
    </row>
    <row r="85" spans="2:35" ht="25.5" customHeight="1" x14ac:dyDescent="0.2">
      <c r="B85" s="301">
        <v>1</v>
      </c>
      <c r="C85" s="383"/>
      <c r="D85" s="383"/>
      <c r="E85" s="383"/>
      <c r="F85" s="383"/>
      <c r="G85" s="383"/>
      <c r="H85" s="383"/>
      <c r="I85" s="383"/>
      <c r="J85" s="383"/>
      <c r="K85" s="383"/>
      <c r="M85" s="388"/>
      <c r="N85" s="388"/>
      <c r="O85" s="388"/>
      <c r="Q85" s="263"/>
      <c r="R85" s="295"/>
      <c r="S85" s="295"/>
      <c r="T85" s="295"/>
      <c r="U85" s="295"/>
      <c r="V85" s="295"/>
      <c r="W85" s="295"/>
      <c r="X85" s="295"/>
      <c r="Y85" s="152"/>
      <c r="Z85" s="303"/>
      <c r="AA85" s="295"/>
      <c r="AB85" s="295"/>
    </row>
    <row r="86" spans="2:35" ht="25.5" customHeight="1" x14ac:dyDescent="0.2">
      <c r="B86" s="301"/>
      <c r="C86" s="301"/>
      <c r="D86" s="301"/>
      <c r="E86" s="301"/>
      <c r="F86" s="301"/>
      <c r="G86" s="301"/>
      <c r="H86" s="301"/>
      <c r="I86" s="301"/>
      <c r="J86" s="301"/>
      <c r="K86" s="301"/>
      <c r="M86" s="282"/>
      <c r="N86" s="282"/>
      <c r="O86" s="282"/>
      <c r="Q86" s="263"/>
      <c r="R86" s="295"/>
      <c r="S86" s="295"/>
      <c r="T86" s="295"/>
      <c r="U86" s="295"/>
      <c r="V86" s="295"/>
      <c r="W86" s="295"/>
      <c r="X86" s="295"/>
      <c r="Y86" s="152"/>
      <c r="Z86" s="303"/>
      <c r="AA86" s="295"/>
      <c r="AB86" s="295"/>
    </row>
    <row r="87" spans="2:35" ht="18.75" customHeight="1" x14ac:dyDescent="0.2">
      <c r="B87" s="301"/>
      <c r="C87" s="396"/>
      <c r="D87" s="384"/>
      <c r="E87" s="384"/>
      <c r="F87" s="384"/>
      <c r="G87" s="384"/>
      <c r="H87" s="384"/>
      <c r="I87" s="384"/>
      <c r="J87" s="384"/>
      <c r="K87" s="384"/>
      <c r="M87" s="282"/>
      <c r="N87" s="282"/>
      <c r="O87" s="282"/>
      <c r="R87" s="295"/>
      <c r="S87" s="295"/>
      <c r="T87" s="295"/>
      <c r="U87" s="295"/>
      <c r="V87" s="295"/>
      <c r="W87" s="295"/>
      <c r="X87" s="295"/>
      <c r="Y87" s="152"/>
      <c r="Z87" s="303"/>
      <c r="AA87" s="295"/>
      <c r="AB87" s="295"/>
    </row>
    <row r="88" spans="2:35" ht="25.5" customHeight="1" x14ac:dyDescent="0.2">
      <c r="B88" s="301"/>
      <c r="C88" s="396"/>
      <c r="D88" s="381"/>
      <c r="E88" s="381"/>
      <c r="F88" s="381"/>
      <c r="G88" s="381"/>
      <c r="H88" s="381"/>
      <c r="I88" s="381"/>
      <c r="J88" s="381"/>
      <c r="K88" s="381"/>
      <c r="M88" s="282"/>
      <c r="N88" s="282"/>
      <c r="O88" s="282"/>
      <c r="R88" s="295"/>
      <c r="S88" s="295"/>
      <c r="T88" s="295"/>
      <c r="U88" s="295"/>
      <c r="V88" s="295"/>
      <c r="W88" s="295"/>
      <c r="X88" s="295"/>
      <c r="Y88" s="152"/>
      <c r="Z88" s="303"/>
      <c r="AA88" s="295"/>
      <c r="AB88" s="295"/>
    </row>
    <row r="89" spans="2:35" ht="17.25" customHeight="1" x14ac:dyDescent="0.2">
      <c r="B89" s="301"/>
      <c r="C89" s="381"/>
      <c r="D89" s="381"/>
      <c r="E89" s="381"/>
      <c r="F89" s="381"/>
      <c r="G89" s="381"/>
      <c r="H89" s="381"/>
      <c r="I89" s="381"/>
      <c r="J89" s="381"/>
      <c r="K89" s="381"/>
      <c r="L89" s="397"/>
      <c r="M89" s="398"/>
      <c r="N89" s="381"/>
      <c r="O89" s="381"/>
      <c r="Q89" s="295"/>
      <c r="R89" s="295"/>
      <c r="S89" s="295"/>
      <c r="T89" s="295"/>
      <c r="U89" s="295"/>
      <c r="V89" s="295"/>
      <c r="W89" s="295"/>
      <c r="X89" s="295"/>
      <c r="Y89" s="152"/>
      <c r="Z89" s="303"/>
      <c r="AA89" s="295"/>
      <c r="AB89" s="295"/>
    </row>
    <row r="90" spans="2:35" ht="17.25" customHeight="1" x14ac:dyDescent="0.2">
      <c r="B90" s="301"/>
      <c r="C90" s="311"/>
      <c r="L90" s="397"/>
      <c r="M90" s="398"/>
      <c r="N90" s="381"/>
      <c r="O90" s="381"/>
      <c r="Q90" s="295"/>
      <c r="R90" s="295"/>
      <c r="S90" s="295"/>
      <c r="T90" s="295"/>
      <c r="U90" s="295"/>
      <c r="V90" s="295"/>
      <c r="W90" s="295"/>
      <c r="X90" s="295"/>
      <c r="Y90" s="152"/>
      <c r="Z90" s="303"/>
      <c r="AA90" s="295"/>
      <c r="AB90" s="295"/>
    </row>
    <row r="91" spans="2:35" ht="20.25" customHeight="1" x14ac:dyDescent="0.2">
      <c r="B91" s="301"/>
      <c r="C91" s="387"/>
      <c r="D91" s="387"/>
      <c r="E91" s="387"/>
      <c r="F91" s="387"/>
      <c r="G91" s="387"/>
      <c r="H91" s="263"/>
      <c r="K91" s="295"/>
      <c r="L91" s="397"/>
      <c r="M91" s="381"/>
      <c r="N91" s="381"/>
      <c r="O91" s="381"/>
      <c r="Q91" s="309"/>
      <c r="Y91" s="152"/>
      <c r="Z91" s="303"/>
      <c r="AA91" s="295"/>
      <c r="AB91" s="295"/>
    </row>
    <row r="92" spans="2:35" ht="15.75" customHeight="1" x14ac:dyDescent="0.2">
      <c r="B92" s="301"/>
      <c r="C92" s="399"/>
      <c r="D92" s="399"/>
      <c r="E92" s="399"/>
      <c r="F92" s="388"/>
      <c r="G92" s="312"/>
      <c r="H92" s="282"/>
      <c r="I92" s="282"/>
      <c r="J92" s="282"/>
      <c r="K92" s="295"/>
      <c r="L92" s="398"/>
      <c r="M92" s="313"/>
      <c r="N92" s="314"/>
      <c r="O92" s="315"/>
      <c r="Q92" s="262"/>
      <c r="Y92" s="152"/>
      <c r="Z92" s="303"/>
      <c r="AA92" s="295"/>
      <c r="AB92" s="295"/>
    </row>
    <row r="93" spans="2:35" ht="22.5" customHeight="1" x14ac:dyDescent="0.2">
      <c r="B93" s="301"/>
      <c r="C93" s="392"/>
      <c r="D93" s="393"/>
      <c r="E93" s="394"/>
      <c r="F93" s="381"/>
      <c r="G93" s="381"/>
      <c r="H93" s="381"/>
      <c r="I93" s="394"/>
      <c r="J93" s="381"/>
      <c r="K93" s="381"/>
      <c r="L93" s="381"/>
      <c r="M93" s="381"/>
      <c r="N93" s="381"/>
      <c r="O93" s="381"/>
      <c r="Q93" s="316"/>
      <c r="R93" s="395"/>
      <c r="S93" s="395"/>
      <c r="T93" s="395"/>
      <c r="U93" s="395"/>
      <c r="V93" s="395"/>
      <c r="W93" s="395"/>
      <c r="X93" s="395"/>
      <c r="Y93" s="395"/>
      <c r="Z93" s="306"/>
      <c r="AA93" s="295"/>
      <c r="AB93" s="307"/>
      <c r="AC93" s="307"/>
    </row>
    <row r="94" spans="2:35" ht="42.75" customHeight="1" x14ac:dyDescent="0.2">
      <c r="B94" s="301"/>
      <c r="C94" s="388"/>
      <c r="D94" s="388"/>
      <c r="E94" s="381"/>
      <c r="F94" s="381"/>
      <c r="G94" s="381"/>
      <c r="H94" s="381"/>
      <c r="I94" s="388"/>
      <c r="J94" s="388"/>
      <c r="K94" s="388"/>
      <c r="L94" s="388"/>
      <c r="M94" s="388"/>
      <c r="N94" s="388"/>
      <c r="O94" s="388"/>
      <c r="P94" s="317"/>
      <c r="Q94" s="318"/>
      <c r="R94" s="391"/>
      <c r="S94" s="391"/>
      <c r="T94" s="391"/>
      <c r="U94" s="391"/>
      <c r="V94" s="391"/>
      <c r="W94" s="391"/>
      <c r="X94" s="391"/>
      <c r="Y94" s="391"/>
      <c r="Z94" s="317"/>
      <c r="AA94" s="317"/>
      <c r="AB94" s="317"/>
      <c r="AC94" s="317"/>
      <c r="AI94" s="287"/>
    </row>
    <row r="95" spans="2:35" ht="42.75" customHeight="1" x14ac:dyDescent="0.2">
      <c r="B95" s="301"/>
      <c r="C95" s="388"/>
      <c r="D95" s="388"/>
      <c r="E95" s="381"/>
      <c r="F95" s="381"/>
      <c r="G95" s="381"/>
      <c r="H95" s="381"/>
      <c r="I95" s="388"/>
      <c r="J95" s="388"/>
      <c r="K95" s="388"/>
      <c r="L95" s="388"/>
      <c r="M95" s="388"/>
      <c r="N95" s="388"/>
      <c r="O95" s="388"/>
      <c r="P95" s="317"/>
      <c r="Q95" s="318"/>
      <c r="R95" s="391"/>
      <c r="S95" s="391"/>
      <c r="T95" s="391"/>
      <c r="U95" s="391"/>
      <c r="V95" s="391"/>
      <c r="W95" s="391"/>
      <c r="X95" s="391"/>
      <c r="Y95" s="391"/>
      <c r="Z95" s="317"/>
      <c r="AA95" s="317"/>
      <c r="AB95" s="317"/>
      <c r="AC95" s="317"/>
      <c r="AI95" s="287"/>
    </row>
    <row r="96" spans="2:35" ht="42.75" customHeight="1" x14ac:dyDescent="0.2">
      <c r="B96" s="301"/>
      <c r="C96" s="388"/>
      <c r="D96" s="388"/>
      <c r="E96" s="381"/>
      <c r="F96" s="381"/>
      <c r="G96" s="381"/>
      <c r="H96" s="381"/>
      <c r="I96" s="388"/>
      <c r="J96" s="388"/>
      <c r="K96" s="388"/>
      <c r="L96" s="388"/>
      <c r="M96" s="388"/>
      <c r="N96" s="388"/>
      <c r="O96" s="388"/>
      <c r="P96" s="317"/>
      <c r="Q96" s="318"/>
      <c r="R96" s="391"/>
      <c r="S96" s="391"/>
      <c r="T96" s="391"/>
      <c r="U96" s="391"/>
      <c r="V96" s="391"/>
      <c r="W96" s="391"/>
      <c r="X96" s="391"/>
      <c r="Y96" s="391"/>
      <c r="Z96" s="317"/>
      <c r="AA96" s="317"/>
      <c r="AB96" s="317"/>
      <c r="AC96" s="317"/>
      <c r="AI96" s="287"/>
    </row>
    <row r="97" spans="2:35" ht="42.75" customHeight="1" x14ac:dyDescent="0.2">
      <c r="B97" s="301"/>
      <c r="C97" s="388"/>
      <c r="D97" s="388"/>
      <c r="E97" s="381"/>
      <c r="F97" s="381"/>
      <c r="G97" s="381"/>
      <c r="H97" s="381"/>
      <c r="I97" s="388"/>
      <c r="J97" s="388"/>
      <c r="K97" s="388"/>
      <c r="L97" s="388"/>
      <c r="M97" s="388"/>
      <c r="N97" s="388"/>
      <c r="O97" s="388"/>
      <c r="P97" s="317"/>
      <c r="Q97" s="318"/>
      <c r="R97" s="391"/>
      <c r="S97" s="391"/>
      <c r="T97" s="391"/>
      <c r="U97" s="391"/>
      <c r="V97" s="391"/>
      <c r="W97" s="391"/>
      <c r="X97" s="391"/>
      <c r="Y97" s="391"/>
      <c r="Z97" s="317"/>
      <c r="AA97" s="317"/>
      <c r="AB97" s="317"/>
      <c r="AC97" s="317"/>
      <c r="AI97" s="287"/>
    </row>
    <row r="98" spans="2:35" ht="42.75" customHeight="1" x14ac:dyDescent="0.2">
      <c r="B98" s="301"/>
      <c r="C98" s="388"/>
      <c r="D98" s="388"/>
      <c r="E98" s="381"/>
      <c r="F98" s="381"/>
      <c r="G98" s="381"/>
      <c r="H98" s="381"/>
      <c r="I98" s="388"/>
      <c r="J98" s="388"/>
      <c r="K98" s="388"/>
      <c r="L98" s="388"/>
      <c r="M98" s="388"/>
      <c r="N98" s="388"/>
      <c r="O98" s="388"/>
      <c r="P98" s="317"/>
      <c r="Q98" s="318"/>
      <c r="R98" s="391"/>
      <c r="S98" s="391"/>
      <c r="T98" s="391"/>
      <c r="U98" s="391"/>
      <c r="V98" s="391"/>
      <c r="W98" s="391"/>
      <c r="X98" s="391"/>
      <c r="Y98" s="391"/>
      <c r="Z98" s="317"/>
      <c r="AA98" s="317"/>
      <c r="AB98" s="317"/>
      <c r="AC98" s="317"/>
      <c r="AI98" s="287"/>
    </row>
    <row r="99" spans="2:35" ht="42.75" customHeight="1" x14ac:dyDescent="0.2">
      <c r="B99" s="301"/>
      <c r="C99" s="388"/>
      <c r="D99" s="388"/>
      <c r="E99" s="381"/>
      <c r="F99" s="381"/>
      <c r="G99" s="381"/>
      <c r="H99" s="381"/>
      <c r="I99" s="388"/>
      <c r="J99" s="388"/>
      <c r="K99" s="388"/>
      <c r="L99" s="388"/>
      <c r="M99" s="388"/>
      <c r="N99" s="388"/>
      <c r="O99" s="388"/>
      <c r="P99" s="317"/>
      <c r="Q99" s="318"/>
      <c r="R99" s="391"/>
      <c r="S99" s="391"/>
      <c r="T99" s="391"/>
      <c r="U99" s="391"/>
      <c r="V99" s="391"/>
      <c r="W99" s="391"/>
      <c r="X99" s="391"/>
      <c r="Y99" s="391"/>
      <c r="Z99" s="317"/>
      <c r="AA99" s="317"/>
      <c r="AB99" s="317"/>
      <c r="AC99" s="317"/>
      <c r="AI99" s="287"/>
    </row>
    <row r="100" spans="2:35" ht="42.75" customHeight="1" x14ac:dyDescent="0.2">
      <c r="B100" s="301"/>
      <c r="C100" s="388"/>
      <c r="D100" s="388"/>
      <c r="E100" s="381"/>
      <c r="F100" s="381"/>
      <c r="G100" s="381"/>
      <c r="H100" s="381"/>
      <c r="I100" s="388"/>
      <c r="J100" s="388"/>
      <c r="K100" s="388"/>
      <c r="L100" s="388"/>
      <c r="M100" s="388"/>
      <c r="N100" s="388"/>
      <c r="O100" s="388"/>
      <c r="P100" s="317"/>
      <c r="Q100" s="318"/>
      <c r="R100" s="391"/>
      <c r="S100" s="391"/>
      <c r="T100" s="391"/>
      <c r="U100" s="391"/>
      <c r="V100" s="391"/>
      <c r="W100" s="391"/>
      <c r="X100" s="391"/>
      <c r="Y100" s="391"/>
      <c r="Z100" s="317"/>
      <c r="AA100" s="317"/>
      <c r="AB100" s="317"/>
      <c r="AC100" s="317"/>
      <c r="AI100" s="287"/>
    </row>
    <row r="101" spans="2:35" ht="42.75" customHeight="1" x14ac:dyDescent="0.2">
      <c r="B101" s="301"/>
      <c r="C101" s="388"/>
      <c r="D101" s="388"/>
      <c r="E101" s="381"/>
      <c r="F101" s="381"/>
      <c r="G101" s="381"/>
      <c r="H101" s="381"/>
      <c r="I101" s="388"/>
      <c r="J101" s="388"/>
      <c r="K101" s="388"/>
      <c r="L101" s="388"/>
      <c r="M101" s="388"/>
      <c r="N101" s="388"/>
      <c r="O101" s="388"/>
      <c r="P101" s="317"/>
      <c r="Q101" s="318"/>
      <c r="R101" s="391"/>
      <c r="S101" s="391"/>
      <c r="T101" s="391"/>
      <c r="U101" s="391"/>
      <c r="V101" s="391"/>
      <c r="W101" s="391"/>
      <c r="X101" s="391"/>
      <c r="Y101" s="391"/>
      <c r="Z101" s="317"/>
      <c r="AA101" s="317"/>
      <c r="AB101" s="317"/>
      <c r="AC101" s="317"/>
      <c r="AI101" s="287"/>
    </row>
    <row r="102" spans="2:35" ht="42.75" customHeight="1" x14ac:dyDescent="0.2">
      <c r="B102" s="301"/>
      <c r="C102" s="388"/>
      <c r="D102" s="388"/>
      <c r="E102" s="381"/>
      <c r="F102" s="381"/>
      <c r="G102" s="381"/>
      <c r="H102" s="381"/>
      <c r="I102" s="388"/>
      <c r="J102" s="388"/>
      <c r="K102" s="388"/>
      <c r="L102" s="388"/>
      <c r="M102" s="388"/>
      <c r="N102" s="388"/>
      <c r="O102" s="388"/>
      <c r="P102" s="317"/>
      <c r="Q102" s="318"/>
      <c r="R102" s="391"/>
      <c r="S102" s="391"/>
      <c r="T102" s="391"/>
      <c r="U102" s="391"/>
      <c r="V102" s="391"/>
      <c r="W102" s="391"/>
      <c r="X102" s="391"/>
      <c r="Y102" s="391"/>
      <c r="Z102" s="317"/>
      <c r="AA102" s="317"/>
      <c r="AB102" s="317"/>
      <c r="AC102" s="317"/>
      <c r="AI102" s="287"/>
    </row>
    <row r="103" spans="2:35" ht="42.75" customHeight="1" x14ac:dyDescent="0.2">
      <c r="B103" s="301"/>
      <c r="C103" s="388"/>
      <c r="D103" s="388"/>
      <c r="E103" s="381"/>
      <c r="F103" s="381"/>
      <c r="G103" s="381"/>
      <c r="H103" s="381"/>
      <c r="I103" s="388"/>
      <c r="J103" s="388"/>
      <c r="K103" s="388"/>
      <c r="L103" s="388"/>
      <c r="M103" s="388"/>
      <c r="N103" s="388"/>
      <c r="O103" s="388"/>
      <c r="P103" s="317"/>
      <c r="Q103" s="318"/>
      <c r="R103" s="391"/>
      <c r="S103" s="391"/>
      <c r="T103" s="391"/>
      <c r="U103" s="391"/>
      <c r="V103" s="391"/>
      <c r="W103" s="391"/>
      <c r="X103" s="391"/>
      <c r="Y103" s="391"/>
      <c r="Z103" s="317"/>
      <c r="AA103" s="317"/>
      <c r="AB103" s="317"/>
      <c r="AC103" s="317"/>
      <c r="AI103" s="287"/>
    </row>
    <row r="104" spans="2:35" ht="34.5" customHeight="1" x14ac:dyDescent="0.2">
      <c r="B104" s="301"/>
      <c r="C104" s="312"/>
      <c r="D104" s="312"/>
      <c r="E104" s="319"/>
      <c r="F104" s="312"/>
      <c r="G104" s="312"/>
      <c r="H104" s="282"/>
      <c r="I104" s="388"/>
      <c r="J104" s="388"/>
      <c r="K104" s="388"/>
      <c r="L104" s="388"/>
      <c r="M104" s="388"/>
      <c r="N104" s="388"/>
      <c r="O104" s="388"/>
      <c r="Q104" s="262"/>
      <c r="Y104" s="152"/>
      <c r="Z104" s="303"/>
      <c r="AA104" s="295"/>
      <c r="AB104" s="295"/>
    </row>
    <row r="105" spans="2:35" ht="29.25" customHeight="1" x14ac:dyDescent="0.2">
      <c r="B105" s="301"/>
      <c r="C105" s="312"/>
      <c r="D105" s="312"/>
      <c r="E105" s="319"/>
      <c r="F105" s="312"/>
      <c r="G105" s="312"/>
      <c r="H105" s="282"/>
      <c r="I105" s="319"/>
      <c r="J105" s="319"/>
      <c r="K105" s="319"/>
      <c r="L105" s="319"/>
      <c r="M105" s="319"/>
      <c r="N105" s="319"/>
      <c r="O105" s="319"/>
      <c r="Q105" s="263"/>
      <c r="Y105" s="152"/>
      <c r="Z105" s="303"/>
      <c r="AA105" s="295"/>
      <c r="AB105" s="295"/>
    </row>
    <row r="106" spans="2:35" ht="19.5" customHeight="1" x14ac:dyDescent="0.2">
      <c r="C106" s="286"/>
      <c r="D106" s="286"/>
      <c r="E106" s="286"/>
      <c r="F106" s="286"/>
      <c r="G106" s="286"/>
      <c r="H106" s="286"/>
      <c r="I106" s="286"/>
      <c r="J106" s="286"/>
      <c r="K106" s="320"/>
      <c r="M106" s="321"/>
      <c r="N106" s="321"/>
      <c r="O106" s="321"/>
      <c r="Q106" s="322"/>
      <c r="S106" s="282"/>
      <c r="V106" s="272"/>
      <c r="W106" s="272"/>
      <c r="X106" s="320"/>
      <c r="AE106" s="320"/>
    </row>
    <row r="107" spans="2:35" x14ac:dyDescent="0.2">
      <c r="C107" s="286"/>
      <c r="D107" s="286"/>
      <c r="E107" s="286"/>
      <c r="F107" s="286"/>
      <c r="G107" s="286"/>
      <c r="H107" s="286"/>
      <c r="I107" s="286"/>
      <c r="J107" s="286"/>
      <c r="K107" s="320"/>
      <c r="M107" s="321"/>
      <c r="N107" s="321"/>
      <c r="O107" s="321"/>
      <c r="Q107" s="322"/>
      <c r="S107" s="282"/>
      <c r="V107" s="272"/>
      <c r="W107" s="272"/>
      <c r="X107" s="320"/>
      <c r="AE107" s="320"/>
    </row>
    <row r="108" spans="2:35" ht="18" x14ac:dyDescent="0.2">
      <c r="C108" s="387"/>
      <c r="D108" s="387"/>
      <c r="E108" s="387"/>
      <c r="F108" s="387"/>
      <c r="G108" s="387"/>
      <c r="I108" s="323"/>
      <c r="J108" s="323"/>
      <c r="K108" s="323"/>
      <c r="T108" s="295"/>
      <c r="U108" s="295"/>
      <c r="V108" s="295"/>
      <c r="X108" s="295"/>
    </row>
    <row r="109" spans="2:35" ht="26.25" customHeight="1" x14ac:dyDescent="0.2">
      <c r="C109" s="389"/>
      <c r="D109" s="384"/>
      <c r="E109" s="384"/>
      <c r="F109" s="384"/>
      <c r="G109" s="384"/>
      <c r="H109" s="384"/>
      <c r="I109" s="384"/>
      <c r="J109" s="384"/>
      <c r="K109" s="323"/>
      <c r="T109" s="295"/>
      <c r="U109" s="295"/>
      <c r="V109" s="295"/>
      <c r="X109" s="295"/>
    </row>
    <row r="110" spans="2:35" x14ac:dyDescent="0.2">
      <c r="C110" s="262"/>
      <c r="I110" s="323"/>
      <c r="J110" s="323"/>
      <c r="K110" s="323"/>
      <c r="L110" s="263"/>
      <c r="Q110" s="262"/>
      <c r="V110" s="295"/>
      <c r="W110" s="295"/>
      <c r="X110" s="295"/>
    </row>
    <row r="111" spans="2:35" ht="19.5" customHeight="1" x14ac:dyDescent="0.2">
      <c r="C111" s="380"/>
      <c r="D111" s="380"/>
      <c r="E111" s="380"/>
      <c r="F111" s="380"/>
      <c r="G111" s="380"/>
      <c r="H111" s="380"/>
      <c r="I111" s="380"/>
      <c r="J111" s="380"/>
      <c r="K111" s="323"/>
      <c r="L111" s="263"/>
      <c r="Q111" s="380"/>
      <c r="R111" s="380"/>
      <c r="S111" s="380"/>
      <c r="T111" s="380"/>
      <c r="U111" s="324"/>
      <c r="V111" s="295"/>
    </row>
    <row r="112" spans="2:35" ht="19.5" customHeight="1" x14ac:dyDescent="0.2">
      <c r="C112" s="378"/>
      <c r="D112" s="378"/>
      <c r="E112" s="378"/>
      <c r="F112" s="378"/>
      <c r="G112" s="378"/>
      <c r="H112" s="378"/>
      <c r="I112" s="378"/>
      <c r="J112" s="378"/>
      <c r="K112" s="323"/>
      <c r="L112" s="263"/>
      <c r="V112" s="295"/>
      <c r="AH112" s="295"/>
      <c r="AI112" s="295"/>
    </row>
    <row r="113" spans="3:35" ht="19.5" customHeight="1" x14ac:dyDescent="0.2">
      <c r="C113" s="378"/>
      <c r="D113" s="378"/>
      <c r="E113" s="378"/>
      <c r="F113" s="378"/>
      <c r="G113" s="378"/>
      <c r="H113" s="378"/>
      <c r="I113" s="378"/>
      <c r="J113" s="378"/>
      <c r="L113" s="263"/>
      <c r="V113" s="295"/>
      <c r="Y113" s="390"/>
      <c r="Z113" s="390"/>
      <c r="AA113" s="390"/>
      <c r="AB113" s="390"/>
      <c r="AC113" s="390"/>
      <c r="AH113" s="295"/>
      <c r="AI113" s="295"/>
    </row>
    <row r="114" spans="3:35" ht="19.5" customHeight="1" x14ac:dyDescent="0.2">
      <c r="C114" s="378"/>
      <c r="D114" s="378"/>
      <c r="E114" s="378"/>
      <c r="F114" s="378"/>
      <c r="G114" s="378"/>
      <c r="H114" s="378"/>
      <c r="I114" s="378"/>
      <c r="J114" s="378"/>
      <c r="L114" s="263"/>
      <c r="V114" s="295"/>
      <c r="Y114" s="390"/>
      <c r="Z114" s="390"/>
      <c r="AA114" s="390"/>
      <c r="AB114" s="390"/>
      <c r="AC114" s="390"/>
      <c r="AH114" s="295"/>
      <c r="AI114" s="295"/>
    </row>
    <row r="115" spans="3:35" ht="12.75" customHeight="1" x14ac:dyDescent="0.2">
      <c r="K115" s="320"/>
      <c r="Q115" s="320"/>
      <c r="R115" s="320"/>
      <c r="S115" s="320"/>
      <c r="T115" s="320"/>
      <c r="U115" s="320"/>
      <c r="V115" s="295"/>
      <c r="Y115" s="390"/>
      <c r="Z115" s="390"/>
      <c r="AA115" s="390"/>
      <c r="AB115" s="390"/>
      <c r="AC115" s="390"/>
      <c r="AH115" s="295"/>
      <c r="AI115" s="295"/>
    </row>
    <row r="116" spans="3:35" ht="19.5" customHeight="1" x14ac:dyDescent="0.2">
      <c r="C116" s="262"/>
      <c r="Q116" s="262"/>
      <c r="V116" s="295"/>
      <c r="Y116" s="390"/>
      <c r="Z116" s="390"/>
      <c r="AA116" s="390"/>
      <c r="AB116" s="390"/>
      <c r="AC116" s="390"/>
      <c r="AH116" s="295"/>
      <c r="AI116" s="295"/>
    </row>
    <row r="117" spans="3:35" ht="19.5" customHeight="1" x14ac:dyDescent="0.2">
      <c r="C117" s="380"/>
      <c r="D117" s="380"/>
      <c r="E117" s="380"/>
      <c r="F117" s="380"/>
      <c r="G117" s="380"/>
      <c r="H117" s="380"/>
      <c r="I117" s="380"/>
      <c r="J117" s="380"/>
      <c r="Q117" s="380"/>
      <c r="R117" s="380"/>
      <c r="S117" s="380"/>
      <c r="T117" s="380"/>
      <c r="U117" s="324"/>
      <c r="V117" s="295"/>
      <c r="Y117" s="390"/>
      <c r="Z117" s="390"/>
      <c r="AA117" s="390"/>
      <c r="AB117" s="390"/>
      <c r="AC117" s="390"/>
    </row>
    <row r="118" spans="3:35" ht="19.5" customHeight="1" x14ac:dyDescent="0.2">
      <c r="C118" s="378"/>
      <c r="D118" s="378"/>
      <c r="E118" s="378"/>
      <c r="F118" s="378"/>
      <c r="G118" s="378"/>
      <c r="H118" s="378"/>
      <c r="I118" s="378"/>
      <c r="J118" s="378"/>
      <c r="V118" s="295"/>
      <c r="Y118" s="390"/>
      <c r="Z118" s="390"/>
      <c r="AA118" s="390"/>
      <c r="AB118" s="390"/>
      <c r="AC118" s="390"/>
      <c r="AH118" s="295"/>
      <c r="AI118" s="295"/>
    </row>
    <row r="119" spans="3:35" ht="19.5" customHeight="1" x14ac:dyDescent="0.2">
      <c r="C119" s="378"/>
      <c r="D119" s="378"/>
      <c r="E119" s="378"/>
      <c r="F119" s="378"/>
      <c r="G119" s="378"/>
      <c r="H119" s="378"/>
      <c r="I119" s="378"/>
      <c r="J119" s="378"/>
      <c r="V119" s="295"/>
      <c r="Y119" s="390"/>
      <c r="Z119" s="390"/>
      <c r="AA119" s="390"/>
      <c r="AB119" s="390"/>
      <c r="AC119" s="390"/>
      <c r="AH119" s="295"/>
      <c r="AI119" s="295"/>
    </row>
    <row r="120" spans="3:35" ht="19.5" customHeight="1" x14ac:dyDescent="0.2">
      <c r="C120" s="378"/>
      <c r="D120" s="378"/>
      <c r="E120" s="378"/>
      <c r="F120" s="378"/>
      <c r="G120" s="378"/>
      <c r="H120" s="378"/>
      <c r="I120" s="378"/>
      <c r="J120" s="378"/>
      <c r="V120" s="295"/>
      <c r="Y120" s="390"/>
      <c r="Z120" s="390"/>
      <c r="AA120" s="390"/>
      <c r="AB120" s="390"/>
      <c r="AC120" s="390"/>
      <c r="AH120" s="295"/>
      <c r="AI120" s="295"/>
    </row>
    <row r="121" spans="3:35" ht="19.5" customHeight="1" x14ac:dyDescent="0.2">
      <c r="V121" s="295"/>
      <c r="Y121" s="390"/>
      <c r="Z121" s="390"/>
      <c r="AA121" s="390"/>
      <c r="AB121" s="390"/>
      <c r="AC121" s="390"/>
      <c r="AH121" s="295"/>
      <c r="AI121" s="295"/>
    </row>
    <row r="122" spans="3:35" ht="19.5" customHeight="1" x14ac:dyDescent="0.2">
      <c r="C122" s="262"/>
      <c r="Q122" s="262"/>
      <c r="V122" s="295"/>
      <c r="Y122" s="390"/>
      <c r="Z122" s="390"/>
      <c r="AA122" s="390"/>
      <c r="AB122" s="390"/>
      <c r="AC122" s="390"/>
      <c r="AH122" s="295"/>
      <c r="AI122" s="295"/>
    </row>
    <row r="123" spans="3:35" ht="19.5" customHeight="1" x14ac:dyDescent="0.2">
      <c r="C123" s="380"/>
      <c r="D123" s="380"/>
      <c r="E123" s="380"/>
      <c r="F123" s="380"/>
      <c r="G123" s="380"/>
      <c r="H123" s="380"/>
      <c r="I123" s="380"/>
      <c r="J123" s="380"/>
      <c r="Q123" s="388"/>
      <c r="R123" s="388"/>
      <c r="S123" s="388"/>
      <c r="T123" s="388"/>
      <c r="U123" s="324"/>
      <c r="V123" s="295"/>
      <c r="Y123" s="390"/>
      <c r="Z123" s="390"/>
      <c r="AA123" s="390"/>
      <c r="AB123" s="390"/>
      <c r="AC123" s="390"/>
    </row>
    <row r="124" spans="3:35" ht="19.5" customHeight="1" x14ac:dyDescent="0.2">
      <c r="C124" s="378"/>
      <c r="D124" s="378"/>
      <c r="E124" s="378"/>
      <c r="F124" s="378"/>
      <c r="G124" s="378"/>
      <c r="H124" s="378"/>
      <c r="I124" s="378"/>
      <c r="J124" s="378"/>
      <c r="V124" s="295"/>
      <c r="Y124" s="390"/>
      <c r="Z124" s="390"/>
      <c r="AA124" s="390"/>
      <c r="AB124" s="390"/>
      <c r="AC124" s="390"/>
      <c r="AH124" s="295"/>
      <c r="AI124" s="295"/>
    </row>
    <row r="125" spans="3:35" ht="19.5" customHeight="1" x14ac:dyDescent="0.2">
      <c r="C125" s="378"/>
      <c r="D125" s="378"/>
      <c r="E125" s="378"/>
      <c r="F125" s="378"/>
      <c r="G125" s="378"/>
      <c r="H125" s="378"/>
      <c r="I125" s="378"/>
      <c r="J125" s="378"/>
      <c r="V125" s="295"/>
      <c r="Y125" s="390"/>
      <c r="Z125" s="390"/>
      <c r="AA125" s="390"/>
      <c r="AB125" s="390"/>
      <c r="AC125" s="390"/>
      <c r="AH125" s="295"/>
      <c r="AI125" s="295"/>
    </row>
    <row r="126" spans="3:35" ht="19.5" customHeight="1" x14ac:dyDescent="0.2">
      <c r="C126" s="378"/>
      <c r="D126" s="378"/>
      <c r="E126" s="378"/>
      <c r="F126" s="378"/>
      <c r="G126" s="378"/>
      <c r="H126" s="378"/>
      <c r="I126" s="378"/>
      <c r="J126" s="378"/>
      <c r="V126" s="295"/>
      <c r="Y126" s="390"/>
      <c r="Z126" s="390"/>
      <c r="AA126" s="390"/>
      <c r="AB126" s="390"/>
      <c r="AC126" s="390"/>
      <c r="AH126" s="295"/>
      <c r="AI126" s="295"/>
    </row>
    <row r="127" spans="3:35" ht="19.5" customHeight="1" x14ac:dyDescent="0.2">
      <c r="C127" s="378"/>
      <c r="D127" s="378"/>
      <c r="E127" s="378"/>
      <c r="F127" s="378"/>
      <c r="G127" s="378"/>
      <c r="H127" s="378"/>
      <c r="I127" s="378"/>
      <c r="J127" s="378"/>
      <c r="V127" s="295"/>
      <c r="Y127" s="390"/>
      <c r="Z127" s="390"/>
      <c r="AA127" s="390"/>
      <c r="AB127" s="390"/>
      <c r="AC127" s="390"/>
      <c r="AH127" s="295"/>
      <c r="AI127" s="295"/>
    </row>
    <row r="128" spans="3:35" ht="19.5" customHeight="1" x14ac:dyDescent="0.2">
      <c r="C128" s="378"/>
      <c r="D128" s="378"/>
      <c r="E128" s="378"/>
      <c r="F128" s="378"/>
      <c r="G128" s="378"/>
      <c r="H128" s="378"/>
      <c r="I128" s="378"/>
      <c r="J128" s="378"/>
      <c r="V128" s="295"/>
      <c r="Y128" s="390"/>
      <c r="Z128" s="390"/>
      <c r="AA128" s="390"/>
      <c r="AB128" s="390"/>
      <c r="AC128" s="390"/>
      <c r="AH128" s="295"/>
      <c r="AI128" s="295"/>
    </row>
    <row r="129" spans="3:35" ht="17.25" customHeight="1" x14ac:dyDescent="0.2">
      <c r="C129" s="325"/>
      <c r="D129" s="325"/>
      <c r="E129" s="325"/>
      <c r="F129" s="325"/>
      <c r="G129" s="325"/>
      <c r="I129" s="282"/>
      <c r="J129" s="282"/>
      <c r="K129" s="282"/>
      <c r="Q129" s="326"/>
      <c r="T129" s="295"/>
      <c r="U129" s="295"/>
      <c r="V129" s="295"/>
      <c r="Y129" s="390"/>
      <c r="Z129" s="390"/>
      <c r="AA129" s="390"/>
      <c r="AB129" s="390"/>
      <c r="AC129" s="390"/>
      <c r="AH129" s="295"/>
      <c r="AI129" s="295"/>
    </row>
    <row r="130" spans="3:35" ht="19.5" customHeight="1" x14ac:dyDescent="0.2">
      <c r="C130" s="262"/>
      <c r="Q130" s="262"/>
      <c r="V130" s="295"/>
      <c r="Y130" s="390"/>
      <c r="Z130" s="390"/>
      <c r="AA130" s="390"/>
      <c r="AB130" s="390"/>
      <c r="AC130" s="390"/>
      <c r="AH130" s="295"/>
      <c r="AI130" s="295"/>
    </row>
    <row r="131" spans="3:35" ht="19.5" customHeight="1" x14ac:dyDescent="0.2">
      <c r="C131" s="380"/>
      <c r="D131" s="380"/>
      <c r="E131" s="380"/>
      <c r="F131" s="380"/>
      <c r="G131" s="380"/>
      <c r="H131" s="380"/>
      <c r="I131" s="380"/>
      <c r="J131" s="380"/>
      <c r="L131" s="263"/>
      <c r="Q131" s="380"/>
      <c r="R131" s="380"/>
      <c r="S131" s="380"/>
      <c r="T131" s="380"/>
      <c r="U131" s="324"/>
      <c r="V131" s="295"/>
      <c r="Y131" s="390"/>
      <c r="Z131" s="390"/>
      <c r="AA131" s="390"/>
      <c r="AB131" s="390"/>
      <c r="AC131" s="390"/>
    </row>
    <row r="132" spans="3:35" ht="19.5" customHeight="1" x14ac:dyDescent="0.2">
      <c r="C132" s="378"/>
      <c r="D132" s="378"/>
      <c r="E132" s="378"/>
      <c r="F132" s="378"/>
      <c r="G132" s="378"/>
      <c r="H132" s="378"/>
      <c r="I132" s="378"/>
      <c r="J132" s="378"/>
      <c r="L132" s="263"/>
      <c r="V132" s="295"/>
      <c r="Y132" s="390"/>
      <c r="Z132" s="390"/>
      <c r="AA132" s="390"/>
      <c r="AB132" s="390"/>
      <c r="AC132" s="390"/>
      <c r="AH132" s="295"/>
      <c r="AI132" s="295"/>
    </row>
    <row r="133" spans="3:35" ht="19.5" customHeight="1" x14ac:dyDescent="0.2">
      <c r="C133" s="378"/>
      <c r="D133" s="378"/>
      <c r="E133" s="378"/>
      <c r="F133" s="378"/>
      <c r="G133" s="378"/>
      <c r="H133" s="378"/>
      <c r="I133" s="378"/>
      <c r="J133" s="378"/>
      <c r="L133" s="263"/>
      <c r="V133" s="295"/>
      <c r="Y133" s="390"/>
      <c r="Z133" s="390"/>
      <c r="AA133" s="390"/>
      <c r="AB133" s="390"/>
      <c r="AC133" s="390"/>
      <c r="AH133" s="295"/>
      <c r="AI133" s="295"/>
    </row>
    <row r="134" spans="3:35" ht="19.5" customHeight="1" x14ac:dyDescent="0.2">
      <c r="C134" s="378"/>
      <c r="D134" s="378"/>
      <c r="E134" s="378"/>
      <c r="F134" s="378"/>
      <c r="G134" s="378"/>
      <c r="H134" s="378"/>
      <c r="I134" s="378"/>
      <c r="J134" s="378"/>
      <c r="L134" s="263"/>
      <c r="V134" s="295"/>
      <c r="Y134" s="390"/>
      <c r="Z134" s="390"/>
      <c r="AA134" s="390"/>
      <c r="AB134" s="390"/>
      <c r="AC134" s="390"/>
      <c r="AH134" s="295"/>
      <c r="AI134" s="295"/>
    </row>
    <row r="135" spans="3:35" ht="19.5" customHeight="1" x14ac:dyDescent="0.2">
      <c r="K135" s="320"/>
      <c r="Q135" s="320"/>
      <c r="R135" s="320"/>
      <c r="S135" s="320"/>
      <c r="T135" s="320"/>
      <c r="U135" s="320"/>
      <c r="V135" s="295"/>
      <c r="Y135" s="390"/>
      <c r="Z135" s="390"/>
      <c r="AA135" s="390"/>
      <c r="AB135" s="390"/>
      <c r="AC135" s="390"/>
      <c r="AH135" s="295"/>
      <c r="AI135" s="295"/>
    </row>
    <row r="136" spans="3:35" ht="17.25" customHeight="1" x14ac:dyDescent="0.2">
      <c r="C136" s="262"/>
      <c r="D136" s="325"/>
      <c r="E136" s="325"/>
      <c r="F136" s="325"/>
      <c r="G136" s="325"/>
      <c r="I136" s="282"/>
      <c r="J136" s="282"/>
      <c r="K136" s="282"/>
      <c r="Q136" s="326"/>
      <c r="T136" s="295"/>
      <c r="U136" s="295"/>
      <c r="V136" s="295"/>
      <c r="Y136" s="390"/>
      <c r="Z136" s="390"/>
      <c r="AA136" s="390"/>
      <c r="AB136" s="390"/>
      <c r="AC136" s="390"/>
      <c r="AH136" s="295"/>
      <c r="AI136" s="295"/>
    </row>
    <row r="137" spans="3:35" s="149" customFormat="1" ht="43.9" customHeight="1" x14ac:dyDescent="0.2">
      <c r="C137" s="380"/>
      <c r="D137" s="380"/>
      <c r="E137" s="380"/>
      <c r="F137" s="380"/>
      <c r="G137" s="380"/>
      <c r="H137" s="380"/>
      <c r="I137" s="380"/>
      <c r="J137" s="380"/>
      <c r="Y137" s="390"/>
      <c r="Z137" s="390"/>
      <c r="AA137" s="390"/>
      <c r="AB137" s="390"/>
      <c r="AC137" s="390"/>
    </row>
    <row r="138" spans="3:35" s="149" customFormat="1" ht="41.25" customHeight="1" x14ac:dyDescent="0.2">
      <c r="C138" s="385"/>
      <c r="D138" s="385"/>
      <c r="E138" s="385"/>
      <c r="F138" s="386"/>
      <c r="G138" s="386"/>
      <c r="H138" s="386"/>
      <c r="I138" s="386"/>
      <c r="J138" s="386"/>
      <c r="Y138" s="390"/>
      <c r="Z138" s="390"/>
      <c r="AA138" s="390"/>
      <c r="AB138" s="390"/>
      <c r="AC138" s="390"/>
    </row>
    <row r="139" spans="3:35" s="149" customFormat="1" ht="41.25" customHeight="1" x14ac:dyDescent="0.2">
      <c r="C139" s="385"/>
      <c r="D139" s="385"/>
      <c r="E139" s="385"/>
      <c r="F139" s="386"/>
      <c r="G139" s="386"/>
      <c r="H139" s="386"/>
      <c r="I139" s="386"/>
      <c r="J139" s="386"/>
      <c r="Y139" s="390"/>
      <c r="Z139" s="390"/>
      <c r="AA139" s="390"/>
      <c r="AB139" s="390"/>
      <c r="AC139" s="390"/>
    </row>
    <row r="140" spans="3:35" s="149" customFormat="1" ht="25.5" customHeight="1" x14ac:dyDescent="0.25">
      <c r="C140" s="386"/>
      <c r="D140" s="386"/>
      <c r="E140" s="386"/>
      <c r="F140" s="386"/>
      <c r="G140" s="386"/>
      <c r="H140" s="386"/>
      <c r="I140" s="386"/>
      <c r="J140" s="386"/>
      <c r="K140" s="327"/>
      <c r="L140" s="327"/>
      <c r="M140" s="327"/>
      <c r="N140" s="327"/>
      <c r="Y140" s="390"/>
      <c r="Z140" s="390"/>
      <c r="AA140" s="390"/>
      <c r="AB140" s="390"/>
      <c r="AC140" s="390"/>
    </row>
    <row r="141" spans="3:35" ht="17.25" customHeight="1" x14ac:dyDescent="0.2">
      <c r="C141" s="325"/>
      <c r="D141" s="325"/>
      <c r="E141" s="325"/>
      <c r="F141" s="325"/>
      <c r="G141" s="325"/>
      <c r="I141" s="282"/>
      <c r="J141" s="282"/>
      <c r="K141" s="282"/>
      <c r="Q141" s="326"/>
      <c r="T141" s="295"/>
      <c r="U141" s="295"/>
      <c r="V141" s="295"/>
      <c r="Y141" s="390"/>
      <c r="Z141" s="390"/>
      <c r="AA141" s="390"/>
      <c r="AB141" s="390"/>
      <c r="AC141" s="390"/>
      <c r="AH141" s="295"/>
      <c r="AI141" s="295"/>
    </row>
    <row r="142" spans="3:35" ht="20.25" customHeight="1" x14ac:dyDescent="0.2">
      <c r="C142" s="387"/>
      <c r="D142" s="387"/>
      <c r="E142" s="387"/>
      <c r="F142" s="387"/>
      <c r="G142" s="387"/>
      <c r="Q142" s="326"/>
      <c r="T142" s="295"/>
      <c r="U142" s="295"/>
      <c r="V142" s="295"/>
      <c r="Y142" s="390"/>
      <c r="Z142" s="390"/>
      <c r="AA142" s="390"/>
      <c r="AB142" s="390"/>
      <c r="AC142" s="390"/>
      <c r="AH142" s="295"/>
      <c r="AI142" s="295"/>
    </row>
    <row r="143" spans="3:35" ht="33" customHeight="1" x14ac:dyDescent="0.2">
      <c r="C143" s="380"/>
      <c r="D143" s="388"/>
      <c r="E143" s="388"/>
      <c r="F143" s="388"/>
      <c r="G143" s="388"/>
      <c r="H143" s="388"/>
      <c r="I143" s="388"/>
      <c r="J143" s="388"/>
      <c r="K143" s="286"/>
      <c r="L143" s="286"/>
      <c r="M143" s="286"/>
      <c r="N143" s="286"/>
      <c r="O143" s="286"/>
      <c r="P143" s="295"/>
      <c r="Q143" s="295"/>
      <c r="R143" s="295"/>
      <c r="S143" s="295"/>
      <c r="T143" s="295"/>
      <c r="U143" s="295"/>
      <c r="V143" s="295"/>
      <c r="Y143" s="390"/>
      <c r="Z143" s="390"/>
      <c r="AA143" s="390"/>
      <c r="AB143" s="390"/>
      <c r="AC143" s="390"/>
      <c r="AH143" s="295"/>
      <c r="AI143" s="295"/>
    </row>
    <row r="144" spans="3:35" ht="17.25" customHeight="1" x14ac:dyDescent="0.2">
      <c r="C144" s="376"/>
      <c r="D144" s="381"/>
      <c r="E144" s="381"/>
      <c r="F144" s="381"/>
      <c r="G144" s="381"/>
      <c r="H144" s="381"/>
      <c r="I144" s="381"/>
      <c r="J144" s="381"/>
      <c r="K144" s="328"/>
      <c r="L144" s="328"/>
      <c r="M144" s="328"/>
      <c r="N144" s="328"/>
      <c r="O144" s="328"/>
      <c r="P144" s="295"/>
      <c r="Q144" s="295"/>
      <c r="R144" s="295"/>
      <c r="S144" s="295"/>
      <c r="T144" s="295"/>
      <c r="U144" s="295"/>
      <c r="V144" s="295"/>
      <c r="Y144" s="390"/>
      <c r="Z144" s="390"/>
      <c r="AA144" s="390"/>
      <c r="AB144" s="390"/>
      <c r="AC144" s="390"/>
      <c r="AH144" s="295"/>
      <c r="AI144" s="295"/>
    </row>
    <row r="145" spans="3:29" ht="12.75" customHeight="1" x14ac:dyDescent="0.2">
      <c r="C145" s="381"/>
      <c r="D145" s="381"/>
      <c r="E145" s="381"/>
      <c r="F145" s="381"/>
      <c r="G145" s="381"/>
      <c r="H145" s="381"/>
      <c r="I145" s="381"/>
      <c r="J145" s="381"/>
      <c r="K145" s="328"/>
      <c r="L145" s="328"/>
      <c r="M145" s="328"/>
      <c r="N145" s="328"/>
      <c r="O145" s="328"/>
      <c r="Y145" s="390"/>
      <c r="Z145" s="390"/>
      <c r="AA145" s="390"/>
      <c r="AB145" s="390"/>
      <c r="AC145" s="390"/>
    </row>
    <row r="146" spans="3:29" ht="12.75" customHeight="1" x14ac:dyDescent="0.2">
      <c r="C146" s="381"/>
      <c r="D146" s="381"/>
      <c r="E146" s="381"/>
      <c r="F146" s="381"/>
      <c r="G146" s="381"/>
      <c r="H146" s="381"/>
      <c r="I146" s="381"/>
      <c r="J146" s="381"/>
      <c r="K146" s="328"/>
      <c r="L146" s="328"/>
      <c r="M146" s="328"/>
      <c r="N146" s="328"/>
      <c r="O146" s="328"/>
      <c r="Y146" s="390"/>
      <c r="Z146" s="390"/>
      <c r="AA146" s="390"/>
      <c r="AB146" s="390"/>
      <c r="AC146" s="390"/>
    </row>
    <row r="147" spans="3:29" ht="12.75" customHeight="1" x14ac:dyDescent="0.2">
      <c r="C147" s="381"/>
      <c r="D147" s="381"/>
      <c r="E147" s="381"/>
      <c r="F147" s="381"/>
      <c r="G147" s="381"/>
      <c r="H147" s="381"/>
      <c r="I147" s="381"/>
      <c r="J147" s="381"/>
      <c r="K147" s="328"/>
      <c r="L147" s="328"/>
      <c r="M147" s="328"/>
      <c r="N147" s="328"/>
      <c r="O147" s="328"/>
      <c r="Y147" s="390"/>
      <c r="Z147" s="390"/>
      <c r="AA147" s="390"/>
      <c r="AB147" s="390"/>
      <c r="AC147" s="390"/>
    </row>
    <row r="148" spans="3:29" ht="12.75" customHeight="1" x14ac:dyDescent="0.2">
      <c r="C148" s="381"/>
      <c r="D148" s="381"/>
      <c r="E148" s="381"/>
      <c r="F148" s="381"/>
      <c r="G148" s="381"/>
      <c r="H148" s="381"/>
      <c r="I148" s="381"/>
      <c r="J148" s="381"/>
      <c r="K148" s="328"/>
      <c r="L148" s="328"/>
      <c r="M148" s="328"/>
      <c r="N148" s="328"/>
      <c r="O148" s="328"/>
      <c r="Y148" s="390"/>
      <c r="Z148" s="390"/>
      <c r="AA148" s="390"/>
      <c r="AB148" s="390"/>
      <c r="AC148" s="390"/>
    </row>
    <row r="149" spans="3:29" ht="12.75" customHeight="1" x14ac:dyDescent="0.2">
      <c r="C149" s="381"/>
      <c r="D149" s="381"/>
      <c r="E149" s="381"/>
      <c r="F149" s="381"/>
      <c r="G149" s="381"/>
      <c r="H149" s="381"/>
      <c r="I149" s="381"/>
      <c r="J149" s="381"/>
      <c r="K149" s="328"/>
      <c r="L149" s="328"/>
      <c r="M149" s="328"/>
      <c r="N149" s="328"/>
      <c r="O149" s="328"/>
      <c r="Y149" s="390"/>
      <c r="Z149" s="390"/>
      <c r="AA149" s="390"/>
      <c r="AB149" s="390"/>
      <c r="AC149" s="390"/>
    </row>
    <row r="150" spans="3:29" ht="12.75" customHeight="1" x14ac:dyDescent="0.2">
      <c r="C150" s="381"/>
      <c r="D150" s="381"/>
      <c r="E150" s="381"/>
      <c r="F150" s="381"/>
      <c r="G150" s="381"/>
      <c r="H150" s="381"/>
      <c r="I150" s="381"/>
      <c r="J150" s="381"/>
      <c r="K150" s="272"/>
      <c r="L150" s="272"/>
      <c r="M150" s="272"/>
      <c r="N150" s="272"/>
      <c r="O150" s="272"/>
      <c r="Y150" s="390"/>
      <c r="Z150" s="390"/>
      <c r="AA150" s="390"/>
      <c r="AB150" s="390"/>
      <c r="AC150" s="390"/>
    </row>
    <row r="151" spans="3:29" ht="12.75" customHeight="1" x14ac:dyDescent="0.2">
      <c r="C151" s="381"/>
      <c r="D151" s="381"/>
      <c r="E151" s="381"/>
      <c r="F151" s="381"/>
      <c r="G151" s="381"/>
      <c r="H151" s="381"/>
      <c r="I151" s="381"/>
      <c r="J151" s="381"/>
      <c r="K151" s="272"/>
      <c r="L151" s="272"/>
      <c r="M151" s="272"/>
      <c r="N151" s="272"/>
      <c r="O151" s="272"/>
      <c r="Y151" s="390"/>
      <c r="Z151" s="390"/>
      <c r="AA151" s="390"/>
      <c r="AB151" s="390"/>
      <c r="AC151" s="390"/>
    </row>
    <row r="152" spans="3:29" ht="12.75" customHeight="1" x14ac:dyDescent="0.2">
      <c r="C152" s="381"/>
      <c r="D152" s="381"/>
      <c r="E152" s="381"/>
      <c r="F152" s="381"/>
      <c r="G152" s="381"/>
      <c r="H152" s="381"/>
      <c r="I152" s="381"/>
      <c r="J152" s="381"/>
      <c r="K152" s="272"/>
      <c r="L152" s="272"/>
      <c r="M152" s="272"/>
      <c r="N152" s="272"/>
      <c r="O152" s="272"/>
      <c r="Y152" s="390"/>
      <c r="Z152" s="390"/>
      <c r="AA152" s="390"/>
      <c r="AB152" s="390"/>
      <c r="AC152" s="390"/>
    </row>
    <row r="153" spans="3:29" ht="15" customHeight="1" x14ac:dyDescent="0.2">
      <c r="C153" s="381"/>
      <c r="D153" s="381"/>
      <c r="E153" s="381"/>
      <c r="F153" s="381"/>
      <c r="G153" s="381"/>
      <c r="H153" s="381"/>
      <c r="I153" s="381"/>
      <c r="J153" s="381"/>
      <c r="K153" s="272"/>
      <c r="L153" s="272"/>
      <c r="M153" s="272"/>
      <c r="N153" s="272"/>
      <c r="O153" s="272"/>
      <c r="Y153" s="390"/>
      <c r="Z153" s="390"/>
      <c r="AA153" s="390"/>
      <c r="AB153" s="390"/>
      <c r="AC153" s="390"/>
    </row>
    <row r="154" spans="3:29" x14ac:dyDescent="0.2">
      <c r="Q154" s="263"/>
      <c r="Y154" s="390"/>
      <c r="Z154" s="390"/>
      <c r="AA154" s="390"/>
      <c r="AB154" s="390"/>
      <c r="AC154" s="390"/>
    </row>
    <row r="155" spans="3:29" ht="15" customHeight="1" x14ac:dyDescent="0.2">
      <c r="C155" s="262"/>
      <c r="N155" s="262"/>
      <c r="Q155" s="262"/>
      <c r="Y155" s="390"/>
      <c r="Z155" s="390"/>
      <c r="AA155" s="390"/>
      <c r="AB155" s="390"/>
      <c r="AC155" s="390"/>
    </row>
    <row r="156" spans="3:29" ht="19.5" customHeight="1" x14ac:dyDescent="0.2">
      <c r="C156" s="380"/>
      <c r="D156" s="380"/>
      <c r="E156" s="380"/>
      <c r="F156" s="380"/>
      <c r="G156" s="380"/>
      <c r="H156" s="380"/>
      <c r="I156" s="380"/>
      <c r="J156" s="380"/>
      <c r="Q156" s="380"/>
      <c r="R156" s="380"/>
      <c r="S156" s="380"/>
      <c r="T156" s="380"/>
      <c r="U156" s="380"/>
      <c r="V156" s="380"/>
      <c r="W156" s="380"/>
      <c r="X156" s="384"/>
      <c r="Y156" s="390"/>
      <c r="Z156" s="390"/>
      <c r="AA156" s="390"/>
      <c r="AB156" s="390"/>
      <c r="AC156" s="390"/>
    </row>
    <row r="157" spans="3:29" ht="19.5" customHeight="1" x14ac:dyDescent="0.2">
      <c r="C157" s="378"/>
      <c r="D157" s="378"/>
      <c r="E157" s="378"/>
      <c r="F157" s="378"/>
      <c r="G157" s="378"/>
      <c r="H157" s="378"/>
      <c r="I157" s="378"/>
      <c r="J157" s="378"/>
      <c r="P157" s="264"/>
      <c r="Q157" s="376"/>
      <c r="R157" s="376"/>
      <c r="S157" s="376"/>
      <c r="T157" s="376"/>
      <c r="U157" s="376"/>
      <c r="V157" s="376"/>
      <c r="W157" s="376"/>
      <c r="X157" s="376"/>
      <c r="Y157" s="390"/>
      <c r="Z157" s="390"/>
      <c r="AA157" s="390"/>
      <c r="AB157" s="390"/>
      <c r="AC157" s="390"/>
    </row>
    <row r="158" spans="3:29" ht="19.5" customHeight="1" x14ac:dyDescent="0.2">
      <c r="C158" s="378"/>
      <c r="D158" s="378"/>
      <c r="E158" s="378"/>
      <c r="F158" s="378"/>
      <c r="G158" s="378"/>
      <c r="H158" s="378"/>
      <c r="I158" s="378"/>
      <c r="J158" s="378"/>
      <c r="Q158" s="376"/>
      <c r="R158" s="376"/>
      <c r="S158" s="376"/>
      <c r="T158" s="376"/>
      <c r="U158" s="376"/>
      <c r="V158" s="376"/>
      <c r="W158" s="376"/>
      <c r="X158" s="376"/>
      <c r="Y158" s="390"/>
      <c r="Z158" s="390"/>
      <c r="AA158" s="390"/>
      <c r="AB158" s="390"/>
      <c r="AC158" s="390"/>
    </row>
    <row r="159" spans="3:29" ht="19.5" customHeight="1" x14ac:dyDescent="0.2">
      <c r="C159" s="378"/>
      <c r="D159" s="378"/>
      <c r="E159" s="378"/>
      <c r="F159" s="378"/>
      <c r="G159" s="378"/>
      <c r="H159" s="378"/>
      <c r="I159" s="378"/>
      <c r="J159" s="378"/>
      <c r="Q159" s="376"/>
      <c r="R159" s="376"/>
      <c r="S159" s="376"/>
      <c r="T159" s="376"/>
      <c r="U159" s="376"/>
      <c r="V159" s="376"/>
      <c r="W159" s="376"/>
      <c r="X159" s="376"/>
      <c r="Y159" s="390"/>
      <c r="Z159" s="390"/>
      <c r="AA159" s="390"/>
      <c r="AB159" s="390"/>
      <c r="AC159" s="390"/>
    </row>
    <row r="160" spans="3:29" ht="19.5" customHeight="1" x14ac:dyDescent="0.2">
      <c r="C160" s="262"/>
      <c r="Q160" s="329"/>
      <c r="R160" s="329"/>
      <c r="S160" s="329"/>
      <c r="T160" s="329"/>
      <c r="U160" s="329"/>
      <c r="V160" s="329"/>
      <c r="Y160" s="390"/>
      <c r="Z160" s="390"/>
      <c r="AA160" s="390"/>
      <c r="AB160" s="390"/>
      <c r="AC160" s="390"/>
    </row>
    <row r="161" spans="3:46" x14ac:dyDescent="0.2">
      <c r="Q161" s="263"/>
      <c r="Y161" s="390"/>
      <c r="Z161" s="390"/>
      <c r="AA161" s="390"/>
      <c r="AB161" s="390"/>
      <c r="AC161" s="390"/>
    </row>
    <row r="162" spans="3:46" ht="19.5" customHeight="1" x14ac:dyDescent="0.2">
      <c r="C162" s="262"/>
      <c r="I162" s="262"/>
      <c r="S162" s="311"/>
      <c r="V162" s="330"/>
      <c r="Y162" s="390"/>
      <c r="Z162" s="390"/>
      <c r="AA162" s="390"/>
      <c r="AB162" s="390"/>
      <c r="AC162" s="390"/>
    </row>
    <row r="163" spans="3:46" ht="19.5" customHeight="1" x14ac:dyDescent="0.2">
      <c r="C163" s="262"/>
      <c r="I163" s="262"/>
      <c r="Q163" s="380"/>
      <c r="R163" s="380"/>
      <c r="S163" s="380"/>
      <c r="T163" s="380"/>
      <c r="U163" s="380"/>
      <c r="V163" s="380"/>
      <c r="W163" s="380"/>
      <c r="X163" s="381"/>
      <c r="Y163" s="331"/>
      <c r="Z163" s="331"/>
      <c r="AA163" s="331"/>
      <c r="AB163" s="331"/>
      <c r="AC163" s="331"/>
    </row>
    <row r="164" spans="3:46" ht="21" customHeight="1" x14ac:dyDescent="0.2">
      <c r="N164" s="263"/>
      <c r="Q164" s="380"/>
      <c r="R164" s="380"/>
      <c r="S164" s="380"/>
      <c r="T164" s="380"/>
      <c r="U164" s="380"/>
      <c r="V164" s="380"/>
      <c r="W164" s="380"/>
      <c r="X164" s="381"/>
      <c r="Y164" s="262"/>
      <c r="Z164" s="262"/>
      <c r="AA164" s="262"/>
      <c r="AB164" s="262"/>
      <c r="AC164" s="262"/>
      <c r="AD164" s="262"/>
      <c r="AE164" s="262"/>
      <c r="AF164" s="262"/>
      <c r="AG164" s="262"/>
      <c r="AH164" s="262"/>
      <c r="AI164" s="262"/>
      <c r="AJ164" s="262"/>
      <c r="AK164" s="262"/>
      <c r="AL164" s="262"/>
      <c r="AM164" s="262"/>
      <c r="AN164" s="262"/>
      <c r="AO164" s="262"/>
      <c r="AP164" s="262"/>
      <c r="AQ164" s="262"/>
      <c r="AR164" s="262"/>
      <c r="AS164" s="262"/>
      <c r="AT164" s="262"/>
    </row>
    <row r="165" spans="3:46" ht="51" customHeight="1" x14ac:dyDescent="0.2">
      <c r="C165" s="382"/>
      <c r="D165" s="382"/>
      <c r="E165" s="382"/>
      <c r="F165" s="382"/>
      <c r="G165" s="382"/>
      <c r="H165" s="382"/>
      <c r="I165" s="382"/>
      <c r="J165" s="382"/>
      <c r="Q165" s="383"/>
      <c r="R165" s="383"/>
      <c r="S165" s="383"/>
      <c r="T165" s="383"/>
      <c r="U165" s="383"/>
      <c r="V165" s="383"/>
      <c r="W165" s="383"/>
      <c r="X165" s="383"/>
      <c r="Y165" s="262"/>
      <c r="Z165" s="262"/>
      <c r="AA165" s="262"/>
      <c r="AB165" s="262"/>
      <c r="AC165" s="262"/>
      <c r="AD165" s="262"/>
      <c r="AE165" s="262"/>
      <c r="AF165" s="262"/>
      <c r="AG165" s="262"/>
      <c r="AH165" s="262"/>
      <c r="AI165" s="262"/>
      <c r="AJ165" s="262"/>
      <c r="AK165" s="262"/>
      <c r="AL165" s="262"/>
      <c r="AM165" s="262"/>
      <c r="AN165" s="262"/>
      <c r="AO165" s="262"/>
      <c r="AP165" s="262"/>
      <c r="AQ165" s="262"/>
      <c r="AR165" s="262"/>
      <c r="AS165" s="262"/>
      <c r="AT165" s="262"/>
    </row>
    <row r="166" spans="3:46" ht="21" customHeight="1" x14ac:dyDescent="0.2">
      <c r="C166" s="332"/>
      <c r="Q166" s="380"/>
      <c r="R166" s="380"/>
      <c r="S166" s="380"/>
      <c r="T166" s="380"/>
      <c r="U166" s="380"/>
      <c r="V166" s="380"/>
      <c r="W166" s="380"/>
      <c r="X166" s="380"/>
      <c r="Y166" s="262"/>
      <c r="Z166" s="262"/>
      <c r="AA166" s="262"/>
      <c r="AB166" s="262"/>
      <c r="AC166" s="262"/>
      <c r="AD166" s="262"/>
      <c r="AE166" s="262"/>
      <c r="AF166" s="262"/>
      <c r="AG166" s="262"/>
      <c r="AH166" s="262"/>
      <c r="AI166" s="262"/>
      <c r="AJ166" s="262"/>
      <c r="AK166" s="262"/>
      <c r="AL166" s="262"/>
      <c r="AM166" s="262"/>
      <c r="AN166" s="262"/>
      <c r="AO166" s="262"/>
      <c r="AP166" s="262"/>
      <c r="AQ166" s="262"/>
      <c r="AR166" s="262"/>
      <c r="AS166" s="262"/>
      <c r="AT166" s="262"/>
    </row>
    <row r="167" spans="3:46" ht="21.75" customHeight="1" x14ac:dyDescent="0.2">
      <c r="C167" s="272"/>
      <c r="D167" s="272"/>
      <c r="E167" s="272"/>
      <c r="F167" s="272"/>
      <c r="G167" s="272"/>
      <c r="H167" s="272"/>
      <c r="I167" s="272"/>
      <c r="J167" s="272"/>
      <c r="K167" s="272"/>
      <c r="L167" s="272"/>
      <c r="M167" s="272"/>
      <c r="N167" s="272"/>
      <c r="Q167" s="376"/>
      <c r="R167" s="376"/>
      <c r="S167" s="376"/>
      <c r="T167" s="376"/>
      <c r="U167" s="376"/>
      <c r="V167" s="376"/>
      <c r="W167" s="376"/>
      <c r="X167" s="376"/>
      <c r="Y167" s="292"/>
      <c r="Z167" s="292"/>
      <c r="AA167" s="292"/>
      <c r="AB167" s="292"/>
      <c r="AC167" s="292"/>
      <c r="AD167" s="292"/>
      <c r="AE167" s="292"/>
      <c r="AF167" s="292"/>
      <c r="AG167" s="292"/>
      <c r="AH167" s="292"/>
      <c r="AJ167" s="292"/>
      <c r="AK167" s="333"/>
    </row>
    <row r="168" spans="3:46" ht="7.5" customHeight="1" x14ac:dyDescent="0.2">
      <c r="C168" s="272"/>
      <c r="D168" s="272"/>
      <c r="E168" s="272"/>
      <c r="F168" s="272"/>
      <c r="G168" s="272"/>
      <c r="H168" s="272"/>
      <c r="I168" s="272"/>
      <c r="J168" s="272"/>
      <c r="K168" s="272"/>
      <c r="L168" s="272"/>
      <c r="M168" s="272"/>
      <c r="N168" s="272"/>
      <c r="Q168" s="333"/>
      <c r="R168" s="333"/>
      <c r="S168" s="333"/>
      <c r="T168" s="333"/>
      <c r="U168" s="333"/>
      <c r="Y168" s="334"/>
      <c r="Z168" s="334"/>
      <c r="AA168" s="334"/>
      <c r="AB168" s="334"/>
      <c r="AC168" s="334"/>
      <c r="AD168" s="334"/>
      <c r="AE168" s="334"/>
      <c r="AF168" s="334"/>
      <c r="AG168" s="334"/>
      <c r="AH168" s="334"/>
      <c r="AI168" s="334"/>
      <c r="AJ168" s="334"/>
      <c r="AK168" s="333"/>
    </row>
    <row r="169" spans="3:46" ht="18" customHeight="1" x14ac:dyDescent="0.2">
      <c r="C169" s="272"/>
      <c r="D169" s="272"/>
      <c r="E169" s="272"/>
      <c r="F169" s="272"/>
      <c r="G169" s="272"/>
      <c r="H169" s="272"/>
      <c r="I169" s="272"/>
      <c r="J169" s="272"/>
      <c r="K169" s="272"/>
      <c r="L169" s="272"/>
      <c r="M169" s="272"/>
      <c r="N169" s="272"/>
      <c r="Q169" s="377"/>
      <c r="R169" s="377"/>
      <c r="S169" s="377"/>
      <c r="T169" s="377"/>
      <c r="U169" s="377"/>
      <c r="V169" s="377"/>
      <c r="W169" s="377"/>
      <c r="X169" s="377"/>
      <c r="Y169" s="333"/>
      <c r="Z169" s="333"/>
      <c r="AA169" s="333"/>
      <c r="AB169" s="333"/>
      <c r="AC169" s="333"/>
      <c r="AD169" s="333"/>
      <c r="AE169" s="333"/>
      <c r="AF169" s="333"/>
      <c r="AG169" s="333"/>
      <c r="AH169" s="333"/>
      <c r="AI169" s="333"/>
      <c r="AJ169" s="333"/>
      <c r="AK169" s="333"/>
    </row>
    <row r="170" spans="3:46" ht="14.25" customHeight="1" x14ac:dyDescent="0.2">
      <c r="C170" s="335"/>
      <c r="D170" s="335"/>
      <c r="E170" s="335"/>
      <c r="Q170" s="378"/>
      <c r="R170" s="378"/>
      <c r="S170" s="378"/>
      <c r="T170" s="378"/>
      <c r="U170" s="378"/>
      <c r="V170" s="378"/>
      <c r="W170" s="378"/>
      <c r="X170" s="378"/>
      <c r="Y170" s="292"/>
      <c r="Z170" s="292"/>
      <c r="AA170" s="292"/>
      <c r="AB170" s="292"/>
      <c r="AC170" s="292"/>
      <c r="AD170" s="292"/>
      <c r="AE170" s="292"/>
      <c r="AF170" s="292"/>
      <c r="AG170" s="292"/>
      <c r="AH170" s="292"/>
      <c r="AI170" s="292"/>
      <c r="AJ170" s="292"/>
      <c r="AK170" s="333"/>
    </row>
    <row r="171" spans="3:46" ht="26.25" customHeight="1" x14ac:dyDescent="0.2">
      <c r="C171" s="335"/>
      <c r="D171" s="335"/>
      <c r="E171" s="335"/>
      <c r="G171" s="263"/>
      <c r="Q171" s="378"/>
      <c r="R171" s="378"/>
      <c r="S171" s="378"/>
      <c r="T171" s="378"/>
      <c r="U171" s="378"/>
      <c r="V171" s="378"/>
      <c r="W171" s="378"/>
      <c r="X171" s="378"/>
      <c r="Y171" s="334"/>
      <c r="Z171" s="334"/>
      <c r="AA171" s="334"/>
      <c r="AB171" s="334"/>
      <c r="AC171" s="334"/>
      <c r="AD171" s="334"/>
      <c r="AE171" s="334"/>
      <c r="AF171" s="334"/>
      <c r="AG171" s="334"/>
      <c r="AH171" s="334"/>
      <c r="AJ171" s="334"/>
      <c r="AK171" s="333"/>
    </row>
    <row r="172" spans="3:46" ht="42.75" customHeight="1" x14ac:dyDescent="0.2">
      <c r="G172" s="263"/>
      <c r="S172" s="334"/>
      <c r="Y172" s="334"/>
      <c r="Z172" s="334"/>
      <c r="AA172" s="334"/>
      <c r="AB172" s="334"/>
      <c r="AC172" s="334"/>
      <c r="AD172" s="334"/>
      <c r="AE172" s="334"/>
      <c r="AF172" s="334"/>
      <c r="AG172" s="334"/>
      <c r="AH172" s="334"/>
      <c r="AI172" s="334"/>
      <c r="AJ172" s="334"/>
      <c r="AK172" s="333"/>
    </row>
    <row r="173" spans="3:46" ht="42.75" customHeight="1" x14ac:dyDescent="0.2">
      <c r="U173" s="379"/>
      <c r="V173" s="379"/>
      <c r="W173" s="379"/>
      <c r="X173" s="379"/>
      <c r="Y173" s="263"/>
    </row>
    <row r="174" spans="3:46" ht="7.5" customHeight="1" x14ac:dyDescent="0.2"/>
    <row r="175" spans="3:46" ht="7.5" customHeight="1" x14ac:dyDescent="0.2"/>
    <row r="176" spans="3:46" ht="20.25" customHeight="1" x14ac:dyDescent="0.2"/>
    <row r="177" ht="17.25" customHeight="1" x14ac:dyDescent="0.2"/>
    <row r="178" ht="17.25" customHeight="1" x14ac:dyDescent="0.2"/>
    <row r="179" ht="17.25" customHeight="1" x14ac:dyDescent="0.2"/>
    <row r="180" ht="17.25" customHeight="1" x14ac:dyDescent="0.2"/>
    <row r="181" ht="17.25" customHeight="1" x14ac:dyDescent="0.2"/>
    <row r="182" ht="17.25" customHeight="1" x14ac:dyDescent="0.2"/>
    <row r="183" ht="17.25" customHeight="1" x14ac:dyDescent="0.2"/>
  </sheetData>
  <sheetProtection algorithmName="SHA-512" hashValue="NDctcXBMNvN+m46/IA7E+z26tRMywjeX4a6Cc9m984x4gFOqSCaRcZJ5Dp5t1y2u1pm7LKmmjVylQo4K5MZASg==" saltValue="bBiDgsbtbWWreanI3k/kOA==" spinCount="100000" sheet="1" objects="1" scenarios="1" selectLockedCells="1"/>
  <dataConsolidate/>
  <mergeCells count="254">
    <mergeCell ref="W8:X8"/>
    <mergeCell ref="B9:D9"/>
    <mergeCell ref="W9:X9"/>
    <mergeCell ref="B10:D10"/>
    <mergeCell ref="U10:X10"/>
    <mergeCell ref="B11:D11"/>
    <mergeCell ref="U11:X11"/>
    <mergeCell ref="B3:D3"/>
    <mergeCell ref="B4:D4"/>
    <mergeCell ref="B5:D5"/>
    <mergeCell ref="K5:P5"/>
    <mergeCell ref="B6:D6"/>
    <mergeCell ref="B8:D8"/>
    <mergeCell ref="C24:D24"/>
    <mergeCell ref="E24:F24"/>
    <mergeCell ref="H24:J24"/>
    <mergeCell ref="C25:D25"/>
    <mergeCell ref="E25:F25"/>
    <mergeCell ref="H25:J25"/>
    <mergeCell ref="F12:J12"/>
    <mergeCell ref="T12:X12"/>
    <mergeCell ref="C22:J22"/>
    <mergeCell ref="H30:I30"/>
    <mergeCell ref="C31:D31"/>
    <mergeCell ref="E31:F31"/>
    <mergeCell ref="H31:I31"/>
    <mergeCell ref="C33:L33"/>
    <mergeCell ref="C34:L34"/>
    <mergeCell ref="C27:D27"/>
    <mergeCell ref="E27:F27"/>
    <mergeCell ref="C28:D28"/>
    <mergeCell ref="E28:F28"/>
    <mergeCell ref="C30:D30"/>
    <mergeCell ref="E30:F30"/>
    <mergeCell ref="W41:X41"/>
    <mergeCell ref="Y41:Z41"/>
    <mergeCell ref="D42:E42"/>
    <mergeCell ref="F42:G42"/>
    <mergeCell ref="H42:I42"/>
    <mergeCell ref="J42:M42"/>
    <mergeCell ref="W42:X42"/>
    <mergeCell ref="Y42:Z42"/>
    <mergeCell ref="C36:L36"/>
    <mergeCell ref="C37:L37"/>
    <mergeCell ref="G39:L40"/>
    <mergeCell ref="C40:F40"/>
    <mergeCell ref="D41:E41"/>
    <mergeCell ref="F41:G41"/>
    <mergeCell ref="H41:I41"/>
    <mergeCell ref="J41:M41"/>
    <mergeCell ref="D44:E44"/>
    <mergeCell ref="F44:G44"/>
    <mergeCell ref="H44:I44"/>
    <mergeCell ref="J44:M44"/>
    <mergeCell ref="W44:X44"/>
    <mergeCell ref="Y44:Z44"/>
    <mergeCell ref="AA42:AR42"/>
    <mergeCell ref="D43:E43"/>
    <mergeCell ref="F43:G43"/>
    <mergeCell ref="H43:I43"/>
    <mergeCell ref="J43:M43"/>
    <mergeCell ref="W43:X43"/>
    <mergeCell ref="Y43:Z43"/>
    <mergeCell ref="D46:E46"/>
    <mergeCell ref="F46:G46"/>
    <mergeCell ref="H46:I46"/>
    <mergeCell ref="J46:M46"/>
    <mergeCell ref="W46:X46"/>
    <mergeCell ref="Y46:Z46"/>
    <mergeCell ref="D45:E45"/>
    <mergeCell ref="F45:G45"/>
    <mergeCell ref="H45:I45"/>
    <mergeCell ref="J45:M45"/>
    <mergeCell ref="W45:X45"/>
    <mergeCell ref="Y45:Z45"/>
    <mergeCell ref="D48:E48"/>
    <mergeCell ref="F48:G48"/>
    <mergeCell ref="H48:I48"/>
    <mergeCell ref="J48:M48"/>
    <mergeCell ref="W48:X48"/>
    <mergeCell ref="Y48:Z48"/>
    <mergeCell ref="D47:E47"/>
    <mergeCell ref="F47:G47"/>
    <mergeCell ref="H47:I47"/>
    <mergeCell ref="J47:M47"/>
    <mergeCell ref="W47:X47"/>
    <mergeCell ref="Y47:Z47"/>
    <mergeCell ref="D50:E50"/>
    <mergeCell ref="F50:G50"/>
    <mergeCell ref="H50:I50"/>
    <mergeCell ref="J50:M50"/>
    <mergeCell ref="W50:X50"/>
    <mergeCell ref="Y50:Z50"/>
    <mergeCell ref="D49:E49"/>
    <mergeCell ref="F49:G49"/>
    <mergeCell ref="H49:I49"/>
    <mergeCell ref="J49:M49"/>
    <mergeCell ref="W49:X49"/>
    <mergeCell ref="Y49:Z49"/>
    <mergeCell ref="Y53:Z53"/>
    <mergeCell ref="C55:G55"/>
    <mergeCell ref="V56:X56"/>
    <mergeCell ref="C57:E57"/>
    <mergeCell ref="G57:M57"/>
    <mergeCell ref="W57:X57"/>
    <mergeCell ref="Y57:Z57"/>
    <mergeCell ref="D51:E51"/>
    <mergeCell ref="F51:G51"/>
    <mergeCell ref="H51:I51"/>
    <mergeCell ref="J51:M51"/>
    <mergeCell ref="W51:X51"/>
    <mergeCell ref="Y51:Z51"/>
    <mergeCell ref="V61:X61"/>
    <mergeCell ref="C62:E62"/>
    <mergeCell ref="G62:M62"/>
    <mergeCell ref="W62:X62"/>
    <mergeCell ref="Y62:Z62"/>
    <mergeCell ref="V63:X63"/>
    <mergeCell ref="C58:E58"/>
    <mergeCell ref="G58:M58"/>
    <mergeCell ref="W58:X58"/>
    <mergeCell ref="Y58:Z58"/>
    <mergeCell ref="V59:X59"/>
    <mergeCell ref="C60:E60"/>
    <mergeCell ref="G60:M60"/>
    <mergeCell ref="W60:X60"/>
    <mergeCell ref="Y60:Z60"/>
    <mergeCell ref="C64:E64"/>
    <mergeCell ref="G64:M64"/>
    <mergeCell ref="W64:X64"/>
    <mergeCell ref="Y64:Z64"/>
    <mergeCell ref="V65:X65"/>
    <mergeCell ref="C66:E66"/>
    <mergeCell ref="G66:M66"/>
    <mergeCell ref="W66:X66"/>
    <mergeCell ref="Y66:Z66"/>
    <mergeCell ref="C70:E70"/>
    <mergeCell ref="G70:M70"/>
    <mergeCell ref="W70:X70"/>
    <mergeCell ref="Y70:Z70"/>
    <mergeCell ref="V71:X71"/>
    <mergeCell ref="Y72:Z72"/>
    <mergeCell ref="V67:X67"/>
    <mergeCell ref="C68:E68"/>
    <mergeCell ref="G68:M68"/>
    <mergeCell ref="W68:X68"/>
    <mergeCell ref="Y68:Z68"/>
    <mergeCell ref="V69:X69"/>
    <mergeCell ref="C87:K87"/>
    <mergeCell ref="C88:K89"/>
    <mergeCell ref="L89:L92"/>
    <mergeCell ref="M89:O91"/>
    <mergeCell ref="C91:G91"/>
    <mergeCell ref="C92:F92"/>
    <mergeCell ref="Y74:Z74"/>
    <mergeCell ref="C77:K77"/>
    <mergeCell ref="C78:K78"/>
    <mergeCell ref="F80:J80"/>
    <mergeCell ref="C82:E82"/>
    <mergeCell ref="M82:O85"/>
    <mergeCell ref="C83:K83"/>
    <mergeCell ref="C84:E84"/>
    <mergeCell ref="C85:K85"/>
    <mergeCell ref="C95:D95"/>
    <mergeCell ref="E95:H95"/>
    <mergeCell ref="I95:O95"/>
    <mergeCell ref="R95:Y95"/>
    <mergeCell ref="C96:D96"/>
    <mergeCell ref="E96:H96"/>
    <mergeCell ref="I96:O96"/>
    <mergeCell ref="R96:Y96"/>
    <mergeCell ref="C93:D93"/>
    <mergeCell ref="E93:H93"/>
    <mergeCell ref="I93:O93"/>
    <mergeCell ref="R93:Y93"/>
    <mergeCell ref="C94:D94"/>
    <mergeCell ref="E94:H94"/>
    <mergeCell ref="I94:O94"/>
    <mergeCell ref="R94:Y94"/>
    <mergeCell ref="C99:D99"/>
    <mergeCell ref="E99:H99"/>
    <mergeCell ref="I99:O99"/>
    <mergeCell ref="R99:Y99"/>
    <mergeCell ref="C100:D100"/>
    <mergeCell ref="E100:H100"/>
    <mergeCell ref="I100:O100"/>
    <mergeCell ref="R100:Y100"/>
    <mergeCell ref="C97:D97"/>
    <mergeCell ref="E97:H97"/>
    <mergeCell ref="I97:O97"/>
    <mergeCell ref="R97:Y97"/>
    <mergeCell ref="C98:D98"/>
    <mergeCell ref="E98:H98"/>
    <mergeCell ref="I98:O98"/>
    <mergeCell ref="R98:Y98"/>
    <mergeCell ref="C103:D103"/>
    <mergeCell ref="E103:H103"/>
    <mergeCell ref="I103:O103"/>
    <mergeCell ref="R103:Y103"/>
    <mergeCell ref="I104:O104"/>
    <mergeCell ref="C108:G108"/>
    <mergeCell ref="C101:D101"/>
    <mergeCell ref="E101:H101"/>
    <mergeCell ref="I101:O101"/>
    <mergeCell ref="R101:Y101"/>
    <mergeCell ref="C102:D102"/>
    <mergeCell ref="E102:H102"/>
    <mergeCell ref="I102:O102"/>
    <mergeCell ref="R102:Y102"/>
    <mergeCell ref="C109:J109"/>
    <mergeCell ref="C111:J111"/>
    <mergeCell ref="Q111:T111"/>
    <mergeCell ref="C112:J112"/>
    <mergeCell ref="C113:J113"/>
    <mergeCell ref="Y113:AC162"/>
    <mergeCell ref="C114:J114"/>
    <mergeCell ref="C117:J117"/>
    <mergeCell ref="Q117:T117"/>
    <mergeCell ref="C118:J118"/>
    <mergeCell ref="C126:J126"/>
    <mergeCell ref="C127:J127"/>
    <mergeCell ref="C128:J128"/>
    <mergeCell ref="C131:J131"/>
    <mergeCell ref="Q131:T131"/>
    <mergeCell ref="C132:J132"/>
    <mergeCell ref="C119:J119"/>
    <mergeCell ref="C120:J120"/>
    <mergeCell ref="C123:J123"/>
    <mergeCell ref="Q123:T123"/>
    <mergeCell ref="C124:J124"/>
    <mergeCell ref="C125:J125"/>
    <mergeCell ref="C144:J153"/>
    <mergeCell ref="C156:J156"/>
    <mergeCell ref="Q156:X156"/>
    <mergeCell ref="C157:J157"/>
    <mergeCell ref="Q157:X157"/>
    <mergeCell ref="C158:J158"/>
    <mergeCell ref="Q158:X158"/>
    <mergeCell ref="C133:J133"/>
    <mergeCell ref="C134:J134"/>
    <mergeCell ref="C137:J137"/>
    <mergeCell ref="C138:J140"/>
    <mergeCell ref="C142:G142"/>
    <mergeCell ref="C143:J143"/>
    <mergeCell ref="Q167:X167"/>
    <mergeCell ref="Q169:X169"/>
    <mergeCell ref="Q170:X171"/>
    <mergeCell ref="U173:X173"/>
    <mergeCell ref="C159:J159"/>
    <mergeCell ref="Q159:X159"/>
    <mergeCell ref="Q163:X164"/>
    <mergeCell ref="C165:J165"/>
    <mergeCell ref="Q165:X165"/>
    <mergeCell ref="Q166:X166"/>
  </mergeCells>
  <conditionalFormatting sqref="C94:O94 C95:H103 I95:O104">
    <cfRule type="expression" dxfId="55" priority="18">
      <formula>$C94=""</formula>
    </cfRule>
  </conditionalFormatting>
  <conditionalFormatting sqref="E94:H103">
    <cfRule type="expression" dxfId="54" priority="1">
      <formula>IF(LEFT($C94,4)="Cirk",TRUE,FALSE)</formula>
    </cfRule>
    <cfRule type="expression" dxfId="53" priority="2">
      <formula>IF(RIGHT(LEFT($C94,7),1)="T",TRUE,FALSE)</formula>
    </cfRule>
  </conditionalFormatting>
  <conditionalFormatting sqref="F42:G51">
    <cfRule type="expression" dxfId="52" priority="6">
      <formula>$D42="Vara"</formula>
    </cfRule>
  </conditionalFormatting>
  <conditionalFormatting sqref="G58:O58">
    <cfRule type="expression" dxfId="51" priority="4">
      <formula>$F58="Ja"</formula>
    </cfRule>
  </conditionalFormatting>
  <conditionalFormatting sqref="G60:O60 G62:O62 G64:O64 G66:O66 G68:O68 G70:O70">
    <cfRule type="expression" dxfId="50" priority="15">
      <formula>$F60="Ja"</formula>
    </cfRule>
  </conditionalFormatting>
  <conditionalFormatting sqref="H42:I51">
    <cfRule type="expression" dxfId="49" priority="5">
      <formula>$D42="Tjänst"</formula>
    </cfRule>
  </conditionalFormatting>
  <conditionalFormatting sqref="Q42:X51">
    <cfRule type="expression" dxfId="48" priority="25">
      <formula>OR(AND($F42&lt;&gt;"Välj vara/tjänst",$F42&lt;&gt;""),$H42&lt;&gt;"")</formula>
    </cfRule>
  </conditionalFormatting>
  <conditionalFormatting sqref="Q58:X58 Q60:X60 Q62:X62 Q64:X64 Q66:X66 Q68:X68 Q70:X70">
    <cfRule type="expression" dxfId="47" priority="14">
      <formula>$F58="Ja"</formula>
    </cfRule>
  </conditionalFormatting>
  <conditionalFormatting sqref="Q60:X60">
    <cfRule type="expression" dxfId="46" priority="13">
      <formula>AND($D60&lt;&gt;"Välj tjänst",$D60&lt;&gt;"")</formula>
    </cfRule>
  </conditionalFormatting>
  <conditionalFormatting sqref="Q62:X62">
    <cfRule type="expression" dxfId="45" priority="12">
      <formula>AND($D62&lt;&gt;"Välj tjänst",$D62&lt;&gt;"")</formula>
    </cfRule>
  </conditionalFormatting>
  <conditionalFormatting sqref="Q64:X64">
    <cfRule type="expression" dxfId="44" priority="11">
      <formula>AND($D64&lt;&gt;"Välj tjänst",$D64&lt;&gt;"")</formula>
    </cfRule>
  </conditionalFormatting>
  <conditionalFormatting sqref="Q66:X66">
    <cfRule type="expression" dxfId="43" priority="10">
      <formula>AND($D66&lt;&gt;"Välj tjänst",$D66&lt;&gt;"")</formula>
    </cfRule>
  </conditionalFormatting>
  <conditionalFormatting sqref="Q68:X68">
    <cfRule type="expression" dxfId="42" priority="9">
      <formula>AND($D68&lt;&gt;"Välj tjänst",$D68&lt;&gt;"")</formula>
    </cfRule>
  </conditionalFormatting>
  <conditionalFormatting sqref="Q70:X70">
    <cfRule type="expression" dxfId="41" priority="8">
      <formula>AND($D70&lt;&gt;"Välj tjänst",$D70&lt;&gt;"")</formula>
    </cfRule>
  </conditionalFormatting>
  <conditionalFormatting sqref="Q167:X167 Q170:X171">
    <cfRule type="expression" dxfId="40" priority="24" stopIfTrue="1">
      <formula>#REF!="Ja"</formula>
    </cfRule>
  </conditionalFormatting>
  <conditionalFormatting sqref="Q94:Y103">
    <cfRule type="expression" dxfId="39" priority="7">
      <formula>$I94=""</formula>
    </cfRule>
  </conditionalFormatting>
  <conditionalFormatting sqref="R94:Y103">
    <cfRule type="expression" dxfId="38" priority="3">
      <formula>$Q94="Nej"</formula>
    </cfRule>
  </conditionalFormatting>
  <conditionalFormatting sqref="U111 U117 U123">
    <cfRule type="expression" dxfId="37" priority="22" stopIfTrue="1">
      <formula>AH111</formula>
    </cfRule>
  </conditionalFormatting>
  <conditionalFormatting sqref="U111">
    <cfRule type="cellIs" dxfId="36" priority="21" stopIfTrue="1" operator="equal">
      <formula>"Nej"</formula>
    </cfRule>
  </conditionalFormatting>
  <conditionalFormatting sqref="U117">
    <cfRule type="cellIs" dxfId="35" priority="20" stopIfTrue="1" operator="equal">
      <formula>"Nej"</formula>
    </cfRule>
  </conditionalFormatting>
  <conditionalFormatting sqref="U123">
    <cfRule type="cellIs" dxfId="34" priority="19" stopIfTrue="1" operator="equal">
      <formula>"Nej"</formula>
    </cfRule>
  </conditionalFormatting>
  <conditionalFormatting sqref="U131">
    <cfRule type="cellIs" dxfId="33" priority="16" stopIfTrue="1" operator="equal">
      <formula>"Nej"</formula>
    </cfRule>
    <cfRule type="expression" dxfId="32" priority="17" stopIfTrue="1">
      <formula>AH131</formula>
    </cfRule>
  </conditionalFormatting>
  <dataValidations count="16">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5:F25" xr:uid="{48622A08-E5D5-4E47-B081-4AFDE2C99322}">
      <formula1>40817</formula1>
      <formula2>47484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C25:D25" xr:uid="{216C8D9A-EFAD-4B25-9169-68E8DC505EE9}">
      <formula1>40909</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4:D103" xr:uid="{39B7E02C-7B89-4F09-B7B8-149DE07126CA}">
      <formula1>ListaVaraTjänst</formula1>
    </dataValidation>
    <dataValidation type="list" allowBlank="1" showInputMessage="1" showErrorMessage="1" sqref="D42:E51" xr:uid="{5B339B52-CA9F-449E-8E3B-19936E6BF87A}">
      <formula1>TblVaraTjanstAlt</formula1>
    </dataValidation>
    <dataValidation type="list" allowBlank="1" showInputMessage="1" showErrorMessage="1" sqref="N68 N60 N70 N58 N62 N64 N66 N42:N51" xr:uid="{F1A02CCC-66E3-4879-B2C1-424947FD6082}">
      <formula1>ValBilaga</formula1>
    </dataValidation>
    <dataValidation type="list" allowBlank="1" showInputMessage="1" showErrorMessage="1" sqref="C85:K85" xr:uid="{05F09593-B9B8-4061-9D62-B50C4B31E46C}">
      <formula1>TblUtVrd</formula1>
    </dataValidation>
    <dataValidation type="list" allowBlank="1" showInputMessage="1" showErrorMessage="1" sqref="C78:K78" xr:uid="{C1C1BF47-F1C0-48CF-97C3-FCB94440227E}">
      <formula1>TblGrundTilldeln</formula1>
    </dataValidation>
    <dataValidation type="list" allowBlank="1" showInputMessage="1" showErrorMessage="1" sqref="C34 C37:L37" xr:uid="{532C36EB-6F56-4A2C-B097-490905CDEB99}">
      <formula1>TblDelområde</formula1>
    </dataValidation>
    <dataValidation type="list" allowBlank="1" showInputMessage="1" showErrorMessage="1" sqref="F42:G51"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2"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2" xr:uid="{88158090-BA43-46FB-95B6-14605756A86E}">
      <formula1>40817</formula1>
      <formula2>42308</formula2>
    </dataValidation>
    <dataValidation allowBlank="1" showErrorMessage="1" sqref="C35:J35"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28:D28 C31:F31"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28:F28" xr:uid="{FE53D006-A203-444A-97B2-696D40F59713}">
      <formula1>40817</formula1>
      <formula2>47484</formula2>
    </dataValidation>
    <dataValidation type="list" allowBlank="1" showInputMessage="1" showErrorMessage="1" sqref="U111 R162 U117 U123 U131 Q94:Q103 F70 F58 F68 F60 F62 F64 F66 Q13"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2FBA6FE8-6330-48FD-B4D2-24DD0B938AB8}">
          <x14:formula1>
            <xm:f>Admin!$F$67:$F$68</xm:f>
          </x14:formula1>
          <xm:sqref>D12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FCC12-B1F7-4B05-9F69-E78CE64042C2}">
  <sheetPr codeName="Sheet5"/>
  <dimension ref="A1:P5"/>
  <sheetViews>
    <sheetView zoomScaleNormal="100" workbookViewId="0"/>
  </sheetViews>
  <sheetFormatPr defaultRowHeight="12.75" x14ac:dyDescent="0.2"/>
  <cols>
    <col min="1" max="1" width="12.28515625" bestFit="1" customWidth="1"/>
    <col min="2" max="2" width="28" bestFit="1" customWidth="1"/>
    <col min="3" max="3" width="20" bestFit="1" customWidth="1"/>
    <col min="4" max="4" width="22" bestFit="1" customWidth="1"/>
    <col min="5" max="5" width="21.140625" bestFit="1" customWidth="1"/>
    <col min="6" max="6" width="12.5703125" bestFit="1" customWidth="1"/>
    <col min="7" max="7" width="11.140625" bestFit="1" customWidth="1"/>
    <col min="8" max="8" width="15.5703125" bestFit="1" customWidth="1"/>
    <col min="9" max="9" width="20.28515625" bestFit="1" customWidth="1"/>
    <col min="10" max="10" width="24.140625" bestFit="1" customWidth="1"/>
    <col min="11" max="11" width="15" bestFit="1" customWidth="1"/>
    <col min="12" max="12" width="13.28515625" bestFit="1" customWidth="1"/>
    <col min="13" max="13" width="31.42578125" bestFit="1" customWidth="1"/>
    <col min="14" max="14" width="26.85546875" bestFit="1" customWidth="1"/>
    <col min="15" max="15" width="5.85546875" bestFit="1" customWidth="1"/>
    <col min="16" max="16" width="23.140625" bestFit="1" customWidth="1"/>
  </cols>
  <sheetData>
    <row r="1" spans="1:16" s="341" customFormat="1" ht="15.75" customHeight="1" x14ac:dyDescent="0.25">
      <c r="A1" s="346" t="s">
        <v>844</v>
      </c>
      <c r="B1" s="347" t="s">
        <v>19</v>
      </c>
      <c r="C1" s="348" t="s">
        <v>845</v>
      </c>
      <c r="D1" s="347" t="s">
        <v>31</v>
      </c>
      <c r="E1" s="347" t="s">
        <v>7</v>
      </c>
      <c r="F1" s="347" t="s">
        <v>5</v>
      </c>
      <c r="G1" s="347" t="s">
        <v>52</v>
      </c>
      <c r="H1" s="348" t="s">
        <v>27</v>
      </c>
      <c r="I1" s="348" t="s">
        <v>28</v>
      </c>
      <c r="J1" s="347" t="s">
        <v>25</v>
      </c>
      <c r="K1" s="347" t="s">
        <v>1</v>
      </c>
      <c r="L1" s="347" t="s">
        <v>2</v>
      </c>
      <c r="M1" s="347" t="s">
        <v>3</v>
      </c>
      <c r="N1" s="348" t="s">
        <v>24</v>
      </c>
      <c r="O1" s="348" t="s">
        <v>8</v>
      </c>
      <c r="P1" s="348" t="s">
        <v>26</v>
      </c>
    </row>
    <row r="2" spans="1:16" s="341" customFormat="1" ht="15.75" x14ac:dyDescent="0.25">
      <c r="A2" s="336">
        <v>2</v>
      </c>
      <c r="B2" s="337" t="s">
        <v>798</v>
      </c>
      <c r="C2" s="338" t="s">
        <v>799</v>
      </c>
      <c r="D2" s="337">
        <v>5564819364</v>
      </c>
      <c r="E2" s="337" t="s">
        <v>800</v>
      </c>
      <c r="F2" s="337">
        <v>53434</v>
      </c>
      <c r="G2" s="337" t="s">
        <v>801</v>
      </c>
      <c r="H2" s="339" t="s">
        <v>27</v>
      </c>
      <c r="I2" s="339" t="s">
        <v>28</v>
      </c>
      <c r="J2" s="337" t="s">
        <v>802</v>
      </c>
      <c r="K2" s="337" t="s">
        <v>803</v>
      </c>
      <c r="L2" s="340" t="s">
        <v>804</v>
      </c>
      <c r="M2" s="337" t="s">
        <v>805</v>
      </c>
      <c r="N2" s="339" t="s">
        <v>24</v>
      </c>
      <c r="O2" s="339" t="s">
        <v>8</v>
      </c>
      <c r="P2" s="339" t="s">
        <v>26</v>
      </c>
    </row>
    <row r="3" spans="1:16" s="341" customFormat="1" ht="15.75" x14ac:dyDescent="0.25">
      <c r="A3" s="336" t="s">
        <v>806</v>
      </c>
      <c r="B3" s="337" t="s">
        <v>807</v>
      </c>
      <c r="C3" s="338" t="s">
        <v>808</v>
      </c>
      <c r="D3" s="337">
        <v>5565765954</v>
      </c>
      <c r="E3" s="337" t="s">
        <v>809</v>
      </c>
      <c r="F3" s="337">
        <v>11251</v>
      </c>
      <c r="G3" s="337" t="s">
        <v>810</v>
      </c>
      <c r="H3" s="339" t="s">
        <v>811</v>
      </c>
      <c r="I3" s="339" t="s">
        <v>812</v>
      </c>
      <c r="J3" s="342" t="s">
        <v>813</v>
      </c>
      <c r="K3" s="337" t="s">
        <v>814</v>
      </c>
      <c r="L3" s="340" t="s">
        <v>815</v>
      </c>
      <c r="M3" s="337" t="s">
        <v>816</v>
      </c>
      <c r="N3" s="339" t="s">
        <v>817</v>
      </c>
      <c r="O3" s="339" t="s">
        <v>818</v>
      </c>
      <c r="P3" s="339" t="s">
        <v>819</v>
      </c>
    </row>
    <row r="4" spans="1:16" s="338" customFormat="1" ht="15.75" x14ac:dyDescent="0.25">
      <c r="A4" s="336" t="s">
        <v>820</v>
      </c>
      <c r="B4" s="337" t="s">
        <v>761</v>
      </c>
      <c r="C4" s="338" t="s">
        <v>821</v>
      </c>
      <c r="D4" s="337">
        <v>5562581461</v>
      </c>
      <c r="E4" s="337" t="s">
        <v>822</v>
      </c>
      <c r="F4" s="337">
        <v>17123</v>
      </c>
      <c r="G4" s="337" t="s">
        <v>823</v>
      </c>
      <c r="H4" s="339" t="s">
        <v>824</v>
      </c>
      <c r="I4" s="339" t="s">
        <v>825</v>
      </c>
      <c r="J4" s="342" t="s">
        <v>826</v>
      </c>
      <c r="K4" s="337" t="s">
        <v>827</v>
      </c>
      <c r="L4" s="343" t="s">
        <v>828</v>
      </c>
      <c r="M4" s="337" t="s">
        <v>829</v>
      </c>
      <c r="N4" s="339" t="s">
        <v>830</v>
      </c>
      <c r="O4" s="339" t="s">
        <v>831</v>
      </c>
      <c r="P4" s="339" t="s">
        <v>832</v>
      </c>
    </row>
    <row r="5" spans="1:16" s="338" customFormat="1" ht="15.75" x14ac:dyDescent="0.25">
      <c r="A5" s="336" t="s">
        <v>820</v>
      </c>
      <c r="B5" s="344" t="s">
        <v>759</v>
      </c>
      <c r="C5" s="338" t="s">
        <v>833</v>
      </c>
      <c r="D5" s="344">
        <v>5560693318</v>
      </c>
      <c r="E5" s="344" t="s">
        <v>834</v>
      </c>
      <c r="F5" s="344">
        <v>12090</v>
      </c>
      <c r="G5" s="344" t="s">
        <v>810</v>
      </c>
      <c r="H5" s="339" t="s">
        <v>835</v>
      </c>
      <c r="I5" s="339" t="s">
        <v>836</v>
      </c>
      <c r="J5" s="345" t="s">
        <v>837</v>
      </c>
      <c r="K5" s="344" t="s">
        <v>838</v>
      </c>
      <c r="L5" s="343" t="s">
        <v>839</v>
      </c>
      <c r="M5" s="344" t="s">
        <v>840</v>
      </c>
      <c r="N5" s="339" t="s">
        <v>841</v>
      </c>
      <c r="O5" s="339" t="s">
        <v>842</v>
      </c>
      <c r="P5" s="339" t="s">
        <v>843</v>
      </c>
    </row>
  </sheetData>
  <sheetProtection algorithmName="SHA-512" hashValue="FLxflSzaTAw0Lvujoc7oVMixZC5H7eIaqR/Yvnk2ZELzRMu30i/0qrdq197ea68azOEgdgTpgnI4rk3gXdCrJw==" saltValue="wW+z/la3W2OjldoXzdKOTQ==" spinCount="100000" sheet="1" objects="1" scenarios="1" selectLockedCells="1"/>
  <hyperlinks>
    <hyperlink ref="J3" r:id="rId1" xr:uid="{F95C55D5-524A-4210-8AB4-E236AD1C300B}"/>
    <hyperlink ref="J4" r:id="rId2" xr:uid="{ACEB59FE-3C11-42B3-9EA5-EF83191CF8D5}"/>
    <hyperlink ref="J5" r:id="rId3" xr:uid="{6FE7B519-F0CF-4C25-9C6B-E0734E825A1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AC331-AEC1-4335-AE48-8C9CE814F349}">
  <dimension ref="B2:F151"/>
  <sheetViews>
    <sheetView showGridLines="0" tabSelected="1" topLeftCell="A24" zoomScaleNormal="100" workbookViewId="0"/>
  </sheetViews>
  <sheetFormatPr defaultRowHeight="12.75" x14ac:dyDescent="0.2"/>
  <cols>
    <col min="2" max="2" width="142.28515625" customWidth="1"/>
  </cols>
  <sheetData>
    <row r="2" spans="2:6" ht="20.25" x14ac:dyDescent="0.3">
      <c r="B2" s="437" t="s">
        <v>875</v>
      </c>
      <c r="C2" s="437"/>
      <c r="D2" s="437"/>
      <c r="E2" s="437"/>
      <c r="F2" s="437"/>
    </row>
    <row r="3" spans="2:6" ht="20.25" x14ac:dyDescent="0.3">
      <c r="B3" s="437" t="s">
        <v>876</v>
      </c>
      <c r="C3" s="437"/>
      <c r="D3" s="437"/>
      <c r="E3" s="437"/>
      <c r="F3" s="437"/>
    </row>
    <row r="4" spans="2:6" ht="34.5" customHeight="1" x14ac:dyDescent="0.25">
      <c r="B4" s="438" t="s">
        <v>768</v>
      </c>
      <c r="C4" s="438"/>
      <c r="D4" s="438"/>
      <c r="E4" s="438"/>
      <c r="F4" s="438"/>
    </row>
    <row r="5" spans="2:6" ht="18" x14ac:dyDescent="0.25">
      <c r="B5" s="439" t="s">
        <v>735</v>
      </c>
      <c r="C5" s="439"/>
      <c r="D5" s="439"/>
      <c r="E5" s="439"/>
      <c r="F5" s="439"/>
    </row>
    <row r="6" spans="2:6" x14ac:dyDescent="0.2">
      <c r="B6" s="440" t="s">
        <v>877</v>
      </c>
      <c r="C6" s="440"/>
      <c r="D6" s="440"/>
      <c r="E6" s="440"/>
      <c r="F6" s="440"/>
    </row>
    <row r="7" spans="2:6" x14ac:dyDescent="0.2">
      <c r="B7" s="153"/>
      <c r="C7" s="153"/>
      <c r="D7" s="153"/>
      <c r="E7" s="153"/>
      <c r="F7" s="153"/>
    </row>
    <row r="8" spans="2:6" ht="15.75" x14ac:dyDescent="0.25">
      <c r="B8" s="357" t="s">
        <v>878</v>
      </c>
      <c r="C8" s="153"/>
      <c r="D8" s="153"/>
      <c r="E8" s="153"/>
      <c r="F8" s="153"/>
    </row>
    <row r="9" spans="2:6" x14ac:dyDescent="0.2">
      <c r="B9" s="436"/>
      <c r="C9" s="436"/>
      <c r="D9" s="436"/>
      <c r="E9" s="436"/>
      <c r="F9" s="436"/>
    </row>
    <row r="10" spans="2:6" x14ac:dyDescent="0.2">
      <c r="B10" t="s">
        <v>879</v>
      </c>
    </row>
    <row r="11" spans="2:6" x14ac:dyDescent="0.2">
      <c r="B11" t="s">
        <v>880</v>
      </c>
    </row>
    <row r="12" spans="2:6" x14ac:dyDescent="0.2">
      <c r="B12" t="s">
        <v>795</v>
      </c>
    </row>
    <row r="13" spans="2:6" x14ac:dyDescent="0.2">
      <c r="B13" t="s">
        <v>881</v>
      </c>
    </row>
    <row r="16" spans="2:6" ht="23.25" x14ac:dyDescent="0.35">
      <c r="B16" s="358" t="s">
        <v>882</v>
      </c>
    </row>
    <row r="17" spans="2:2" ht="38.25" x14ac:dyDescent="0.2">
      <c r="B17" s="362" t="s">
        <v>883</v>
      </c>
    </row>
    <row r="19" spans="2:2" ht="15" x14ac:dyDescent="0.25">
      <c r="B19" s="359" t="s">
        <v>740</v>
      </c>
    </row>
    <row r="20" spans="2:2" ht="15" x14ac:dyDescent="0.25">
      <c r="B20" t="s">
        <v>884</v>
      </c>
    </row>
    <row r="21" spans="2:2" ht="27.75" x14ac:dyDescent="0.2">
      <c r="B21" s="91" t="s">
        <v>885</v>
      </c>
    </row>
    <row r="22" spans="2:2" ht="15" x14ac:dyDescent="0.25">
      <c r="B22" s="91" t="s">
        <v>886</v>
      </c>
    </row>
    <row r="23" spans="2:2" ht="27.75" x14ac:dyDescent="0.2">
      <c r="B23" s="91" t="s">
        <v>887</v>
      </c>
    </row>
    <row r="24" spans="2:2" ht="27.75" x14ac:dyDescent="0.2">
      <c r="B24" s="91" t="s">
        <v>888</v>
      </c>
    </row>
    <row r="25" spans="2:2" ht="15" x14ac:dyDescent="0.25">
      <c r="B25" s="360" t="s">
        <v>889</v>
      </c>
    </row>
    <row r="26" spans="2:2" x14ac:dyDescent="0.2">
      <c r="B26" s="91"/>
    </row>
    <row r="27" spans="2:2" ht="15" x14ac:dyDescent="0.25">
      <c r="B27" s="361" t="s">
        <v>890</v>
      </c>
    </row>
    <row r="28" spans="2:2" ht="40.5" x14ac:dyDescent="0.2">
      <c r="B28" s="91" t="s">
        <v>891</v>
      </c>
    </row>
    <row r="29" spans="2:2" ht="27.75" x14ac:dyDescent="0.2">
      <c r="B29" s="91" t="s">
        <v>892</v>
      </c>
    </row>
    <row r="30" spans="2:2" ht="27.75" x14ac:dyDescent="0.2">
      <c r="B30" s="91" t="s">
        <v>893</v>
      </c>
    </row>
    <row r="31" spans="2:2" ht="15" x14ac:dyDescent="0.25">
      <c r="B31" s="91" t="s">
        <v>894</v>
      </c>
    </row>
    <row r="32" spans="2:2" ht="15" x14ac:dyDescent="0.25">
      <c r="B32" s="91" t="s">
        <v>895</v>
      </c>
    </row>
    <row r="33" spans="2:2" x14ac:dyDescent="0.2">
      <c r="B33" s="91"/>
    </row>
    <row r="34" spans="2:2" ht="15" x14ac:dyDescent="0.25">
      <c r="B34" s="361" t="s">
        <v>896</v>
      </c>
    </row>
    <row r="35" spans="2:2" x14ac:dyDescent="0.2">
      <c r="B35" t="s">
        <v>897</v>
      </c>
    </row>
    <row r="38" spans="2:2" ht="23.25" x14ac:dyDescent="0.35">
      <c r="B38" s="358" t="s">
        <v>898</v>
      </c>
    </row>
    <row r="39" spans="2:2" ht="25.5" x14ac:dyDescent="0.2">
      <c r="B39" s="363" t="s">
        <v>899</v>
      </c>
    </row>
    <row r="40" spans="2:2" x14ac:dyDescent="0.2">
      <c r="B40" s="91"/>
    </row>
    <row r="41" spans="2:2" ht="15" x14ac:dyDescent="0.25">
      <c r="B41" s="359" t="s">
        <v>900</v>
      </c>
    </row>
    <row r="43" spans="2:2" ht="15" x14ac:dyDescent="0.25">
      <c r="B43" s="91" t="s">
        <v>901</v>
      </c>
    </row>
    <row r="44" spans="2:2" ht="40.5" x14ac:dyDescent="0.2">
      <c r="B44" s="91" t="s">
        <v>902</v>
      </c>
    </row>
    <row r="45" spans="2:2" ht="27.75" x14ac:dyDescent="0.2">
      <c r="B45" s="91" t="s">
        <v>903</v>
      </c>
    </row>
    <row r="46" spans="2:2" ht="27.75" x14ac:dyDescent="0.2">
      <c r="B46" s="91" t="s">
        <v>904</v>
      </c>
    </row>
    <row r="47" spans="2:2" x14ac:dyDescent="0.2">
      <c r="B47" s="91"/>
    </row>
    <row r="48" spans="2:2" ht="15" x14ac:dyDescent="0.25">
      <c r="B48" s="361" t="s">
        <v>890</v>
      </c>
    </row>
    <row r="49" spans="2:2" x14ac:dyDescent="0.2">
      <c r="B49" s="91"/>
    </row>
    <row r="50" spans="2:2" ht="15" x14ac:dyDescent="0.25">
      <c r="B50" s="91" t="s">
        <v>905</v>
      </c>
    </row>
    <row r="51" spans="2:2" ht="27.75" x14ac:dyDescent="0.2">
      <c r="B51" s="91" t="s">
        <v>906</v>
      </c>
    </row>
    <row r="52" spans="2:2" ht="15" x14ac:dyDescent="0.25">
      <c r="B52" s="91" t="s">
        <v>907</v>
      </c>
    </row>
    <row r="53" spans="2:2" x14ac:dyDescent="0.2">
      <c r="B53" s="91"/>
    </row>
    <row r="54" spans="2:2" x14ac:dyDescent="0.2">
      <c r="B54" s="91"/>
    </row>
    <row r="55" spans="2:2" x14ac:dyDescent="0.2">
      <c r="B55" s="91"/>
    </row>
    <row r="56" spans="2:2" x14ac:dyDescent="0.2">
      <c r="B56" s="91"/>
    </row>
    <row r="57" spans="2:2" x14ac:dyDescent="0.2">
      <c r="B57" s="91"/>
    </row>
    <row r="58" spans="2:2" x14ac:dyDescent="0.2">
      <c r="B58" s="91"/>
    </row>
    <row r="59" spans="2:2" x14ac:dyDescent="0.2">
      <c r="B59" s="91"/>
    </row>
    <row r="60" spans="2:2" x14ac:dyDescent="0.2">
      <c r="B60" s="91"/>
    </row>
    <row r="61" spans="2:2" x14ac:dyDescent="0.2">
      <c r="B61" s="91"/>
    </row>
    <row r="62" spans="2:2" x14ac:dyDescent="0.2">
      <c r="B62" s="91"/>
    </row>
    <row r="63" spans="2:2" x14ac:dyDescent="0.2">
      <c r="B63" s="91"/>
    </row>
    <row r="64" spans="2:2" x14ac:dyDescent="0.2">
      <c r="B64" s="91"/>
    </row>
    <row r="65" spans="2:2" x14ac:dyDescent="0.2">
      <c r="B65" s="91"/>
    </row>
    <row r="66" spans="2:2" x14ac:dyDescent="0.2">
      <c r="B66" s="91"/>
    </row>
    <row r="67" spans="2:2" x14ac:dyDescent="0.2">
      <c r="B67" s="91"/>
    </row>
    <row r="68" spans="2:2" x14ac:dyDescent="0.2">
      <c r="B68" s="91"/>
    </row>
    <row r="69" spans="2:2" x14ac:dyDescent="0.2">
      <c r="B69" s="91"/>
    </row>
    <row r="70" spans="2:2" x14ac:dyDescent="0.2">
      <c r="B70" s="91"/>
    </row>
    <row r="71" spans="2:2" x14ac:dyDescent="0.2">
      <c r="B71" s="91"/>
    </row>
    <row r="72" spans="2:2" x14ac:dyDescent="0.2">
      <c r="B72" s="91"/>
    </row>
    <row r="73" spans="2:2" x14ac:dyDescent="0.2">
      <c r="B73" s="91"/>
    </row>
    <row r="74" spans="2:2" x14ac:dyDescent="0.2">
      <c r="B74" s="91"/>
    </row>
    <row r="75" spans="2:2" x14ac:dyDescent="0.2">
      <c r="B75" s="91"/>
    </row>
    <row r="76" spans="2:2" x14ac:dyDescent="0.2">
      <c r="B76" s="91"/>
    </row>
    <row r="77" spans="2:2" x14ac:dyDescent="0.2">
      <c r="B77" s="91"/>
    </row>
    <row r="78" spans="2:2" x14ac:dyDescent="0.2">
      <c r="B78" s="91"/>
    </row>
    <row r="79" spans="2:2" x14ac:dyDescent="0.2">
      <c r="B79" s="91"/>
    </row>
    <row r="80" spans="2:2" x14ac:dyDescent="0.2">
      <c r="B80" s="91"/>
    </row>
    <row r="81" spans="2:2" x14ac:dyDescent="0.2">
      <c r="B81" s="91"/>
    </row>
    <row r="82" spans="2:2" x14ac:dyDescent="0.2">
      <c r="B82" s="91"/>
    </row>
    <row r="83" spans="2:2" x14ac:dyDescent="0.2">
      <c r="B83" s="91"/>
    </row>
    <row r="84" spans="2:2" x14ac:dyDescent="0.2">
      <c r="B84" s="91"/>
    </row>
    <row r="85" spans="2:2" x14ac:dyDescent="0.2">
      <c r="B85" s="91"/>
    </row>
    <row r="86" spans="2:2" x14ac:dyDescent="0.2">
      <c r="B86" s="91"/>
    </row>
    <row r="87" spans="2:2" x14ac:dyDescent="0.2">
      <c r="B87" s="91"/>
    </row>
    <row r="88" spans="2:2" x14ac:dyDescent="0.2">
      <c r="B88" s="91"/>
    </row>
    <row r="89" spans="2:2" x14ac:dyDescent="0.2">
      <c r="B89" s="91"/>
    </row>
    <row r="90" spans="2:2" x14ac:dyDescent="0.2">
      <c r="B90" s="91"/>
    </row>
    <row r="91" spans="2:2" x14ac:dyDescent="0.2">
      <c r="B91" s="91"/>
    </row>
    <row r="92" spans="2:2" x14ac:dyDescent="0.2">
      <c r="B92" s="91"/>
    </row>
    <row r="93" spans="2:2" x14ac:dyDescent="0.2">
      <c r="B93" s="91"/>
    </row>
    <row r="94" spans="2:2" x14ac:dyDescent="0.2">
      <c r="B94" s="91"/>
    </row>
    <row r="95" spans="2:2" x14ac:dyDescent="0.2">
      <c r="B95" s="91"/>
    </row>
    <row r="96" spans="2:2" x14ac:dyDescent="0.2">
      <c r="B96" s="91"/>
    </row>
    <row r="97" spans="2:2" x14ac:dyDescent="0.2">
      <c r="B97" s="91"/>
    </row>
    <row r="98" spans="2:2" x14ac:dyDescent="0.2">
      <c r="B98" s="91"/>
    </row>
    <row r="99" spans="2:2" x14ac:dyDescent="0.2">
      <c r="B99" s="91"/>
    </row>
    <row r="100" spans="2:2" x14ac:dyDescent="0.2">
      <c r="B100" s="91"/>
    </row>
    <row r="101" spans="2:2" x14ac:dyDescent="0.2">
      <c r="B101" s="91"/>
    </row>
    <row r="102" spans="2:2" x14ac:dyDescent="0.2">
      <c r="B102" s="91"/>
    </row>
    <row r="103" spans="2:2" x14ac:dyDescent="0.2">
      <c r="B103" s="91"/>
    </row>
    <row r="104" spans="2:2" x14ac:dyDescent="0.2">
      <c r="B104" s="91"/>
    </row>
    <row r="105" spans="2:2" x14ac:dyDescent="0.2">
      <c r="B105" s="91"/>
    </row>
    <row r="106" spans="2:2" x14ac:dyDescent="0.2">
      <c r="B106" s="91"/>
    </row>
    <row r="107" spans="2:2" x14ac:dyDescent="0.2">
      <c r="B107" s="91"/>
    </row>
    <row r="108" spans="2:2" x14ac:dyDescent="0.2">
      <c r="B108" s="91"/>
    </row>
    <row r="109" spans="2:2" x14ac:dyDescent="0.2">
      <c r="B109" s="91"/>
    </row>
    <row r="110" spans="2:2" x14ac:dyDescent="0.2">
      <c r="B110" s="91"/>
    </row>
    <row r="111" spans="2:2" x14ac:dyDescent="0.2">
      <c r="B111" s="91"/>
    </row>
    <row r="112" spans="2:2" x14ac:dyDescent="0.2">
      <c r="B112" s="91"/>
    </row>
    <row r="113" spans="2:2" x14ac:dyDescent="0.2">
      <c r="B113" s="91"/>
    </row>
    <row r="114" spans="2:2" x14ac:dyDescent="0.2">
      <c r="B114" s="91"/>
    </row>
    <row r="115" spans="2:2" x14ac:dyDescent="0.2">
      <c r="B115" s="91"/>
    </row>
    <row r="116" spans="2:2" x14ac:dyDescent="0.2">
      <c r="B116" s="91"/>
    </row>
    <row r="117" spans="2:2" x14ac:dyDescent="0.2">
      <c r="B117" s="91"/>
    </row>
    <row r="118" spans="2:2" x14ac:dyDescent="0.2">
      <c r="B118" s="91"/>
    </row>
    <row r="119" spans="2:2" x14ac:dyDescent="0.2">
      <c r="B119" s="91"/>
    </row>
    <row r="120" spans="2:2" x14ac:dyDescent="0.2">
      <c r="B120" s="91"/>
    </row>
    <row r="121" spans="2:2" x14ac:dyDescent="0.2">
      <c r="B121" s="91"/>
    </row>
    <row r="122" spans="2:2" x14ac:dyDescent="0.2">
      <c r="B122" s="91"/>
    </row>
    <row r="123" spans="2:2" x14ac:dyDescent="0.2">
      <c r="B123" s="91"/>
    </row>
    <row r="124" spans="2:2" x14ac:dyDescent="0.2">
      <c r="B124" s="91"/>
    </row>
    <row r="125" spans="2:2" x14ac:dyDescent="0.2">
      <c r="B125" s="91"/>
    </row>
    <row r="126" spans="2:2" x14ac:dyDescent="0.2">
      <c r="B126" s="91"/>
    </row>
    <row r="127" spans="2:2" x14ac:dyDescent="0.2">
      <c r="B127" s="91"/>
    </row>
    <row r="128" spans="2:2" x14ac:dyDescent="0.2">
      <c r="B128" s="91"/>
    </row>
    <row r="129" spans="2:2" x14ac:dyDescent="0.2">
      <c r="B129" s="91"/>
    </row>
    <row r="130" spans="2:2" x14ac:dyDescent="0.2">
      <c r="B130" s="91"/>
    </row>
    <row r="131" spans="2:2" x14ac:dyDescent="0.2">
      <c r="B131" s="91"/>
    </row>
    <row r="132" spans="2:2" x14ac:dyDescent="0.2">
      <c r="B132" s="91"/>
    </row>
    <row r="133" spans="2:2" x14ac:dyDescent="0.2">
      <c r="B133" s="91"/>
    </row>
    <row r="134" spans="2:2" x14ac:dyDescent="0.2">
      <c r="B134" s="91"/>
    </row>
    <row r="135" spans="2:2" x14ac:dyDescent="0.2">
      <c r="B135" s="91"/>
    </row>
    <row r="136" spans="2:2" x14ac:dyDescent="0.2">
      <c r="B136" s="91"/>
    </row>
    <row r="137" spans="2:2" x14ac:dyDescent="0.2">
      <c r="B137" s="91"/>
    </row>
    <row r="138" spans="2:2" x14ac:dyDescent="0.2">
      <c r="B138" s="91"/>
    </row>
    <row r="139" spans="2:2" x14ac:dyDescent="0.2">
      <c r="B139" s="91"/>
    </row>
    <row r="140" spans="2:2" x14ac:dyDescent="0.2">
      <c r="B140" s="91"/>
    </row>
    <row r="141" spans="2:2" x14ac:dyDescent="0.2">
      <c r="B141" s="91"/>
    </row>
    <row r="142" spans="2:2" x14ac:dyDescent="0.2">
      <c r="B142" s="91"/>
    </row>
    <row r="143" spans="2:2" x14ac:dyDescent="0.2">
      <c r="B143" s="91"/>
    </row>
    <row r="144" spans="2:2" x14ac:dyDescent="0.2">
      <c r="B144" s="91"/>
    </row>
    <row r="145" spans="2:2" x14ac:dyDescent="0.2">
      <c r="B145" s="91"/>
    </row>
    <row r="146" spans="2:2" x14ac:dyDescent="0.2">
      <c r="B146" s="91"/>
    </row>
    <row r="147" spans="2:2" x14ac:dyDescent="0.2">
      <c r="B147" s="91"/>
    </row>
    <row r="148" spans="2:2" x14ac:dyDescent="0.2">
      <c r="B148" s="91"/>
    </row>
    <row r="149" spans="2:2" x14ac:dyDescent="0.2">
      <c r="B149" s="91"/>
    </row>
    <row r="150" spans="2:2" x14ac:dyDescent="0.2">
      <c r="B150" s="91"/>
    </row>
    <row r="151" spans="2:2" x14ac:dyDescent="0.2">
      <c r="B151" s="91"/>
    </row>
  </sheetData>
  <sheetProtection algorithmName="SHA-512" hashValue="YsT4NlhOTYSPPfp4A3uftKtA0vBw2FtTxYxWpChDYHSrBShYHNHh4HhIPfTkqdhw/JVR+p0oG6tgfWqbtjfUsA==" saltValue="H6OPQVD+itmqTbVE8Oquig==" spinCount="100000" sheet="1" objects="1" scenarios="1" selectLockedCells="1"/>
  <mergeCells count="6">
    <mergeCell ref="B9:F9"/>
    <mergeCell ref="B2:F2"/>
    <mergeCell ref="B3:F3"/>
    <mergeCell ref="B4:F4"/>
    <mergeCell ref="B5:F5"/>
    <mergeCell ref="B6:F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autoPageBreaks="0"/>
  </sheetPr>
  <dimension ref="A2:BD230"/>
  <sheetViews>
    <sheetView showGridLines="0" zoomScaleNormal="100" workbookViewId="0">
      <selection activeCell="B9" sqref="B9:G9"/>
    </sheetView>
  </sheetViews>
  <sheetFormatPr defaultColWidth="9.140625" defaultRowHeight="12.75" x14ac:dyDescent="0.2"/>
  <cols>
    <col min="1" max="1" width="7.5703125" style="104" customWidth="1"/>
    <col min="2" max="2" width="10.28515625" style="22" customWidth="1"/>
    <col min="3" max="3" width="31.7109375" style="22" customWidth="1"/>
    <col min="4" max="4" width="32.85546875" style="22" customWidth="1"/>
    <col min="5" max="5" width="4.28515625" style="22" customWidth="1"/>
    <col min="6" max="6" width="11" style="22" customWidth="1"/>
    <col min="7" max="7" width="15.7109375" style="22" customWidth="1"/>
    <col min="8" max="8" width="16.7109375" style="22" customWidth="1"/>
    <col min="9" max="9" width="18.140625" style="22" customWidth="1"/>
    <col min="10" max="10" width="16" style="22" customWidth="1"/>
    <col min="11" max="11" width="16.7109375" style="22" customWidth="1"/>
    <col min="12" max="12" width="10.140625" style="22" customWidth="1"/>
    <col min="13" max="13" width="11.28515625" style="22" customWidth="1"/>
    <col min="14" max="14" width="15.7109375" style="22" customWidth="1"/>
    <col min="15" max="15" width="3.28515625" style="22" customWidth="1"/>
    <col min="16" max="18" width="19.140625" style="22" customWidth="1"/>
    <col min="19" max="20" width="14.7109375" style="22" customWidth="1"/>
    <col min="21" max="21" width="19.85546875" style="22" customWidth="1"/>
    <col min="22" max="22" width="18.42578125" style="22" customWidth="1"/>
    <col min="23" max="24" width="18.7109375" style="22" customWidth="1"/>
    <col min="25" max="25" width="8.7109375" style="22" customWidth="1"/>
    <col min="26" max="26" width="10.5703125" style="22" customWidth="1"/>
    <col min="27" max="27" width="8.5703125" style="22" customWidth="1"/>
    <col min="28" max="29" width="9.140625" style="22" hidden="1" customWidth="1"/>
    <col min="30" max="30" width="12.5703125" style="22" hidden="1" customWidth="1"/>
    <col min="31" max="33" width="8.42578125" style="22" hidden="1" customWidth="1"/>
    <col min="34" max="35" width="9.7109375" style="22" hidden="1" customWidth="1"/>
    <col min="36" max="36" width="8.42578125" style="22" hidden="1" customWidth="1"/>
    <col min="37" max="38" width="7.7109375" style="22" hidden="1" customWidth="1"/>
    <col min="39" max="40" width="8.7109375" style="22" hidden="1" customWidth="1"/>
    <col min="41" max="41" width="22.140625" style="22" hidden="1" customWidth="1"/>
    <col min="42" max="42" width="45" style="22" hidden="1" customWidth="1"/>
    <col min="43" max="43" width="47.85546875" style="22" hidden="1" customWidth="1"/>
    <col min="44" max="44" width="49.28515625" style="22" hidden="1" customWidth="1"/>
    <col min="45" max="45" width="48.140625" style="22" hidden="1" customWidth="1"/>
    <col min="46" max="46" width="10.42578125" style="22" hidden="1" customWidth="1"/>
    <col min="47" max="56" width="9.140625" style="22" hidden="1" customWidth="1"/>
    <col min="57" max="59" width="9.140625" style="22" customWidth="1"/>
    <col min="60" max="16384" width="9.140625" style="22"/>
  </cols>
  <sheetData>
    <row r="2" spans="1:45" x14ac:dyDescent="0.2">
      <c r="G2" s="23"/>
      <c r="J2" s="38"/>
      <c r="M2" s="44"/>
      <c r="O2" s="19" t="str">
        <f>"Avrop nr: "&amp;B15</f>
        <v xml:space="preserve">Avrop nr: </v>
      </c>
      <c r="W2" s="19" t="str">
        <f>"Avrop nr: "&amp;B15</f>
        <v xml:space="preserve">Avrop nr: </v>
      </c>
      <c r="AD2" s="19"/>
      <c r="AI2" s="45"/>
      <c r="AJ2" s="45"/>
      <c r="AK2" s="45"/>
      <c r="AL2" s="45"/>
      <c r="AM2" s="45"/>
      <c r="AN2" s="45"/>
      <c r="AO2" s="45"/>
      <c r="AP2" s="45"/>
      <c r="AQ2" s="45"/>
      <c r="AR2" s="45"/>
      <c r="AS2" s="45"/>
    </row>
    <row r="3" spans="1:45" ht="26.25" x14ac:dyDescent="0.2">
      <c r="B3" s="510" t="s">
        <v>69</v>
      </c>
      <c r="C3" s="510"/>
      <c r="D3" s="511"/>
      <c r="E3" s="511"/>
      <c r="P3" s="510" t="s">
        <v>70</v>
      </c>
      <c r="Q3" s="512"/>
      <c r="R3" s="511"/>
      <c r="T3" s="493" t="str">
        <f>IF(LarmStatus,"Minst ett av de obligatoriska kraven är inte ifyllda eller besvarade med Nej. Kontrollera rad "&amp;MATCH(TRUE,$AI$4:$AI$999,0)+3&amp;".","")</f>
        <v>Minst ett av de obligatoriska kraven är inte ifyllda eller besvarade med Nej. Kontrollera rad 17.</v>
      </c>
      <c r="U3" s="493"/>
      <c r="V3" s="493"/>
      <c r="W3" s="493"/>
      <c r="Y3" s="23"/>
      <c r="Z3" s="23"/>
      <c r="AA3" s="23"/>
      <c r="AC3" s="23"/>
      <c r="AE3" s="50"/>
      <c r="AI3" s="23" t="b">
        <f>OR(AI4:AI865)</f>
        <v>1</v>
      </c>
    </row>
    <row r="4" spans="1:45" ht="32.25" customHeight="1" x14ac:dyDescent="0.35">
      <c r="B4" s="513" t="s">
        <v>107</v>
      </c>
      <c r="C4" s="514"/>
      <c r="D4" s="514"/>
      <c r="E4" s="514"/>
      <c r="F4" s="514"/>
      <c r="G4" s="514"/>
      <c r="H4" s="514"/>
      <c r="I4" s="514"/>
      <c r="J4" s="529" t="s">
        <v>323</v>
      </c>
      <c r="K4" s="530"/>
      <c r="L4" s="530"/>
      <c r="M4" s="530"/>
      <c r="N4" s="530"/>
      <c r="O4" s="531"/>
      <c r="P4" s="517" t="s">
        <v>592</v>
      </c>
      <c r="Q4" s="517"/>
      <c r="R4" s="517"/>
      <c r="S4" s="517"/>
      <c r="T4" s="517"/>
      <c r="U4" s="517"/>
      <c r="V4" s="517"/>
      <c r="W4" s="518"/>
      <c r="AA4" s="24"/>
    </row>
    <row r="5" spans="1:45" ht="63" customHeight="1" x14ac:dyDescent="0.2">
      <c r="B5" s="515"/>
      <c r="C5" s="516"/>
      <c r="D5" s="516"/>
      <c r="E5" s="516"/>
      <c r="F5" s="516"/>
      <c r="G5" s="516"/>
      <c r="H5" s="516"/>
      <c r="I5" s="516"/>
      <c r="J5" s="532" t="s">
        <v>859</v>
      </c>
      <c r="K5" s="533"/>
      <c r="L5" s="533"/>
      <c r="M5" s="533"/>
      <c r="N5" s="533"/>
      <c r="O5" s="534"/>
      <c r="P5" s="519"/>
      <c r="Q5" s="519"/>
      <c r="R5" s="519"/>
      <c r="S5" s="519"/>
      <c r="T5" s="519"/>
      <c r="U5" s="519"/>
      <c r="V5" s="519"/>
      <c r="W5" s="520"/>
      <c r="AC5" s="1"/>
      <c r="AD5" s="26"/>
      <c r="AE5" s="26"/>
      <c r="AF5" s="26"/>
      <c r="AG5" s="26"/>
    </row>
    <row r="6" spans="1:45" ht="26.25" customHeight="1" x14ac:dyDescent="0.2">
      <c r="B6" s="524" t="s">
        <v>125</v>
      </c>
      <c r="C6" s="524"/>
      <c r="D6" s="524"/>
      <c r="E6" s="524"/>
      <c r="F6" s="524"/>
      <c r="G6" s="524"/>
      <c r="H6" s="524"/>
      <c r="I6" s="524"/>
      <c r="J6" s="526" t="s">
        <v>768</v>
      </c>
      <c r="K6" s="527"/>
      <c r="L6" s="527"/>
      <c r="M6" s="527"/>
      <c r="N6" s="527"/>
      <c r="O6" s="528"/>
      <c r="P6" s="23"/>
      <c r="Q6" s="6"/>
      <c r="R6" s="6"/>
      <c r="S6" s="6"/>
      <c r="T6" s="6"/>
      <c r="U6" s="6"/>
      <c r="V6" s="6"/>
      <c r="W6" s="6"/>
      <c r="AC6" s="1"/>
      <c r="AD6" s="26"/>
      <c r="AE6" s="26"/>
      <c r="AF6" s="26"/>
      <c r="AG6" s="26"/>
    </row>
    <row r="7" spans="1:45" ht="18" customHeight="1" x14ac:dyDescent="0.2">
      <c r="B7" s="525" t="s">
        <v>68</v>
      </c>
      <c r="C7" s="525"/>
      <c r="D7" s="525"/>
      <c r="E7" s="525"/>
      <c r="F7" s="525"/>
      <c r="G7" s="525"/>
      <c r="H7" s="525"/>
      <c r="I7" s="525"/>
      <c r="J7" s="526"/>
      <c r="K7" s="527"/>
      <c r="L7" s="527"/>
      <c r="M7" s="527"/>
      <c r="N7" s="527"/>
      <c r="O7" s="528"/>
      <c r="P7" s="25" t="s">
        <v>29</v>
      </c>
      <c r="Q7" s="6"/>
      <c r="R7" s="6"/>
      <c r="S7" s="6"/>
      <c r="T7" s="6"/>
      <c r="U7" s="6"/>
      <c r="V7" s="6"/>
      <c r="W7" s="6"/>
      <c r="AC7" s="1"/>
      <c r="AD7" s="26"/>
      <c r="AE7" s="26"/>
      <c r="AF7" s="26"/>
      <c r="AG7" s="26"/>
    </row>
    <row r="8" spans="1:45" ht="27.75" customHeight="1" x14ac:dyDescent="0.2">
      <c r="B8" s="521" t="s">
        <v>6</v>
      </c>
      <c r="C8" s="522"/>
      <c r="D8" s="522"/>
      <c r="E8" s="522"/>
      <c r="F8" s="522"/>
      <c r="G8" s="522"/>
      <c r="H8" s="521" t="s">
        <v>31</v>
      </c>
      <c r="I8" s="523"/>
      <c r="J8" s="535" t="s">
        <v>735</v>
      </c>
      <c r="K8" s="536"/>
      <c r="L8" s="536"/>
      <c r="M8" s="536"/>
      <c r="N8" s="536"/>
      <c r="O8" s="537"/>
      <c r="P8" s="482" t="s">
        <v>30</v>
      </c>
      <c r="Q8" s="482"/>
      <c r="R8" s="482"/>
      <c r="S8" s="482"/>
      <c r="T8" s="482"/>
      <c r="U8" s="482"/>
      <c r="V8" s="482" t="s">
        <v>31</v>
      </c>
      <c r="W8" s="482"/>
      <c r="AC8" s="1"/>
      <c r="AD8" s="26"/>
      <c r="AE8" s="26"/>
      <c r="AF8" s="26"/>
      <c r="AG8" s="26"/>
    </row>
    <row r="9" spans="1:45" ht="19.5" customHeight="1" x14ac:dyDescent="0.2">
      <c r="B9" s="538"/>
      <c r="C9" s="539"/>
      <c r="D9" s="539"/>
      <c r="E9" s="539"/>
      <c r="F9" s="539"/>
      <c r="G9" s="539"/>
      <c r="H9" s="538"/>
      <c r="I9" s="540"/>
      <c r="J9" s="552" t="s">
        <v>586</v>
      </c>
      <c r="K9" s="440"/>
      <c r="L9" s="440"/>
      <c r="M9" s="440"/>
      <c r="N9" s="440"/>
      <c r="O9" s="553"/>
      <c r="P9" s="481"/>
      <c r="Q9" s="481"/>
      <c r="R9" s="481"/>
      <c r="S9" s="481"/>
      <c r="T9" s="481"/>
      <c r="U9" s="481"/>
      <c r="V9" s="541" t="str">
        <f>IFERROR(INDEX(Leverantörer!$B$2:$P$5,MATCH('1 Specifikation'!$P$9,Leverantörer!$B$2:$B$5,0),MATCH(V8,Leverantörer!$B$1:$P$1,0)),"")</f>
        <v/>
      </c>
      <c r="W9" s="541"/>
      <c r="AC9" s="1"/>
      <c r="AD9" s="26"/>
      <c r="AE9" s="26"/>
      <c r="AF9" s="26"/>
      <c r="AG9" s="26"/>
    </row>
    <row r="10" spans="1:45" s="26" customFormat="1" ht="27.75" customHeight="1" x14ac:dyDescent="0.2">
      <c r="A10" s="105"/>
      <c r="B10" s="542" t="s">
        <v>7</v>
      </c>
      <c r="C10" s="542"/>
      <c r="D10" s="542"/>
      <c r="E10" s="542" t="s">
        <v>5</v>
      </c>
      <c r="F10" s="542"/>
      <c r="G10" s="542"/>
      <c r="H10" s="542" t="s">
        <v>52</v>
      </c>
      <c r="I10" s="542"/>
      <c r="J10" s="593" t="s">
        <v>773</v>
      </c>
      <c r="K10" s="594"/>
      <c r="L10" s="594"/>
      <c r="M10" s="594"/>
      <c r="N10" s="594"/>
      <c r="O10" s="595"/>
      <c r="P10" s="482" t="s">
        <v>1</v>
      </c>
      <c r="Q10" s="482"/>
      <c r="R10" s="482"/>
      <c r="S10" s="482"/>
      <c r="T10" s="482" t="s">
        <v>3</v>
      </c>
      <c r="U10" s="482"/>
      <c r="V10" s="482"/>
      <c r="W10" s="482"/>
      <c r="X10" s="22"/>
      <c r="AC10" s="1"/>
    </row>
    <row r="11" spans="1:45" ht="19.5" customHeight="1" x14ac:dyDescent="0.2">
      <c r="B11" s="551"/>
      <c r="C11" s="551"/>
      <c r="D11" s="551"/>
      <c r="E11" s="551"/>
      <c r="F11" s="551"/>
      <c r="G11" s="551"/>
      <c r="H11" s="551"/>
      <c r="I11" s="551"/>
      <c r="P11" s="550" t="str">
        <f>IFERROR(INDEX(Leverantörer!$B$2:$P$5,MATCH('1 Specifikation'!$P$9,Leverantörer!$B$2:$B$5,0),MATCH(P10,Leverantörer!$B$1:$P$1,0)),"")</f>
        <v/>
      </c>
      <c r="Q11" s="550"/>
      <c r="R11" s="550"/>
      <c r="S11" s="550"/>
      <c r="T11" s="550" t="str">
        <f>IFERROR(INDEX(Leverantörer!$B$2:$P$5,MATCH('1 Specifikation'!$P$9,Leverantörer!$B$2:$B$5,0),MATCH(T10,Leverantörer!$B$1:$P$1,0)),"")</f>
        <v/>
      </c>
      <c r="U11" s="550"/>
      <c r="V11" s="550"/>
      <c r="W11" s="550"/>
      <c r="AC11" s="1"/>
      <c r="AD11" s="26"/>
      <c r="AE11" s="26"/>
      <c r="AF11" s="26"/>
      <c r="AG11" s="26"/>
    </row>
    <row r="12" spans="1:45" ht="27.75" customHeight="1" x14ac:dyDescent="0.2">
      <c r="B12" s="542" t="s">
        <v>51</v>
      </c>
      <c r="C12" s="542"/>
      <c r="D12" s="542"/>
      <c r="E12" s="542" t="s">
        <v>1</v>
      </c>
      <c r="F12" s="542"/>
      <c r="G12" s="542"/>
      <c r="H12" s="542" t="s">
        <v>2</v>
      </c>
      <c r="I12" s="542"/>
      <c r="P12" s="482" t="s">
        <v>7</v>
      </c>
      <c r="Q12" s="482"/>
      <c r="R12" s="482"/>
      <c r="S12" s="483"/>
      <c r="T12" s="482" t="s">
        <v>5</v>
      </c>
      <c r="U12" s="482"/>
      <c r="V12" s="482" t="s">
        <v>52</v>
      </c>
      <c r="W12" s="482"/>
      <c r="AC12" s="1"/>
      <c r="AD12" s="26"/>
      <c r="AE12" s="26"/>
      <c r="AF12" s="26"/>
      <c r="AG12" s="26"/>
    </row>
    <row r="13" spans="1:45" ht="19.5" customHeight="1" x14ac:dyDescent="0.2">
      <c r="B13" s="551"/>
      <c r="C13" s="551"/>
      <c r="D13" s="551"/>
      <c r="E13" s="551"/>
      <c r="F13" s="551"/>
      <c r="G13" s="551"/>
      <c r="H13" s="551"/>
      <c r="I13" s="551"/>
      <c r="P13" s="550" t="str">
        <f>IFERROR(INDEX(Leverantörer!$B$2:$P$5,MATCH('1 Specifikation'!$P$9,Leverantörer!$B$2:$B$5,0),MATCH(P12,Leverantörer!$B$1:$P$1,0)),"")</f>
        <v/>
      </c>
      <c r="Q13" s="550"/>
      <c r="R13" s="550"/>
      <c r="S13" s="546"/>
      <c r="T13" s="549" t="str">
        <f>IFERROR(INDEX(Leverantörer!$B$2:$P$5,MATCH('1 Specifikation'!$P$9,Leverantörer!$B$2:$B$5,0),MATCH(T12,Leverantörer!$B$1:$P$1,0)),"")</f>
        <v/>
      </c>
      <c r="U13" s="549"/>
      <c r="V13" s="550" t="str">
        <f>IFERROR(INDEX(Leverantörer!$B$2:$P$5,MATCH('1 Specifikation'!$P$9,Leverantörer!$B$2:$B$5,0),MATCH(V12,Leverantörer!$B$1:$P$1,0)),"")</f>
        <v/>
      </c>
      <c r="W13" s="550"/>
      <c r="AC13" s="1"/>
      <c r="AD13" s="26"/>
      <c r="AE13" s="26"/>
      <c r="AF13" s="26"/>
      <c r="AG13" s="26"/>
    </row>
    <row r="14" spans="1:45" ht="27.75" customHeight="1" x14ac:dyDescent="0.2">
      <c r="B14" s="542" t="s">
        <v>111</v>
      </c>
      <c r="C14" s="542"/>
      <c r="D14" s="542"/>
      <c r="E14" s="521" t="s">
        <v>3</v>
      </c>
      <c r="F14" s="522"/>
      <c r="G14" s="522"/>
      <c r="H14" s="522"/>
      <c r="I14" s="523"/>
      <c r="P14" s="483" t="s">
        <v>2</v>
      </c>
      <c r="Q14" s="505"/>
      <c r="R14" s="505"/>
      <c r="S14" s="505"/>
      <c r="T14" s="483" t="s">
        <v>32</v>
      </c>
      <c r="U14" s="505"/>
      <c r="V14" s="505"/>
      <c r="W14" s="596"/>
      <c r="AC14" s="1"/>
      <c r="AD14" s="26"/>
      <c r="AE14" s="26"/>
      <c r="AF14" s="26"/>
      <c r="AG14" s="26"/>
    </row>
    <row r="15" spans="1:45" ht="19.5" customHeight="1" x14ac:dyDescent="0.2">
      <c r="B15" s="551"/>
      <c r="C15" s="551"/>
      <c r="D15" s="551"/>
      <c r="E15" s="538" t="s">
        <v>0</v>
      </c>
      <c r="F15" s="539"/>
      <c r="G15" s="539"/>
      <c r="H15" s="539"/>
      <c r="I15" s="540"/>
      <c r="P15" s="546" t="str">
        <f>IFERROR(INDEX(Leverantörer!$B$2:$P$5,MATCH('1 Specifikation'!$P$9,Leverantörer!$B$2:$B$5,0),MATCH(P14,Leverantörer!$B$1:$P$1,0)),"")</f>
        <v/>
      </c>
      <c r="Q15" s="547"/>
      <c r="R15" s="547" t="str">
        <f>IFERROR(INDEX(Leverantörer!$B$2:$P$5,MATCH('1 Specifikation'!$P$9,Leverantörer!$B$2:$B$5,0),MATCH(R14,Leverantörer!$B$1:$P$1,0)),"")</f>
        <v/>
      </c>
      <c r="S15" s="547"/>
      <c r="T15" s="600"/>
      <c r="U15" s="601"/>
      <c r="V15" s="601"/>
      <c r="W15" s="602"/>
      <c r="AC15" s="1"/>
      <c r="AD15" s="26"/>
      <c r="AE15" s="26"/>
      <c r="AF15" s="26"/>
      <c r="AG15" s="26"/>
    </row>
    <row r="16" spans="1:45" ht="27.75" customHeight="1" x14ac:dyDescent="0.2">
      <c r="B16" s="349"/>
      <c r="C16" s="349"/>
      <c r="D16" s="349"/>
      <c r="E16" s="349"/>
      <c r="F16" s="349"/>
      <c r="G16" s="349"/>
      <c r="H16" s="349"/>
      <c r="I16" s="349"/>
      <c r="J16" s="38"/>
      <c r="P16" s="483" t="s">
        <v>33</v>
      </c>
      <c r="Q16" s="505"/>
      <c r="R16" s="596"/>
      <c r="S16" s="483" t="s">
        <v>583</v>
      </c>
      <c r="T16" s="505"/>
      <c r="U16" s="505"/>
      <c r="V16" s="505"/>
      <c r="W16" s="596"/>
      <c r="AC16" s="1"/>
      <c r="AD16" s="26"/>
      <c r="AE16" s="26"/>
      <c r="AF16" s="26"/>
      <c r="AG16" s="26"/>
    </row>
    <row r="17" spans="2:35" ht="19.5" customHeight="1" x14ac:dyDescent="0.2">
      <c r="B17" s="10"/>
      <c r="C17" s="10"/>
      <c r="D17" s="10"/>
      <c r="E17" s="10"/>
      <c r="F17" s="10"/>
      <c r="G17" s="10"/>
      <c r="H17" s="10"/>
      <c r="I17" s="10"/>
      <c r="P17" s="546"/>
      <c r="Q17" s="547"/>
      <c r="R17" s="548"/>
      <c r="S17" s="543"/>
      <c r="T17" s="544"/>
      <c r="U17" s="544"/>
      <c r="V17" s="544"/>
      <c r="W17" s="545"/>
      <c r="AC17" s="1"/>
      <c r="AD17" s="26"/>
      <c r="AE17" s="26"/>
      <c r="AF17" s="26"/>
      <c r="AG17" s="26"/>
      <c r="AI17" s="51" t="b">
        <f>IF(OR(P17=0,P17&lt;&gt;"Ja"),IF(S17=0,TRUE,FALSE),FALSE)</f>
        <v>1</v>
      </c>
    </row>
    <row r="18" spans="2:35" ht="53.25" customHeight="1" x14ac:dyDescent="0.2">
      <c r="B18" s="10"/>
      <c r="C18" s="10"/>
      <c r="D18" s="10"/>
      <c r="E18" s="10"/>
      <c r="F18" s="10"/>
      <c r="G18" s="10"/>
      <c r="H18" s="10"/>
      <c r="I18" s="10"/>
      <c r="P18" s="236"/>
      <c r="Q18" s="236"/>
      <c r="R18" s="236"/>
      <c r="S18" s="237"/>
      <c r="T18" s="237"/>
      <c r="U18" s="237"/>
      <c r="V18" s="237"/>
      <c r="W18" s="237"/>
      <c r="AC18" s="1"/>
      <c r="AD18" s="26"/>
      <c r="AE18" s="26"/>
      <c r="AF18" s="26"/>
      <c r="AG18" s="26"/>
      <c r="AI18" s="51"/>
    </row>
    <row r="19" spans="2:35" ht="39.75" hidden="1" customHeight="1" x14ac:dyDescent="0.2">
      <c r="B19" s="10"/>
      <c r="C19" s="10"/>
      <c r="D19" s="10"/>
      <c r="E19" s="10"/>
      <c r="F19" s="10"/>
      <c r="G19" s="10"/>
      <c r="H19" s="10"/>
      <c r="I19" s="10"/>
      <c r="K19" s="238"/>
      <c r="L19" s="238"/>
      <c r="P19" s="236"/>
      <c r="Q19" s="236"/>
      <c r="R19" s="236"/>
      <c r="S19" s="237"/>
      <c r="T19" s="237"/>
      <c r="U19" s="237"/>
      <c r="V19" s="237"/>
      <c r="W19" s="237"/>
      <c r="X19" s="237"/>
      <c r="AC19" s="1"/>
      <c r="AD19" s="26"/>
      <c r="AE19" s="26"/>
      <c r="AF19" s="26"/>
      <c r="AG19" s="26"/>
      <c r="AI19" s="51"/>
    </row>
    <row r="20" spans="2:35" ht="19.5" hidden="1" customHeight="1" x14ac:dyDescent="0.2">
      <c r="B20" s="238"/>
      <c r="C20" s="238"/>
      <c r="D20" s="235"/>
      <c r="E20" s="235"/>
      <c r="F20" s="235"/>
      <c r="G20" s="235"/>
      <c r="H20" s="235"/>
      <c r="I20" s="235"/>
      <c r="K20" s="238"/>
      <c r="L20" s="238"/>
      <c r="P20" s="236"/>
      <c r="Q20" s="236"/>
      <c r="R20" s="236"/>
      <c r="S20" s="237"/>
      <c r="T20" s="237"/>
      <c r="U20" s="237"/>
      <c r="V20" s="237"/>
      <c r="W20" s="237"/>
      <c r="X20" s="237"/>
      <c r="AC20" s="1"/>
      <c r="AD20" s="26"/>
      <c r="AE20" s="26"/>
      <c r="AF20" s="26"/>
      <c r="AG20" s="26"/>
      <c r="AI20" s="51"/>
    </row>
    <row r="21" spans="2:35" ht="17.25" hidden="1" customHeight="1" x14ac:dyDescent="0.2">
      <c r="B21" s="23" t="s">
        <v>321</v>
      </c>
      <c r="P21" s="23"/>
      <c r="AC21" s="1"/>
      <c r="AD21" s="26"/>
      <c r="AE21" s="26"/>
      <c r="AF21" s="26"/>
      <c r="AG21" s="26"/>
    </row>
    <row r="22" spans="2:35" ht="12.75" hidden="1" customHeight="1" x14ac:dyDescent="0.2">
      <c r="B22" s="567" t="s">
        <v>591</v>
      </c>
      <c r="C22" s="568"/>
      <c r="D22" s="568"/>
      <c r="E22" s="568"/>
      <c r="F22" s="568"/>
      <c r="G22" s="568"/>
      <c r="H22" s="568"/>
      <c r="I22" s="569"/>
      <c r="P22" s="554"/>
      <c r="Q22" s="554"/>
      <c r="R22" s="554"/>
      <c r="S22" s="554"/>
      <c r="T22" s="554"/>
      <c r="U22" s="554"/>
      <c r="V22" s="554"/>
      <c r="W22" s="554"/>
      <c r="X22" s="26"/>
      <c r="AC22" s="1"/>
      <c r="AD22" s="26"/>
      <c r="AE22" s="26"/>
      <c r="AF22" s="26"/>
      <c r="AG22" s="26"/>
    </row>
    <row r="23" spans="2:35" ht="12.75" hidden="1" customHeight="1" x14ac:dyDescent="0.2">
      <c r="B23" s="570"/>
      <c r="C23" s="554"/>
      <c r="D23" s="554"/>
      <c r="E23" s="554"/>
      <c r="F23" s="554"/>
      <c r="G23" s="554"/>
      <c r="H23" s="554"/>
      <c r="I23" s="571"/>
      <c r="P23" s="554"/>
      <c r="Q23" s="554"/>
      <c r="R23" s="554"/>
      <c r="S23" s="554"/>
      <c r="T23" s="554"/>
      <c r="U23" s="554"/>
      <c r="V23" s="554"/>
      <c r="W23" s="554"/>
      <c r="X23" s="26"/>
      <c r="AC23" s="1"/>
      <c r="AD23" s="26"/>
      <c r="AE23" s="26"/>
      <c r="AF23" s="26"/>
      <c r="AG23" s="26"/>
    </row>
    <row r="24" spans="2:35" ht="12.75" hidden="1" customHeight="1" x14ac:dyDescent="0.2">
      <c r="B24" s="570"/>
      <c r="C24" s="554"/>
      <c r="D24" s="554"/>
      <c r="E24" s="554"/>
      <c r="F24" s="554"/>
      <c r="G24" s="554"/>
      <c r="H24" s="554"/>
      <c r="I24" s="571"/>
      <c r="P24" s="554"/>
      <c r="Q24" s="554"/>
      <c r="R24" s="554"/>
      <c r="S24" s="554"/>
      <c r="T24" s="554"/>
      <c r="U24" s="554"/>
      <c r="V24" s="554"/>
      <c r="W24" s="554"/>
      <c r="X24" s="26"/>
      <c r="AC24" s="1"/>
      <c r="AD24" s="26"/>
      <c r="AE24" s="26"/>
      <c r="AF24" s="26"/>
      <c r="AG24" s="26"/>
    </row>
    <row r="25" spans="2:35" ht="12.75" hidden="1" customHeight="1" x14ac:dyDescent="0.2">
      <c r="B25" s="570"/>
      <c r="C25" s="554"/>
      <c r="D25" s="554"/>
      <c r="E25" s="554"/>
      <c r="F25" s="554"/>
      <c r="G25" s="554"/>
      <c r="H25" s="554"/>
      <c r="I25" s="571"/>
      <c r="P25" s="554"/>
      <c r="Q25" s="554"/>
      <c r="R25" s="554"/>
      <c r="S25" s="554"/>
      <c r="T25" s="554"/>
      <c r="U25" s="554"/>
      <c r="V25" s="554"/>
      <c r="W25" s="554"/>
      <c r="X25" s="26"/>
      <c r="AC25" s="1"/>
      <c r="AD25" s="26"/>
      <c r="AE25" s="26"/>
      <c r="AF25" s="26"/>
      <c r="AG25" s="26"/>
    </row>
    <row r="26" spans="2:35" ht="54.4" hidden="1" customHeight="1" x14ac:dyDescent="0.2">
      <c r="B26" s="570"/>
      <c r="C26" s="554"/>
      <c r="D26" s="554"/>
      <c r="E26" s="554"/>
      <c r="F26" s="554"/>
      <c r="G26" s="554"/>
      <c r="H26" s="554"/>
      <c r="I26" s="571"/>
      <c r="P26" s="554"/>
      <c r="Q26" s="554"/>
      <c r="R26" s="554"/>
      <c r="S26" s="554"/>
      <c r="T26" s="554"/>
      <c r="U26" s="554"/>
      <c r="V26" s="554"/>
      <c r="W26" s="554"/>
      <c r="X26" s="26"/>
      <c r="AC26" s="1"/>
      <c r="AD26" s="26"/>
      <c r="AE26" s="26"/>
      <c r="AF26" s="26"/>
      <c r="AG26" s="26"/>
    </row>
    <row r="27" spans="2:35" ht="43.15" hidden="1" customHeight="1" x14ac:dyDescent="0.2">
      <c r="B27" s="572"/>
      <c r="C27" s="573"/>
      <c r="D27" s="573"/>
      <c r="E27" s="573"/>
      <c r="F27" s="573"/>
      <c r="G27" s="573"/>
      <c r="H27" s="573"/>
      <c r="I27" s="574"/>
      <c r="AC27" s="1"/>
      <c r="AD27" s="26"/>
      <c r="AE27" s="26"/>
      <c r="AF27" s="26"/>
      <c r="AG27" s="26"/>
    </row>
    <row r="28" spans="2:35" ht="17.25" customHeight="1" x14ac:dyDescent="0.2">
      <c r="P28" s="23" t="s">
        <v>584</v>
      </c>
    </row>
    <row r="29" spans="2:35" ht="55.5" customHeight="1" x14ac:dyDescent="0.2">
      <c r="B29" s="42" t="s">
        <v>317</v>
      </c>
      <c r="P29" s="603" t="s">
        <v>585</v>
      </c>
      <c r="Q29" s="604"/>
      <c r="R29" s="604"/>
      <c r="S29" s="604"/>
      <c r="T29" s="604"/>
      <c r="U29" s="604"/>
      <c r="V29" s="604"/>
      <c r="W29" s="605"/>
      <c r="X29" s="28"/>
      <c r="AC29" s="1"/>
      <c r="AD29" s="26"/>
      <c r="AE29" s="26"/>
      <c r="AF29" s="26"/>
      <c r="AG29" s="26"/>
    </row>
    <row r="30" spans="2:35" ht="115.5" customHeight="1" x14ac:dyDescent="0.2">
      <c r="B30" s="562"/>
      <c r="C30" s="566"/>
      <c r="D30" s="566"/>
      <c r="E30" s="566"/>
      <c r="F30" s="566"/>
      <c r="G30" s="566"/>
      <c r="H30" s="566"/>
      <c r="I30" s="566"/>
      <c r="P30" s="597"/>
      <c r="Q30" s="598"/>
      <c r="R30" s="598"/>
      <c r="S30" s="598"/>
      <c r="T30" s="598"/>
      <c r="U30" s="598"/>
      <c r="V30" s="598"/>
      <c r="W30" s="599"/>
      <c r="X30" s="28"/>
      <c r="AC30" s="1"/>
      <c r="AD30" s="26"/>
      <c r="AE30" s="26"/>
      <c r="AF30" s="26"/>
      <c r="AG30" s="26"/>
    </row>
    <row r="31" spans="2:35" ht="17.25" customHeight="1" x14ac:dyDescent="0.2">
      <c r="B31" s="52"/>
      <c r="C31" s="35"/>
      <c r="D31" s="35"/>
      <c r="E31" s="35"/>
      <c r="F31" s="35"/>
      <c r="G31" s="35"/>
      <c r="H31" s="35"/>
      <c r="X31" s="28"/>
    </row>
    <row r="32" spans="2:35" ht="27.75" hidden="1" customHeight="1" x14ac:dyDescent="0.2">
      <c r="B32" s="484" t="s">
        <v>576</v>
      </c>
      <c r="C32" s="484"/>
      <c r="D32" s="484" t="s">
        <v>577</v>
      </c>
      <c r="E32" s="484"/>
      <c r="G32" s="468" t="s">
        <v>104</v>
      </c>
      <c r="H32" s="468"/>
      <c r="I32" s="468"/>
      <c r="X32" s="28"/>
    </row>
    <row r="33" spans="2:28" ht="19.5" hidden="1" customHeight="1" x14ac:dyDescent="0.2">
      <c r="B33" s="564">
        <v>45413</v>
      </c>
      <c r="C33" s="565"/>
      <c r="D33" s="563">
        <v>45444</v>
      </c>
      <c r="E33" s="563"/>
      <c r="G33" s="562" t="s">
        <v>794</v>
      </c>
      <c r="H33" s="562"/>
      <c r="I33" s="562"/>
    </row>
    <row r="34" spans="2:28" ht="12.75" hidden="1" customHeight="1" x14ac:dyDescent="0.2"/>
    <row r="35" spans="2:28" ht="27.75" hidden="1" customHeight="1" x14ac:dyDescent="0.2">
      <c r="B35" s="484" t="s">
        <v>46</v>
      </c>
      <c r="C35" s="484"/>
      <c r="D35" s="484" t="s">
        <v>47</v>
      </c>
      <c r="E35" s="484"/>
      <c r="G35" s="468" t="s">
        <v>589</v>
      </c>
      <c r="H35" s="468"/>
      <c r="I35" s="468"/>
    </row>
    <row r="36" spans="2:28" ht="19.5" hidden="1" customHeight="1" x14ac:dyDescent="0.2">
      <c r="B36" s="564"/>
      <c r="C36" s="565"/>
      <c r="D36" s="561"/>
      <c r="E36" s="561"/>
      <c r="G36" s="555" t="s">
        <v>590</v>
      </c>
      <c r="H36" s="556"/>
      <c r="I36" s="559" t="s">
        <v>581</v>
      </c>
      <c r="P36" s="53"/>
      <c r="Q36" s="53"/>
      <c r="R36" s="53"/>
    </row>
    <row r="37" spans="2:28" ht="12.75" hidden="1" customHeight="1" x14ac:dyDescent="0.2">
      <c r="F37" s="38"/>
      <c r="G37" s="557"/>
      <c r="H37" s="558"/>
      <c r="I37" s="560"/>
    </row>
    <row r="38" spans="2:28" ht="27.75" hidden="1" customHeight="1" x14ac:dyDescent="0.2">
      <c r="B38" s="484" t="s">
        <v>578</v>
      </c>
      <c r="C38" s="484"/>
      <c r="D38" s="484" t="s">
        <v>579</v>
      </c>
      <c r="E38" s="484"/>
      <c r="G38" s="575"/>
      <c r="H38" s="575"/>
    </row>
    <row r="39" spans="2:28" ht="19.5" hidden="1" customHeight="1" x14ac:dyDescent="0.2">
      <c r="B39" s="564"/>
      <c r="C39" s="565"/>
      <c r="D39" s="564"/>
      <c r="E39" s="565"/>
      <c r="G39" s="581"/>
      <c r="H39" s="581"/>
      <c r="P39" s="53"/>
      <c r="Q39" s="53"/>
      <c r="R39" s="53"/>
    </row>
    <row r="40" spans="2:28" ht="12.75" hidden="1" customHeight="1" x14ac:dyDescent="0.2"/>
    <row r="41" spans="2:28" ht="26.25" hidden="1" customHeight="1" x14ac:dyDescent="0.2">
      <c r="B41" s="442" t="s">
        <v>315</v>
      </c>
      <c r="C41" s="443"/>
      <c r="D41" s="443"/>
      <c r="E41" s="443"/>
      <c r="F41" s="443"/>
      <c r="G41" s="443"/>
      <c r="H41" s="443"/>
      <c r="I41" s="443"/>
      <c r="J41" s="443"/>
      <c r="K41" s="443"/>
      <c r="L41" s="113"/>
      <c r="M41" s="114"/>
      <c r="N41" s="243"/>
    </row>
    <row r="42" spans="2:28" ht="26.25" hidden="1" customHeight="1" x14ac:dyDescent="0.2">
      <c r="B42" s="576" t="s">
        <v>152</v>
      </c>
      <c r="C42" s="577"/>
      <c r="D42" s="577"/>
      <c r="E42" s="577"/>
      <c r="F42" s="577"/>
      <c r="G42" s="577"/>
      <c r="H42" s="577"/>
      <c r="I42" s="577"/>
      <c r="J42" s="577"/>
      <c r="K42" s="577"/>
      <c r="L42" s="115"/>
      <c r="M42" s="116"/>
      <c r="N42" s="244"/>
    </row>
    <row r="43" spans="2:28" ht="12.75" customHeight="1" x14ac:dyDescent="0.2">
      <c r="B43" s="32"/>
      <c r="C43" s="32"/>
      <c r="D43" s="32"/>
      <c r="E43" s="32"/>
      <c r="F43" s="32"/>
      <c r="G43" s="32"/>
      <c r="H43" s="32"/>
      <c r="I43" s="32"/>
      <c r="J43" s="32"/>
      <c r="K43" s="63"/>
    </row>
    <row r="44" spans="2:28" ht="27.75" hidden="1" customHeight="1" x14ac:dyDescent="0.2">
      <c r="B44" s="578" t="s">
        <v>316</v>
      </c>
      <c r="C44" s="579"/>
      <c r="D44" s="579"/>
      <c r="E44" s="579"/>
      <c r="F44" s="579"/>
      <c r="G44" s="579"/>
      <c r="H44" s="579"/>
      <c r="I44" s="579"/>
      <c r="J44" s="579"/>
      <c r="K44" s="579"/>
      <c r="L44" s="137"/>
      <c r="M44" s="138"/>
      <c r="N44" s="245"/>
    </row>
    <row r="45" spans="2:28" ht="25.5" hidden="1" customHeight="1" x14ac:dyDescent="0.2">
      <c r="B45" s="576" t="s">
        <v>158</v>
      </c>
      <c r="C45" s="577"/>
      <c r="D45" s="577"/>
      <c r="E45" s="577"/>
      <c r="F45" s="577"/>
      <c r="G45" s="577"/>
      <c r="H45" s="577"/>
      <c r="I45" s="577"/>
      <c r="J45" s="577"/>
      <c r="K45" s="577"/>
      <c r="L45" s="139"/>
      <c r="M45" s="140"/>
      <c r="N45" s="246"/>
      <c r="P45" s="136"/>
      <c r="Q45" s="136"/>
      <c r="R45" s="136"/>
      <c r="V45" s="38"/>
    </row>
    <row r="46" spans="2:28" ht="12.75" customHeight="1" x14ac:dyDescent="0.2">
      <c r="B46" s="141"/>
      <c r="C46" s="141"/>
      <c r="D46" s="142"/>
      <c r="E46" s="142"/>
      <c r="F46" s="142"/>
      <c r="L46" s="26"/>
      <c r="M46" s="26"/>
      <c r="N46" s="26"/>
    </row>
    <row r="47" spans="2:28" ht="21" hidden="1" customHeight="1" x14ac:dyDescent="0.2">
      <c r="B47" s="480" t="s">
        <v>304</v>
      </c>
      <c r="C47" s="480"/>
      <c r="D47" s="480"/>
      <c r="E47" s="480"/>
      <c r="F47" s="480"/>
      <c r="I47" s="38"/>
      <c r="L47" s="26"/>
      <c r="M47" s="26"/>
      <c r="N47" s="26"/>
      <c r="P47" s="606" t="s">
        <v>48</v>
      </c>
      <c r="Q47" s="606"/>
      <c r="T47" s="606"/>
      <c r="U47" s="606"/>
      <c r="Y47" s="143"/>
      <c r="Z47" s="27"/>
      <c r="AA47" s="27"/>
      <c r="AB47" s="27"/>
    </row>
    <row r="48" spans="2:28" ht="2.25" customHeight="1" x14ac:dyDescent="0.2">
      <c r="B48" s="580"/>
      <c r="C48" s="580"/>
      <c r="D48" s="580"/>
      <c r="E48" s="580"/>
      <c r="F48" s="580"/>
      <c r="G48" s="50"/>
      <c r="I48" s="144" t="s">
        <v>127</v>
      </c>
      <c r="N48" s="26"/>
      <c r="P48" s="580"/>
      <c r="Q48" s="580"/>
      <c r="R48" s="580"/>
      <c r="S48" s="580"/>
      <c r="T48" s="580"/>
    </row>
    <row r="49" spans="2:45" ht="90" hidden="1" customHeight="1" x14ac:dyDescent="0.2">
      <c r="B49" s="145" t="s">
        <v>306</v>
      </c>
      <c r="C49" s="460" t="s">
        <v>619</v>
      </c>
      <c r="D49" s="461"/>
      <c r="E49" s="167" t="s">
        <v>645</v>
      </c>
      <c r="F49" s="164" t="s">
        <v>646</v>
      </c>
      <c r="G49" s="170" t="s">
        <v>614</v>
      </c>
      <c r="H49" s="179" t="s">
        <v>653</v>
      </c>
      <c r="I49" s="179" t="s">
        <v>611</v>
      </c>
      <c r="J49" s="464" t="s">
        <v>647</v>
      </c>
      <c r="K49" s="465"/>
      <c r="L49" s="159" t="s">
        <v>612</v>
      </c>
      <c r="M49" s="159" t="s">
        <v>613</v>
      </c>
      <c r="N49" s="26"/>
      <c r="P49" s="173" t="s">
        <v>648</v>
      </c>
      <c r="Q49" s="644" t="s">
        <v>305</v>
      </c>
      <c r="R49" s="449"/>
      <c r="S49" s="174" t="s">
        <v>649</v>
      </c>
      <c r="T49" s="175" t="s">
        <v>110</v>
      </c>
      <c r="U49" s="174" t="s">
        <v>650</v>
      </c>
      <c r="V49" s="175" t="s">
        <v>651</v>
      </c>
      <c r="W49" s="175" t="s">
        <v>652</v>
      </c>
      <c r="X49" s="175" t="s">
        <v>652</v>
      </c>
      <c r="Y49" s="459" t="s">
        <v>318</v>
      </c>
      <c r="Z49" s="449"/>
    </row>
    <row r="50" spans="2:45" ht="43.5" hidden="1" customHeight="1" x14ac:dyDescent="0.2">
      <c r="B50" s="146" t="s">
        <v>94</v>
      </c>
      <c r="C50" s="462"/>
      <c r="D50" s="463"/>
      <c r="E50" s="168"/>
      <c r="F50" s="165"/>
      <c r="G50" s="171"/>
      <c r="H50" s="180"/>
      <c r="I50" s="180"/>
      <c r="J50" s="466"/>
      <c r="K50" s="467"/>
      <c r="L50" s="160"/>
      <c r="M50" s="161"/>
      <c r="N50" s="26"/>
      <c r="P50" s="176"/>
      <c r="Q50" s="450"/>
      <c r="R50" s="451"/>
      <c r="S50" s="177"/>
      <c r="T50" s="177"/>
      <c r="U50" s="177"/>
      <c r="V50" s="177"/>
      <c r="W50" s="178"/>
      <c r="X50" s="178"/>
      <c r="Y50" s="457">
        <f>W50+V50+U50+T50+S50</f>
        <v>0</v>
      </c>
      <c r="Z50" s="458"/>
      <c r="AA50" s="586"/>
      <c r="AB50" s="587"/>
      <c r="AC50" s="587"/>
      <c r="AD50" s="587"/>
      <c r="AE50" s="587"/>
      <c r="AF50" s="587"/>
      <c r="AG50" s="587"/>
      <c r="AH50" s="587"/>
      <c r="AI50" s="587"/>
      <c r="AJ50" s="587"/>
      <c r="AK50" s="587"/>
      <c r="AL50" s="587"/>
      <c r="AM50" s="587"/>
      <c r="AN50" s="587"/>
      <c r="AO50" s="587"/>
      <c r="AP50" s="587"/>
      <c r="AQ50" s="587"/>
      <c r="AR50" s="587"/>
      <c r="AS50" s="587"/>
    </row>
    <row r="51" spans="2:45" ht="42.75" hidden="1" customHeight="1" x14ac:dyDescent="0.2">
      <c r="B51" s="146" t="s">
        <v>95</v>
      </c>
      <c r="C51" s="462"/>
      <c r="D51" s="463"/>
      <c r="E51" s="168"/>
      <c r="F51" s="165"/>
      <c r="G51" s="171"/>
      <c r="H51" s="180"/>
      <c r="I51" s="180"/>
      <c r="J51" s="466"/>
      <c r="K51" s="467"/>
      <c r="L51" s="160"/>
      <c r="M51" s="161"/>
      <c r="N51" s="26"/>
      <c r="P51" s="176"/>
      <c r="Q51" s="450"/>
      <c r="R51" s="451"/>
      <c r="S51" s="177"/>
      <c r="T51" s="177"/>
      <c r="U51" s="177"/>
      <c r="V51" s="177"/>
      <c r="W51" s="178"/>
      <c r="X51" s="178"/>
      <c r="Y51" s="457">
        <f t="shared" ref="Y51:Y69" si="0">W51+V51+U51+T51+S51</f>
        <v>0</v>
      </c>
      <c r="Z51" s="458"/>
    </row>
    <row r="52" spans="2:45" ht="42.75" hidden="1" customHeight="1" x14ac:dyDescent="0.2">
      <c r="B52" s="146" t="s">
        <v>96</v>
      </c>
      <c r="C52" s="462"/>
      <c r="D52" s="463"/>
      <c r="E52" s="168"/>
      <c r="F52" s="165"/>
      <c r="G52" s="171"/>
      <c r="H52" s="180"/>
      <c r="I52" s="180"/>
      <c r="J52" s="466"/>
      <c r="K52" s="467"/>
      <c r="L52" s="160"/>
      <c r="M52" s="161"/>
      <c r="N52" s="26"/>
      <c r="P52" s="176"/>
      <c r="Q52" s="450"/>
      <c r="R52" s="451"/>
      <c r="S52" s="177"/>
      <c r="T52" s="177"/>
      <c r="U52" s="177"/>
      <c r="V52" s="177"/>
      <c r="W52" s="178"/>
      <c r="X52" s="178"/>
      <c r="Y52" s="457">
        <f t="shared" si="0"/>
        <v>0</v>
      </c>
      <c r="Z52" s="458"/>
    </row>
    <row r="53" spans="2:45" ht="42.75" hidden="1" customHeight="1" x14ac:dyDescent="0.2">
      <c r="B53" s="146" t="s">
        <v>97</v>
      </c>
      <c r="C53" s="462"/>
      <c r="D53" s="463"/>
      <c r="E53" s="168"/>
      <c r="F53" s="165"/>
      <c r="G53" s="171"/>
      <c r="H53" s="180"/>
      <c r="I53" s="180"/>
      <c r="J53" s="466"/>
      <c r="K53" s="467"/>
      <c r="L53" s="160"/>
      <c r="M53" s="161"/>
      <c r="N53" s="26"/>
      <c r="P53" s="176"/>
      <c r="Q53" s="450"/>
      <c r="R53" s="451"/>
      <c r="S53" s="177"/>
      <c r="T53" s="177"/>
      <c r="U53" s="177"/>
      <c r="V53" s="177"/>
      <c r="W53" s="178"/>
      <c r="X53" s="178"/>
      <c r="Y53" s="457">
        <f t="shared" si="0"/>
        <v>0</v>
      </c>
      <c r="Z53" s="458"/>
    </row>
    <row r="54" spans="2:45" ht="42.75" hidden="1" customHeight="1" x14ac:dyDescent="0.2">
      <c r="B54" s="146" t="s">
        <v>98</v>
      </c>
      <c r="C54" s="462"/>
      <c r="D54" s="463"/>
      <c r="E54" s="168"/>
      <c r="F54" s="165"/>
      <c r="G54" s="171"/>
      <c r="H54" s="180"/>
      <c r="I54" s="180"/>
      <c r="J54" s="466"/>
      <c r="K54" s="467"/>
      <c r="L54" s="160"/>
      <c r="M54" s="161"/>
      <c r="N54" s="26"/>
      <c r="P54" s="176"/>
      <c r="Q54" s="450"/>
      <c r="R54" s="451"/>
      <c r="S54" s="177"/>
      <c r="T54" s="177"/>
      <c r="U54" s="177"/>
      <c r="V54" s="177"/>
      <c r="W54" s="178"/>
      <c r="X54" s="178"/>
      <c r="Y54" s="457">
        <f t="shared" si="0"/>
        <v>0</v>
      </c>
      <c r="Z54" s="458"/>
    </row>
    <row r="55" spans="2:45" ht="42.75" hidden="1" customHeight="1" x14ac:dyDescent="0.2">
      <c r="B55" s="146" t="s">
        <v>100</v>
      </c>
      <c r="C55" s="462"/>
      <c r="D55" s="463"/>
      <c r="E55" s="168"/>
      <c r="F55" s="165"/>
      <c r="G55" s="171"/>
      <c r="H55" s="180"/>
      <c r="I55" s="180"/>
      <c r="J55" s="466"/>
      <c r="K55" s="467"/>
      <c r="L55" s="160"/>
      <c r="M55" s="161"/>
      <c r="N55" s="26"/>
      <c r="P55" s="176"/>
      <c r="Q55" s="450"/>
      <c r="R55" s="451"/>
      <c r="S55" s="177"/>
      <c r="T55" s="177"/>
      <c r="U55" s="177"/>
      <c r="V55" s="177"/>
      <c r="W55" s="178"/>
      <c r="X55" s="178"/>
      <c r="Y55" s="457">
        <f t="shared" si="0"/>
        <v>0</v>
      </c>
      <c r="Z55" s="458"/>
    </row>
    <row r="56" spans="2:45" ht="42.75" hidden="1" customHeight="1" x14ac:dyDescent="0.2">
      <c r="B56" s="146" t="s">
        <v>99</v>
      </c>
      <c r="C56" s="462"/>
      <c r="D56" s="463"/>
      <c r="E56" s="168"/>
      <c r="F56" s="165"/>
      <c r="G56" s="171"/>
      <c r="H56" s="180"/>
      <c r="I56" s="180"/>
      <c r="J56" s="466"/>
      <c r="K56" s="467"/>
      <c r="L56" s="160"/>
      <c r="M56" s="161"/>
      <c r="N56" s="26"/>
      <c r="P56" s="176"/>
      <c r="Q56" s="450"/>
      <c r="R56" s="451"/>
      <c r="S56" s="177"/>
      <c r="T56" s="177"/>
      <c r="U56" s="177"/>
      <c r="V56" s="177"/>
      <c r="W56" s="178"/>
      <c r="X56" s="178"/>
      <c r="Y56" s="457">
        <f t="shared" si="0"/>
        <v>0</v>
      </c>
      <c r="Z56" s="458"/>
    </row>
    <row r="57" spans="2:45" ht="42.75" hidden="1" customHeight="1" x14ac:dyDescent="0.2">
      <c r="B57" s="146" t="s">
        <v>101</v>
      </c>
      <c r="C57" s="462"/>
      <c r="D57" s="463"/>
      <c r="E57" s="168"/>
      <c r="F57" s="165"/>
      <c r="G57" s="171"/>
      <c r="H57" s="180"/>
      <c r="I57" s="180"/>
      <c r="J57" s="466"/>
      <c r="K57" s="467"/>
      <c r="L57" s="160"/>
      <c r="M57" s="161"/>
      <c r="N57" s="26"/>
      <c r="P57" s="176"/>
      <c r="Q57" s="450"/>
      <c r="R57" s="451"/>
      <c r="S57" s="177"/>
      <c r="T57" s="177"/>
      <c r="U57" s="177"/>
      <c r="V57" s="177"/>
      <c r="W57" s="178"/>
      <c r="X57" s="178"/>
      <c r="Y57" s="457">
        <f t="shared" si="0"/>
        <v>0</v>
      </c>
      <c r="Z57" s="458"/>
    </row>
    <row r="58" spans="2:45" ht="42.75" hidden="1" customHeight="1" x14ac:dyDescent="0.2">
      <c r="B58" s="146" t="s">
        <v>102</v>
      </c>
      <c r="C58" s="462"/>
      <c r="D58" s="463"/>
      <c r="E58" s="168"/>
      <c r="F58" s="165"/>
      <c r="G58" s="171"/>
      <c r="H58" s="180"/>
      <c r="I58" s="180"/>
      <c r="J58" s="466"/>
      <c r="K58" s="467"/>
      <c r="L58" s="160"/>
      <c r="M58" s="161"/>
      <c r="N58" s="26"/>
      <c r="P58" s="176"/>
      <c r="Q58" s="450"/>
      <c r="R58" s="451"/>
      <c r="S58" s="177"/>
      <c r="T58" s="177"/>
      <c r="U58" s="177"/>
      <c r="V58" s="177"/>
      <c r="W58" s="178"/>
      <c r="X58" s="178"/>
      <c r="Y58" s="457">
        <f t="shared" si="0"/>
        <v>0</v>
      </c>
      <c r="Z58" s="458"/>
    </row>
    <row r="59" spans="2:45" ht="42.75" hidden="1" customHeight="1" x14ac:dyDescent="0.2">
      <c r="B59" s="146" t="s">
        <v>103</v>
      </c>
      <c r="C59" s="462"/>
      <c r="D59" s="463"/>
      <c r="E59" s="168"/>
      <c r="F59" s="165"/>
      <c r="G59" s="171"/>
      <c r="H59" s="180"/>
      <c r="I59" s="180"/>
      <c r="J59" s="466"/>
      <c r="K59" s="467"/>
      <c r="L59" s="160"/>
      <c r="M59" s="161"/>
      <c r="N59" s="26"/>
      <c r="P59" s="176"/>
      <c r="Q59" s="450"/>
      <c r="R59" s="451"/>
      <c r="S59" s="177"/>
      <c r="T59" s="177"/>
      <c r="U59" s="177"/>
      <c r="V59" s="177"/>
      <c r="W59" s="178"/>
      <c r="X59" s="178"/>
      <c r="Y59" s="457">
        <f t="shared" si="0"/>
        <v>0</v>
      </c>
      <c r="Z59" s="458"/>
    </row>
    <row r="60" spans="2:45" ht="42.75" hidden="1" customHeight="1" x14ac:dyDescent="0.2">
      <c r="B60" s="146" t="s">
        <v>129</v>
      </c>
      <c r="C60" s="462"/>
      <c r="D60" s="463"/>
      <c r="E60" s="168"/>
      <c r="F60" s="165"/>
      <c r="G60" s="171"/>
      <c r="H60" s="180"/>
      <c r="I60" s="180"/>
      <c r="J60" s="466"/>
      <c r="K60" s="467"/>
      <c r="L60" s="160"/>
      <c r="M60" s="161"/>
      <c r="N60" s="26"/>
      <c r="P60" s="176"/>
      <c r="Q60" s="450"/>
      <c r="R60" s="451"/>
      <c r="S60" s="177"/>
      <c r="T60" s="177"/>
      <c r="U60" s="177"/>
      <c r="V60" s="177"/>
      <c r="W60" s="178"/>
      <c r="X60" s="178"/>
      <c r="Y60" s="457">
        <f t="shared" si="0"/>
        <v>0</v>
      </c>
      <c r="Z60" s="458"/>
    </row>
    <row r="61" spans="2:45" ht="42.75" hidden="1" customHeight="1" x14ac:dyDescent="0.2">
      <c r="B61" s="146" t="s">
        <v>130</v>
      </c>
      <c r="C61" s="462"/>
      <c r="D61" s="463"/>
      <c r="E61" s="168"/>
      <c r="F61" s="165"/>
      <c r="G61" s="171"/>
      <c r="H61" s="180"/>
      <c r="I61" s="180"/>
      <c r="J61" s="466"/>
      <c r="K61" s="467"/>
      <c r="L61" s="160"/>
      <c r="M61" s="161"/>
      <c r="N61" s="26"/>
      <c r="P61" s="176"/>
      <c r="Q61" s="450"/>
      <c r="R61" s="451"/>
      <c r="S61" s="177"/>
      <c r="T61" s="177"/>
      <c r="U61" s="177"/>
      <c r="V61" s="177"/>
      <c r="W61" s="178"/>
      <c r="X61" s="178"/>
      <c r="Y61" s="457">
        <f t="shared" si="0"/>
        <v>0</v>
      </c>
      <c r="Z61" s="458"/>
    </row>
    <row r="62" spans="2:45" ht="42.75" hidden="1" customHeight="1" x14ac:dyDescent="0.2">
      <c r="B62" s="146" t="s">
        <v>131</v>
      </c>
      <c r="C62" s="462"/>
      <c r="D62" s="463"/>
      <c r="E62" s="168"/>
      <c r="F62" s="165"/>
      <c r="G62" s="171"/>
      <c r="H62" s="180"/>
      <c r="I62" s="180"/>
      <c r="J62" s="466"/>
      <c r="K62" s="467"/>
      <c r="L62" s="160"/>
      <c r="M62" s="161"/>
      <c r="N62" s="26"/>
      <c r="P62" s="176"/>
      <c r="Q62" s="450"/>
      <c r="R62" s="451"/>
      <c r="S62" s="177"/>
      <c r="T62" s="177"/>
      <c r="U62" s="177"/>
      <c r="V62" s="177"/>
      <c r="W62" s="178"/>
      <c r="X62" s="178"/>
      <c r="Y62" s="457">
        <f t="shared" si="0"/>
        <v>0</v>
      </c>
      <c r="Z62" s="458"/>
    </row>
    <row r="63" spans="2:45" ht="42.75" hidden="1" customHeight="1" x14ac:dyDescent="0.2">
      <c r="B63" s="146" t="s">
        <v>132</v>
      </c>
      <c r="C63" s="462"/>
      <c r="D63" s="463"/>
      <c r="E63" s="168"/>
      <c r="F63" s="165"/>
      <c r="G63" s="171"/>
      <c r="H63" s="180"/>
      <c r="I63" s="180"/>
      <c r="J63" s="466"/>
      <c r="K63" s="467"/>
      <c r="L63" s="160"/>
      <c r="M63" s="161"/>
      <c r="N63" s="26"/>
      <c r="P63" s="176"/>
      <c r="Q63" s="450"/>
      <c r="R63" s="451"/>
      <c r="S63" s="177"/>
      <c r="T63" s="177"/>
      <c r="U63" s="177"/>
      <c r="V63" s="177"/>
      <c r="W63" s="178"/>
      <c r="X63" s="178"/>
      <c r="Y63" s="457">
        <f t="shared" si="0"/>
        <v>0</v>
      </c>
      <c r="Z63" s="458"/>
    </row>
    <row r="64" spans="2:45" ht="42.75" hidden="1" customHeight="1" x14ac:dyDescent="0.2">
      <c r="B64" s="146" t="s">
        <v>133</v>
      </c>
      <c r="C64" s="462"/>
      <c r="D64" s="463"/>
      <c r="E64" s="168"/>
      <c r="F64" s="165"/>
      <c r="G64" s="171"/>
      <c r="H64" s="180"/>
      <c r="I64" s="180"/>
      <c r="J64" s="466"/>
      <c r="K64" s="467"/>
      <c r="L64" s="160"/>
      <c r="M64" s="161"/>
      <c r="N64" s="26"/>
      <c r="P64" s="176"/>
      <c r="Q64" s="450"/>
      <c r="R64" s="451"/>
      <c r="S64" s="177"/>
      <c r="T64" s="177"/>
      <c r="U64" s="177"/>
      <c r="V64" s="177"/>
      <c r="W64" s="178"/>
      <c r="X64" s="178"/>
      <c r="Y64" s="457">
        <f t="shared" si="0"/>
        <v>0</v>
      </c>
      <c r="Z64" s="458"/>
    </row>
    <row r="65" spans="2:56" ht="42.75" hidden="1" customHeight="1" x14ac:dyDescent="0.2">
      <c r="B65" s="146" t="s">
        <v>134</v>
      </c>
      <c r="C65" s="462"/>
      <c r="D65" s="463"/>
      <c r="E65" s="168"/>
      <c r="F65" s="165"/>
      <c r="G65" s="171"/>
      <c r="H65" s="180"/>
      <c r="I65" s="180"/>
      <c r="J65" s="466"/>
      <c r="K65" s="467"/>
      <c r="L65" s="160"/>
      <c r="M65" s="161"/>
      <c r="N65" s="26"/>
      <c r="P65" s="176"/>
      <c r="Q65" s="450"/>
      <c r="R65" s="451"/>
      <c r="S65" s="177"/>
      <c r="T65" s="177"/>
      <c r="U65" s="177"/>
      <c r="V65" s="177"/>
      <c r="W65" s="178"/>
      <c r="X65" s="178"/>
      <c r="Y65" s="457">
        <f t="shared" si="0"/>
        <v>0</v>
      </c>
      <c r="Z65" s="458"/>
    </row>
    <row r="66" spans="2:56" ht="42.75" hidden="1" customHeight="1" x14ac:dyDescent="0.2">
      <c r="B66" s="146" t="s">
        <v>135</v>
      </c>
      <c r="C66" s="462"/>
      <c r="D66" s="463"/>
      <c r="E66" s="168"/>
      <c r="F66" s="165"/>
      <c r="G66" s="171"/>
      <c r="H66" s="180"/>
      <c r="I66" s="180"/>
      <c r="J66" s="466"/>
      <c r="K66" s="467"/>
      <c r="L66" s="160"/>
      <c r="M66" s="161"/>
      <c r="N66" s="26"/>
      <c r="P66" s="176"/>
      <c r="Q66" s="450"/>
      <c r="R66" s="451"/>
      <c r="S66" s="177"/>
      <c r="T66" s="177"/>
      <c r="U66" s="177"/>
      <c r="V66" s="177"/>
      <c r="W66" s="178"/>
      <c r="X66" s="178"/>
      <c r="Y66" s="457">
        <f t="shared" si="0"/>
        <v>0</v>
      </c>
      <c r="Z66" s="458"/>
    </row>
    <row r="67" spans="2:56" ht="42.75" hidden="1" customHeight="1" x14ac:dyDescent="0.2">
      <c r="B67" s="146" t="s">
        <v>136</v>
      </c>
      <c r="C67" s="462"/>
      <c r="D67" s="463"/>
      <c r="E67" s="168"/>
      <c r="F67" s="165"/>
      <c r="G67" s="171"/>
      <c r="H67" s="180"/>
      <c r="I67" s="180"/>
      <c r="J67" s="466"/>
      <c r="K67" s="467"/>
      <c r="L67" s="160"/>
      <c r="M67" s="161"/>
      <c r="N67" s="26"/>
      <c r="P67" s="176"/>
      <c r="Q67" s="450"/>
      <c r="R67" s="451"/>
      <c r="S67" s="177"/>
      <c r="T67" s="177"/>
      <c r="U67" s="177"/>
      <c r="V67" s="177"/>
      <c r="W67" s="178"/>
      <c r="X67" s="178"/>
      <c r="Y67" s="457">
        <f t="shared" si="0"/>
        <v>0</v>
      </c>
      <c r="Z67" s="458"/>
    </row>
    <row r="68" spans="2:56" ht="42.75" hidden="1" customHeight="1" x14ac:dyDescent="0.2">
      <c r="B68" s="146" t="s">
        <v>137</v>
      </c>
      <c r="C68" s="462"/>
      <c r="D68" s="463"/>
      <c r="E68" s="168"/>
      <c r="F68" s="165"/>
      <c r="G68" s="171"/>
      <c r="H68" s="180"/>
      <c r="I68" s="180"/>
      <c r="J68" s="466"/>
      <c r="K68" s="467"/>
      <c r="L68" s="160"/>
      <c r="M68" s="161"/>
      <c r="N68" s="26"/>
      <c r="P68" s="176"/>
      <c r="Q68" s="450"/>
      <c r="R68" s="451"/>
      <c r="S68" s="177"/>
      <c r="T68" s="177"/>
      <c r="U68" s="177"/>
      <c r="V68" s="177"/>
      <c r="W68" s="178"/>
      <c r="X68" s="178"/>
      <c r="Y68" s="457">
        <f t="shared" si="0"/>
        <v>0</v>
      </c>
      <c r="Z68" s="458"/>
    </row>
    <row r="69" spans="2:56" ht="42.75" hidden="1" customHeight="1" x14ac:dyDescent="0.2">
      <c r="B69" s="146" t="s">
        <v>105</v>
      </c>
      <c r="C69" s="462"/>
      <c r="D69" s="463"/>
      <c r="E69" s="169"/>
      <c r="F69" s="166"/>
      <c r="G69" s="171"/>
      <c r="H69" s="180"/>
      <c r="I69" s="180"/>
      <c r="J69" s="466"/>
      <c r="K69" s="467"/>
      <c r="L69" s="160"/>
      <c r="M69" s="161"/>
      <c r="N69" s="26"/>
      <c r="P69" s="176"/>
      <c r="Q69" s="450"/>
      <c r="R69" s="451"/>
      <c r="S69" s="177"/>
      <c r="T69" s="177"/>
      <c r="U69" s="177"/>
      <c r="V69" s="177"/>
      <c r="W69" s="178"/>
      <c r="X69" s="178"/>
      <c r="Y69" s="457">
        <f t="shared" si="0"/>
        <v>0</v>
      </c>
      <c r="Z69" s="458"/>
    </row>
    <row r="70" spans="2:56" ht="7.5" customHeight="1" x14ac:dyDescent="0.2">
      <c r="C70" s="1"/>
      <c r="H70" s="19"/>
      <c r="Q70" s="26"/>
      <c r="S70" s="136"/>
      <c r="T70" s="136"/>
      <c r="U70" s="136"/>
      <c r="AD70" s="27"/>
      <c r="AE70" s="27"/>
    </row>
    <row r="71" spans="2:56" ht="28.5" hidden="1" customHeight="1" x14ac:dyDescent="0.2">
      <c r="C71" s="1"/>
      <c r="N71" s="26"/>
      <c r="P71" s="136"/>
      <c r="Q71" s="136"/>
      <c r="R71" s="136"/>
      <c r="U71" s="27"/>
      <c r="V71" s="27"/>
      <c r="W71" s="54" t="s">
        <v>106</v>
      </c>
      <c r="X71" s="54" t="s">
        <v>106</v>
      </c>
      <c r="Y71" s="607">
        <f>SUM(Y50:Z69)</f>
        <v>0</v>
      </c>
      <c r="Z71" s="608"/>
      <c r="AA71" s="27"/>
      <c r="AB71" s="27"/>
    </row>
    <row r="72" spans="2:56" ht="7.5" customHeight="1" x14ac:dyDescent="0.2">
      <c r="C72" s="1"/>
      <c r="H72" s="19"/>
      <c r="P72" s="53"/>
      <c r="Q72" s="53"/>
      <c r="R72" s="53"/>
      <c r="AA72" s="27"/>
      <c r="AB72" s="27"/>
    </row>
    <row r="73" spans="2:56" ht="7.5" customHeight="1" x14ac:dyDescent="0.2">
      <c r="C73" s="1"/>
      <c r="H73" s="19"/>
      <c r="P73" s="53"/>
      <c r="Q73" s="53"/>
      <c r="R73" s="53"/>
      <c r="AA73" s="27"/>
      <c r="AB73" s="27"/>
    </row>
    <row r="74" spans="2:56" ht="7.5" customHeight="1" x14ac:dyDescent="0.2">
      <c r="C74" s="1"/>
      <c r="H74" s="19"/>
      <c r="P74" s="53"/>
      <c r="Q74" s="53"/>
      <c r="R74" s="53"/>
      <c r="AA74" s="27"/>
      <c r="AB74" s="27"/>
    </row>
    <row r="75" spans="2:56" ht="24.75" customHeight="1" x14ac:dyDescent="0.2">
      <c r="B75" s="480" t="s">
        <v>740</v>
      </c>
      <c r="C75" s="480"/>
      <c r="D75" s="480"/>
      <c r="E75" s="480"/>
      <c r="F75" s="480"/>
      <c r="I75" s="38"/>
      <c r="N75" s="26"/>
      <c r="P75" s="43" t="s">
        <v>48</v>
      </c>
      <c r="R75" s="43"/>
      <c r="W75" s="143"/>
      <c r="X75" s="143"/>
      <c r="Y75" s="27"/>
      <c r="Z75" s="27"/>
      <c r="AA75" s="27"/>
    </row>
    <row r="76" spans="2:56" ht="41.25" hidden="1" customHeight="1" x14ac:dyDescent="0.2">
      <c r="B76" s="580"/>
      <c r="C76" s="580"/>
      <c r="D76" s="580"/>
      <c r="E76" s="580"/>
      <c r="F76" s="580"/>
      <c r="G76" s="50"/>
      <c r="I76" s="144" t="s">
        <v>127</v>
      </c>
      <c r="N76" s="26"/>
      <c r="P76" s="50"/>
      <c r="Q76" s="50"/>
      <c r="R76" s="50"/>
      <c r="S76" s="50"/>
      <c r="AA76" s="27"/>
    </row>
    <row r="77" spans="2:56" ht="90" customHeight="1" x14ac:dyDescent="0.2">
      <c r="B77" s="239" t="s">
        <v>660</v>
      </c>
      <c r="C77" s="584" t="s">
        <v>661</v>
      </c>
      <c r="D77" s="585"/>
      <c r="E77" s="584" t="s">
        <v>787</v>
      </c>
      <c r="F77" s="645"/>
      <c r="G77" s="645"/>
      <c r="H77" s="585"/>
      <c r="I77" s="240" t="s">
        <v>611</v>
      </c>
      <c r="J77" s="241" t="s">
        <v>738</v>
      </c>
      <c r="K77" s="241" t="s">
        <v>736</v>
      </c>
      <c r="L77" s="241" t="s">
        <v>658</v>
      </c>
      <c r="O77" s="26"/>
      <c r="P77" s="173" t="s">
        <v>749</v>
      </c>
      <c r="Q77" s="448" t="s">
        <v>739</v>
      </c>
      <c r="R77" s="449"/>
      <c r="S77" s="174" t="s">
        <v>861</v>
      </c>
      <c r="T77" s="175" t="s">
        <v>862</v>
      </c>
      <c r="U77" s="174" t="s">
        <v>863</v>
      </c>
      <c r="V77" s="175" t="s">
        <v>864</v>
      </c>
      <c r="W77" s="182" t="s">
        <v>857</v>
      </c>
      <c r="X77" s="182" t="s">
        <v>858</v>
      </c>
      <c r="Y77" s="459" t="s">
        <v>865</v>
      </c>
      <c r="Z77" s="490"/>
      <c r="AA77" s="27"/>
      <c r="AP77" s="153">
        <v>1</v>
      </c>
      <c r="AQ77" s="153">
        <v>2</v>
      </c>
      <c r="AR77" s="153">
        <v>3</v>
      </c>
      <c r="AS77" s="153">
        <v>4</v>
      </c>
      <c r="AT77" s="153">
        <v>5</v>
      </c>
      <c r="AU77" s="153">
        <v>6</v>
      </c>
      <c r="AV77" s="153">
        <v>7</v>
      </c>
      <c r="AW77" s="153">
        <v>8</v>
      </c>
      <c r="AX77" s="153">
        <v>9</v>
      </c>
      <c r="AY77" s="153">
        <v>10</v>
      </c>
      <c r="AZ77" s="153">
        <v>11</v>
      </c>
      <c r="BA77" s="153">
        <v>12</v>
      </c>
      <c r="BB77" s="153">
        <v>13</v>
      </c>
      <c r="BC77" s="153">
        <v>14</v>
      </c>
      <c r="BD77" s="153">
        <v>15</v>
      </c>
    </row>
    <row r="78" spans="2:56" ht="43.5" customHeight="1" x14ac:dyDescent="0.2">
      <c r="B78" s="259" t="s">
        <v>94</v>
      </c>
      <c r="C78" s="582"/>
      <c r="D78" s="583"/>
      <c r="E78" s="582"/>
      <c r="F78" s="632"/>
      <c r="G78" s="632"/>
      <c r="H78" s="583"/>
      <c r="I78" s="255" t="str">
        <f t="shared" ref="I78:I83" si="1">IF(C78="","","Fullservice")</f>
        <v/>
      </c>
      <c r="J78" s="183"/>
      <c r="K78" s="183"/>
      <c r="L78" s="201"/>
      <c r="O78" s="26"/>
      <c r="P78" s="242"/>
      <c r="Q78" s="450"/>
      <c r="R78" s="451"/>
      <c r="S78" s="351"/>
      <c r="T78" s="352"/>
      <c r="U78" s="351"/>
      <c r="V78" s="352"/>
      <c r="W78" s="353">
        <f>IFERROR(IF(AND(L78="Ja",OR(LEFT(C78,5)="Vatte",LEFT(C78,5)="Övrig")),((J78*S78))*0.1,0),"")</f>
        <v>0</v>
      </c>
      <c r="X78" s="353">
        <f>IFERROR(IF(AND(L78="Ja",OR(LEFT(C78,5)="Vatte",LEFT(C78,5)="Övrig")),((K78*U78))*0.1,0),"")</f>
        <v>0</v>
      </c>
      <c r="Y78" s="491">
        <f>IF(P78="Nej",0,IFERROR((T78*J78)+(S78*J78)+(V78*K78)+(U78*K78)+W78+X78,""))</f>
        <v>0</v>
      </c>
      <c r="Z78" s="492"/>
      <c r="AA78" s="27"/>
      <c r="AC78" s="147"/>
      <c r="AD78" s="147"/>
      <c r="AE78" s="147"/>
      <c r="AF78" s="147"/>
      <c r="AG78" s="147"/>
      <c r="AH78" s="147"/>
      <c r="AI78" s="147"/>
      <c r="AJ78" s="147"/>
      <c r="AK78" s="147"/>
      <c r="AL78" s="147"/>
      <c r="AM78" s="26" t="s">
        <v>663</v>
      </c>
      <c r="AN78" s="147">
        <f t="shared" ref="AN78:AN83" si="2">IF(AM78="Kaffeautomater",1,IF(AM78="Vattenautomater",2,""))</f>
        <v>2</v>
      </c>
      <c r="AP78" s="22" t="str" cm="1">
        <f t="array" ref="AP78">IFERROR(IF(INDEX(Admin!$P$43:$Q$57,'1 Specifikation'!AP$77,'1 Specifikation'!$AN78)="","",INDEX(Admin!$P$43:$Q$57,'1 Specifikation'!AP$77,'1 Specifikation'!$AN78)),"")</f>
        <v>Fristående vattenautomat kylkapacitet minst 30 l/h</v>
      </c>
      <c r="AQ78" s="22" t="str" cm="1">
        <f t="array" ref="AQ78">IFERROR(IF(INDEX(Admin!$P$43:$Q$57,'1 Specifikation'!AQ$77,'1 Specifikation'!$AN78)="","",INDEX(Admin!$P$43:$Q$57,'1 Specifikation'!AQ$77,'1 Specifikation'!$AN78)),"")</f>
        <v>Fristående vattenautomat kylkapacitet minst 40 l/h</v>
      </c>
      <c r="AR78" s="22" t="str" cm="1">
        <f t="array" ref="AR78">IFERROR(IF(INDEX(Admin!$P$43:$Q$57,'1 Specifikation'!AR$77,'1 Specifikation'!$AN78)="","",INDEX(Admin!$P$43:$Q$57,'1 Specifikation'!AR$77,'1 Specifikation'!$AN78)),"")</f>
        <v>Fristående vattenautomat kylkapacitet minst 80 l/h</v>
      </c>
      <c r="AS78" s="22" t="str" cm="1">
        <f t="array" ref="AS78">IFERROR(IF(INDEX(Admin!$P$43:$Q$57,'1 Specifikation'!AS$77,'1 Specifikation'!$AN78)="","",INDEX(Admin!$P$43:$Q$57,'1 Specifikation'!AS$77,'1 Specifikation'!$AN78)),"")</f>
        <v>Inbyggd vattenautomat kylkapacitet minst 30 l/h</v>
      </c>
      <c r="AT78" s="22" t="str" cm="1">
        <f t="array" ref="AT78">IFERROR(IF(INDEX(Admin!$P$43:$Q$57,'1 Specifikation'!AT$77,'1 Specifikation'!$AN78)="","",INDEX(Admin!$P$43:$Q$57,'1 Specifikation'!AT$77,'1 Specifikation'!$AN78)),"")</f>
        <v>Inbyggd vattenautomat kylkapacitet minst 80 l/h</v>
      </c>
      <c r="AU78" s="22" t="str" cm="1">
        <f t="array" ref="AU78">IFERROR(IF(INDEX(Admin!$P$43:$Q$57,'1 Specifikation'!AU$77,'1 Specifikation'!$AN78)="","",INDEX(Admin!$P$43:$Q$57,'1 Specifikation'!AU$77,'1 Specifikation'!$AN78)),"")</f>
        <v>Inbyggd vattenautomat kylkapacitet minst 95 l/h</v>
      </c>
      <c r="AV78" s="22" t="str" cm="1">
        <f t="array" ref="AV78">IFERROR(IF(INDEX(Admin!$P$43:$Q$57,'1 Specifikation'!AV$77,'1 Specifikation'!$AN78)="","",INDEX(Admin!$P$43:$Q$57,'1 Specifikation'!AV$77,'1 Specifikation'!$AN78)),"")</f>
        <v>Vattenautomat, bänkmodell kylkapacitet minst 30 l/h</v>
      </c>
      <c r="AW78" s="22" t="str" cm="1">
        <f t="array" ref="AW78">IFERROR(IF(INDEX(Admin!$P$43:$Q$57,'1 Specifikation'!AW$77,'1 Specifikation'!$AN78)="","",INDEX(Admin!$P$43:$Q$57,'1 Specifikation'!AW$77,'1 Specifikation'!$AN78)),"")</f>
        <v>Vattenautomat, bänkmodell kylkapacitet minst 40 l/h</v>
      </c>
      <c r="AX78" s="22" t="str" cm="1">
        <f t="array" ref="AX78">IFERROR(IF(INDEX(Admin!$P$43:$Q$57,'1 Specifikation'!AX$77,'1 Specifikation'!$AN78)="","",INDEX(Admin!$P$43:$Q$57,'1 Specifikation'!AX$77,'1 Specifikation'!$AN78)),"")</f>
        <v>Vattenautomat, bänkmodell kylkapacitet minst 80 l/h</v>
      </c>
      <c r="AY78" s="22" t="str" cm="1">
        <f t="array" ref="AY78">IFERROR(IF(INDEX(Admin!$P$43:$Q$57,'1 Specifikation'!AY$77,'1 Specifikation'!$AN78)="","",INDEX(Admin!$P$43:$Q$57,'1 Specifikation'!AY$77,'1 Specifikation'!$AN78)),"")</f>
        <v>Övrig vattenautomat</v>
      </c>
      <c r="AZ78" s="22" t="str" cm="1">
        <f t="array" ref="AZ78">IFERROR(IF(INDEX(Admin!$P$43:$Q$57,'1 Specifikation'!AZ$77,'1 Specifikation'!$AN78)="","",INDEX(Admin!$P$43:$Q$57,'1 Specifikation'!AZ$77,'1 Specifikation'!$AN78)),"")</f>
        <v>Befintlig automat, endast serviceavtal (ange modell i fritext)</v>
      </c>
      <c r="BA78" s="22" t="str" cm="1">
        <f t="array" ref="BA78">IFERROR(IF(INDEX(Admin!$P$43:$Q$57,'1 Specifikation'!BA$77,'1 Specifikation'!$AN78)="","",INDEX(Admin!$P$43:$Q$57,'1 Specifikation'!BA$77,'1 Specifikation'!$AN78)),"")</f>
        <v/>
      </c>
      <c r="BB78" s="22" t="str" cm="1">
        <f t="array" ref="BB78">IFERROR(IF(INDEX(Admin!$P$43:$Q$57,'1 Specifikation'!BB$77,'1 Specifikation'!$AN78)="","",INDEX(Admin!$P$43:$Q$57,'1 Specifikation'!BB$77,'1 Specifikation'!$AN78)),"")</f>
        <v/>
      </c>
      <c r="BC78" s="22" t="str" cm="1">
        <f t="array" ref="BC78">IFERROR(IF(INDEX(Admin!$P$43:$Q$57,'1 Specifikation'!BC$77,'1 Specifikation'!$AN78)="","",INDEX(Admin!$P$43:$Q$57,'1 Specifikation'!BC$77,'1 Specifikation'!$AN78)),"")</f>
        <v/>
      </c>
      <c r="BD78" s="22" t="str" cm="1">
        <f t="array" ref="BD78">IFERROR(IF(INDEX(Admin!$P$43:$Q$57,'1 Specifikation'!BD$77,'1 Specifikation'!$AN78)="","",INDEX(Admin!$P$43:$Q$57,'1 Specifikation'!BD$77,'1 Specifikation'!$AN78)),"")</f>
        <v/>
      </c>
    </row>
    <row r="79" spans="2:56" ht="42.75" customHeight="1" x14ac:dyDescent="0.2">
      <c r="B79" s="259" t="s">
        <v>95</v>
      </c>
      <c r="C79" s="582"/>
      <c r="D79" s="583"/>
      <c r="E79" s="582"/>
      <c r="F79" s="632"/>
      <c r="G79" s="632"/>
      <c r="H79" s="583"/>
      <c r="I79" s="255" t="str">
        <f t="shared" si="1"/>
        <v/>
      </c>
      <c r="J79" s="183"/>
      <c r="K79" s="183"/>
      <c r="L79" s="201"/>
      <c r="O79" s="26"/>
      <c r="P79" s="242"/>
      <c r="Q79" s="450"/>
      <c r="R79" s="451"/>
      <c r="S79" s="351"/>
      <c r="T79" s="352"/>
      <c r="U79" s="351"/>
      <c r="V79" s="352"/>
      <c r="W79" s="353">
        <f t="shared" ref="W79:W83" si="3">IFERROR(IF(AND(L79="Ja",OR(LEFT(C79,5)="Vatte",LEFT(C79,5)="Övrig")),((J79*S79))*0.1,0),"")</f>
        <v>0</v>
      </c>
      <c r="X79" s="353">
        <f t="shared" ref="X79:X83" si="4">IFERROR(IF(AND(L79="Ja",OR(LEFT(C79,5)="Vatte",LEFT(C79,5)="Övrig")),((K79*U79))*0.1,0),"")</f>
        <v>0</v>
      </c>
      <c r="Y79" s="491">
        <f t="shared" ref="Y79:Y83" si="5">IF(P79="Nej",0,IFERROR((T79*J79)+(S79*J79)+(V79*K79)+(U79*K79)+W79+X79,""))</f>
        <v>0</v>
      </c>
      <c r="Z79" s="492"/>
      <c r="AA79" s="27"/>
      <c r="AM79" s="26" t="s">
        <v>663</v>
      </c>
      <c r="AN79" s="147">
        <f t="shared" si="2"/>
        <v>2</v>
      </c>
      <c r="AP79" s="22" t="str" cm="1">
        <f t="array" ref="AP79">IFERROR(IF(INDEX(Admin!$P$43:$Q$57,'1 Specifikation'!AP$77,'1 Specifikation'!$AN79)="","",INDEX(Admin!$P$43:$Q$57,'1 Specifikation'!AP$77,'1 Specifikation'!$AN79)),"")</f>
        <v>Fristående vattenautomat kylkapacitet minst 30 l/h</v>
      </c>
      <c r="AQ79" s="22" t="str" cm="1">
        <f t="array" ref="AQ79">IFERROR(IF(INDEX(Admin!$P$43:$Q$57,'1 Specifikation'!AQ$77,'1 Specifikation'!$AN79)="","",INDEX(Admin!$P$43:$Q$57,'1 Specifikation'!AQ$77,'1 Specifikation'!$AN79)),"")</f>
        <v>Fristående vattenautomat kylkapacitet minst 40 l/h</v>
      </c>
      <c r="AR79" s="22" t="str" cm="1">
        <f t="array" ref="AR79">IFERROR(IF(INDEX(Admin!$P$43:$Q$57,'1 Specifikation'!AR$77,'1 Specifikation'!$AN79)="","",INDEX(Admin!$P$43:$Q$57,'1 Specifikation'!AR$77,'1 Specifikation'!$AN79)),"")</f>
        <v>Fristående vattenautomat kylkapacitet minst 80 l/h</v>
      </c>
      <c r="AS79" s="22" t="str" cm="1">
        <f t="array" ref="AS79">IFERROR(IF(INDEX(Admin!$P$43:$Q$57,'1 Specifikation'!AS$77,'1 Specifikation'!$AN79)="","",INDEX(Admin!$P$43:$Q$57,'1 Specifikation'!AS$77,'1 Specifikation'!$AN79)),"")</f>
        <v>Inbyggd vattenautomat kylkapacitet minst 30 l/h</v>
      </c>
      <c r="AT79" s="22" t="str" cm="1">
        <f t="array" ref="AT79">IFERROR(IF(INDEX(Admin!$P$43:$Q$57,'1 Specifikation'!AT$77,'1 Specifikation'!$AN79)="","",INDEX(Admin!$P$43:$Q$57,'1 Specifikation'!AT$77,'1 Specifikation'!$AN79)),"")</f>
        <v>Inbyggd vattenautomat kylkapacitet minst 80 l/h</v>
      </c>
      <c r="AU79" s="22" t="str" cm="1">
        <f t="array" ref="AU79">IFERROR(IF(INDEX(Admin!$P$43:$Q$57,'1 Specifikation'!AU$77,'1 Specifikation'!$AN79)="","",INDEX(Admin!$P$43:$Q$57,'1 Specifikation'!AU$77,'1 Specifikation'!$AN79)),"")</f>
        <v>Inbyggd vattenautomat kylkapacitet minst 95 l/h</v>
      </c>
      <c r="AV79" s="22" t="str" cm="1">
        <f t="array" ref="AV79">IFERROR(IF(INDEX(Admin!$P$43:$Q$57,'1 Specifikation'!AV$77,'1 Specifikation'!$AN79)="","",INDEX(Admin!$P$43:$Q$57,'1 Specifikation'!AV$77,'1 Specifikation'!$AN79)),"")</f>
        <v>Vattenautomat, bänkmodell kylkapacitet minst 30 l/h</v>
      </c>
      <c r="AW79" s="22" t="str" cm="1">
        <f t="array" ref="AW79">IFERROR(IF(INDEX(Admin!$P$43:$Q$57,'1 Specifikation'!AW$77,'1 Specifikation'!$AN79)="","",INDEX(Admin!$P$43:$Q$57,'1 Specifikation'!AW$77,'1 Specifikation'!$AN79)),"")</f>
        <v>Vattenautomat, bänkmodell kylkapacitet minst 40 l/h</v>
      </c>
      <c r="AX79" s="22" t="str" cm="1">
        <f t="array" ref="AX79">IFERROR(IF(INDEX(Admin!$P$43:$Q$57,'1 Specifikation'!AX$77,'1 Specifikation'!$AN79)="","",INDEX(Admin!$P$43:$Q$57,'1 Specifikation'!AX$77,'1 Specifikation'!$AN79)),"")</f>
        <v>Vattenautomat, bänkmodell kylkapacitet minst 80 l/h</v>
      </c>
      <c r="AY79" s="22" t="str" cm="1">
        <f t="array" ref="AY79">IFERROR(IF(INDEX(Admin!$P$43:$Q$57,'1 Specifikation'!AY$77,'1 Specifikation'!$AN79)="","",INDEX(Admin!$P$43:$Q$57,'1 Specifikation'!AY$77,'1 Specifikation'!$AN79)),"")</f>
        <v>Övrig vattenautomat</v>
      </c>
      <c r="AZ79" s="22" t="str" cm="1">
        <f t="array" ref="AZ79">IFERROR(IF(INDEX(Admin!$P$43:$Q$57,'1 Specifikation'!AZ$77,'1 Specifikation'!$AN79)="","",INDEX(Admin!$P$43:$Q$57,'1 Specifikation'!AZ$77,'1 Specifikation'!$AN79)),"")</f>
        <v>Befintlig automat, endast serviceavtal (ange modell i fritext)</v>
      </c>
      <c r="BA79" s="22" t="str" cm="1">
        <f t="array" ref="BA79">IFERROR(IF(INDEX(Admin!$P$43:$Q$57,'1 Specifikation'!BA$77,'1 Specifikation'!$AN79)="","",INDEX(Admin!$P$43:$Q$57,'1 Specifikation'!BA$77,'1 Specifikation'!$AN79)),"")</f>
        <v/>
      </c>
      <c r="BB79" s="22" t="str" cm="1">
        <f t="array" ref="BB79">IFERROR(IF(INDEX(Admin!$P$43:$Q$57,'1 Specifikation'!BB$77,'1 Specifikation'!$AN79)="","",INDEX(Admin!$P$43:$Q$57,'1 Specifikation'!BB$77,'1 Specifikation'!$AN79)),"")</f>
        <v/>
      </c>
      <c r="BC79" s="22" t="str" cm="1">
        <f t="array" ref="BC79">IFERROR(IF(INDEX(Admin!$P$43:$Q$57,'1 Specifikation'!BC$77,'1 Specifikation'!$AN79)="","",INDEX(Admin!$P$43:$Q$57,'1 Specifikation'!BC$77,'1 Specifikation'!$AN79)),"")</f>
        <v/>
      </c>
      <c r="BD79" s="22" t="str" cm="1">
        <f t="array" ref="BD79">IFERROR(IF(INDEX(Admin!$P$43:$Q$57,'1 Specifikation'!BD$77,'1 Specifikation'!$AN79)="","",INDEX(Admin!$P$43:$Q$57,'1 Specifikation'!BD$77,'1 Specifikation'!$AN79)),"")</f>
        <v/>
      </c>
    </row>
    <row r="80" spans="2:56" ht="42.75" customHeight="1" x14ac:dyDescent="0.2">
      <c r="B80" s="259" t="s">
        <v>96</v>
      </c>
      <c r="C80" s="582"/>
      <c r="D80" s="583"/>
      <c r="E80" s="582"/>
      <c r="F80" s="632"/>
      <c r="G80" s="632"/>
      <c r="H80" s="583"/>
      <c r="I80" s="255" t="str">
        <f t="shared" si="1"/>
        <v/>
      </c>
      <c r="J80" s="183"/>
      <c r="K80" s="183"/>
      <c r="L80" s="201"/>
      <c r="O80" s="26"/>
      <c r="P80" s="242"/>
      <c r="Q80" s="450"/>
      <c r="R80" s="451"/>
      <c r="S80" s="351"/>
      <c r="T80" s="352"/>
      <c r="U80" s="351"/>
      <c r="V80" s="352"/>
      <c r="W80" s="353">
        <f t="shared" si="3"/>
        <v>0</v>
      </c>
      <c r="X80" s="353">
        <f t="shared" si="4"/>
        <v>0</v>
      </c>
      <c r="Y80" s="491">
        <f t="shared" si="5"/>
        <v>0</v>
      </c>
      <c r="Z80" s="492"/>
      <c r="AA80" s="27"/>
      <c r="AM80" s="26" t="s">
        <v>663</v>
      </c>
      <c r="AN80" s="147">
        <f t="shared" si="2"/>
        <v>2</v>
      </c>
      <c r="AP80" s="22" t="str" cm="1">
        <f t="array" ref="AP80">IFERROR(IF(INDEX(Admin!$P$43:$Q$57,'1 Specifikation'!AP$77,'1 Specifikation'!$AN80)="","",INDEX(Admin!$P$43:$Q$57,'1 Specifikation'!AP$77,'1 Specifikation'!$AN80)),"")</f>
        <v>Fristående vattenautomat kylkapacitet minst 30 l/h</v>
      </c>
      <c r="AQ80" s="22" t="str" cm="1">
        <f t="array" ref="AQ80">IFERROR(IF(INDEX(Admin!$P$43:$Q$57,'1 Specifikation'!AQ$77,'1 Specifikation'!$AN80)="","",INDEX(Admin!$P$43:$Q$57,'1 Specifikation'!AQ$77,'1 Specifikation'!$AN80)),"")</f>
        <v>Fristående vattenautomat kylkapacitet minst 40 l/h</v>
      </c>
      <c r="AR80" s="22" t="str" cm="1">
        <f t="array" ref="AR80">IFERROR(IF(INDEX(Admin!$P$43:$Q$57,'1 Specifikation'!AR$77,'1 Specifikation'!$AN80)="","",INDEX(Admin!$P$43:$Q$57,'1 Specifikation'!AR$77,'1 Specifikation'!$AN80)),"")</f>
        <v>Fristående vattenautomat kylkapacitet minst 80 l/h</v>
      </c>
      <c r="AS80" s="22" t="str" cm="1">
        <f t="array" ref="AS80">IFERROR(IF(INDEX(Admin!$P$43:$Q$57,'1 Specifikation'!AS$77,'1 Specifikation'!$AN80)="","",INDEX(Admin!$P$43:$Q$57,'1 Specifikation'!AS$77,'1 Specifikation'!$AN80)),"")</f>
        <v>Inbyggd vattenautomat kylkapacitet minst 30 l/h</v>
      </c>
      <c r="AT80" s="22" t="str" cm="1">
        <f t="array" ref="AT80">IFERROR(IF(INDEX(Admin!$P$43:$Q$57,'1 Specifikation'!AT$77,'1 Specifikation'!$AN80)="","",INDEX(Admin!$P$43:$Q$57,'1 Specifikation'!AT$77,'1 Specifikation'!$AN80)),"")</f>
        <v>Inbyggd vattenautomat kylkapacitet minst 80 l/h</v>
      </c>
      <c r="AU80" s="22" t="str" cm="1">
        <f t="array" ref="AU80">IFERROR(IF(INDEX(Admin!$P$43:$Q$57,'1 Specifikation'!AU$77,'1 Specifikation'!$AN80)="","",INDEX(Admin!$P$43:$Q$57,'1 Specifikation'!AU$77,'1 Specifikation'!$AN80)),"")</f>
        <v>Inbyggd vattenautomat kylkapacitet minst 95 l/h</v>
      </c>
      <c r="AV80" s="22" t="str" cm="1">
        <f t="array" ref="AV80">IFERROR(IF(INDEX(Admin!$P$43:$Q$57,'1 Specifikation'!AV$77,'1 Specifikation'!$AN80)="","",INDEX(Admin!$P$43:$Q$57,'1 Specifikation'!AV$77,'1 Specifikation'!$AN80)),"")</f>
        <v>Vattenautomat, bänkmodell kylkapacitet minst 30 l/h</v>
      </c>
      <c r="AW80" s="22" t="str" cm="1">
        <f t="array" ref="AW80">IFERROR(IF(INDEX(Admin!$P$43:$Q$57,'1 Specifikation'!AW$77,'1 Specifikation'!$AN80)="","",INDEX(Admin!$P$43:$Q$57,'1 Specifikation'!AW$77,'1 Specifikation'!$AN80)),"")</f>
        <v>Vattenautomat, bänkmodell kylkapacitet minst 40 l/h</v>
      </c>
      <c r="AX80" s="22" t="str" cm="1">
        <f t="array" ref="AX80">IFERROR(IF(INDEX(Admin!$P$43:$Q$57,'1 Specifikation'!AX$77,'1 Specifikation'!$AN80)="","",INDEX(Admin!$P$43:$Q$57,'1 Specifikation'!AX$77,'1 Specifikation'!$AN80)),"")</f>
        <v>Vattenautomat, bänkmodell kylkapacitet minst 80 l/h</v>
      </c>
      <c r="AY80" s="22" t="str" cm="1">
        <f t="array" ref="AY80">IFERROR(IF(INDEX(Admin!$P$43:$Q$57,'1 Specifikation'!AY$77,'1 Specifikation'!$AN80)="","",INDEX(Admin!$P$43:$Q$57,'1 Specifikation'!AY$77,'1 Specifikation'!$AN80)),"")</f>
        <v>Övrig vattenautomat</v>
      </c>
      <c r="AZ80" s="22" t="str" cm="1">
        <f t="array" ref="AZ80">IFERROR(IF(INDEX(Admin!$P$43:$Q$57,'1 Specifikation'!AZ$77,'1 Specifikation'!$AN80)="","",INDEX(Admin!$P$43:$Q$57,'1 Specifikation'!AZ$77,'1 Specifikation'!$AN80)),"")</f>
        <v>Befintlig automat, endast serviceavtal (ange modell i fritext)</v>
      </c>
      <c r="BA80" s="22" t="str" cm="1">
        <f t="array" ref="BA80">IFERROR(IF(INDEX(Admin!$P$43:$Q$57,'1 Specifikation'!BA$77,'1 Specifikation'!$AN80)="","",INDEX(Admin!$P$43:$Q$57,'1 Specifikation'!BA$77,'1 Specifikation'!$AN80)),"")</f>
        <v/>
      </c>
      <c r="BB80" s="22" t="str" cm="1">
        <f t="array" ref="BB80">IFERROR(IF(INDEX(Admin!$P$43:$Q$57,'1 Specifikation'!BB$77,'1 Specifikation'!$AN80)="","",INDEX(Admin!$P$43:$Q$57,'1 Specifikation'!BB$77,'1 Specifikation'!$AN80)),"")</f>
        <v/>
      </c>
      <c r="BC80" s="22" t="str" cm="1">
        <f t="array" ref="BC80">IFERROR(IF(INDEX(Admin!$P$43:$Q$57,'1 Specifikation'!BC$77,'1 Specifikation'!$AN80)="","",INDEX(Admin!$P$43:$Q$57,'1 Specifikation'!BC$77,'1 Specifikation'!$AN80)),"")</f>
        <v/>
      </c>
      <c r="BD80" s="22" t="str" cm="1">
        <f t="array" ref="BD80">IFERROR(IF(INDEX(Admin!$P$43:$Q$57,'1 Specifikation'!BD$77,'1 Specifikation'!$AN80)="","",INDEX(Admin!$P$43:$Q$57,'1 Specifikation'!BD$77,'1 Specifikation'!$AN80)),"")</f>
        <v/>
      </c>
    </row>
    <row r="81" spans="2:56" ht="42.75" customHeight="1" x14ac:dyDescent="0.2">
      <c r="B81" s="259" t="s">
        <v>97</v>
      </c>
      <c r="C81" s="582"/>
      <c r="D81" s="583"/>
      <c r="E81" s="582"/>
      <c r="F81" s="632"/>
      <c r="G81" s="632"/>
      <c r="H81" s="583"/>
      <c r="I81" s="255" t="str">
        <f t="shared" si="1"/>
        <v/>
      </c>
      <c r="J81" s="183"/>
      <c r="K81" s="183"/>
      <c r="L81" s="201"/>
      <c r="O81" s="26"/>
      <c r="P81" s="242"/>
      <c r="Q81" s="450"/>
      <c r="R81" s="451"/>
      <c r="S81" s="351"/>
      <c r="T81" s="352"/>
      <c r="U81" s="351"/>
      <c r="V81" s="352"/>
      <c r="W81" s="353">
        <f t="shared" si="3"/>
        <v>0</v>
      </c>
      <c r="X81" s="353">
        <f t="shared" si="4"/>
        <v>0</v>
      </c>
      <c r="Y81" s="491">
        <f t="shared" si="5"/>
        <v>0</v>
      </c>
      <c r="Z81" s="492"/>
      <c r="AA81" s="27"/>
      <c r="AM81" s="26" t="s">
        <v>663</v>
      </c>
      <c r="AN81" s="147">
        <f t="shared" si="2"/>
        <v>2</v>
      </c>
      <c r="AP81" s="22" t="str" cm="1">
        <f t="array" ref="AP81">IFERROR(IF(INDEX(Admin!$P$43:$Q$57,'1 Specifikation'!AP$77,'1 Specifikation'!$AN81)="","",INDEX(Admin!$P$43:$Q$57,'1 Specifikation'!AP$77,'1 Specifikation'!$AN81)),"")</f>
        <v>Fristående vattenautomat kylkapacitet minst 30 l/h</v>
      </c>
      <c r="AQ81" s="22" t="str" cm="1">
        <f t="array" ref="AQ81">IFERROR(IF(INDEX(Admin!$P$43:$Q$57,'1 Specifikation'!AQ$77,'1 Specifikation'!$AN81)="","",INDEX(Admin!$P$43:$Q$57,'1 Specifikation'!AQ$77,'1 Specifikation'!$AN81)),"")</f>
        <v>Fristående vattenautomat kylkapacitet minst 40 l/h</v>
      </c>
      <c r="AR81" s="22" t="str" cm="1">
        <f t="array" ref="AR81">IFERROR(IF(INDEX(Admin!$P$43:$Q$57,'1 Specifikation'!AR$77,'1 Specifikation'!$AN81)="","",INDEX(Admin!$P$43:$Q$57,'1 Specifikation'!AR$77,'1 Specifikation'!$AN81)),"")</f>
        <v>Fristående vattenautomat kylkapacitet minst 80 l/h</v>
      </c>
      <c r="AS81" s="22" t="str" cm="1">
        <f t="array" ref="AS81">IFERROR(IF(INDEX(Admin!$P$43:$Q$57,'1 Specifikation'!AS$77,'1 Specifikation'!$AN81)="","",INDEX(Admin!$P$43:$Q$57,'1 Specifikation'!AS$77,'1 Specifikation'!$AN81)),"")</f>
        <v>Inbyggd vattenautomat kylkapacitet minst 30 l/h</v>
      </c>
      <c r="AT81" s="22" t="str" cm="1">
        <f t="array" ref="AT81">IFERROR(IF(INDEX(Admin!$P$43:$Q$57,'1 Specifikation'!AT$77,'1 Specifikation'!$AN81)="","",INDEX(Admin!$P$43:$Q$57,'1 Specifikation'!AT$77,'1 Specifikation'!$AN81)),"")</f>
        <v>Inbyggd vattenautomat kylkapacitet minst 80 l/h</v>
      </c>
      <c r="AU81" s="22" t="str" cm="1">
        <f t="array" ref="AU81">IFERROR(IF(INDEX(Admin!$P$43:$Q$57,'1 Specifikation'!AU$77,'1 Specifikation'!$AN81)="","",INDEX(Admin!$P$43:$Q$57,'1 Specifikation'!AU$77,'1 Specifikation'!$AN81)),"")</f>
        <v>Inbyggd vattenautomat kylkapacitet minst 95 l/h</v>
      </c>
      <c r="AV81" s="22" t="str" cm="1">
        <f t="array" ref="AV81">IFERROR(IF(INDEX(Admin!$P$43:$Q$57,'1 Specifikation'!AV$77,'1 Specifikation'!$AN81)="","",INDEX(Admin!$P$43:$Q$57,'1 Specifikation'!AV$77,'1 Specifikation'!$AN81)),"")</f>
        <v>Vattenautomat, bänkmodell kylkapacitet minst 30 l/h</v>
      </c>
      <c r="AW81" s="22" t="str" cm="1">
        <f t="array" ref="AW81">IFERROR(IF(INDEX(Admin!$P$43:$Q$57,'1 Specifikation'!AW$77,'1 Specifikation'!$AN81)="","",INDEX(Admin!$P$43:$Q$57,'1 Specifikation'!AW$77,'1 Specifikation'!$AN81)),"")</f>
        <v>Vattenautomat, bänkmodell kylkapacitet minst 40 l/h</v>
      </c>
      <c r="AX81" s="22" t="str" cm="1">
        <f t="array" ref="AX81">IFERROR(IF(INDEX(Admin!$P$43:$Q$57,'1 Specifikation'!AX$77,'1 Specifikation'!$AN81)="","",INDEX(Admin!$P$43:$Q$57,'1 Specifikation'!AX$77,'1 Specifikation'!$AN81)),"")</f>
        <v>Vattenautomat, bänkmodell kylkapacitet minst 80 l/h</v>
      </c>
      <c r="AY81" s="22" t="str" cm="1">
        <f t="array" ref="AY81">IFERROR(IF(INDEX(Admin!$P$43:$Q$57,'1 Specifikation'!AY$77,'1 Specifikation'!$AN81)="","",INDEX(Admin!$P$43:$Q$57,'1 Specifikation'!AY$77,'1 Specifikation'!$AN81)),"")</f>
        <v>Övrig vattenautomat</v>
      </c>
      <c r="AZ81" s="22" t="str" cm="1">
        <f t="array" ref="AZ81">IFERROR(IF(INDEX(Admin!$P$43:$Q$57,'1 Specifikation'!AZ$77,'1 Specifikation'!$AN81)="","",INDEX(Admin!$P$43:$Q$57,'1 Specifikation'!AZ$77,'1 Specifikation'!$AN81)),"")</f>
        <v>Befintlig automat, endast serviceavtal (ange modell i fritext)</v>
      </c>
      <c r="BA81" s="22" t="str" cm="1">
        <f t="array" ref="BA81">IFERROR(IF(INDEX(Admin!$P$43:$Q$57,'1 Specifikation'!BA$77,'1 Specifikation'!$AN81)="","",INDEX(Admin!$P$43:$Q$57,'1 Specifikation'!BA$77,'1 Specifikation'!$AN81)),"")</f>
        <v/>
      </c>
      <c r="BB81" s="22" t="str" cm="1">
        <f t="array" ref="BB81">IFERROR(IF(INDEX(Admin!$P$43:$Q$57,'1 Specifikation'!BB$77,'1 Specifikation'!$AN81)="","",INDEX(Admin!$P$43:$Q$57,'1 Specifikation'!BB$77,'1 Specifikation'!$AN81)),"")</f>
        <v/>
      </c>
      <c r="BC81" s="22" t="str" cm="1">
        <f t="array" ref="BC81">IFERROR(IF(INDEX(Admin!$P$43:$Q$57,'1 Specifikation'!BC$77,'1 Specifikation'!$AN81)="","",INDEX(Admin!$P$43:$Q$57,'1 Specifikation'!BC$77,'1 Specifikation'!$AN81)),"")</f>
        <v/>
      </c>
      <c r="BD81" s="22" t="str" cm="1">
        <f t="array" ref="BD81">IFERROR(IF(INDEX(Admin!$P$43:$Q$57,'1 Specifikation'!BD$77,'1 Specifikation'!$AN81)="","",INDEX(Admin!$P$43:$Q$57,'1 Specifikation'!BD$77,'1 Specifikation'!$AN81)),"")</f>
        <v/>
      </c>
    </row>
    <row r="82" spans="2:56" ht="42.75" customHeight="1" x14ac:dyDescent="0.2">
      <c r="B82" s="259" t="s">
        <v>98</v>
      </c>
      <c r="C82" s="582"/>
      <c r="D82" s="583"/>
      <c r="E82" s="582"/>
      <c r="F82" s="632"/>
      <c r="G82" s="632"/>
      <c r="H82" s="583"/>
      <c r="I82" s="255" t="str">
        <f t="shared" si="1"/>
        <v/>
      </c>
      <c r="J82" s="183"/>
      <c r="K82" s="183"/>
      <c r="L82" s="201"/>
      <c r="O82" s="26"/>
      <c r="P82" s="242"/>
      <c r="Q82" s="450"/>
      <c r="R82" s="451"/>
      <c r="S82" s="351"/>
      <c r="T82" s="352"/>
      <c r="U82" s="351"/>
      <c r="V82" s="352"/>
      <c r="W82" s="353">
        <f t="shared" si="3"/>
        <v>0</v>
      </c>
      <c r="X82" s="353">
        <f t="shared" si="4"/>
        <v>0</v>
      </c>
      <c r="Y82" s="491">
        <f t="shared" si="5"/>
        <v>0</v>
      </c>
      <c r="Z82" s="492"/>
      <c r="AA82" s="27"/>
      <c r="AM82" s="26" t="s">
        <v>663</v>
      </c>
      <c r="AN82" s="147">
        <f t="shared" si="2"/>
        <v>2</v>
      </c>
      <c r="AP82" s="22" t="str" cm="1">
        <f t="array" ref="AP82">IFERROR(IF(INDEX(Admin!$P$43:$Q$57,'1 Specifikation'!AP$77,'1 Specifikation'!$AN82)="","",INDEX(Admin!$P$43:$Q$57,'1 Specifikation'!AP$77,'1 Specifikation'!$AN82)),"")</f>
        <v>Fristående vattenautomat kylkapacitet minst 30 l/h</v>
      </c>
      <c r="AQ82" s="22" t="str" cm="1">
        <f t="array" ref="AQ82">IFERROR(IF(INDEX(Admin!$P$43:$Q$57,'1 Specifikation'!AQ$77,'1 Specifikation'!$AN82)="","",INDEX(Admin!$P$43:$Q$57,'1 Specifikation'!AQ$77,'1 Specifikation'!$AN82)),"")</f>
        <v>Fristående vattenautomat kylkapacitet minst 40 l/h</v>
      </c>
      <c r="AR82" s="22" t="str" cm="1">
        <f t="array" ref="AR82">IFERROR(IF(INDEX(Admin!$P$43:$Q$57,'1 Specifikation'!AR$77,'1 Specifikation'!$AN82)="","",INDEX(Admin!$P$43:$Q$57,'1 Specifikation'!AR$77,'1 Specifikation'!$AN82)),"")</f>
        <v>Fristående vattenautomat kylkapacitet minst 80 l/h</v>
      </c>
      <c r="AS82" s="22" t="str" cm="1">
        <f t="array" ref="AS82">IFERROR(IF(INDEX(Admin!$P$43:$Q$57,'1 Specifikation'!AS$77,'1 Specifikation'!$AN82)="","",INDEX(Admin!$P$43:$Q$57,'1 Specifikation'!AS$77,'1 Specifikation'!$AN82)),"")</f>
        <v>Inbyggd vattenautomat kylkapacitet minst 30 l/h</v>
      </c>
      <c r="AT82" s="22" t="str" cm="1">
        <f t="array" ref="AT82">IFERROR(IF(INDEX(Admin!$P$43:$Q$57,'1 Specifikation'!AT$77,'1 Specifikation'!$AN82)="","",INDEX(Admin!$P$43:$Q$57,'1 Specifikation'!AT$77,'1 Specifikation'!$AN82)),"")</f>
        <v>Inbyggd vattenautomat kylkapacitet minst 80 l/h</v>
      </c>
      <c r="AU82" s="22" t="str" cm="1">
        <f t="array" ref="AU82">IFERROR(IF(INDEX(Admin!$P$43:$Q$57,'1 Specifikation'!AU$77,'1 Specifikation'!$AN82)="","",INDEX(Admin!$P$43:$Q$57,'1 Specifikation'!AU$77,'1 Specifikation'!$AN82)),"")</f>
        <v>Inbyggd vattenautomat kylkapacitet minst 95 l/h</v>
      </c>
      <c r="AV82" s="22" t="str" cm="1">
        <f t="array" ref="AV82">IFERROR(IF(INDEX(Admin!$P$43:$Q$57,'1 Specifikation'!AV$77,'1 Specifikation'!$AN82)="","",INDEX(Admin!$P$43:$Q$57,'1 Specifikation'!AV$77,'1 Specifikation'!$AN82)),"")</f>
        <v>Vattenautomat, bänkmodell kylkapacitet minst 30 l/h</v>
      </c>
      <c r="AW82" s="22" t="str" cm="1">
        <f t="array" ref="AW82">IFERROR(IF(INDEX(Admin!$P$43:$Q$57,'1 Specifikation'!AW$77,'1 Specifikation'!$AN82)="","",INDEX(Admin!$P$43:$Q$57,'1 Specifikation'!AW$77,'1 Specifikation'!$AN82)),"")</f>
        <v>Vattenautomat, bänkmodell kylkapacitet minst 40 l/h</v>
      </c>
      <c r="AX82" s="22" t="str" cm="1">
        <f t="array" ref="AX82">IFERROR(IF(INDEX(Admin!$P$43:$Q$57,'1 Specifikation'!AX$77,'1 Specifikation'!$AN82)="","",INDEX(Admin!$P$43:$Q$57,'1 Specifikation'!AX$77,'1 Specifikation'!$AN82)),"")</f>
        <v>Vattenautomat, bänkmodell kylkapacitet minst 80 l/h</v>
      </c>
      <c r="AY82" s="22" t="str" cm="1">
        <f t="array" ref="AY82">IFERROR(IF(INDEX(Admin!$P$43:$Q$57,'1 Specifikation'!AY$77,'1 Specifikation'!$AN82)="","",INDEX(Admin!$P$43:$Q$57,'1 Specifikation'!AY$77,'1 Specifikation'!$AN82)),"")</f>
        <v>Övrig vattenautomat</v>
      </c>
      <c r="AZ82" s="22" t="str" cm="1">
        <f t="array" ref="AZ82">IFERROR(IF(INDEX(Admin!$P$43:$Q$57,'1 Specifikation'!AZ$77,'1 Specifikation'!$AN82)="","",INDEX(Admin!$P$43:$Q$57,'1 Specifikation'!AZ$77,'1 Specifikation'!$AN82)),"")</f>
        <v>Befintlig automat, endast serviceavtal (ange modell i fritext)</v>
      </c>
      <c r="BA82" s="22" t="str" cm="1">
        <f t="array" ref="BA82">IFERROR(IF(INDEX(Admin!$P$43:$Q$57,'1 Specifikation'!BA$77,'1 Specifikation'!$AN82)="","",INDEX(Admin!$P$43:$Q$57,'1 Specifikation'!BA$77,'1 Specifikation'!$AN82)),"")</f>
        <v/>
      </c>
      <c r="BB82" s="22" t="str" cm="1">
        <f t="array" ref="BB82">IFERROR(IF(INDEX(Admin!$P$43:$Q$57,'1 Specifikation'!BB$77,'1 Specifikation'!$AN82)="","",INDEX(Admin!$P$43:$Q$57,'1 Specifikation'!BB$77,'1 Specifikation'!$AN82)),"")</f>
        <v/>
      </c>
      <c r="BC82" s="22" t="str" cm="1">
        <f t="array" ref="BC82">IFERROR(IF(INDEX(Admin!$P$43:$Q$57,'1 Specifikation'!BC$77,'1 Specifikation'!$AN82)="","",INDEX(Admin!$P$43:$Q$57,'1 Specifikation'!BC$77,'1 Specifikation'!$AN82)),"")</f>
        <v/>
      </c>
      <c r="BD82" s="22" t="str" cm="1">
        <f t="array" ref="BD82">IFERROR(IF(INDEX(Admin!$P$43:$Q$57,'1 Specifikation'!BD$77,'1 Specifikation'!$AN82)="","",INDEX(Admin!$P$43:$Q$57,'1 Specifikation'!BD$77,'1 Specifikation'!$AN82)),"")</f>
        <v/>
      </c>
    </row>
    <row r="83" spans="2:56" ht="42.75" customHeight="1" x14ac:dyDescent="0.2">
      <c r="B83" s="259" t="s">
        <v>100</v>
      </c>
      <c r="C83" s="582"/>
      <c r="D83" s="583"/>
      <c r="E83" s="582"/>
      <c r="F83" s="632"/>
      <c r="G83" s="632"/>
      <c r="H83" s="583"/>
      <c r="I83" s="255" t="str">
        <f t="shared" si="1"/>
        <v/>
      </c>
      <c r="J83" s="183"/>
      <c r="K83" s="183"/>
      <c r="L83" s="201"/>
      <c r="O83" s="26"/>
      <c r="P83" s="242"/>
      <c r="Q83" s="450"/>
      <c r="R83" s="451"/>
      <c r="S83" s="351"/>
      <c r="T83" s="352"/>
      <c r="U83" s="351"/>
      <c r="V83" s="352"/>
      <c r="W83" s="353">
        <f t="shared" si="3"/>
        <v>0</v>
      </c>
      <c r="X83" s="353">
        <f t="shared" si="4"/>
        <v>0</v>
      </c>
      <c r="Y83" s="633">
        <f t="shared" si="5"/>
        <v>0</v>
      </c>
      <c r="Z83" s="634"/>
      <c r="AA83" s="27"/>
      <c r="AM83" s="26" t="s">
        <v>663</v>
      </c>
      <c r="AN83" s="147">
        <f t="shared" si="2"/>
        <v>2</v>
      </c>
      <c r="AP83" s="22" t="str" cm="1">
        <f t="array" ref="AP83">IFERROR(IF(INDEX(Admin!$P$43:$Q$57,'1 Specifikation'!AP$77,'1 Specifikation'!$AN83)="","",INDEX(Admin!$P$43:$Q$57,'1 Specifikation'!AP$77,'1 Specifikation'!$AN83)),"")</f>
        <v>Fristående vattenautomat kylkapacitet minst 30 l/h</v>
      </c>
      <c r="AQ83" s="22" t="str" cm="1">
        <f t="array" ref="AQ83">IFERROR(IF(INDEX(Admin!$P$43:$Q$57,'1 Specifikation'!AQ$77,'1 Specifikation'!$AN83)="","",INDEX(Admin!$P$43:$Q$57,'1 Specifikation'!AQ$77,'1 Specifikation'!$AN83)),"")</f>
        <v>Fristående vattenautomat kylkapacitet minst 40 l/h</v>
      </c>
      <c r="AR83" s="22" t="str" cm="1">
        <f t="array" ref="AR83">IFERROR(IF(INDEX(Admin!$P$43:$Q$57,'1 Specifikation'!AR$77,'1 Specifikation'!$AN83)="","",INDEX(Admin!$P$43:$Q$57,'1 Specifikation'!AR$77,'1 Specifikation'!$AN83)),"")</f>
        <v>Fristående vattenautomat kylkapacitet minst 80 l/h</v>
      </c>
      <c r="AS83" s="22" t="str" cm="1">
        <f t="array" ref="AS83">IFERROR(IF(INDEX(Admin!$P$43:$Q$57,'1 Specifikation'!AS$77,'1 Specifikation'!$AN83)="","",INDEX(Admin!$P$43:$Q$57,'1 Specifikation'!AS$77,'1 Specifikation'!$AN83)),"")</f>
        <v>Inbyggd vattenautomat kylkapacitet minst 30 l/h</v>
      </c>
      <c r="AT83" s="22" t="str" cm="1">
        <f t="array" ref="AT83">IFERROR(IF(INDEX(Admin!$P$43:$Q$57,'1 Specifikation'!AT$77,'1 Specifikation'!$AN83)="","",INDEX(Admin!$P$43:$Q$57,'1 Specifikation'!AT$77,'1 Specifikation'!$AN83)),"")</f>
        <v>Inbyggd vattenautomat kylkapacitet minst 80 l/h</v>
      </c>
      <c r="AU83" s="22" t="str" cm="1">
        <f t="array" ref="AU83">IFERROR(IF(INDEX(Admin!$P$43:$Q$57,'1 Specifikation'!AU$77,'1 Specifikation'!$AN83)="","",INDEX(Admin!$P$43:$Q$57,'1 Specifikation'!AU$77,'1 Specifikation'!$AN83)),"")</f>
        <v>Inbyggd vattenautomat kylkapacitet minst 95 l/h</v>
      </c>
      <c r="AV83" s="22" t="str" cm="1">
        <f t="array" ref="AV83">IFERROR(IF(INDEX(Admin!$P$43:$Q$57,'1 Specifikation'!AV$77,'1 Specifikation'!$AN83)="","",INDEX(Admin!$P$43:$Q$57,'1 Specifikation'!AV$77,'1 Specifikation'!$AN83)),"")</f>
        <v>Vattenautomat, bänkmodell kylkapacitet minst 30 l/h</v>
      </c>
      <c r="AW83" s="22" t="str" cm="1">
        <f t="array" ref="AW83">IFERROR(IF(INDEX(Admin!$P$43:$Q$57,'1 Specifikation'!AW$77,'1 Specifikation'!$AN83)="","",INDEX(Admin!$P$43:$Q$57,'1 Specifikation'!AW$77,'1 Specifikation'!$AN83)),"")</f>
        <v>Vattenautomat, bänkmodell kylkapacitet minst 40 l/h</v>
      </c>
      <c r="AX83" s="22" t="str" cm="1">
        <f t="array" ref="AX83">IFERROR(IF(INDEX(Admin!$P$43:$Q$57,'1 Specifikation'!AX$77,'1 Specifikation'!$AN83)="","",INDEX(Admin!$P$43:$Q$57,'1 Specifikation'!AX$77,'1 Specifikation'!$AN83)),"")</f>
        <v>Vattenautomat, bänkmodell kylkapacitet minst 80 l/h</v>
      </c>
      <c r="AY83" s="22" t="str" cm="1">
        <f t="array" ref="AY83">IFERROR(IF(INDEX(Admin!$P$43:$Q$57,'1 Specifikation'!AY$77,'1 Specifikation'!$AN83)="","",INDEX(Admin!$P$43:$Q$57,'1 Specifikation'!AY$77,'1 Specifikation'!$AN83)),"")</f>
        <v>Övrig vattenautomat</v>
      </c>
      <c r="AZ83" s="22" t="str" cm="1">
        <f t="array" ref="AZ83">IFERROR(IF(INDEX(Admin!$P$43:$Q$57,'1 Specifikation'!AZ$77,'1 Specifikation'!$AN83)="","",INDEX(Admin!$P$43:$Q$57,'1 Specifikation'!AZ$77,'1 Specifikation'!$AN83)),"")</f>
        <v>Befintlig automat, endast serviceavtal (ange modell i fritext)</v>
      </c>
      <c r="BA83" s="22" t="str" cm="1">
        <f t="array" ref="BA83">IFERROR(IF(INDEX(Admin!$P$43:$Q$57,'1 Specifikation'!BA$77,'1 Specifikation'!$AN83)="","",INDEX(Admin!$P$43:$Q$57,'1 Specifikation'!BA$77,'1 Specifikation'!$AN83)),"")</f>
        <v/>
      </c>
      <c r="BB83" s="22" t="str" cm="1">
        <f t="array" ref="BB83">IFERROR(IF(INDEX(Admin!$P$43:$Q$57,'1 Specifikation'!BB$77,'1 Specifikation'!$AN83)="","",INDEX(Admin!$P$43:$Q$57,'1 Specifikation'!BB$77,'1 Specifikation'!$AN83)),"")</f>
        <v/>
      </c>
      <c r="BC83" s="22" t="str" cm="1">
        <f t="array" ref="BC83">IFERROR(IF(INDEX(Admin!$P$43:$Q$57,'1 Specifikation'!BC$77,'1 Specifikation'!$AN83)="","",INDEX(Admin!$P$43:$Q$57,'1 Specifikation'!BC$77,'1 Specifikation'!$AN83)),"")</f>
        <v/>
      </c>
      <c r="BD83" s="22" t="str" cm="1">
        <f t="array" ref="BD83">IFERROR(IF(INDEX(Admin!$P$43:$Q$57,'1 Specifikation'!BD$77,'1 Specifikation'!$AN83)="","",INDEX(Admin!$P$43:$Q$57,'1 Specifikation'!BD$77,'1 Specifikation'!$AN83)),"")</f>
        <v/>
      </c>
    </row>
    <row r="84" spans="2:56" ht="15" customHeight="1" x14ac:dyDescent="0.2">
      <c r="C84" s="1"/>
      <c r="N84" s="26"/>
      <c r="O84" s="184"/>
      <c r="P84" s="184"/>
      <c r="Q84" s="184"/>
      <c r="W84" s="185"/>
      <c r="X84" s="185"/>
      <c r="Y84" s="637"/>
      <c r="Z84" s="637"/>
      <c r="AA84" s="27"/>
    </row>
    <row r="85" spans="2:56" ht="25.5" customHeight="1" x14ac:dyDescent="0.2">
      <c r="C85" s="1"/>
      <c r="N85" s="247"/>
      <c r="O85" s="184"/>
      <c r="P85" s="184"/>
      <c r="Q85" s="184"/>
      <c r="T85" s="27"/>
      <c r="U85" s="27"/>
      <c r="V85" s="62"/>
      <c r="W85" s="62"/>
      <c r="X85" s="54" t="s">
        <v>866</v>
      </c>
      <c r="Y85" s="635">
        <f>SUM(Y78:Z83)</f>
        <v>0</v>
      </c>
      <c r="Z85" s="636"/>
      <c r="AA85" s="27"/>
    </row>
    <row r="86" spans="2:56" ht="24.75" customHeight="1" x14ac:dyDescent="0.2">
      <c r="B86" s="480" t="s">
        <v>741</v>
      </c>
      <c r="C86" s="480"/>
      <c r="D86" s="480"/>
      <c r="E86" s="480"/>
      <c r="F86" s="480"/>
      <c r="I86" s="38"/>
      <c r="N86" s="26"/>
      <c r="P86" s="43" t="s">
        <v>48</v>
      </c>
      <c r="R86" s="43"/>
      <c r="W86" s="143"/>
      <c r="X86" s="143"/>
      <c r="Y86" s="27"/>
      <c r="Z86" s="27"/>
      <c r="AA86" s="27"/>
    </row>
    <row r="87" spans="2:56" ht="41.25" hidden="1" customHeight="1" x14ac:dyDescent="0.2">
      <c r="B87" s="580"/>
      <c r="C87" s="580"/>
      <c r="D87" s="580"/>
      <c r="E87" s="580"/>
      <c r="F87" s="580"/>
      <c r="G87" s="50"/>
      <c r="I87" s="38"/>
      <c r="N87" s="26"/>
      <c r="P87" s="50"/>
      <c r="Q87" s="50"/>
      <c r="R87" s="50"/>
      <c r="S87" s="50"/>
      <c r="AA87" s="27"/>
    </row>
    <row r="88" spans="2:56" ht="90" customHeight="1" x14ac:dyDescent="0.2">
      <c r="B88" s="239" t="s">
        <v>660</v>
      </c>
      <c r="C88" s="232" t="s">
        <v>797</v>
      </c>
      <c r="D88" s="584" t="s">
        <v>743</v>
      </c>
      <c r="E88" s="585"/>
      <c r="F88" s="256" t="s">
        <v>742</v>
      </c>
      <c r="G88" s="241" t="s">
        <v>738</v>
      </c>
      <c r="H88" s="241" t="s">
        <v>736</v>
      </c>
      <c r="N88" s="248"/>
      <c r="O88" s="26"/>
      <c r="P88" s="173" t="s">
        <v>748</v>
      </c>
      <c r="Q88" s="448" t="s">
        <v>739</v>
      </c>
      <c r="R88" s="653"/>
      <c r="S88" s="654"/>
      <c r="T88" s="174" t="s">
        <v>868</v>
      </c>
      <c r="U88" s="175" t="s">
        <v>869</v>
      </c>
      <c r="V88" s="175" t="s">
        <v>870</v>
      </c>
      <c r="W88" s="206" t="s">
        <v>871</v>
      </c>
      <c r="X88" s="232"/>
      <c r="Y88" s="459" t="s">
        <v>872</v>
      </c>
      <c r="Z88" s="490"/>
      <c r="AA88" s="27"/>
      <c r="AP88" s="153"/>
      <c r="AQ88" s="153"/>
      <c r="AR88" s="153"/>
      <c r="AS88" s="153"/>
      <c r="AT88" s="153"/>
      <c r="AU88" s="153"/>
      <c r="AV88" s="153"/>
      <c r="AW88" s="153"/>
      <c r="AX88" s="153"/>
      <c r="AY88" s="153"/>
      <c r="AZ88" s="153"/>
      <c r="BA88" s="153"/>
      <c r="BB88" s="153"/>
      <c r="BC88" s="153"/>
      <c r="BD88" s="153"/>
    </row>
    <row r="89" spans="2:56" ht="43.5" customHeight="1" x14ac:dyDescent="0.2">
      <c r="B89" s="259" t="s">
        <v>94</v>
      </c>
      <c r="C89" s="171"/>
      <c r="D89" s="582"/>
      <c r="E89" s="583"/>
      <c r="F89" s="204"/>
      <c r="G89" s="183"/>
      <c r="H89" s="183"/>
      <c r="N89" s="248"/>
      <c r="O89" s="26"/>
      <c r="P89" s="242"/>
      <c r="Q89" s="450"/>
      <c r="R89" s="650"/>
      <c r="S89" s="451"/>
      <c r="T89" s="351"/>
      <c r="U89" s="354" t="str">
        <f t="shared" ref="U89:U100" si="6">IF(F89=0,"",IFERROR(T89*F89*G89,""))</f>
        <v/>
      </c>
      <c r="V89" s="351"/>
      <c r="W89" s="355" t="str">
        <f t="shared" ref="W89:W100" si="7">IF(F89=0,"",IFERROR(V89*H89*F89,""))</f>
        <v/>
      </c>
      <c r="X89" s="356"/>
      <c r="Y89" s="619" t="str">
        <f>IF(P89="Nej",0,IFERROR(IF(U89+W89=0,"",U89+W89),""))</f>
        <v/>
      </c>
      <c r="Z89" s="620"/>
      <c r="AA89" s="27"/>
      <c r="AD89" s="147"/>
      <c r="AE89" s="147"/>
      <c r="AF89" s="147"/>
      <c r="AG89" s="147"/>
      <c r="AH89" s="147"/>
      <c r="AI89" s="147"/>
      <c r="AJ89" s="147"/>
      <c r="AK89" s="147"/>
      <c r="AL89" s="147"/>
      <c r="AM89" s="147"/>
      <c r="AN89" s="147"/>
    </row>
    <row r="90" spans="2:56" ht="42.75" customHeight="1" x14ac:dyDescent="0.2">
      <c r="B90" s="259" t="s">
        <v>95</v>
      </c>
      <c r="C90" s="171"/>
      <c r="D90" s="582"/>
      <c r="E90" s="583"/>
      <c r="F90" s="204"/>
      <c r="G90" s="183"/>
      <c r="H90" s="183"/>
      <c r="N90" s="248"/>
      <c r="O90" s="26"/>
      <c r="P90" s="242"/>
      <c r="Q90" s="450"/>
      <c r="R90" s="650"/>
      <c r="S90" s="451"/>
      <c r="T90" s="351"/>
      <c r="U90" s="354" t="str">
        <f t="shared" si="6"/>
        <v/>
      </c>
      <c r="V90" s="351"/>
      <c r="W90" s="355" t="str">
        <f t="shared" si="7"/>
        <v/>
      </c>
      <c r="X90" s="356"/>
      <c r="Y90" s="619" t="str">
        <f t="shared" ref="Y90:Y100" si="8">IF(P90="Nej",0,IFERROR(IF(U90+W90=0,"",U90+W90),""))</f>
        <v/>
      </c>
      <c r="Z90" s="620"/>
      <c r="AA90" s="27"/>
      <c r="AM90" s="147"/>
      <c r="AN90" s="147"/>
    </row>
    <row r="91" spans="2:56" ht="42.75" customHeight="1" x14ac:dyDescent="0.2">
      <c r="B91" s="259" t="s">
        <v>96</v>
      </c>
      <c r="C91" s="171"/>
      <c r="D91" s="582"/>
      <c r="E91" s="583"/>
      <c r="F91" s="204"/>
      <c r="G91" s="183"/>
      <c r="H91" s="183"/>
      <c r="N91" s="248"/>
      <c r="O91" s="26"/>
      <c r="P91" s="242"/>
      <c r="Q91" s="450"/>
      <c r="R91" s="650"/>
      <c r="S91" s="451"/>
      <c r="T91" s="351"/>
      <c r="U91" s="354" t="str">
        <f t="shared" si="6"/>
        <v/>
      </c>
      <c r="V91" s="351"/>
      <c r="W91" s="355" t="str">
        <f t="shared" si="7"/>
        <v/>
      </c>
      <c r="X91" s="356"/>
      <c r="Y91" s="619" t="str">
        <f t="shared" si="8"/>
        <v/>
      </c>
      <c r="Z91" s="620"/>
      <c r="AA91" s="27"/>
      <c r="AM91" s="147"/>
      <c r="AN91" s="147"/>
    </row>
    <row r="92" spans="2:56" ht="42.75" customHeight="1" x14ac:dyDescent="0.2">
      <c r="B92" s="259" t="s">
        <v>97</v>
      </c>
      <c r="C92" s="171"/>
      <c r="D92" s="582"/>
      <c r="E92" s="583"/>
      <c r="F92" s="204"/>
      <c r="G92" s="183"/>
      <c r="H92" s="183"/>
      <c r="N92" s="248"/>
      <c r="O92" s="26"/>
      <c r="P92" s="242"/>
      <c r="Q92" s="450"/>
      <c r="R92" s="650"/>
      <c r="S92" s="451"/>
      <c r="T92" s="351"/>
      <c r="U92" s="354" t="str">
        <f t="shared" si="6"/>
        <v/>
      </c>
      <c r="V92" s="351"/>
      <c r="W92" s="355" t="str">
        <f t="shared" si="7"/>
        <v/>
      </c>
      <c r="X92" s="356"/>
      <c r="Y92" s="619" t="str">
        <f t="shared" si="8"/>
        <v/>
      </c>
      <c r="Z92" s="620"/>
      <c r="AA92" s="27"/>
      <c r="AM92" s="147"/>
      <c r="AN92" s="147"/>
    </row>
    <row r="93" spans="2:56" ht="42.75" customHeight="1" x14ac:dyDescent="0.2">
      <c r="B93" s="259" t="s">
        <v>98</v>
      </c>
      <c r="C93" s="171"/>
      <c r="D93" s="582"/>
      <c r="E93" s="583"/>
      <c r="F93" s="204"/>
      <c r="G93" s="183"/>
      <c r="H93" s="183"/>
      <c r="N93" s="248"/>
      <c r="O93" s="26"/>
      <c r="P93" s="242"/>
      <c r="Q93" s="450"/>
      <c r="R93" s="650"/>
      <c r="S93" s="451"/>
      <c r="T93" s="351"/>
      <c r="U93" s="354" t="str">
        <f t="shared" si="6"/>
        <v/>
      </c>
      <c r="V93" s="351"/>
      <c r="W93" s="355" t="str">
        <f t="shared" si="7"/>
        <v/>
      </c>
      <c r="X93" s="356"/>
      <c r="Y93" s="619" t="str">
        <f t="shared" si="8"/>
        <v/>
      </c>
      <c r="Z93" s="620"/>
      <c r="AA93" s="27"/>
      <c r="AM93" s="147"/>
      <c r="AN93" s="147"/>
    </row>
    <row r="94" spans="2:56" ht="42.75" customHeight="1" x14ac:dyDescent="0.2">
      <c r="B94" s="259" t="s">
        <v>100</v>
      </c>
      <c r="C94" s="171"/>
      <c r="D94" s="582"/>
      <c r="E94" s="583"/>
      <c r="F94" s="204"/>
      <c r="G94" s="183"/>
      <c r="H94" s="183"/>
      <c r="N94" s="248"/>
      <c r="O94" s="26"/>
      <c r="P94" s="242"/>
      <c r="Q94" s="450"/>
      <c r="R94" s="650"/>
      <c r="S94" s="451"/>
      <c r="T94" s="351"/>
      <c r="U94" s="354" t="str">
        <f t="shared" si="6"/>
        <v/>
      </c>
      <c r="V94" s="351"/>
      <c r="W94" s="355" t="str">
        <f t="shared" si="7"/>
        <v/>
      </c>
      <c r="X94" s="356"/>
      <c r="Y94" s="619" t="str">
        <f t="shared" si="8"/>
        <v/>
      </c>
      <c r="Z94" s="620"/>
      <c r="AA94" s="27"/>
      <c r="AM94" s="147"/>
      <c r="AN94" s="147"/>
    </row>
    <row r="95" spans="2:56" ht="42.75" customHeight="1" x14ac:dyDescent="0.2">
      <c r="B95" s="259" t="s">
        <v>99</v>
      </c>
      <c r="C95" s="171"/>
      <c r="D95" s="582"/>
      <c r="E95" s="583"/>
      <c r="F95" s="204"/>
      <c r="G95" s="183"/>
      <c r="H95" s="183"/>
      <c r="N95" s="248"/>
      <c r="O95" s="26"/>
      <c r="P95" s="242"/>
      <c r="Q95" s="450"/>
      <c r="R95" s="650"/>
      <c r="S95" s="451"/>
      <c r="T95" s="351"/>
      <c r="U95" s="354" t="str">
        <f t="shared" si="6"/>
        <v/>
      </c>
      <c r="V95" s="351"/>
      <c r="W95" s="355" t="str">
        <f t="shared" si="7"/>
        <v/>
      </c>
      <c r="X95" s="356"/>
      <c r="Y95" s="619" t="str">
        <f t="shared" si="8"/>
        <v/>
      </c>
      <c r="Z95" s="620"/>
      <c r="AA95" s="27"/>
      <c r="AM95" s="147"/>
      <c r="AN95" s="147"/>
    </row>
    <row r="96" spans="2:56" ht="42.75" customHeight="1" x14ac:dyDescent="0.2">
      <c r="B96" s="259" t="s">
        <v>101</v>
      </c>
      <c r="C96" s="171"/>
      <c r="D96" s="582"/>
      <c r="E96" s="583"/>
      <c r="F96" s="204"/>
      <c r="G96" s="183"/>
      <c r="H96" s="183"/>
      <c r="N96" s="248"/>
      <c r="O96" s="26"/>
      <c r="P96" s="242"/>
      <c r="Q96" s="450"/>
      <c r="R96" s="650"/>
      <c r="S96" s="451"/>
      <c r="T96" s="351"/>
      <c r="U96" s="354" t="str">
        <f t="shared" si="6"/>
        <v/>
      </c>
      <c r="V96" s="351"/>
      <c r="W96" s="355" t="str">
        <f t="shared" si="7"/>
        <v/>
      </c>
      <c r="X96" s="356"/>
      <c r="Y96" s="619" t="str">
        <f t="shared" si="8"/>
        <v/>
      </c>
      <c r="Z96" s="620"/>
      <c r="AA96" s="27"/>
      <c r="AM96" s="147"/>
      <c r="AN96" s="147"/>
    </row>
    <row r="97" spans="1:45" ht="42.75" customHeight="1" x14ac:dyDescent="0.2">
      <c r="B97" s="259" t="s">
        <v>102</v>
      </c>
      <c r="C97" s="171"/>
      <c r="D97" s="582"/>
      <c r="E97" s="583"/>
      <c r="F97" s="204"/>
      <c r="G97" s="183"/>
      <c r="H97" s="183"/>
      <c r="N97" s="248"/>
      <c r="O97" s="26"/>
      <c r="P97" s="242"/>
      <c r="Q97" s="450"/>
      <c r="R97" s="650"/>
      <c r="S97" s="451"/>
      <c r="T97" s="351"/>
      <c r="U97" s="354" t="str">
        <f t="shared" si="6"/>
        <v/>
      </c>
      <c r="V97" s="351"/>
      <c r="W97" s="355" t="str">
        <f t="shared" si="7"/>
        <v/>
      </c>
      <c r="X97" s="356"/>
      <c r="Y97" s="619" t="str">
        <f t="shared" si="8"/>
        <v/>
      </c>
      <c r="Z97" s="620"/>
      <c r="AA97" s="27"/>
      <c r="AM97" s="147"/>
      <c r="AN97" s="147"/>
    </row>
    <row r="98" spans="1:45" ht="42.75" customHeight="1" x14ac:dyDescent="0.2">
      <c r="B98" s="259" t="s">
        <v>103</v>
      </c>
      <c r="C98" s="171"/>
      <c r="D98" s="582"/>
      <c r="E98" s="583"/>
      <c r="F98" s="204"/>
      <c r="G98" s="183"/>
      <c r="H98" s="183"/>
      <c r="N98" s="248"/>
      <c r="O98" s="26"/>
      <c r="P98" s="242"/>
      <c r="Q98" s="450"/>
      <c r="R98" s="650"/>
      <c r="S98" s="451"/>
      <c r="T98" s="351"/>
      <c r="U98" s="354" t="str">
        <f t="shared" si="6"/>
        <v/>
      </c>
      <c r="V98" s="351"/>
      <c r="W98" s="355" t="str">
        <f t="shared" si="7"/>
        <v/>
      </c>
      <c r="X98" s="356"/>
      <c r="Y98" s="619" t="str">
        <f t="shared" si="8"/>
        <v/>
      </c>
      <c r="Z98" s="620"/>
      <c r="AA98" s="27"/>
      <c r="AM98" s="147"/>
      <c r="AN98" s="147"/>
    </row>
    <row r="99" spans="1:45" ht="42.75" customHeight="1" x14ac:dyDescent="0.2">
      <c r="B99" s="259" t="s">
        <v>129</v>
      </c>
      <c r="C99" s="171"/>
      <c r="D99" s="582"/>
      <c r="E99" s="583"/>
      <c r="F99" s="204"/>
      <c r="G99" s="183"/>
      <c r="H99" s="183"/>
      <c r="N99" s="248"/>
      <c r="O99" s="26"/>
      <c r="P99" s="242"/>
      <c r="Q99" s="450"/>
      <c r="R99" s="650"/>
      <c r="S99" s="451"/>
      <c r="T99" s="351"/>
      <c r="U99" s="354" t="str">
        <f t="shared" si="6"/>
        <v/>
      </c>
      <c r="V99" s="351"/>
      <c r="W99" s="355" t="str">
        <f t="shared" si="7"/>
        <v/>
      </c>
      <c r="X99" s="356"/>
      <c r="Y99" s="619" t="str">
        <f t="shared" si="8"/>
        <v/>
      </c>
      <c r="Z99" s="620"/>
      <c r="AA99" s="27"/>
      <c r="AM99" s="147"/>
      <c r="AN99" s="147"/>
    </row>
    <row r="100" spans="1:45" ht="42.75" customHeight="1" x14ac:dyDescent="0.2">
      <c r="B100" s="259" t="s">
        <v>130</v>
      </c>
      <c r="C100" s="171"/>
      <c r="D100" s="582"/>
      <c r="E100" s="583"/>
      <c r="F100" s="204"/>
      <c r="G100" s="183"/>
      <c r="H100" s="183"/>
      <c r="N100" s="248"/>
      <c r="O100" s="26"/>
      <c r="P100" s="242"/>
      <c r="Q100" s="450"/>
      <c r="R100" s="650"/>
      <c r="S100" s="451"/>
      <c r="T100" s="351"/>
      <c r="U100" s="354" t="str">
        <f t="shared" si="6"/>
        <v/>
      </c>
      <c r="V100" s="351"/>
      <c r="W100" s="355" t="str">
        <f t="shared" si="7"/>
        <v/>
      </c>
      <c r="X100" s="356"/>
      <c r="Y100" s="619" t="str">
        <f t="shared" si="8"/>
        <v/>
      </c>
      <c r="Z100" s="620"/>
      <c r="AA100" s="27"/>
      <c r="AM100" s="147"/>
      <c r="AN100" s="147"/>
    </row>
    <row r="101" spans="1:45" ht="15.75" customHeight="1" x14ac:dyDescent="0.2">
      <c r="A101" s="102"/>
      <c r="B101" s="480"/>
      <c r="C101" s="480"/>
      <c r="D101" s="480"/>
      <c r="E101" s="480"/>
      <c r="F101" s="480"/>
      <c r="J101" s="27"/>
      <c r="P101" s="27"/>
      <c r="Q101" s="27"/>
      <c r="R101" s="27"/>
      <c r="S101" s="27"/>
      <c r="T101" s="27"/>
      <c r="V101" s="107"/>
      <c r="Y101" s="655"/>
      <c r="Z101" s="655"/>
      <c r="AA101" s="27"/>
    </row>
    <row r="102" spans="1:45" ht="25.5" customHeight="1" x14ac:dyDescent="0.2">
      <c r="A102" s="102"/>
      <c r="B102" s="27"/>
      <c r="C102" s="27"/>
      <c r="D102" s="27"/>
      <c r="E102" s="27"/>
      <c r="F102" s="27"/>
      <c r="G102" s="27"/>
      <c r="H102" s="27"/>
      <c r="I102" s="27"/>
      <c r="J102" s="27"/>
      <c r="P102" s="27"/>
      <c r="Q102" s="27"/>
      <c r="R102" s="27"/>
      <c r="S102" s="27"/>
      <c r="T102" s="27"/>
      <c r="U102" s="205"/>
      <c r="V102" s="54"/>
      <c r="W102" s="54"/>
      <c r="X102" s="54" t="s">
        <v>867</v>
      </c>
      <c r="Y102" s="635">
        <f>SUM(X89:Z100)</f>
        <v>0</v>
      </c>
      <c r="Z102" s="636"/>
      <c r="AA102" s="27"/>
    </row>
    <row r="103" spans="1:45" ht="19.5" hidden="1" customHeight="1" x14ac:dyDescent="0.2">
      <c r="B103" s="43" t="s">
        <v>126</v>
      </c>
      <c r="F103" s="38"/>
      <c r="K103" s="43"/>
      <c r="N103" s="38"/>
      <c r="AA103" s="27"/>
      <c r="AG103" s="45"/>
      <c r="AH103" s="45"/>
      <c r="AI103" s="45"/>
      <c r="AJ103" s="45"/>
      <c r="AK103" s="45"/>
      <c r="AL103" s="45"/>
      <c r="AM103" s="45"/>
      <c r="AN103" s="45"/>
      <c r="AO103" s="45"/>
      <c r="AP103" s="45"/>
      <c r="AQ103" s="45"/>
      <c r="AR103" s="45"/>
      <c r="AS103" s="45"/>
    </row>
    <row r="104" spans="1:45" ht="28.5" hidden="1" customHeight="1" x14ac:dyDescent="0.2">
      <c r="A104" s="102"/>
      <c r="B104" s="580" t="s">
        <v>324</v>
      </c>
      <c r="C104" s="580"/>
      <c r="D104" s="580"/>
      <c r="E104" s="580"/>
      <c r="F104" s="580"/>
      <c r="G104" s="580"/>
      <c r="H104" s="580"/>
      <c r="I104" s="580"/>
      <c r="J104" s="580"/>
      <c r="M104" s="132"/>
      <c r="N104" s="32"/>
      <c r="P104" s="27"/>
      <c r="Q104" s="27"/>
      <c r="R104" s="27"/>
      <c r="S104" s="27"/>
      <c r="T104" s="27"/>
      <c r="U104" s="27"/>
      <c r="V104" s="27"/>
      <c r="W104" s="27"/>
      <c r="X104" s="27"/>
      <c r="Y104" s="54"/>
      <c r="Z104" s="55"/>
      <c r="AA104" s="27"/>
      <c r="AB104" s="27"/>
    </row>
    <row r="105" spans="1:45" ht="24.75" hidden="1" customHeight="1" x14ac:dyDescent="0.2">
      <c r="A105" s="106"/>
      <c r="B105" s="627" t="s">
        <v>311</v>
      </c>
      <c r="C105" s="628"/>
      <c r="D105" s="628"/>
      <c r="E105" s="628"/>
      <c r="F105" s="628"/>
      <c r="G105" s="628"/>
      <c r="H105" s="628"/>
      <c r="I105" s="628"/>
      <c r="J105" s="629"/>
      <c r="K105" s="38" t="s">
        <v>320</v>
      </c>
      <c r="L105" s="32"/>
      <c r="M105" s="32"/>
      <c r="N105" s="32"/>
      <c r="P105" s="27"/>
      <c r="Q105" s="27"/>
      <c r="R105" s="27"/>
      <c r="S105" s="27"/>
      <c r="T105" s="27"/>
      <c r="U105" s="27"/>
      <c r="V105" s="27"/>
      <c r="W105" s="27"/>
      <c r="X105" s="27"/>
      <c r="Y105" s="54"/>
      <c r="Z105" s="55"/>
      <c r="AA105" s="27"/>
      <c r="AB105" s="27"/>
    </row>
    <row r="106" spans="1:45" ht="17.25" hidden="1" customHeight="1" x14ac:dyDescent="0.2">
      <c r="A106" s="102"/>
      <c r="B106" s="28"/>
      <c r="C106" s="28"/>
      <c r="D106" s="28"/>
      <c r="E106" s="28"/>
      <c r="F106" s="10"/>
      <c r="G106" s="28"/>
      <c r="H106" s="28"/>
      <c r="I106" s="28"/>
      <c r="J106" s="27"/>
      <c r="P106" s="27"/>
      <c r="Q106" s="27"/>
      <c r="R106" s="27"/>
      <c r="S106" s="27"/>
      <c r="T106" s="27"/>
      <c r="U106" s="27"/>
      <c r="V106" s="27"/>
      <c r="W106" s="27"/>
      <c r="X106" s="27"/>
      <c r="Y106" s="54"/>
      <c r="Z106" s="55"/>
      <c r="AA106" s="27"/>
      <c r="AB106" s="27"/>
    </row>
    <row r="107" spans="1:45" ht="17.25" hidden="1" customHeight="1" x14ac:dyDescent="0.2">
      <c r="A107" s="102"/>
      <c r="E107" s="626"/>
      <c r="F107" s="626"/>
      <c r="G107" s="626"/>
      <c r="H107" s="626"/>
      <c r="I107" s="626"/>
      <c r="J107" s="27"/>
      <c r="K107" s="38"/>
      <c r="P107" s="27"/>
      <c r="Q107" s="27"/>
      <c r="R107" s="27"/>
      <c r="S107" s="27"/>
      <c r="T107" s="27"/>
      <c r="U107" s="27"/>
      <c r="V107" s="27"/>
      <c r="W107" s="27"/>
      <c r="X107" s="27"/>
      <c r="Y107" s="54"/>
      <c r="Z107" s="55"/>
      <c r="AB107" s="27"/>
      <c r="AC107" s="27"/>
    </row>
    <row r="108" spans="1:45" ht="8.25" hidden="1" customHeight="1" x14ac:dyDescent="0.2">
      <c r="A108" s="102"/>
      <c r="J108" s="27"/>
      <c r="P108" s="27"/>
      <c r="Q108" s="27"/>
      <c r="R108" s="27"/>
      <c r="S108" s="27"/>
      <c r="T108" s="27"/>
      <c r="U108" s="27"/>
      <c r="V108" s="27"/>
      <c r="W108" s="27"/>
      <c r="X108" s="27"/>
      <c r="Y108" s="54"/>
      <c r="Z108" s="55"/>
      <c r="AB108" s="27"/>
      <c r="AC108" s="27"/>
    </row>
    <row r="109" spans="1:45" ht="41.25" hidden="1" customHeight="1" x14ac:dyDescent="0.2">
      <c r="A109" s="102"/>
      <c r="B109" s="148" t="s">
        <v>593</v>
      </c>
      <c r="C109" s="51"/>
      <c r="D109" s="51"/>
      <c r="P109" s="27"/>
      <c r="Q109" s="234" t="s">
        <v>793</v>
      </c>
      <c r="R109" s="651">
        <f>+Y102+Y85</f>
        <v>0</v>
      </c>
      <c r="S109" s="652"/>
      <c r="T109" s="27"/>
      <c r="U109" s="27"/>
      <c r="V109" s="27"/>
      <c r="W109" s="27"/>
      <c r="X109" s="27"/>
      <c r="Y109" s="54"/>
      <c r="Z109" s="55"/>
      <c r="AA109" s="27"/>
      <c r="AB109" s="27"/>
    </row>
    <row r="110" spans="1:45" ht="41.25" hidden="1" customHeight="1" x14ac:dyDescent="0.2">
      <c r="A110" s="102"/>
      <c r="B110" s="249"/>
      <c r="C110" s="147"/>
      <c r="D110" s="147"/>
      <c r="E110" s="147"/>
      <c r="F110" s="147"/>
      <c r="G110" s="147"/>
      <c r="H110" s="147"/>
      <c r="I110" s="147"/>
      <c r="J110" s="147"/>
      <c r="P110" s="27"/>
      <c r="Q110" s="27"/>
      <c r="R110" s="27"/>
      <c r="S110" s="27"/>
      <c r="T110" s="27"/>
      <c r="U110" s="27"/>
      <c r="V110" s="27"/>
      <c r="W110" s="27"/>
      <c r="X110" s="27"/>
      <c r="Y110" s="54"/>
      <c r="Z110" s="250"/>
      <c r="AA110" s="27"/>
      <c r="AB110" s="27"/>
    </row>
    <row r="111" spans="1:45" ht="17.25" hidden="1" customHeight="1" x14ac:dyDescent="0.2">
      <c r="A111" s="102"/>
      <c r="B111" s="580"/>
      <c r="C111" s="580"/>
      <c r="D111" s="580"/>
      <c r="F111" s="50"/>
      <c r="G111" s="50"/>
      <c r="H111" s="50"/>
      <c r="I111" s="50"/>
      <c r="J111" s="27"/>
      <c r="P111" s="27"/>
      <c r="Q111" s="27"/>
      <c r="R111" s="27"/>
      <c r="S111" s="27"/>
      <c r="T111" s="27"/>
      <c r="U111" s="27"/>
      <c r="V111" s="27"/>
      <c r="W111" s="27"/>
      <c r="X111" s="27"/>
      <c r="Y111" s="54"/>
      <c r="Z111" s="55"/>
      <c r="AA111" s="27"/>
      <c r="AB111" s="27"/>
    </row>
    <row r="112" spans="1:45" ht="25.5" hidden="1" customHeight="1" x14ac:dyDescent="0.2">
      <c r="A112" s="102"/>
      <c r="B112" s="103"/>
      <c r="C112" s="103"/>
      <c r="D112" s="103"/>
      <c r="E112" s="103"/>
      <c r="F112" s="103"/>
      <c r="G112" s="103"/>
      <c r="H112" s="103"/>
      <c r="I112" s="103"/>
      <c r="J112" s="103"/>
      <c r="O112" s="71"/>
      <c r="P112" s="38"/>
      <c r="Q112" s="27"/>
      <c r="R112" s="27"/>
      <c r="S112" s="27"/>
      <c r="T112" s="27"/>
      <c r="U112" s="27"/>
      <c r="V112" s="27"/>
      <c r="W112" s="27"/>
      <c r="X112" s="27"/>
      <c r="Y112" s="54"/>
      <c r="Z112" s="55"/>
      <c r="AA112" s="27"/>
      <c r="AB112" s="27"/>
    </row>
    <row r="113" spans="1:35" ht="18.75" hidden="1" customHeight="1" x14ac:dyDescent="0.2">
      <c r="A113" s="102"/>
      <c r="B113" s="455" t="s">
        <v>319</v>
      </c>
      <c r="C113" s="456"/>
      <c r="D113" s="456"/>
      <c r="E113" s="456"/>
      <c r="F113" s="456"/>
      <c r="G113" s="456"/>
      <c r="H113" s="456"/>
      <c r="I113" s="456"/>
      <c r="J113" s="456"/>
      <c r="O113" s="71"/>
      <c r="P113" s="71"/>
      <c r="Q113" s="27"/>
      <c r="R113" s="27"/>
      <c r="S113" s="27"/>
      <c r="T113" s="27"/>
      <c r="U113" s="27"/>
      <c r="V113" s="27"/>
      <c r="W113" s="27"/>
      <c r="X113" s="27"/>
      <c r="Y113" s="54"/>
      <c r="Z113" s="55"/>
      <c r="AA113" s="27"/>
      <c r="AB113" s="27"/>
    </row>
    <row r="114" spans="1:35" ht="25.5" hidden="1" customHeight="1" x14ac:dyDescent="0.2">
      <c r="A114" s="102"/>
      <c r="B114" s="638" t="s">
        <v>322</v>
      </c>
      <c r="C114" s="639"/>
      <c r="D114" s="639"/>
      <c r="E114" s="639"/>
      <c r="F114" s="639"/>
      <c r="G114" s="639"/>
      <c r="H114" s="639"/>
      <c r="I114" s="639"/>
      <c r="J114" s="640"/>
      <c r="O114" s="71"/>
      <c r="P114" s="71"/>
      <c r="Q114" s="27"/>
      <c r="R114" s="27"/>
      <c r="S114" s="27"/>
      <c r="T114" s="27"/>
      <c r="U114" s="27"/>
      <c r="V114" s="27"/>
      <c r="W114" s="27"/>
      <c r="X114" s="27"/>
      <c r="Y114" s="54"/>
      <c r="Z114" s="55"/>
      <c r="AA114" s="27"/>
      <c r="AB114" s="27"/>
    </row>
    <row r="115" spans="1:35" ht="17.25" hidden="1" customHeight="1" x14ac:dyDescent="0.2">
      <c r="A115" s="102"/>
      <c r="B115" s="641"/>
      <c r="C115" s="642"/>
      <c r="D115" s="642"/>
      <c r="E115" s="642"/>
      <c r="F115" s="642"/>
      <c r="G115" s="642"/>
      <c r="H115" s="642"/>
      <c r="I115" s="642"/>
      <c r="J115" s="643"/>
      <c r="K115" s="624"/>
      <c r="P115" s="27"/>
      <c r="Q115" s="27"/>
      <c r="R115" s="27"/>
      <c r="S115" s="27"/>
      <c r="T115" s="27"/>
      <c r="U115" s="27"/>
      <c r="V115" s="27"/>
      <c r="W115" s="27"/>
      <c r="X115" s="27"/>
      <c r="Y115" s="54"/>
      <c r="Z115" s="55"/>
      <c r="AA115" s="27"/>
      <c r="AB115" s="27"/>
    </row>
    <row r="116" spans="1:35" ht="17.25" hidden="1" customHeight="1" x14ac:dyDescent="0.2">
      <c r="A116" s="102"/>
      <c r="B116" s="28"/>
      <c r="K116" s="624"/>
      <c r="L116" s="133"/>
      <c r="M116" s="26"/>
      <c r="N116" s="26"/>
      <c r="P116" s="27"/>
      <c r="Q116" s="27"/>
      <c r="R116" s="27"/>
      <c r="S116" s="27"/>
      <c r="T116" s="27"/>
      <c r="U116" s="27"/>
      <c r="V116" s="27"/>
      <c r="W116" s="27"/>
      <c r="X116" s="27"/>
      <c r="Y116" s="54"/>
      <c r="Z116" s="55"/>
      <c r="AA116" s="27"/>
      <c r="AB116" s="27"/>
    </row>
    <row r="117" spans="1:35" ht="20.25" hidden="1" customHeight="1" x14ac:dyDescent="0.2">
      <c r="A117" s="102"/>
      <c r="B117" s="480" t="s">
        <v>744</v>
      </c>
      <c r="C117" s="480"/>
      <c r="D117" s="480"/>
      <c r="E117" s="480"/>
      <c r="F117" s="480"/>
      <c r="G117" s="38"/>
      <c r="J117" s="27"/>
      <c r="K117" s="624"/>
      <c r="L117" s="133"/>
      <c r="M117" s="26"/>
      <c r="N117" s="26"/>
      <c r="P117" s="43" t="s">
        <v>34</v>
      </c>
      <c r="Y117" s="54"/>
      <c r="Z117" s="55"/>
      <c r="AA117" s="27"/>
      <c r="AB117" s="27"/>
    </row>
    <row r="118" spans="1:35" ht="15.75" hidden="1" customHeight="1" x14ac:dyDescent="0.2">
      <c r="A118" s="102"/>
      <c r="B118" s="646" t="s">
        <v>309</v>
      </c>
      <c r="C118" s="646"/>
      <c r="D118" s="646"/>
      <c r="E118" s="647"/>
      <c r="F118" s="108"/>
      <c r="G118" s="10"/>
      <c r="H118" s="10"/>
      <c r="I118" s="10"/>
      <c r="J118" s="27"/>
      <c r="K118" s="625"/>
      <c r="L118" s="133"/>
      <c r="M118" s="26"/>
      <c r="N118" s="26"/>
      <c r="P118" s="23"/>
      <c r="Y118" s="54"/>
      <c r="Z118" s="55"/>
      <c r="AA118" s="27"/>
      <c r="AB118" s="27"/>
    </row>
    <row r="119" spans="1:35" ht="99" hidden="1" customHeight="1" x14ac:dyDescent="0.2">
      <c r="A119" s="102"/>
      <c r="B119" s="588" t="s">
        <v>747</v>
      </c>
      <c r="C119" s="589"/>
      <c r="D119" s="251" t="s">
        <v>750</v>
      </c>
      <c r="E119" s="588" t="s">
        <v>310</v>
      </c>
      <c r="F119" s="648"/>
      <c r="G119" s="648"/>
      <c r="H119" s="648"/>
      <c r="I119" s="648"/>
      <c r="J119" s="648"/>
      <c r="K119" s="649"/>
      <c r="L119" s="133"/>
      <c r="M119" s="26"/>
      <c r="N119" s="26"/>
      <c r="P119" s="135" t="s">
        <v>588</v>
      </c>
      <c r="Q119" s="487" t="s">
        <v>587</v>
      </c>
      <c r="R119" s="488"/>
      <c r="S119" s="488"/>
      <c r="T119" s="488"/>
      <c r="U119" s="488"/>
      <c r="V119" s="488"/>
      <c r="W119" s="488"/>
      <c r="X119" s="488"/>
      <c r="Y119" s="489"/>
      <c r="Z119" s="69"/>
      <c r="AA119" s="68"/>
      <c r="AB119" s="70"/>
      <c r="AC119" s="70"/>
    </row>
    <row r="120" spans="1:35" ht="34.5" hidden="1" customHeight="1" x14ac:dyDescent="0.2">
      <c r="A120" s="102"/>
      <c r="B120" s="452" t="s">
        <v>728</v>
      </c>
      <c r="C120" s="453"/>
      <c r="D120" s="207"/>
      <c r="E120" s="621"/>
      <c r="F120" s="622"/>
      <c r="G120" s="622"/>
      <c r="H120" s="622"/>
      <c r="I120" s="622"/>
      <c r="J120" s="622"/>
      <c r="K120" s="623"/>
      <c r="L120" s="133"/>
      <c r="M120" s="26"/>
      <c r="N120" s="26"/>
      <c r="O120" s="57"/>
      <c r="P120" s="242"/>
      <c r="Q120" s="485"/>
      <c r="R120" s="485"/>
      <c r="S120" s="485"/>
      <c r="T120" s="485"/>
      <c r="U120" s="485"/>
      <c r="V120" s="485"/>
      <c r="W120" s="485"/>
      <c r="X120" s="485"/>
      <c r="Y120" s="486"/>
      <c r="Z120" s="57"/>
      <c r="AA120" s="57"/>
      <c r="AF120" s="58" t="b">
        <f t="shared" ref="AF120:AF139" si="9">IF(LEFT(B120,4)="Välj",FALSE,TRUE)</f>
        <v>0</v>
      </c>
      <c r="AG120" s="58" t="b">
        <f t="shared" ref="AG120:AG139" si="10">IF(P120="Ja",TRUE,FALSE)</f>
        <v>0</v>
      </c>
      <c r="AH120" s="14"/>
      <c r="AI120" s="51" t="b">
        <f>NOT(AF120=AG120)</f>
        <v>0</v>
      </c>
    </row>
    <row r="121" spans="1:35" ht="32.25" hidden="1" customHeight="1" x14ac:dyDescent="0.2">
      <c r="A121" s="102"/>
      <c r="B121" s="452" t="s">
        <v>728</v>
      </c>
      <c r="C121" s="454" t="s">
        <v>728</v>
      </c>
      <c r="D121" s="207"/>
      <c r="E121" s="621"/>
      <c r="F121" s="622"/>
      <c r="G121" s="622"/>
      <c r="H121" s="622"/>
      <c r="I121" s="622"/>
      <c r="J121" s="622"/>
      <c r="K121" s="623"/>
      <c r="L121" s="133"/>
      <c r="M121" s="26"/>
      <c r="N121" s="26"/>
      <c r="O121" s="57"/>
      <c r="P121" s="242"/>
      <c r="Q121" s="485"/>
      <c r="R121" s="485"/>
      <c r="S121" s="485"/>
      <c r="T121" s="485"/>
      <c r="U121" s="485"/>
      <c r="V121" s="485"/>
      <c r="W121" s="485"/>
      <c r="X121" s="485"/>
      <c r="Y121" s="486"/>
      <c r="Z121" s="57"/>
      <c r="AA121" s="57"/>
      <c r="AF121" s="58" t="b">
        <f t="shared" si="9"/>
        <v>0</v>
      </c>
      <c r="AG121" s="58" t="b">
        <f t="shared" si="10"/>
        <v>0</v>
      </c>
      <c r="AH121" s="14"/>
      <c r="AI121" s="51" t="b">
        <f t="shared" ref="AI121:AI139" si="11">NOT(AF121=AG121)</f>
        <v>0</v>
      </c>
    </row>
    <row r="122" spans="1:35" ht="32.25" hidden="1" customHeight="1" x14ac:dyDescent="0.2">
      <c r="A122" s="102"/>
      <c r="B122" s="452" t="s">
        <v>728</v>
      </c>
      <c r="C122" s="454" t="s">
        <v>728</v>
      </c>
      <c r="D122" s="207"/>
      <c r="E122" s="621"/>
      <c r="F122" s="622"/>
      <c r="G122" s="622"/>
      <c r="H122" s="622"/>
      <c r="I122" s="622"/>
      <c r="J122" s="622"/>
      <c r="K122" s="623"/>
      <c r="L122" s="133"/>
      <c r="M122" s="26"/>
      <c r="N122" s="26"/>
      <c r="O122" s="57"/>
      <c r="P122" s="242"/>
      <c r="Q122" s="485"/>
      <c r="R122" s="485"/>
      <c r="S122" s="485"/>
      <c r="T122" s="485"/>
      <c r="U122" s="485"/>
      <c r="V122" s="485"/>
      <c r="W122" s="485"/>
      <c r="X122" s="485"/>
      <c r="Y122" s="486"/>
      <c r="Z122" s="57"/>
      <c r="AA122" s="57"/>
      <c r="AF122" s="58" t="b">
        <f t="shared" si="9"/>
        <v>0</v>
      </c>
      <c r="AG122" s="58" t="b">
        <f t="shared" si="10"/>
        <v>0</v>
      </c>
      <c r="AH122" s="14"/>
      <c r="AI122" s="51" t="b">
        <f t="shared" si="11"/>
        <v>0</v>
      </c>
    </row>
    <row r="123" spans="1:35" ht="32.25" hidden="1" customHeight="1" x14ac:dyDescent="0.2">
      <c r="A123" s="102"/>
      <c r="B123" s="452" t="s">
        <v>728</v>
      </c>
      <c r="C123" s="454" t="s">
        <v>728</v>
      </c>
      <c r="D123" s="207"/>
      <c r="E123" s="621"/>
      <c r="F123" s="622"/>
      <c r="G123" s="622"/>
      <c r="H123" s="622"/>
      <c r="I123" s="622"/>
      <c r="J123" s="622"/>
      <c r="K123" s="623"/>
      <c r="L123" s="133"/>
      <c r="M123" s="26"/>
      <c r="N123" s="26"/>
      <c r="O123" s="57"/>
      <c r="P123" s="242"/>
      <c r="Q123" s="485"/>
      <c r="R123" s="485"/>
      <c r="S123" s="485"/>
      <c r="T123" s="485"/>
      <c r="U123" s="485"/>
      <c r="V123" s="485"/>
      <c r="W123" s="485"/>
      <c r="X123" s="485"/>
      <c r="Y123" s="486"/>
      <c r="Z123" s="57"/>
      <c r="AA123" s="57"/>
      <c r="AF123" s="58" t="b">
        <f t="shared" si="9"/>
        <v>0</v>
      </c>
      <c r="AG123" s="58" t="b">
        <f t="shared" si="10"/>
        <v>0</v>
      </c>
      <c r="AH123" s="14"/>
      <c r="AI123" s="51" t="b">
        <f t="shared" si="11"/>
        <v>0</v>
      </c>
    </row>
    <row r="124" spans="1:35" ht="32.25" hidden="1" customHeight="1" x14ac:dyDescent="0.2">
      <c r="A124" s="102"/>
      <c r="B124" s="452" t="s">
        <v>728</v>
      </c>
      <c r="C124" s="453" t="s">
        <v>728</v>
      </c>
      <c r="D124" s="207"/>
      <c r="E124" s="621"/>
      <c r="F124" s="622"/>
      <c r="G124" s="622"/>
      <c r="H124" s="622"/>
      <c r="I124" s="622"/>
      <c r="J124" s="622"/>
      <c r="K124" s="623"/>
      <c r="L124" s="133"/>
      <c r="M124" s="26"/>
      <c r="N124" s="26"/>
      <c r="O124" s="57"/>
      <c r="P124" s="242"/>
      <c r="Q124" s="485"/>
      <c r="R124" s="485"/>
      <c r="S124" s="485"/>
      <c r="T124" s="485"/>
      <c r="U124" s="485"/>
      <c r="V124" s="485"/>
      <c r="W124" s="485"/>
      <c r="X124" s="485"/>
      <c r="Y124" s="486"/>
      <c r="Z124" s="57"/>
      <c r="AA124" s="57"/>
      <c r="AF124" s="58" t="b">
        <f t="shared" si="9"/>
        <v>0</v>
      </c>
      <c r="AG124" s="58" t="b">
        <f t="shared" si="10"/>
        <v>0</v>
      </c>
      <c r="AH124" s="14"/>
      <c r="AI124" s="51" t="b">
        <f t="shared" si="11"/>
        <v>0</v>
      </c>
    </row>
    <row r="125" spans="1:35" ht="32.25" hidden="1" customHeight="1" x14ac:dyDescent="0.2">
      <c r="A125" s="102"/>
      <c r="B125" s="452" t="s">
        <v>728</v>
      </c>
      <c r="C125" s="453" t="s">
        <v>728</v>
      </c>
      <c r="D125" s="207"/>
      <c r="E125" s="621"/>
      <c r="F125" s="622"/>
      <c r="G125" s="622"/>
      <c r="H125" s="622"/>
      <c r="I125" s="622"/>
      <c r="J125" s="622"/>
      <c r="K125" s="623"/>
      <c r="L125" s="133"/>
      <c r="M125" s="26"/>
      <c r="N125" s="26"/>
      <c r="O125" s="172"/>
      <c r="P125" s="242"/>
      <c r="Q125" s="485"/>
      <c r="R125" s="485"/>
      <c r="S125" s="485"/>
      <c r="T125" s="485"/>
      <c r="U125" s="485"/>
      <c r="V125" s="485"/>
      <c r="W125" s="485"/>
      <c r="X125" s="485"/>
      <c r="Y125" s="486"/>
      <c r="Z125" s="57"/>
      <c r="AA125" s="57"/>
      <c r="AF125" s="58" t="b">
        <f t="shared" si="9"/>
        <v>0</v>
      </c>
      <c r="AG125" s="58" t="b">
        <f t="shared" si="10"/>
        <v>0</v>
      </c>
      <c r="AH125" s="14"/>
      <c r="AI125" s="51" t="b">
        <f t="shared" si="11"/>
        <v>0</v>
      </c>
    </row>
    <row r="126" spans="1:35" ht="32.25" hidden="1" customHeight="1" x14ac:dyDescent="0.2">
      <c r="A126" s="102"/>
      <c r="B126" s="452" t="s">
        <v>728</v>
      </c>
      <c r="C126" s="453" t="s">
        <v>728</v>
      </c>
      <c r="D126" s="207"/>
      <c r="E126" s="621"/>
      <c r="F126" s="622"/>
      <c r="G126" s="622"/>
      <c r="H126" s="622"/>
      <c r="I126" s="622"/>
      <c r="J126" s="622"/>
      <c r="K126" s="623"/>
      <c r="L126" s="133"/>
      <c r="M126" s="26"/>
      <c r="N126" s="26"/>
      <c r="O126" s="57"/>
      <c r="P126" s="242"/>
      <c r="Q126" s="485"/>
      <c r="R126" s="485"/>
      <c r="S126" s="485"/>
      <c r="T126" s="485"/>
      <c r="U126" s="485"/>
      <c r="V126" s="485"/>
      <c r="W126" s="485"/>
      <c r="X126" s="485"/>
      <c r="Y126" s="486"/>
      <c r="Z126" s="57"/>
      <c r="AA126" s="57"/>
      <c r="AF126" s="58" t="b">
        <f t="shared" si="9"/>
        <v>0</v>
      </c>
      <c r="AG126" s="58" t="b">
        <f t="shared" si="10"/>
        <v>0</v>
      </c>
      <c r="AH126" s="14"/>
      <c r="AI126" s="51" t="b">
        <f t="shared" si="11"/>
        <v>0</v>
      </c>
    </row>
    <row r="127" spans="1:35" ht="32.25" hidden="1" customHeight="1" x14ac:dyDescent="0.2">
      <c r="A127" s="102"/>
      <c r="B127" s="452" t="s">
        <v>728</v>
      </c>
      <c r="C127" s="453" t="s">
        <v>728</v>
      </c>
      <c r="D127" s="207"/>
      <c r="E127" s="621"/>
      <c r="F127" s="622"/>
      <c r="G127" s="622"/>
      <c r="H127" s="622"/>
      <c r="I127" s="622"/>
      <c r="J127" s="622"/>
      <c r="K127" s="623"/>
      <c r="L127" s="133"/>
      <c r="M127" s="26"/>
      <c r="N127" s="26"/>
      <c r="O127" s="57"/>
      <c r="P127" s="242"/>
      <c r="Q127" s="485"/>
      <c r="R127" s="485"/>
      <c r="S127" s="485"/>
      <c r="T127" s="485"/>
      <c r="U127" s="485"/>
      <c r="V127" s="485"/>
      <c r="W127" s="485"/>
      <c r="X127" s="485"/>
      <c r="Y127" s="486"/>
      <c r="Z127" s="57"/>
      <c r="AA127" s="57"/>
      <c r="AF127" s="58" t="b">
        <f t="shared" si="9"/>
        <v>0</v>
      </c>
      <c r="AG127" s="58" t="b">
        <f t="shared" si="10"/>
        <v>0</v>
      </c>
      <c r="AH127" s="14"/>
      <c r="AI127" s="51" t="b">
        <f t="shared" si="11"/>
        <v>0</v>
      </c>
    </row>
    <row r="128" spans="1:35" ht="32.25" hidden="1" customHeight="1" x14ac:dyDescent="0.2">
      <c r="A128" s="102"/>
      <c r="B128" s="452" t="s">
        <v>728</v>
      </c>
      <c r="C128" s="453" t="s">
        <v>728</v>
      </c>
      <c r="D128" s="207"/>
      <c r="E128" s="621"/>
      <c r="F128" s="622"/>
      <c r="G128" s="622"/>
      <c r="H128" s="622"/>
      <c r="I128" s="622"/>
      <c r="J128" s="622"/>
      <c r="K128" s="623"/>
      <c r="L128" s="133"/>
      <c r="M128" s="26"/>
      <c r="N128" s="26"/>
      <c r="O128" s="57"/>
      <c r="P128" s="242"/>
      <c r="Q128" s="485"/>
      <c r="R128" s="485"/>
      <c r="S128" s="485"/>
      <c r="T128" s="485"/>
      <c r="U128" s="485"/>
      <c r="V128" s="485"/>
      <c r="W128" s="485"/>
      <c r="X128" s="485"/>
      <c r="Y128" s="486"/>
      <c r="Z128" s="57"/>
      <c r="AA128" s="57"/>
      <c r="AF128" s="58" t="b">
        <f t="shared" si="9"/>
        <v>0</v>
      </c>
      <c r="AG128" s="58" t="b">
        <f t="shared" si="10"/>
        <v>0</v>
      </c>
      <c r="AH128" s="14"/>
      <c r="AI128" s="51" t="b">
        <f t="shared" si="11"/>
        <v>0</v>
      </c>
    </row>
    <row r="129" spans="1:35" ht="32.25" hidden="1" customHeight="1" x14ac:dyDescent="0.2">
      <c r="A129" s="102"/>
      <c r="B129" s="452" t="s">
        <v>728</v>
      </c>
      <c r="C129" s="453" t="s">
        <v>728</v>
      </c>
      <c r="D129" s="207"/>
      <c r="E129" s="621"/>
      <c r="F129" s="622"/>
      <c r="G129" s="622"/>
      <c r="H129" s="622"/>
      <c r="I129" s="622"/>
      <c r="J129" s="622"/>
      <c r="K129" s="623"/>
      <c r="L129" s="133"/>
      <c r="M129" s="26"/>
      <c r="N129" s="26"/>
      <c r="O129" s="57"/>
      <c r="P129" s="242"/>
      <c r="Q129" s="485"/>
      <c r="R129" s="485"/>
      <c r="S129" s="485"/>
      <c r="T129" s="485"/>
      <c r="U129" s="485"/>
      <c r="V129" s="485"/>
      <c r="W129" s="485"/>
      <c r="X129" s="485"/>
      <c r="Y129" s="486"/>
      <c r="Z129" s="57"/>
      <c r="AA129" s="57"/>
      <c r="AF129" s="58" t="b">
        <f t="shared" si="9"/>
        <v>0</v>
      </c>
      <c r="AG129" s="58" t="b">
        <f t="shared" si="10"/>
        <v>0</v>
      </c>
      <c r="AH129" s="14"/>
      <c r="AI129" s="51" t="b">
        <f t="shared" si="11"/>
        <v>0</v>
      </c>
    </row>
    <row r="130" spans="1:35" ht="32.25" hidden="1" customHeight="1" x14ac:dyDescent="0.2">
      <c r="A130" s="102"/>
      <c r="B130" s="452" t="s">
        <v>728</v>
      </c>
      <c r="C130" s="453" t="s">
        <v>728</v>
      </c>
      <c r="D130" s="207"/>
      <c r="E130" s="621"/>
      <c r="F130" s="622"/>
      <c r="G130" s="622"/>
      <c r="H130" s="622"/>
      <c r="I130" s="622"/>
      <c r="J130" s="622"/>
      <c r="K130" s="623"/>
      <c r="L130" s="133"/>
      <c r="M130" s="26"/>
      <c r="N130" s="26"/>
      <c r="O130" s="57"/>
      <c r="P130" s="242"/>
      <c r="Q130" s="485"/>
      <c r="R130" s="485"/>
      <c r="S130" s="485"/>
      <c r="T130" s="485"/>
      <c r="U130" s="485"/>
      <c r="V130" s="485"/>
      <c r="W130" s="485"/>
      <c r="X130" s="485"/>
      <c r="Y130" s="486"/>
      <c r="Z130" s="57"/>
      <c r="AA130" s="57"/>
      <c r="AF130" s="58" t="b">
        <f t="shared" si="9"/>
        <v>0</v>
      </c>
      <c r="AG130" s="58" t="b">
        <f t="shared" si="10"/>
        <v>0</v>
      </c>
      <c r="AH130" s="14"/>
      <c r="AI130" s="51" t="b">
        <f t="shared" si="11"/>
        <v>0</v>
      </c>
    </row>
    <row r="131" spans="1:35" ht="32.25" hidden="1" customHeight="1" x14ac:dyDescent="0.2">
      <c r="A131" s="102"/>
      <c r="B131" s="452" t="s">
        <v>728</v>
      </c>
      <c r="C131" s="453" t="s">
        <v>728</v>
      </c>
      <c r="D131" s="207"/>
      <c r="E131" s="621"/>
      <c r="F131" s="622"/>
      <c r="G131" s="622"/>
      <c r="H131" s="622"/>
      <c r="I131" s="622"/>
      <c r="J131" s="622"/>
      <c r="K131" s="623"/>
      <c r="L131" s="133"/>
      <c r="M131" s="26"/>
      <c r="N131" s="26"/>
      <c r="O131" s="57"/>
      <c r="P131" s="242"/>
      <c r="Q131" s="485"/>
      <c r="R131" s="485"/>
      <c r="S131" s="485"/>
      <c r="T131" s="485"/>
      <c r="U131" s="485"/>
      <c r="V131" s="485"/>
      <c r="W131" s="485"/>
      <c r="X131" s="485"/>
      <c r="Y131" s="486"/>
      <c r="Z131" s="57"/>
      <c r="AA131" s="57"/>
      <c r="AF131" s="58" t="b">
        <f t="shared" si="9"/>
        <v>0</v>
      </c>
      <c r="AG131" s="58" t="b">
        <f t="shared" si="10"/>
        <v>0</v>
      </c>
      <c r="AH131" s="14"/>
      <c r="AI131" s="51" t="b">
        <f t="shared" si="11"/>
        <v>0</v>
      </c>
    </row>
    <row r="132" spans="1:35" ht="32.25" hidden="1" customHeight="1" x14ac:dyDescent="0.2">
      <c r="A132" s="102"/>
      <c r="B132" s="452" t="s">
        <v>728</v>
      </c>
      <c r="C132" s="453" t="s">
        <v>728</v>
      </c>
      <c r="D132" s="207"/>
      <c r="E132" s="621"/>
      <c r="F132" s="622"/>
      <c r="G132" s="622"/>
      <c r="H132" s="622"/>
      <c r="I132" s="622"/>
      <c r="J132" s="622"/>
      <c r="K132" s="623"/>
      <c r="L132" s="133"/>
      <c r="M132" s="26"/>
      <c r="N132" s="26"/>
      <c r="O132" s="57"/>
      <c r="P132" s="242"/>
      <c r="Q132" s="485"/>
      <c r="R132" s="485"/>
      <c r="S132" s="485"/>
      <c r="T132" s="485"/>
      <c r="U132" s="485"/>
      <c r="V132" s="485"/>
      <c r="W132" s="485"/>
      <c r="X132" s="485"/>
      <c r="Y132" s="486"/>
      <c r="Z132" s="57"/>
      <c r="AA132" s="57"/>
      <c r="AF132" s="58" t="b">
        <f t="shared" si="9"/>
        <v>0</v>
      </c>
      <c r="AG132" s="58" t="b">
        <f t="shared" si="10"/>
        <v>0</v>
      </c>
      <c r="AH132" s="14"/>
      <c r="AI132" s="51" t="b">
        <f t="shared" si="11"/>
        <v>0</v>
      </c>
    </row>
    <row r="133" spans="1:35" ht="32.25" hidden="1" customHeight="1" x14ac:dyDescent="0.2">
      <c r="A133" s="102"/>
      <c r="B133" s="452" t="s">
        <v>728</v>
      </c>
      <c r="C133" s="453" t="s">
        <v>728</v>
      </c>
      <c r="D133" s="207"/>
      <c r="E133" s="621"/>
      <c r="F133" s="622"/>
      <c r="G133" s="622"/>
      <c r="H133" s="622"/>
      <c r="I133" s="622"/>
      <c r="J133" s="622"/>
      <c r="K133" s="623"/>
      <c r="L133" s="133"/>
      <c r="M133" s="26"/>
      <c r="N133" s="26"/>
      <c r="O133" s="57"/>
      <c r="P133" s="242"/>
      <c r="Q133" s="485"/>
      <c r="R133" s="485"/>
      <c r="S133" s="485"/>
      <c r="T133" s="485"/>
      <c r="U133" s="485"/>
      <c r="V133" s="485"/>
      <c r="W133" s="485"/>
      <c r="X133" s="485"/>
      <c r="Y133" s="486"/>
      <c r="Z133" s="57"/>
      <c r="AA133" s="57"/>
      <c r="AF133" s="58" t="b">
        <f t="shared" si="9"/>
        <v>0</v>
      </c>
      <c r="AG133" s="58" t="b">
        <f t="shared" si="10"/>
        <v>0</v>
      </c>
      <c r="AH133" s="14"/>
      <c r="AI133" s="51" t="b">
        <f t="shared" si="11"/>
        <v>0</v>
      </c>
    </row>
    <row r="134" spans="1:35" ht="32.25" hidden="1" customHeight="1" x14ac:dyDescent="0.2">
      <c r="A134" s="102"/>
      <c r="B134" s="452" t="s">
        <v>728</v>
      </c>
      <c r="C134" s="453" t="s">
        <v>728</v>
      </c>
      <c r="D134" s="207"/>
      <c r="E134" s="621"/>
      <c r="F134" s="622"/>
      <c r="G134" s="622"/>
      <c r="H134" s="622"/>
      <c r="I134" s="622"/>
      <c r="J134" s="622"/>
      <c r="K134" s="623"/>
      <c r="L134" s="133"/>
      <c r="M134" s="26"/>
      <c r="N134" s="26"/>
      <c r="O134" s="172"/>
      <c r="P134" s="242"/>
      <c r="Q134" s="485"/>
      <c r="R134" s="485"/>
      <c r="S134" s="485"/>
      <c r="T134" s="485"/>
      <c r="U134" s="485"/>
      <c r="V134" s="485"/>
      <c r="W134" s="485"/>
      <c r="X134" s="485"/>
      <c r="Y134" s="486"/>
      <c r="Z134" s="57"/>
      <c r="AA134" s="57"/>
      <c r="AF134" s="58" t="b">
        <f t="shared" si="9"/>
        <v>0</v>
      </c>
      <c r="AG134" s="58" t="b">
        <f t="shared" si="10"/>
        <v>0</v>
      </c>
      <c r="AH134" s="14"/>
      <c r="AI134" s="51" t="b">
        <f t="shared" si="11"/>
        <v>0</v>
      </c>
    </row>
    <row r="135" spans="1:35" ht="32.25" hidden="1" customHeight="1" x14ac:dyDescent="0.2">
      <c r="A135" s="102"/>
      <c r="B135" s="452" t="s">
        <v>728</v>
      </c>
      <c r="C135" s="453" t="s">
        <v>728</v>
      </c>
      <c r="D135" s="207"/>
      <c r="E135" s="621"/>
      <c r="F135" s="622"/>
      <c r="G135" s="622"/>
      <c r="H135" s="622"/>
      <c r="I135" s="622"/>
      <c r="J135" s="622"/>
      <c r="K135" s="623"/>
      <c r="L135" s="133"/>
      <c r="M135" s="26"/>
      <c r="N135" s="26"/>
      <c r="O135" s="57"/>
      <c r="P135" s="242"/>
      <c r="Q135" s="485"/>
      <c r="R135" s="485"/>
      <c r="S135" s="485"/>
      <c r="T135" s="485"/>
      <c r="U135" s="485"/>
      <c r="V135" s="485"/>
      <c r="W135" s="485"/>
      <c r="X135" s="485"/>
      <c r="Y135" s="486"/>
      <c r="Z135" s="57"/>
      <c r="AA135" s="57"/>
      <c r="AF135" s="58" t="b">
        <f t="shared" si="9"/>
        <v>0</v>
      </c>
      <c r="AG135" s="58" t="b">
        <f t="shared" si="10"/>
        <v>0</v>
      </c>
      <c r="AH135" s="14"/>
      <c r="AI135" s="51" t="b">
        <f t="shared" si="11"/>
        <v>0</v>
      </c>
    </row>
    <row r="136" spans="1:35" ht="32.25" hidden="1" customHeight="1" x14ac:dyDescent="0.2">
      <c r="A136" s="102"/>
      <c r="B136" s="452" t="s">
        <v>728</v>
      </c>
      <c r="C136" s="453" t="s">
        <v>728</v>
      </c>
      <c r="D136" s="207"/>
      <c r="E136" s="621"/>
      <c r="F136" s="622"/>
      <c r="G136" s="622"/>
      <c r="H136" s="622"/>
      <c r="I136" s="622"/>
      <c r="J136" s="622"/>
      <c r="K136" s="623"/>
      <c r="L136" s="133"/>
      <c r="M136" s="26"/>
      <c r="N136" s="26"/>
      <c r="O136" s="57"/>
      <c r="P136" s="242"/>
      <c r="Q136" s="485"/>
      <c r="R136" s="485"/>
      <c r="S136" s="485"/>
      <c r="T136" s="485"/>
      <c r="U136" s="485"/>
      <c r="V136" s="485"/>
      <c r="W136" s="485"/>
      <c r="X136" s="485"/>
      <c r="Y136" s="486"/>
      <c r="Z136" s="57"/>
      <c r="AA136" s="57"/>
      <c r="AF136" s="58" t="b">
        <f t="shared" si="9"/>
        <v>0</v>
      </c>
      <c r="AG136" s="58" t="b">
        <f t="shared" si="10"/>
        <v>0</v>
      </c>
      <c r="AH136" s="14"/>
      <c r="AI136" s="51" t="b">
        <f t="shared" si="11"/>
        <v>0</v>
      </c>
    </row>
    <row r="137" spans="1:35" ht="32.25" hidden="1" customHeight="1" x14ac:dyDescent="0.2">
      <c r="A137" s="102"/>
      <c r="B137" s="452" t="s">
        <v>728</v>
      </c>
      <c r="C137" s="453" t="s">
        <v>728</v>
      </c>
      <c r="D137" s="207"/>
      <c r="E137" s="621"/>
      <c r="F137" s="622"/>
      <c r="G137" s="622"/>
      <c r="H137" s="622"/>
      <c r="I137" s="622"/>
      <c r="J137" s="622"/>
      <c r="K137" s="623"/>
      <c r="L137" s="133"/>
      <c r="M137" s="26"/>
      <c r="N137" s="26"/>
      <c r="O137" s="57"/>
      <c r="P137" s="242"/>
      <c r="Q137" s="485"/>
      <c r="R137" s="485"/>
      <c r="S137" s="485"/>
      <c r="T137" s="485"/>
      <c r="U137" s="485"/>
      <c r="V137" s="485"/>
      <c r="W137" s="485"/>
      <c r="X137" s="485"/>
      <c r="Y137" s="486"/>
      <c r="Z137" s="57"/>
      <c r="AA137" s="57"/>
      <c r="AF137" s="58" t="b">
        <f t="shared" si="9"/>
        <v>0</v>
      </c>
      <c r="AG137" s="58" t="b">
        <f t="shared" si="10"/>
        <v>0</v>
      </c>
      <c r="AH137" s="14"/>
      <c r="AI137" s="51" t="b">
        <f t="shared" si="11"/>
        <v>0</v>
      </c>
    </row>
    <row r="138" spans="1:35" ht="32.25" hidden="1" customHeight="1" x14ac:dyDescent="0.2">
      <c r="A138" s="102"/>
      <c r="B138" s="452" t="s">
        <v>728</v>
      </c>
      <c r="C138" s="453" t="s">
        <v>728</v>
      </c>
      <c r="D138" s="207"/>
      <c r="E138" s="621"/>
      <c r="F138" s="622"/>
      <c r="G138" s="622"/>
      <c r="H138" s="622"/>
      <c r="I138" s="622"/>
      <c r="J138" s="622"/>
      <c r="K138" s="623"/>
      <c r="L138" s="133"/>
      <c r="M138" s="26"/>
      <c r="N138" s="26"/>
      <c r="O138" s="57"/>
      <c r="P138" s="242"/>
      <c r="Q138" s="485"/>
      <c r="R138" s="485"/>
      <c r="S138" s="485"/>
      <c r="T138" s="485"/>
      <c r="U138" s="485"/>
      <c r="V138" s="485"/>
      <c r="W138" s="485"/>
      <c r="X138" s="485"/>
      <c r="Y138" s="486"/>
      <c r="Z138" s="57"/>
      <c r="AA138" s="57"/>
      <c r="AF138" s="58" t="b">
        <f t="shared" si="9"/>
        <v>0</v>
      </c>
      <c r="AG138" s="58" t="b">
        <f t="shared" si="10"/>
        <v>0</v>
      </c>
      <c r="AH138" s="14"/>
      <c r="AI138" s="51" t="b">
        <f t="shared" si="11"/>
        <v>0</v>
      </c>
    </row>
    <row r="139" spans="1:35" ht="32.25" hidden="1" customHeight="1" x14ac:dyDescent="0.2">
      <c r="A139" s="102"/>
      <c r="B139" s="452" t="s">
        <v>728</v>
      </c>
      <c r="C139" s="453" t="s">
        <v>728</v>
      </c>
      <c r="D139" s="207"/>
      <c r="E139" s="621"/>
      <c r="F139" s="622"/>
      <c r="G139" s="622"/>
      <c r="H139" s="622"/>
      <c r="I139" s="622"/>
      <c r="J139" s="622"/>
      <c r="K139" s="623"/>
      <c r="L139" s="133"/>
      <c r="M139" s="26"/>
      <c r="N139" s="26"/>
      <c r="O139" s="57"/>
      <c r="P139" s="242"/>
      <c r="Q139" s="485"/>
      <c r="R139" s="485"/>
      <c r="S139" s="485"/>
      <c r="T139" s="485"/>
      <c r="U139" s="485"/>
      <c r="V139" s="485"/>
      <c r="W139" s="485"/>
      <c r="X139" s="485"/>
      <c r="Y139" s="486"/>
      <c r="Z139" s="57"/>
      <c r="AA139" s="57"/>
      <c r="AF139" s="58" t="b">
        <f t="shared" si="9"/>
        <v>0</v>
      </c>
      <c r="AG139" s="58" t="b">
        <f t="shared" si="10"/>
        <v>0</v>
      </c>
      <c r="AH139" s="14"/>
      <c r="AI139" s="51" t="b">
        <f t="shared" si="11"/>
        <v>0</v>
      </c>
    </row>
    <row r="140" spans="1:35" hidden="1" x14ac:dyDescent="0.2">
      <c r="A140" s="102"/>
      <c r="B140" s="134"/>
      <c r="C140" s="108"/>
      <c r="D140" s="109"/>
      <c r="E140" s="108"/>
      <c r="F140" s="108"/>
      <c r="G140" s="10"/>
      <c r="H140" s="10"/>
      <c r="I140" s="10"/>
      <c r="J140" s="27"/>
      <c r="K140" s="133"/>
      <c r="L140" s="133"/>
      <c r="M140" s="26"/>
      <c r="N140" s="26"/>
      <c r="P140" s="23"/>
      <c r="Y140" s="54"/>
      <c r="Z140" s="55"/>
      <c r="AA140" s="27"/>
      <c r="AF140" s="230"/>
      <c r="AG140" s="14"/>
      <c r="AH140" s="14"/>
      <c r="AI140" s="14"/>
    </row>
    <row r="141" spans="1:35" ht="20.25" hidden="1" customHeight="1" x14ac:dyDescent="0.2">
      <c r="A141" s="102"/>
      <c r="B141" s="480" t="s">
        <v>745</v>
      </c>
      <c r="C141" s="480"/>
      <c r="D141" s="480"/>
      <c r="E141" s="480"/>
      <c r="F141" s="480"/>
      <c r="G141" s="38"/>
      <c r="J141" s="27"/>
      <c r="K141" s="133"/>
      <c r="L141" s="133"/>
      <c r="M141" s="26"/>
      <c r="N141" s="26"/>
      <c r="P141" s="43" t="s">
        <v>34</v>
      </c>
      <c r="Y141" s="54"/>
      <c r="Z141" s="55"/>
      <c r="AA141" s="27"/>
      <c r="AF141" s="230"/>
      <c r="AG141" s="14"/>
      <c r="AH141" s="14"/>
      <c r="AI141" s="14"/>
    </row>
    <row r="142" spans="1:35" ht="15.75" hidden="1" customHeight="1" x14ac:dyDescent="0.2">
      <c r="A142" s="102"/>
      <c r="B142" s="646" t="s">
        <v>309</v>
      </c>
      <c r="C142" s="646"/>
      <c r="D142" s="646"/>
      <c r="E142" s="647"/>
      <c r="F142" s="108"/>
      <c r="G142" s="10"/>
      <c r="H142" s="10"/>
      <c r="I142" s="10"/>
      <c r="J142" s="27"/>
      <c r="K142" s="133"/>
      <c r="L142" s="133"/>
      <c r="M142" s="26"/>
      <c r="N142" s="26"/>
      <c r="P142" s="23"/>
      <c r="Y142" s="54"/>
      <c r="Z142" s="55"/>
      <c r="AA142" s="27"/>
      <c r="AF142" s="230"/>
      <c r="AG142" s="14"/>
      <c r="AH142" s="14"/>
      <c r="AI142" s="14"/>
    </row>
    <row r="143" spans="1:35" ht="99" hidden="1" customHeight="1" x14ac:dyDescent="0.2">
      <c r="A143" s="102"/>
      <c r="B143" s="588" t="s">
        <v>747</v>
      </c>
      <c r="C143" s="589"/>
      <c r="D143" s="251" t="s">
        <v>750</v>
      </c>
      <c r="E143" s="588" t="s">
        <v>310</v>
      </c>
      <c r="F143" s="648"/>
      <c r="G143" s="648"/>
      <c r="H143" s="648"/>
      <c r="I143" s="648"/>
      <c r="J143" s="648"/>
      <c r="K143" s="649"/>
      <c r="L143" s="133"/>
      <c r="M143" s="26"/>
      <c r="N143" s="26"/>
      <c r="P143" s="135" t="s">
        <v>588</v>
      </c>
      <c r="Q143" s="487" t="s">
        <v>587</v>
      </c>
      <c r="R143" s="488"/>
      <c r="S143" s="488"/>
      <c r="T143" s="488"/>
      <c r="U143" s="488"/>
      <c r="V143" s="488"/>
      <c r="W143" s="488"/>
      <c r="X143" s="488"/>
      <c r="Y143" s="489"/>
      <c r="Z143" s="69"/>
      <c r="AA143" s="68"/>
      <c r="AF143" s="231"/>
      <c r="AG143" s="231"/>
      <c r="AH143" s="14"/>
      <c r="AI143" s="14"/>
    </row>
    <row r="144" spans="1:35" ht="34.5" hidden="1" customHeight="1" x14ac:dyDescent="0.2">
      <c r="A144" s="102"/>
      <c r="B144" s="452" t="s">
        <v>728</v>
      </c>
      <c r="C144" s="453"/>
      <c r="D144" s="207"/>
      <c r="E144" s="621"/>
      <c r="F144" s="622"/>
      <c r="G144" s="622"/>
      <c r="H144" s="622"/>
      <c r="I144" s="622"/>
      <c r="J144" s="622"/>
      <c r="K144" s="623"/>
      <c r="L144" s="133"/>
      <c r="M144" s="26"/>
      <c r="N144" s="26"/>
      <c r="O144" s="57"/>
      <c r="P144" s="242"/>
      <c r="Q144" s="485"/>
      <c r="R144" s="485"/>
      <c r="S144" s="485"/>
      <c r="T144" s="485"/>
      <c r="U144" s="485"/>
      <c r="V144" s="485"/>
      <c r="W144" s="485"/>
      <c r="X144" s="485"/>
      <c r="Y144" s="486"/>
      <c r="Z144" s="57"/>
      <c r="AA144" s="57"/>
      <c r="AF144" s="58" t="b">
        <f t="shared" ref="AF144:AF163" si="12">IF(LEFT(B144,4)="Välj",FALSE,TRUE)</f>
        <v>0</v>
      </c>
      <c r="AG144" s="58" t="b">
        <f t="shared" ref="AG144:AG163" si="13">IF(P144="Ja",TRUE,FALSE)</f>
        <v>0</v>
      </c>
      <c r="AH144" s="14"/>
      <c r="AI144" s="51" t="b">
        <f t="shared" ref="AI144:AI163" si="14">NOT(AF144=AG144)</f>
        <v>0</v>
      </c>
    </row>
    <row r="145" spans="1:35" ht="32.25" hidden="1" customHeight="1" x14ac:dyDescent="0.2">
      <c r="A145" s="102"/>
      <c r="B145" s="452" t="s">
        <v>728</v>
      </c>
      <c r="C145" s="453"/>
      <c r="D145" s="207"/>
      <c r="E145" s="621"/>
      <c r="F145" s="622"/>
      <c r="G145" s="622"/>
      <c r="H145" s="622"/>
      <c r="I145" s="622"/>
      <c r="J145" s="622"/>
      <c r="K145" s="623"/>
      <c r="L145" s="133"/>
      <c r="M145" s="26"/>
      <c r="N145" s="26"/>
      <c r="O145" s="57"/>
      <c r="P145" s="242"/>
      <c r="Q145" s="485"/>
      <c r="R145" s="485"/>
      <c r="S145" s="485"/>
      <c r="T145" s="485"/>
      <c r="U145" s="485"/>
      <c r="V145" s="485"/>
      <c r="W145" s="485"/>
      <c r="X145" s="485"/>
      <c r="Y145" s="486"/>
      <c r="Z145" s="57"/>
      <c r="AA145" s="57"/>
      <c r="AF145" s="58" t="b">
        <f t="shared" si="12"/>
        <v>0</v>
      </c>
      <c r="AG145" s="58" t="b">
        <f t="shared" si="13"/>
        <v>0</v>
      </c>
      <c r="AH145" s="14"/>
      <c r="AI145" s="51" t="b">
        <f t="shared" si="14"/>
        <v>0</v>
      </c>
    </row>
    <row r="146" spans="1:35" ht="32.25" hidden="1" customHeight="1" x14ac:dyDescent="0.2">
      <c r="A146" s="102"/>
      <c r="B146" s="452" t="s">
        <v>728</v>
      </c>
      <c r="C146" s="453"/>
      <c r="D146" s="207"/>
      <c r="E146" s="621"/>
      <c r="F146" s="622"/>
      <c r="G146" s="622"/>
      <c r="H146" s="622"/>
      <c r="I146" s="622"/>
      <c r="J146" s="622"/>
      <c r="K146" s="623"/>
      <c r="L146" s="133"/>
      <c r="M146" s="26"/>
      <c r="N146" s="26"/>
      <c r="O146" s="57"/>
      <c r="P146" s="242"/>
      <c r="Q146" s="485"/>
      <c r="R146" s="485"/>
      <c r="S146" s="485"/>
      <c r="T146" s="485"/>
      <c r="U146" s="485"/>
      <c r="V146" s="485"/>
      <c r="W146" s="485"/>
      <c r="X146" s="485"/>
      <c r="Y146" s="486"/>
      <c r="Z146" s="57"/>
      <c r="AA146" s="57"/>
      <c r="AF146" s="58" t="b">
        <f t="shared" si="12"/>
        <v>0</v>
      </c>
      <c r="AG146" s="58" t="b">
        <f t="shared" si="13"/>
        <v>0</v>
      </c>
      <c r="AH146" s="14"/>
      <c r="AI146" s="51" t="b">
        <f t="shared" si="14"/>
        <v>0</v>
      </c>
    </row>
    <row r="147" spans="1:35" ht="32.25" hidden="1" customHeight="1" x14ac:dyDescent="0.2">
      <c r="A147" s="102"/>
      <c r="B147" s="452" t="s">
        <v>728</v>
      </c>
      <c r="C147" s="453"/>
      <c r="D147" s="207"/>
      <c r="E147" s="621"/>
      <c r="F147" s="622"/>
      <c r="G147" s="622"/>
      <c r="H147" s="622"/>
      <c r="I147" s="622"/>
      <c r="J147" s="622"/>
      <c r="K147" s="623"/>
      <c r="L147" s="133"/>
      <c r="M147" s="26"/>
      <c r="N147" s="26"/>
      <c r="O147" s="57"/>
      <c r="P147" s="242"/>
      <c r="Q147" s="485"/>
      <c r="R147" s="485"/>
      <c r="S147" s="485"/>
      <c r="T147" s="485"/>
      <c r="U147" s="485"/>
      <c r="V147" s="485"/>
      <c r="W147" s="485"/>
      <c r="X147" s="485"/>
      <c r="Y147" s="486"/>
      <c r="Z147" s="57"/>
      <c r="AA147" s="57"/>
      <c r="AF147" s="58" t="b">
        <f t="shared" si="12"/>
        <v>0</v>
      </c>
      <c r="AG147" s="58" t="b">
        <f t="shared" si="13"/>
        <v>0</v>
      </c>
      <c r="AH147" s="14"/>
      <c r="AI147" s="51" t="b">
        <f t="shared" si="14"/>
        <v>0</v>
      </c>
    </row>
    <row r="148" spans="1:35" ht="32.25" hidden="1" customHeight="1" x14ac:dyDescent="0.2">
      <c r="A148" s="102"/>
      <c r="B148" s="452" t="s">
        <v>728</v>
      </c>
      <c r="C148" s="453"/>
      <c r="D148" s="207"/>
      <c r="E148" s="621"/>
      <c r="F148" s="622"/>
      <c r="G148" s="622"/>
      <c r="H148" s="622"/>
      <c r="I148" s="622"/>
      <c r="J148" s="622"/>
      <c r="K148" s="623"/>
      <c r="L148" s="133"/>
      <c r="M148" s="26"/>
      <c r="N148" s="26"/>
      <c r="O148" s="57"/>
      <c r="P148" s="242"/>
      <c r="Q148" s="485"/>
      <c r="R148" s="485"/>
      <c r="S148" s="485"/>
      <c r="T148" s="485"/>
      <c r="U148" s="485"/>
      <c r="V148" s="485"/>
      <c r="W148" s="485"/>
      <c r="X148" s="485"/>
      <c r="Y148" s="486"/>
      <c r="Z148" s="57"/>
      <c r="AA148" s="57"/>
      <c r="AF148" s="58" t="b">
        <f t="shared" si="12"/>
        <v>0</v>
      </c>
      <c r="AG148" s="58" t="b">
        <f t="shared" si="13"/>
        <v>0</v>
      </c>
      <c r="AH148" s="14"/>
      <c r="AI148" s="51" t="b">
        <f t="shared" si="14"/>
        <v>0</v>
      </c>
    </row>
    <row r="149" spans="1:35" ht="32.25" hidden="1" customHeight="1" x14ac:dyDescent="0.2">
      <c r="A149" s="102"/>
      <c r="B149" s="452" t="s">
        <v>728</v>
      </c>
      <c r="C149" s="453"/>
      <c r="D149" s="207"/>
      <c r="E149" s="621"/>
      <c r="F149" s="622"/>
      <c r="G149" s="622"/>
      <c r="H149" s="622"/>
      <c r="I149" s="622"/>
      <c r="J149" s="622"/>
      <c r="K149" s="623"/>
      <c r="L149" s="133"/>
      <c r="M149" s="26"/>
      <c r="N149" s="26"/>
      <c r="O149" s="172"/>
      <c r="P149" s="242"/>
      <c r="Q149" s="485"/>
      <c r="R149" s="485"/>
      <c r="S149" s="485"/>
      <c r="T149" s="485"/>
      <c r="U149" s="485"/>
      <c r="V149" s="485"/>
      <c r="W149" s="485"/>
      <c r="X149" s="485"/>
      <c r="Y149" s="486"/>
      <c r="Z149" s="57"/>
      <c r="AA149" s="57"/>
      <c r="AF149" s="58" t="b">
        <f t="shared" si="12"/>
        <v>0</v>
      </c>
      <c r="AG149" s="58" t="b">
        <f t="shared" si="13"/>
        <v>0</v>
      </c>
      <c r="AH149" s="14"/>
      <c r="AI149" s="51" t="b">
        <f t="shared" si="14"/>
        <v>0</v>
      </c>
    </row>
    <row r="150" spans="1:35" ht="32.25" hidden="1" customHeight="1" x14ac:dyDescent="0.2">
      <c r="A150" s="102"/>
      <c r="B150" s="452" t="s">
        <v>728</v>
      </c>
      <c r="C150" s="453"/>
      <c r="D150" s="207"/>
      <c r="E150" s="621"/>
      <c r="F150" s="622"/>
      <c r="G150" s="622"/>
      <c r="H150" s="622"/>
      <c r="I150" s="622"/>
      <c r="J150" s="622"/>
      <c r="K150" s="623"/>
      <c r="L150" s="133"/>
      <c r="M150" s="26"/>
      <c r="N150" s="26"/>
      <c r="O150" s="57"/>
      <c r="P150" s="242"/>
      <c r="Q150" s="485"/>
      <c r="R150" s="485"/>
      <c r="S150" s="485"/>
      <c r="T150" s="485"/>
      <c r="U150" s="485"/>
      <c r="V150" s="485"/>
      <c r="W150" s="485"/>
      <c r="X150" s="485"/>
      <c r="Y150" s="486"/>
      <c r="Z150" s="57"/>
      <c r="AA150" s="57"/>
      <c r="AF150" s="58" t="b">
        <f t="shared" si="12"/>
        <v>0</v>
      </c>
      <c r="AG150" s="58" t="b">
        <f t="shared" si="13"/>
        <v>0</v>
      </c>
      <c r="AH150" s="14"/>
      <c r="AI150" s="51" t="b">
        <f t="shared" si="14"/>
        <v>0</v>
      </c>
    </row>
    <row r="151" spans="1:35" ht="32.25" hidden="1" customHeight="1" x14ac:dyDescent="0.2">
      <c r="A151" s="102"/>
      <c r="B151" s="452" t="s">
        <v>728</v>
      </c>
      <c r="C151" s="453"/>
      <c r="D151" s="207"/>
      <c r="E151" s="621"/>
      <c r="F151" s="622"/>
      <c r="G151" s="622"/>
      <c r="H151" s="622"/>
      <c r="I151" s="622"/>
      <c r="J151" s="622"/>
      <c r="K151" s="623"/>
      <c r="L151" s="133"/>
      <c r="M151" s="26"/>
      <c r="N151" s="26"/>
      <c r="O151" s="57"/>
      <c r="P151" s="242"/>
      <c r="Q151" s="485"/>
      <c r="R151" s="485"/>
      <c r="S151" s="485"/>
      <c r="T151" s="485"/>
      <c r="U151" s="485"/>
      <c r="V151" s="485"/>
      <c r="W151" s="485"/>
      <c r="X151" s="485"/>
      <c r="Y151" s="486"/>
      <c r="Z151" s="57"/>
      <c r="AA151" s="57"/>
      <c r="AF151" s="58" t="b">
        <f t="shared" si="12"/>
        <v>0</v>
      </c>
      <c r="AG151" s="58" t="b">
        <f t="shared" si="13"/>
        <v>0</v>
      </c>
      <c r="AH151" s="14"/>
      <c r="AI151" s="51" t="b">
        <f t="shared" si="14"/>
        <v>0</v>
      </c>
    </row>
    <row r="152" spans="1:35" ht="32.25" hidden="1" customHeight="1" x14ac:dyDescent="0.2">
      <c r="A152" s="102"/>
      <c r="B152" s="452" t="s">
        <v>728</v>
      </c>
      <c r="C152" s="453"/>
      <c r="D152" s="207"/>
      <c r="E152" s="621"/>
      <c r="F152" s="622"/>
      <c r="G152" s="622"/>
      <c r="H152" s="622"/>
      <c r="I152" s="622"/>
      <c r="J152" s="622"/>
      <c r="K152" s="623"/>
      <c r="L152" s="133"/>
      <c r="M152" s="26"/>
      <c r="N152" s="26"/>
      <c r="O152" s="57"/>
      <c r="P152" s="242"/>
      <c r="Q152" s="485"/>
      <c r="R152" s="485"/>
      <c r="S152" s="485"/>
      <c r="T152" s="485"/>
      <c r="U152" s="485"/>
      <c r="V152" s="485"/>
      <c r="W152" s="485"/>
      <c r="X152" s="485"/>
      <c r="Y152" s="486"/>
      <c r="Z152" s="57"/>
      <c r="AA152" s="57"/>
      <c r="AF152" s="58" t="b">
        <f t="shared" si="12"/>
        <v>0</v>
      </c>
      <c r="AG152" s="58" t="b">
        <f t="shared" si="13"/>
        <v>0</v>
      </c>
      <c r="AH152" s="14"/>
      <c r="AI152" s="51" t="b">
        <f t="shared" si="14"/>
        <v>0</v>
      </c>
    </row>
    <row r="153" spans="1:35" ht="32.25" hidden="1" customHeight="1" x14ac:dyDescent="0.2">
      <c r="A153" s="102"/>
      <c r="B153" s="452" t="s">
        <v>728</v>
      </c>
      <c r="C153" s="453"/>
      <c r="D153" s="207"/>
      <c r="E153" s="621"/>
      <c r="F153" s="622"/>
      <c r="G153" s="622"/>
      <c r="H153" s="622"/>
      <c r="I153" s="622"/>
      <c r="J153" s="622"/>
      <c r="K153" s="623"/>
      <c r="L153" s="133"/>
      <c r="M153" s="26"/>
      <c r="N153" s="26"/>
      <c r="O153" s="57"/>
      <c r="P153" s="242"/>
      <c r="Q153" s="485"/>
      <c r="R153" s="485"/>
      <c r="S153" s="485"/>
      <c r="T153" s="485"/>
      <c r="U153" s="485"/>
      <c r="V153" s="485"/>
      <c r="W153" s="485"/>
      <c r="X153" s="485"/>
      <c r="Y153" s="486"/>
      <c r="Z153" s="57"/>
      <c r="AA153" s="57"/>
      <c r="AF153" s="58" t="b">
        <f t="shared" si="12"/>
        <v>0</v>
      </c>
      <c r="AG153" s="58" t="b">
        <f t="shared" si="13"/>
        <v>0</v>
      </c>
      <c r="AH153" s="14"/>
      <c r="AI153" s="51" t="b">
        <f t="shared" si="14"/>
        <v>0</v>
      </c>
    </row>
    <row r="154" spans="1:35" ht="32.25" hidden="1" customHeight="1" x14ac:dyDescent="0.2">
      <c r="A154" s="102"/>
      <c r="B154" s="452" t="s">
        <v>728</v>
      </c>
      <c r="C154" s="453"/>
      <c r="D154" s="207"/>
      <c r="E154" s="621"/>
      <c r="F154" s="622"/>
      <c r="G154" s="622"/>
      <c r="H154" s="622"/>
      <c r="I154" s="622"/>
      <c r="J154" s="622"/>
      <c r="K154" s="623"/>
      <c r="L154" s="133"/>
      <c r="M154" s="26"/>
      <c r="N154" s="26"/>
      <c r="O154" s="57"/>
      <c r="P154" s="242"/>
      <c r="Q154" s="485"/>
      <c r="R154" s="485"/>
      <c r="S154" s="485"/>
      <c r="T154" s="485"/>
      <c r="U154" s="485"/>
      <c r="V154" s="485"/>
      <c r="W154" s="485"/>
      <c r="X154" s="485"/>
      <c r="Y154" s="486"/>
      <c r="Z154" s="57"/>
      <c r="AA154" s="57"/>
      <c r="AF154" s="58" t="b">
        <f t="shared" si="12"/>
        <v>0</v>
      </c>
      <c r="AG154" s="58" t="b">
        <f t="shared" si="13"/>
        <v>0</v>
      </c>
      <c r="AH154" s="14"/>
      <c r="AI154" s="51" t="b">
        <f t="shared" si="14"/>
        <v>0</v>
      </c>
    </row>
    <row r="155" spans="1:35" ht="32.25" hidden="1" customHeight="1" x14ac:dyDescent="0.2">
      <c r="A155" s="102"/>
      <c r="B155" s="452" t="s">
        <v>728</v>
      </c>
      <c r="C155" s="453"/>
      <c r="D155" s="207"/>
      <c r="E155" s="621"/>
      <c r="F155" s="622"/>
      <c r="G155" s="622"/>
      <c r="H155" s="622"/>
      <c r="I155" s="622"/>
      <c r="J155" s="622"/>
      <c r="K155" s="623"/>
      <c r="L155" s="133"/>
      <c r="M155" s="26"/>
      <c r="N155" s="26"/>
      <c r="O155" s="57"/>
      <c r="P155" s="242"/>
      <c r="Q155" s="485"/>
      <c r="R155" s="485"/>
      <c r="S155" s="485"/>
      <c r="T155" s="485"/>
      <c r="U155" s="485"/>
      <c r="V155" s="485"/>
      <c r="W155" s="485"/>
      <c r="X155" s="485"/>
      <c r="Y155" s="486"/>
      <c r="Z155" s="57"/>
      <c r="AA155" s="57"/>
      <c r="AF155" s="58" t="b">
        <f t="shared" si="12"/>
        <v>0</v>
      </c>
      <c r="AG155" s="58" t="b">
        <f t="shared" si="13"/>
        <v>0</v>
      </c>
      <c r="AH155" s="14"/>
      <c r="AI155" s="51" t="b">
        <f t="shared" si="14"/>
        <v>0</v>
      </c>
    </row>
    <row r="156" spans="1:35" ht="32.25" hidden="1" customHeight="1" x14ac:dyDescent="0.2">
      <c r="A156" s="102"/>
      <c r="B156" s="452" t="s">
        <v>728</v>
      </c>
      <c r="C156" s="453"/>
      <c r="D156" s="207"/>
      <c r="E156" s="621"/>
      <c r="F156" s="622"/>
      <c r="G156" s="622"/>
      <c r="H156" s="622"/>
      <c r="I156" s="622"/>
      <c r="J156" s="622"/>
      <c r="K156" s="623"/>
      <c r="L156" s="133"/>
      <c r="M156" s="26"/>
      <c r="N156" s="26"/>
      <c r="O156" s="57"/>
      <c r="P156" s="242"/>
      <c r="Q156" s="485"/>
      <c r="R156" s="485"/>
      <c r="S156" s="485"/>
      <c r="T156" s="485"/>
      <c r="U156" s="485"/>
      <c r="V156" s="485"/>
      <c r="W156" s="485"/>
      <c r="X156" s="485"/>
      <c r="Y156" s="486"/>
      <c r="Z156" s="57"/>
      <c r="AA156" s="57"/>
      <c r="AF156" s="58" t="b">
        <f t="shared" si="12"/>
        <v>0</v>
      </c>
      <c r="AG156" s="58" t="b">
        <f t="shared" si="13"/>
        <v>0</v>
      </c>
      <c r="AH156" s="14"/>
      <c r="AI156" s="51" t="b">
        <f t="shared" si="14"/>
        <v>0</v>
      </c>
    </row>
    <row r="157" spans="1:35" ht="32.25" hidden="1" customHeight="1" x14ac:dyDescent="0.2">
      <c r="A157" s="102"/>
      <c r="B157" s="452" t="s">
        <v>728</v>
      </c>
      <c r="C157" s="453"/>
      <c r="D157" s="207"/>
      <c r="E157" s="621"/>
      <c r="F157" s="622"/>
      <c r="G157" s="622"/>
      <c r="H157" s="622"/>
      <c r="I157" s="622"/>
      <c r="J157" s="622"/>
      <c r="K157" s="623"/>
      <c r="L157" s="133"/>
      <c r="M157" s="26"/>
      <c r="N157" s="26"/>
      <c r="O157" s="57"/>
      <c r="P157" s="242"/>
      <c r="Q157" s="485"/>
      <c r="R157" s="485"/>
      <c r="S157" s="485"/>
      <c r="T157" s="485"/>
      <c r="U157" s="485"/>
      <c r="V157" s="485"/>
      <c r="W157" s="485"/>
      <c r="X157" s="485"/>
      <c r="Y157" s="486"/>
      <c r="Z157" s="57"/>
      <c r="AA157" s="57"/>
      <c r="AF157" s="58" t="b">
        <f t="shared" si="12"/>
        <v>0</v>
      </c>
      <c r="AG157" s="58" t="b">
        <f t="shared" si="13"/>
        <v>0</v>
      </c>
      <c r="AH157" s="14"/>
      <c r="AI157" s="51" t="b">
        <f t="shared" si="14"/>
        <v>0</v>
      </c>
    </row>
    <row r="158" spans="1:35" ht="32.25" hidden="1" customHeight="1" x14ac:dyDescent="0.2">
      <c r="A158" s="102"/>
      <c r="B158" s="452" t="s">
        <v>728</v>
      </c>
      <c r="C158" s="453"/>
      <c r="D158" s="207"/>
      <c r="E158" s="621"/>
      <c r="F158" s="622"/>
      <c r="G158" s="622"/>
      <c r="H158" s="622"/>
      <c r="I158" s="622"/>
      <c r="J158" s="622"/>
      <c r="K158" s="623"/>
      <c r="L158" s="133"/>
      <c r="M158" s="26"/>
      <c r="N158" s="26"/>
      <c r="O158" s="172"/>
      <c r="P158" s="242"/>
      <c r="Q158" s="485"/>
      <c r="R158" s="485"/>
      <c r="S158" s="485"/>
      <c r="T158" s="485"/>
      <c r="U158" s="485"/>
      <c r="V158" s="485"/>
      <c r="W158" s="485"/>
      <c r="X158" s="485"/>
      <c r="Y158" s="486"/>
      <c r="Z158" s="57"/>
      <c r="AA158" s="57"/>
      <c r="AF158" s="58" t="b">
        <f t="shared" si="12"/>
        <v>0</v>
      </c>
      <c r="AG158" s="58" t="b">
        <f t="shared" si="13"/>
        <v>0</v>
      </c>
      <c r="AH158" s="14"/>
      <c r="AI158" s="51" t="b">
        <f t="shared" si="14"/>
        <v>0</v>
      </c>
    </row>
    <row r="159" spans="1:35" ht="32.25" hidden="1" customHeight="1" x14ac:dyDescent="0.2">
      <c r="A159" s="102"/>
      <c r="B159" s="452" t="s">
        <v>728</v>
      </c>
      <c r="C159" s="453"/>
      <c r="D159" s="207"/>
      <c r="E159" s="621"/>
      <c r="F159" s="622"/>
      <c r="G159" s="622"/>
      <c r="H159" s="622"/>
      <c r="I159" s="622"/>
      <c r="J159" s="622"/>
      <c r="K159" s="623"/>
      <c r="L159" s="133"/>
      <c r="M159" s="26"/>
      <c r="N159" s="26"/>
      <c r="O159" s="57"/>
      <c r="P159" s="242"/>
      <c r="Q159" s="485"/>
      <c r="R159" s="485"/>
      <c r="S159" s="485"/>
      <c r="T159" s="485"/>
      <c r="U159" s="485"/>
      <c r="V159" s="485"/>
      <c r="W159" s="485"/>
      <c r="X159" s="485"/>
      <c r="Y159" s="486"/>
      <c r="Z159" s="57"/>
      <c r="AA159" s="57"/>
      <c r="AF159" s="58" t="b">
        <f t="shared" si="12"/>
        <v>0</v>
      </c>
      <c r="AG159" s="58" t="b">
        <f t="shared" si="13"/>
        <v>0</v>
      </c>
      <c r="AH159" s="14"/>
      <c r="AI159" s="51" t="b">
        <f t="shared" si="14"/>
        <v>0</v>
      </c>
    </row>
    <row r="160" spans="1:35" ht="32.25" hidden="1" customHeight="1" x14ac:dyDescent="0.2">
      <c r="A160" s="102"/>
      <c r="B160" s="452" t="s">
        <v>728</v>
      </c>
      <c r="C160" s="453"/>
      <c r="D160" s="207"/>
      <c r="E160" s="621"/>
      <c r="F160" s="622"/>
      <c r="G160" s="622"/>
      <c r="H160" s="622"/>
      <c r="I160" s="622"/>
      <c r="J160" s="622"/>
      <c r="K160" s="623"/>
      <c r="L160" s="133"/>
      <c r="M160" s="26"/>
      <c r="N160" s="26"/>
      <c r="O160" s="57"/>
      <c r="P160" s="242"/>
      <c r="Q160" s="485"/>
      <c r="R160" s="485"/>
      <c r="S160" s="485"/>
      <c r="T160" s="485"/>
      <c r="U160" s="485"/>
      <c r="V160" s="485"/>
      <c r="W160" s="485"/>
      <c r="X160" s="485"/>
      <c r="Y160" s="486"/>
      <c r="Z160" s="57"/>
      <c r="AA160" s="57"/>
      <c r="AF160" s="58" t="b">
        <f t="shared" si="12"/>
        <v>0</v>
      </c>
      <c r="AG160" s="58" t="b">
        <f t="shared" si="13"/>
        <v>0</v>
      </c>
      <c r="AH160" s="14"/>
      <c r="AI160" s="51" t="b">
        <f t="shared" si="14"/>
        <v>0</v>
      </c>
    </row>
    <row r="161" spans="1:45" ht="32.25" hidden="1" customHeight="1" x14ac:dyDescent="0.2">
      <c r="A161" s="102"/>
      <c r="B161" s="452" t="s">
        <v>728</v>
      </c>
      <c r="C161" s="453"/>
      <c r="D161" s="207"/>
      <c r="E161" s="621"/>
      <c r="F161" s="622"/>
      <c r="G161" s="622"/>
      <c r="H161" s="622"/>
      <c r="I161" s="622"/>
      <c r="J161" s="622"/>
      <c r="K161" s="623"/>
      <c r="L161" s="133"/>
      <c r="M161" s="26"/>
      <c r="N161" s="26"/>
      <c r="O161" s="57"/>
      <c r="P161" s="242"/>
      <c r="Q161" s="485"/>
      <c r="R161" s="485"/>
      <c r="S161" s="485"/>
      <c r="T161" s="485"/>
      <c r="U161" s="485"/>
      <c r="V161" s="485"/>
      <c r="W161" s="485"/>
      <c r="X161" s="485"/>
      <c r="Y161" s="486"/>
      <c r="Z161" s="57"/>
      <c r="AA161" s="57"/>
      <c r="AF161" s="58" t="b">
        <f t="shared" si="12"/>
        <v>0</v>
      </c>
      <c r="AG161" s="58" t="b">
        <f t="shared" si="13"/>
        <v>0</v>
      </c>
      <c r="AH161" s="14"/>
      <c r="AI161" s="51" t="b">
        <f t="shared" si="14"/>
        <v>0</v>
      </c>
    </row>
    <row r="162" spans="1:45" ht="32.25" hidden="1" customHeight="1" x14ac:dyDescent="0.2">
      <c r="A162" s="102"/>
      <c r="B162" s="452" t="s">
        <v>728</v>
      </c>
      <c r="C162" s="453"/>
      <c r="D162" s="207"/>
      <c r="E162" s="621"/>
      <c r="F162" s="622"/>
      <c r="G162" s="622"/>
      <c r="H162" s="622"/>
      <c r="I162" s="622"/>
      <c r="J162" s="622"/>
      <c r="K162" s="623"/>
      <c r="L162" s="133"/>
      <c r="M162" s="26"/>
      <c r="N162" s="26"/>
      <c r="O162" s="57"/>
      <c r="P162" s="242"/>
      <c r="Q162" s="485"/>
      <c r="R162" s="485"/>
      <c r="S162" s="485"/>
      <c r="T162" s="485"/>
      <c r="U162" s="485"/>
      <c r="V162" s="485"/>
      <c r="W162" s="485"/>
      <c r="X162" s="485"/>
      <c r="Y162" s="486"/>
      <c r="Z162" s="57"/>
      <c r="AA162" s="57"/>
      <c r="AF162" s="58" t="b">
        <f t="shared" si="12"/>
        <v>0</v>
      </c>
      <c r="AG162" s="58" t="b">
        <f t="shared" si="13"/>
        <v>0</v>
      </c>
      <c r="AH162" s="14"/>
      <c r="AI162" s="51" t="b">
        <f t="shared" si="14"/>
        <v>0</v>
      </c>
    </row>
    <row r="163" spans="1:45" ht="32.25" hidden="1" customHeight="1" x14ac:dyDescent="0.2">
      <c r="A163" s="102"/>
      <c r="B163" s="452" t="s">
        <v>728</v>
      </c>
      <c r="C163" s="453"/>
      <c r="D163" s="207"/>
      <c r="E163" s="621"/>
      <c r="F163" s="622"/>
      <c r="G163" s="622"/>
      <c r="H163" s="622"/>
      <c r="I163" s="622"/>
      <c r="J163" s="622"/>
      <c r="K163" s="623"/>
      <c r="L163" s="133"/>
      <c r="M163" s="26"/>
      <c r="N163" s="26"/>
      <c r="O163" s="57"/>
      <c r="P163" s="242"/>
      <c r="Q163" s="485"/>
      <c r="R163" s="485"/>
      <c r="S163" s="485"/>
      <c r="T163" s="485"/>
      <c r="U163" s="485"/>
      <c r="V163" s="485"/>
      <c r="W163" s="485"/>
      <c r="X163" s="485"/>
      <c r="Y163" s="486"/>
      <c r="Z163" s="57"/>
      <c r="AA163" s="57"/>
      <c r="AF163" s="58" t="b">
        <f t="shared" si="12"/>
        <v>0</v>
      </c>
      <c r="AG163" s="58" t="b">
        <f t="shared" si="13"/>
        <v>0</v>
      </c>
      <c r="AH163" s="14"/>
      <c r="AI163" s="51" t="b">
        <f t="shared" si="14"/>
        <v>0</v>
      </c>
    </row>
    <row r="164" spans="1:45" x14ac:dyDescent="0.2">
      <c r="B164" s="64"/>
      <c r="C164" s="64"/>
      <c r="D164" s="64"/>
      <c r="F164" s="64"/>
      <c r="G164" s="64"/>
      <c r="H164" s="64"/>
      <c r="I164" s="64"/>
      <c r="J164" s="7"/>
      <c r="L164" s="133"/>
      <c r="M164" s="26"/>
      <c r="N164" s="26"/>
      <c r="P164" s="56"/>
      <c r="R164" s="10"/>
      <c r="U164" s="26"/>
      <c r="V164" s="26"/>
      <c r="W164" s="7"/>
      <c r="X164" s="7"/>
      <c r="AE164" s="7"/>
      <c r="AI164" s="45"/>
      <c r="AJ164" s="45"/>
      <c r="AK164" s="45"/>
      <c r="AL164" s="45"/>
      <c r="AM164" s="45"/>
      <c r="AN164" s="45"/>
      <c r="AO164" s="45"/>
      <c r="AP164" s="45"/>
      <c r="AQ164" s="45"/>
      <c r="AR164" s="45"/>
      <c r="AS164" s="45"/>
    </row>
    <row r="165" spans="1:45" ht="18" x14ac:dyDescent="0.2">
      <c r="B165" s="480" t="s">
        <v>846</v>
      </c>
      <c r="C165" s="480"/>
      <c r="D165" s="480"/>
      <c r="E165" s="480"/>
      <c r="F165" s="480"/>
      <c r="H165" s="59"/>
      <c r="I165" s="59"/>
      <c r="J165" s="59"/>
      <c r="L165" s="133"/>
      <c r="M165" s="26"/>
      <c r="N165" s="26"/>
      <c r="S165" s="27"/>
      <c r="T165" s="27"/>
      <c r="U165" s="27"/>
      <c r="W165" s="27"/>
      <c r="X165" s="27"/>
    </row>
    <row r="166" spans="1:45" ht="26.25" customHeight="1" x14ac:dyDescent="0.2">
      <c r="B166" s="630" t="s">
        <v>307</v>
      </c>
      <c r="C166" s="631"/>
      <c r="D166" s="631"/>
      <c r="E166" s="631"/>
      <c r="F166" s="631"/>
      <c r="G166" s="631"/>
      <c r="H166" s="631"/>
      <c r="I166" s="631"/>
      <c r="J166" s="59"/>
      <c r="L166" s="133"/>
      <c r="M166" s="26"/>
      <c r="N166" s="26"/>
      <c r="Q166" s="350" t="s">
        <v>873</v>
      </c>
      <c r="R166" s="656">
        <f>Y102+Y85</f>
        <v>0</v>
      </c>
      <c r="S166" s="657"/>
      <c r="T166" s="27"/>
      <c r="U166" s="27"/>
      <c r="W166" s="27"/>
      <c r="X166" s="27"/>
    </row>
    <row r="167" spans="1:45" ht="12.75" customHeight="1" x14ac:dyDescent="0.2">
      <c r="J167" s="7"/>
      <c r="P167" s="7"/>
      <c r="Q167" s="7"/>
      <c r="R167" s="7"/>
      <c r="S167" s="7"/>
      <c r="T167" s="7"/>
      <c r="U167" s="27"/>
      <c r="Y167" s="229"/>
      <c r="Z167" s="229"/>
      <c r="AA167" s="229"/>
      <c r="AB167" s="229"/>
      <c r="AC167" s="229"/>
      <c r="AH167" s="27"/>
      <c r="AI167" s="27"/>
    </row>
    <row r="168" spans="1:45" ht="19.5" customHeight="1" x14ac:dyDescent="0.2">
      <c r="B168" s="23" t="s">
        <v>313</v>
      </c>
      <c r="P168" s="23" t="s">
        <v>112</v>
      </c>
      <c r="Y168" s="229"/>
      <c r="Z168" s="229"/>
      <c r="AA168" s="229"/>
      <c r="AB168" s="229"/>
      <c r="AC168" s="229"/>
      <c r="AH168" s="27"/>
      <c r="AI168" s="27"/>
    </row>
    <row r="169" spans="1:45" ht="19.5" customHeight="1" x14ac:dyDescent="0.2">
      <c r="B169" s="468" t="s">
        <v>128</v>
      </c>
      <c r="C169" s="468"/>
      <c r="D169" s="468"/>
      <c r="E169" s="468"/>
      <c r="F169" s="468"/>
      <c r="G169" s="468"/>
      <c r="H169" s="468"/>
      <c r="I169" s="468"/>
      <c r="P169" s="442" t="s">
        <v>113</v>
      </c>
      <c r="Q169" s="443"/>
      <c r="R169" s="443"/>
      <c r="S169" s="443"/>
      <c r="T169" s="443"/>
      <c r="U169" s="443"/>
      <c r="V169" s="443"/>
      <c r="W169" s="444"/>
      <c r="Y169" s="229"/>
      <c r="Z169" s="229"/>
      <c r="AA169" s="229"/>
      <c r="AB169" s="229"/>
      <c r="AC169" s="229"/>
    </row>
    <row r="170" spans="1:45" ht="19.5" customHeight="1" x14ac:dyDescent="0.2">
      <c r="B170" s="441"/>
      <c r="C170" s="441"/>
      <c r="D170" s="441"/>
      <c r="E170" s="441"/>
      <c r="F170" s="441"/>
      <c r="G170" s="441"/>
      <c r="H170" s="441"/>
      <c r="I170" s="441"/>
      <c r="P170" s="445"/>
      <c r="Q170" s="446"/>
      <c r="R170" s="446"/>
      <c r="S170" s="446"/>
      <c r="T170" s="446"/>
      <c r="U170" s="446"/>
      <c r="V170" s="446"/>
      <c r="W170" s="447"/>
      <c r="Y170" s="229"/>
      <c r="Z170" s="229"/>
      <c r="AA170" s="229"/>
      <c r="AB170" s="229"/>
      <c r="AC170" s="229"/>
      <c r="AH170" s="27"/>
      <c r="AI170" s="27"/>
    </row>
    <row r="171" spans="1:45" ht="19.5" customHeight="1" x14ac:dyDescent="0.2">
      <c r="B171" s="441"/>
      <c r="C171" s="441"/>
      <c r="D171" s="441"/>
      <c r="E171" s="441"/>
      <c r="F171" s="441"/>
      <c r="G171" s="441"/>
      <c r="H171" s="441"/>
      <c r="I171" s="441"/>
      <c r="P171" s="445"/>
      <c r="Q171" s="446"/>
      <c r="R171" s="446"/>
      <c r="S171" s="446"/>
      <c r="T171" s="446"/>
      <c r="U171" s="446"/>
      <c r="V171" s="446"/>
      <c r="W171" s="447"/>
      <c r="Y171" s="229"/>
      <c r="Z171" s="229"/>
      <c r="AA171" s="229"/>
      <c r="AB171" s="229"/>
      <c r="AC171" s="229"/>
      <c r="AH171" s="27"/>
      <c r="AI171" s="27"/>
    </row>
    <row r="172" spans="1:45" ht="19.5" customHeight="1" x14ac:dyDescent="0.2">
      <c r="B172" s="441"/>
      <c r="C172" s="441"/>
      <c r="D172" s="441"/>
      <c r="E172" s="441"/>
      <c r="F172" s="441"/>
      <c r="G172" s="441"/>
      <c r="H172" s="441"/>
      <c r="I172" s="441"/>
      <c r="P172" s="445"/>
      <c r="Q172" s="446"/>
      <c r="R172" s="446"/>
      <c r="S172" s="446"/>
      <c r="T172" s="446"/>
      <c r="U172" s="446"/>
      <c r="V172" s="446"/>
      <c r="W172" s="447"/>
      <c r="Y172" s="229"/>
      <c r="Z172" s="229"/>
      <c r="AA172" s="229"/>
      <c r="AB172" s="229"/>
      <c r="AC172" s="229"/>
      <c r="AH172" s="27"/>
      <c r="AI172" s="27"/>
    </row>
    <row r="173" spans="1:45" ht="19.5" customHeight="1" x14ac:dyDescent="0.2">
      <c r="P173" s="31"/>
      <c r="Q173" s="31"/>
      <c r="R173" s="31"/>
      <c r="S173" s="31"/>
      <c r="T173" s="31"/>
      <c r="U173" s="31"/>
      <c r="Y173" s="229"/>
      <c r="Z173" s="229"/>
      <c r="AA173" s="229"/>
      <c r="AB173" s="229"/>
      <c r="AC173" s="229"/>
      <c r="AH173" s="27"/>
      <c r="AI173" s="27"/>
    </row>
    <row r="174" spans="1:45" ht="19.5" customHeight="1" x14ac:dyDescent="0.2">
      <c r="B174" s="23" t="s">
        <v>314</v>
      </c>
      <c r="P174" s="38"/>
      <c r="Y174" s="229"/>
      <c r="Z174" s="229"/>
      <c r="AA174" s="229"/>
      <c r="AB174" s="229"/>
      <c r="AC174" s="229"/>
      <c r="AH174" s="27"/>
      <c r="AI174" s="27"/>
    </row>
    <row r="175" spans="1:45" ht="19.5" customHeight="1" x14ac:dyDescent="0.2">
      <c r="B175" s="468" t="s">
        <v>609</v>
      </c>
      <c r="C175" s="468"/>
      <c r="D175" s="468"/>
      <c r="E175" s="468"/>
      <c r="F175" s="468"/>
      <c r="G175" s="468"/>
      <c r="H175" s="468"/>
      <c r="I175" s="468"/>
      <c r="R175" s="28"/>
      <c r="U175" s="61"/>
      <c r="Y175" s="229"/>
      <c r="Z175" s="229"/>
      <c r="AA175" s="229"/>
      <c r="AB175" s="229"/>
      <c r="AC175" s="229"/>
    </row>
    <row r="176" spans="1:45" ht="19.5" customHeight="1" x14ac:dyDescent="0.2">
      <c r="B176" s="441"/>
      <c r="C176" s="441"/>
      <c r="D176" s="441"/>
      <c r="E176" s="441"/>
      <c r="F176" s="441"/>
      <c r="G176" s="441"/>
      <c r="H176" s="441"/>
      <c r="I176" s="441"/>
      <c r="P176" s="483" t="s">
        <v>580</v>
      </c>
      <c r="Q176" s="505"/>
      <c r="R176" s="505"/>
      <c r="S176" s="505"/>
      <c r="T176" s="505"/>
      <c r="U176" s="505"/>
      <c r="V176" s="505"/>
      <c r="W176" s="506"/>
      <c r="Y176" s="229"/>
      <c r="Z176" s="229"/>
      <c r="AA176" s="229"/>
      <c r="AB176" s="229"/>
      <c r="AC176" s="229"/>
      <c r="AH176" s="27"/>
      <c r="AI176" s="27"/>
    </row>
    <row r="177" spans="2:35" ht="19.5" customHeight="1" x14ac:dyDescent="0.2">
      <c r="B177" s="441"/>
      <c r="C177" s="441"/>
      <c r="D177" s="441"/>
      <c r="E177" s="441"/>
      <c r="F177" s="441"/>
      <c r="G177" s="441"/>
      <c r="H177" s="441"/>
      <c r="I177" s="441"/>
      <c r="P177" s="507"/>
      <c r="Q177" s="508"/>
      <c r="R177" s="508"/>
      <c r="S177" s="508"/>
      <c r="T177" s="508"/>
      <c r="U177" s="508"/>
      <c r="V177" s="508"/>
      <c r="W177" s="509"/>
      <c r="Y177" s="229"/>
      <c r="Z177" s="229"/>
      <c r="AA177" s="229"/>
      <c r="AB177" s="229"/>
      <c r="AC177" s="229"/>
      <c r="AH177" s="27"/>
      <c r="AI177" s="27"/>
    </row>
    <row r="178" spans="2:35" ht="19.5" customHeight="1" x14ac:dyDescent="0.2">
      <c r="B178" s="441"/>
      <c r="C178" s="441"/>
      <c r="D178" s="441"/>
      <c r="E178" s="441"/>
      <c r="F178" s="441"/>
      <c r="G178" s="441"/>
      <c r="H178" s="441"/>
      <c r="I178" s="441"/>
      <c r="P178" s="504"/>
      <c r="Q178" s="504"/>
      <c r="R178" s="504"/>
      <c r="S178" s="504"/>
      <c r="T178" s="504"/>
      <c r="U178" s="504"/>
      <c r="V178" s="504"/>
      <c r="W178" s="504"/>
      <c r="Y178" s="229"/>
      <c r="Z178" s="229"/>
      <c r="AA178" s="229"/>
      <c r="AB178" s="229"/>
      <c r="AC178" s="229"/>
      <c r="AH178" s="27"/>
      <c r="AI178" s="27"/>
    </row>
    <row r="179" spans="2:35" ht="19.5" customHeight="1" x14ac:dyDescent="0.2">
      <c r="B179" s="441"/>
      <c r="C179" s="441"/>
      <c r="D179" s="441"/>
      <c r="E179" s="441"/>
      <c r="F179" s="441"/>
      <c r="G179" s="441"/>
      <c r="H179" s="441"/>
      <c r="I179" s="441"/>
      <c r="P179" s="442" t="s">
        <v>38</v>
      </c>
      <c r="Q179" s="443"/>
      <c r="R179" s="443"/>
      <c r="S179" s="443"/>
      <c r="T179" s="443"/>
      <c r="U179" s="443"/>
      <c r="V179" s="443"/>
      <c r="W179" s="500"/>
      <c r="Y179" s="229"/>
      <c r="Z179" s="229"/>
      <c r="AA179" s="229"/>
      <c r="AB179" s="229"/>
      <c r="AC179" s="229"/>
      <c r="AH179" s="27"/>
      <c r="AI179" s="27"/>
    </row>
    <row r="180" spans="2:35" ht="19.5" customHeight="1" x14ac:dyDescent="0.2">
      <c r="B180" s="441"/>
      <c r="C180" s="441"/>
      <c r="D180" s="441"/>
      <c r="E180" s="441"/>
      <c r="F180" s="441"/>
      <c r="G180" s="441"/>
      <c r="H180" s="441"/>
      <c r="I180" s="441"/>
      <c r="P180" s="445" t="s">
        <v>774</v>
      </c>
      <c r="Q180" s="446"/>
      <c r="R180" s="446"/>
      <c r="S180" s="446"/>
      <c r="T180" s="446"/>
      <c r="U180" s="446"/>
      <c r="V180" s="446"/>
      <c r="W180" s="447"/>
      <c r="Y180" s="229"/>
      <c r="Z180" s="229"/>
      <c r="AA180" s="229"/>
      <c r="AB180" s="229"/>
      <c r="AC180" s="229"/>
      <c r="AH180" s="27"/>
      <c r="AI180" s="27"/>
    </row>
    <row r="181" spans="2:35" ht="17.25" customHeight="1" x14ac:dyDescent="0.2">
      <c r="B181" s="36"/>
      <c r="C181" s="36"/>
      <c r="D181" s="36"/>
      <c r="E181" s="36"/>
      <c r="F181" s="36"/>
      <c r="H181" s="30"/>
      <c r="I181" s="30"/>
      <c r="J181" s="30"/>
      <c r="P181" s="33"/>
      <c r="Q181" s="33"/>
      <c r="R181" s="33"/>
      <c r="S181" s="33"/>
      <c r="T181" s="33"/>
      <c r="Y181" s="229"/>
      <c r="Z181" s="229"/>
      <c r="AA181" s="229"/>
      <c r="AB181" s="229"/>
      <c r="AC181" s="229"/>
      <c r="AH181" s="27"/>
      <c r="AI181" s="27"/>
    </row>
    <row r="182" spans="2:35" ht="19.5" customHeight="1" x14ac:dyDescent="0.2">
      <c r="J182" s="7"/>
      <c r="P182" s="501" t="s">
        <v>39</v>
      </c>
      <c r="Q182" s="502"/>
      <c r="R182" s="502"/>
      <c r="S182" s="502"/>
      <c r="T182" s="502"/>
      <c r="U182" s="502"/>
      <c r="V182" s="502"/>
      <c r="W182" s="503"/>
      <c r="Y182" s="229"/>
      <c r="Z182" s="229"/>
      <c r="AA182" s="229"/>
      <c r="AB182" s="229"/>
      <c r="AC182" s="229"/>
      <c r="AH182" s="27"/>
      <c r="AI182" s="27"/>
    </row>
    <row r="183" spans="2:35" ht="17.25" customHeight="1" x14ac:dyDescent="0.2">
      <c r="B183" s="23" t="s">
        <v>312</v>
      </c>
      <c r="C183" s="36"/>
      <c r="D183" s="36"/>
      <c r="E183" s="36"/>
      <c r="F183" s="36"/>
      <c r="H183" s="30"/>
      <c r="I183" s="30"/>
      <c r="J183" s="30"/>
      <c r="P183" s="494" t="s">
        <v>775</v>
      </c>
      <c r="Q183" s="495"/>
      <c r="R183" s="495"/>
      <c r="S183" s="495"/>
      <c r="T183" s="495"/>
      <c r="U183" s="495"/>
      <c r="V183" s="495"/>
      <c r="W183" s="496"/>
      <c r="Y183" s="229"/>
      <c r="Z183" s="229"/>
      <c r="AA183" s="229"/>
      <c r="AB183" s="229"/>
      <c r="AC183" s="229"/>
      <c r="AH183" s="27"/>
      <c r="AI183" s="27"/>
    </row>
    <row r="184" spans="2:35" s="1" customFormat="1" ht="43.9" customHeight="1" x14ac:dyDescent="0.2">
      <c r="B184" s="468" t="s">
        <v>610</v>
      </c>
      <c r="C184" s="468"/>
      <c r="D184" s="468"/>
      <c r="E184" s="468"/>
      <c r="F184" s="468"/>
      <c r="G184" s="468"/>
      <c r="H184" s="468"/>
      <c r="I184" s="468"/>
      <c r="P184" s="497"/>
      <c r="Q184" s="498"/>
      <c r="R184" s="498"/>
      <c r="S184" s="498"/>
      <c r="T184" s="498"/>
      <c r="U184" s="498"/>
      <c r="V184" s="498"/>
      <c r="W184" s="499"/>
      <c r="Y184" s="229"/>
      <c r="Z184" s="229"/>
      <c r="AA184" s="229"/>
      <c r="AB184" s="229"/>
      <c r="AC184" s="229"/>
    </row>
    <row r="185" spans="2:35" s="1" customFormat="1" ht="41.25" customHeight="1" x14ac:dyDescent="0.2">
      <c r="B185" s="469"/>
      <c r="C185" s="470"/>
      <c r="D185" s="470"/>
      <c r="E185" s="471"/>
      <c r="F185" s="471"/>
      <c r="G185" s="471"/>
      <c r="H185" s="471"/>
      <c r="I185" s="472"/>
      <c r="P185" s="22"/>
      <c r="Q185" s="22"/>
      <c r="R185" s="34"/>
      <c r="S185" s="22"/>
      <c r="T185" s="22"/>
      <c r="U185" s="22"/>
      <c r="V185" s="22"/>
      <c r="W185" s="22"/>
      <c r="Y185" s="229"/>
      <c r="Z185" s="229"/>
      <c r="AA185" s="229"/>
      <c r="AB185" s="229"/>
      <c r="AC185" s="229"/>
    </row>
    <row r="186" spans="2:35" s="1" customFormat="1" ht="41.25" customHeight="1" x14ac:dyDescent="0.2">
      <c r="B186" s="473"/>
      <c r="C186" s="474"/>
      <c r="D186" s="474"/>
      <c r="E186" s="475"/>
      <c r="F186" s="475"/>
      <c r="G186" s="475"/>
      <c r="H186" s="475"/>
      <c r="I186" s="476"/>
      <c r="P186" s="22"/>
      <c r="Q186" s="22"/>
      <c r="R186" s="22"/>
      <c r="S186" s="22"/>
      <c r="T186" s="493" t="str">
        <f>IF(LarmStatus,"Minst ett av de obligatoriska kraven är inte ifyllda eller besvarade med Nej. Kontrollera rad "&amp;MATCH(TRUE,$AI$4:$AI$999,0)+3&amp;".","")</f>
        <v>Minst ett av de obligatoriska kraven är inte ifyllda eller besvarade med Nej. Kontrollera rad 17.</v>
      </c>
      <c r="U186" s="493"/>
      <c r="V186" s="493"/>
      <c r="W186" s="493"/>
      <c r="Y186" s="229"/>
      <c r="Z186" s="229"/>
      <c r="AA186" s="229"/>
      <c r="AB186" s="229"/>
      <c r="AC186" s="229"/>
    </row>
    <row r="187" spans="2:35" s="1" customFormat="1" ht="25.5" customHeight="1" x14ac:dyDescent="0.25">
      <c r="B187" s="477"/>
      <c r="C187" s="478"/>
      <c r="D187" s="478"/>
      <c r="E187" s="478"/>
      <c r="F187" s="478"/>
      <c r="G187" s="478"/>
      <c r="H187" s="478"/>
      <c r="I187" s="479"/>
      <c r="J187" s="15"/>
      <c r="K187" s="15"/>
      <c r="L187" s="15"/>
      <c r="M187" s="15"/>
      <c r="Y187" s="229"/>
      <c r="Z187" s="229"/>
      <c r="AA187" s="229"/>
      <c r="AB187" s="229"/>
      <c r="AC187" s="229"/>
    </row>
    <row r="188" spans="2:35" ht="17.25" customHeight="1" x14ac:dyDescent="0.2">
      <c r="B188" s="36"/>
      <c r="C188" s="36"/>
      <c r="D188" s="36"/>
      <c r="E188" s="36"/>
      <c r="F188" s="36"/>
      <c r="H188" s="30"/>
      <c r="I188" s="30"/>
      <c r="J188" s="30"/>
      <c r="P188" s="29"/>
      <c r="S188" s="27"/>
      <c r="T188" s="27"/>
      <c r="U188" s="27"/>
      <c r="Y188" s="229"/>
      <c r="Z188" s="229"/>
      <c r="AA188" s="229"/>
      <c r="AB188" s="229"/>
      <c r="AC188" s="229"/>
      <c r="AH188" s="27"/>
      <c r="AI188" s="27"/>
    </row>
    <row r="189" spans="2:35" ht="20.25" customHeight="1" x14ac:dyDescent="0.2">
      <c r="B189" s="480" t="s">
        <v>35</v>
      </c>
      <c r="C189" s="480"/>
      <c r="D189" s="480"/>
      <c r="E189" s="480"/>
      <c r="F189" s="480"/>
      <c r="P189" s="29"/>
      <c r="S189" s="27"/>
      <c r="T189" s="27"/>
      <c r="U189" s="27"/>
      <c r="Y189" s="229"/>
      <c r="Z189" s="229"/>
      <c r="AA189" s="229"/>
      <c r="AB189" s="229"/>
      <c r="AC189" s="229"/>
      <c r="AH189" s="27"/>
      <c r="AI189" s="27"/>
    </row>
    <row r="190" spans="2:35" ht="33" customHeight="1" x14ac:dyDescent="0.2">
      <c r="B190" s="442" t="s">
        <v>36</v>
      </c>
      <c r="C190" s="612"/>
      <c r="D190" s="612"/>
      <c r="E190" s="612"/>
      <c r="F190" s="612"/>
      <c r="G190" s="612"/>
      <c r="H190" s="612"/>
      <c r="I190" s="612"/>
      <c r="J190" s="65"/>
      <c r="K190" s="64"/>
      <c r="L190" s="64"/>
      <c r="M190" s="64"/>
      <c r="N190" s="64"/>
      <c r="O190" s="27"/>
      <c r="P190" s="27"/>
      <c r="Q190" s="27"/>
      <c r="R190" s="27"/>
      <c r="S190" s="27"/>
      <c r="T190" s="27"/>
      <c r="U190" s="27"/>
      <c r="Y190" s="229"/>
      <c r="Z190" s="229"/>
      <c r="AA190" s="229"/>
      <c r="AB190" s="229"/>
      <c r="AC190" s="229"/>
      <c r="AH190" s="27"/>
      <c r="AI190" s="27"/>
    </row>
    <row r="191" spans="2:35" ht="17.25" customHeight="1" x14ac:dyDescent="0.2">
      <c r="B191" s="613"/>
      <c r="C191" s="614"/>
      <c r="D191" s="614"/>
      <c r="E191" s="614"/>
      <c r="F191" s="614"/>
      <c r="G191" s="614"/>
      <c r="H191" s="614"/>
      <c r="I191" s="614"/>
      <c r="J191" s="252"/>
      <c r="K191" s="253"/>
      <c r="L191" s="253"/>
      <c r="M191" s="253"/>
      <c r="N191" s="253"/>
      <c r="O191" s="27"/>
      <c r="P191" s="27"/>
      <c r="Q191" s="27"/>
      <c r="R191" s="27"/>
      <c r="S191" s="27"/>
      <c r="T191" s="27"/>
      <c r="U191" s="27"/>
      <c r="Y191" s="229"/>
      <c r="Z191" s="229"/>
      <c r="AA191" s="229"/>
      <c r="AB191" s="229"/>
      <c r="AC191" s="229"/>
      <c r="AH191" s="27"/>
      <c r="AI191" s="27"/>
    </row>
    <row r="192" spans="2:35" ht="12.75" customHeight="1" x14ac:dyDescent="0.2">
      <c r="B192" s="615"/>
      <c r="C192" s="616"/>
      <c r="D192" s="616"/>
      <c r="E192" s="616"/>
      <c r="F192" s="616"/>
      <c r="G192" s="616"/>
      <c r="H192" s="616"/>
      <c r="I192" s="616"/>
      <c r="J192" s="252"/>
      <c r="K192" s="253"/>
      <c r="L192" s="253"/>
      <c r="M192" s="253"/>
      <c r="N192" s="253"/>
      <c r="Y192" s="229"/>
      <c r="Z192" s="229"/>
      <c r="AA192" s="229"/>
      <c r="AB192" s="229"/>
      <c r="AC192" s="229"/>
    </row>
    <row r="193" spans="2:29" ht="12.75" customHeight="1" x14ac:dyDescent="0.2">
      <c r="B193" s="615"/>
      <c r="C193" s="616"/>
      <c r="D193" s="616"/>
      <c r="E193" s="616"/>
      <c r="F193" s="616"/>
      <c r="G193" s="616"/>
      <c r="H193" s="616"/>
      <c r="I193" s="616"/>
      <c r="J193" s="252"/>
      <c r="K193" s="253"/>
      <c r="L193" s="253"/>
      <c r="M193" s="253"/>
      <c r="N193" s="253"/>
      <c r="Y193" s="229"/>
      <c r="Z193" s="229"/>
      <c r="AA193" s="229"/>
      <c r="AB193" s="229"/>
      <c r="AC193" s="229"/>
    </row>
    <row r="194" spans="2:29" ht="12.75" customHeight="1" x14ac:dyDescent="0.2">
      <c r="B194" s="615"/>
      <c r="C194" s="616"/>
      <c r="D194" s="616"/>
      <c r="E194" s="616"/>
      <c r="F194" s="616"/>
      <c r="G194" s="616"/>
      <c r="H194" s="616"/>
      <c r="I194" s="616"/>
      <c r="J194" s="252"/>
      <c r="K194" s="253"/>
      <c r="L194" s="253"/>
      <c r="M194" s="253"/>
      <c r="N194" s="253"/>
      <c r="Y194" s="229"/>
      <c r="Z194" s="229"/>
      <c r="AA194" s="229"/>
      <c r="AB194" s="229"/>
      <c r="AC194" s="229"/>
    </row>
    <row r="195" spans="2:29" ht="12.75" customHeight="1" x14ac:dyDescent="0.2">
      <c r="B195" s="615"/>
      <c r="C195" s="616"/>
      <c r="D195" s="616"/>
      <c r="E195" s="616"/>
      <c r="F195" s="616"/>
      <c r="G195" s="616"/>
      <c r="H195" s="616"/>
      <c r="I195" s="616"/>
      <c r="J195" s="252"/>
      <c r="K195" s="253"/>
      <c r="L195" s="253"/>
      <c r="M195" s="253"/>
      <c r="N195" s="253"/>
      <c r="Y195" s="229"/>
      <c r="Z195" s="229"/>
      <c r="AA195" s="229"/>
      <c r="AB195" s="229"/>
      <c r="AC195" s="229"/>
    </row>
    <row r="196" spans="2:29" ht="12.75" customHeight="1" x14ac:dyDescent="0.2">
      <c r="B196" s="615"/>
      <c r="C196" s="616"/>
      <c r="D196" s="616"/>
      <c r="E196" s="616"/>
      <c r="F196" s="616"/>
      <c r="G196" s="616"/>
      <c r="H196" s="616"/>
      <c r="I196" s="616"/>
      <c r="J196" s="252"/>
      <c r="K196" s="253"/>
      <c r="L196" s="253"/>
      <c r="M196" s="253"/>
      <c r="N196" s="253"/>
      <c r="Y196" s="229"/>
      <c r="Z196" s="229"/>
      <c r="AA196" s="229"/>
      <c r="AB196" s="229"/>
      <c r="AC196" s="229"/>
    </row>
    <row r="197" spans="2:29" ht="12.75" customHeight="1" x14ac:dyDescent="0.2">
      <c r="B197" s="615"/>
      <c r="C197" s="616"/>
      <c r="D197" s="616"/>
      <c r="E197" s="616"/>
      <c r="F197" s="616"/>
      <c r="G197" s="616"/>
      <c r="H197" s="616"/>
      <c r="I197" s="616"/>
      <c r="J197" s="254"/>
      <c r="K197" s="147"/>
      <c r="L197" s="147"/>
      <c r="M197" s="147"/>
      <c r="N197" s="147"/>
      <c r="Y197" s="229"/>
      <c r="Z197" s="229"/>
      <c r="AA197" s="229"/>
      <c r="AB197" s="229"/>
      <c r="AC197" s="229"/>
    </row>
    <row r="198" spans="2:29" ht="12.75" customHeight="1" x14ac:dyDescent="0.2">
      <c r="B198" s="615"/>
      <c r="C198" s="616"/>
      <c r="D198" s="616"/>
      <c r="E198" s="616"/>
      <c r="F198" s="616"/>
      <c r="G198" s="616"/>
      <c r="H198" s="616"/>
      <c r="I198" s="616"/>
      <c r="J198" s="254"/>
      <c r="K198" s="147"/>
      <c r="L198" s="147"/>
      <c r="M198" s="147"/>
      <c r="N198" s="147"/>
      <c r="Y198" s="229"/>
      <c r="Z198" s="229"/>
      <c r="AA198" s="229"/>
      <c r="AB198" s="229"/>
      <c r="AC198" s="229"/>
    </row>
    <row r="199" spans="2:29" ht="12.75" customHeight="1" x14ac:dyDescent="0.2">
      <c r="B199" s="615"/>
      <c r="C199" s="616"/>
      <c r="D199" s="616"/>
      <c r="E199" s="616"/>
      <c r="F199" s="616"/>
      <c r="G199" s="616"/>
      <c r="H199" s="616"/>
      <c r="I199" s="616"/>
      <c r="J199" s="254"/>
      <c r="K199" s="147"/>
      <c r="L199" s="147"/>
      <c r="M199" s="147"/>
      <c r="N199" s="147"/>
      <c r="Y199" s="229"/>
      <c r="Z199" s="229"/>
      <c r="AA199" s="229"/>
      <c r="AB199" s="229"/>
      <c r="AC199" s="229"/>
    </row>
    <row r="200" spans="2:29" ht="15" customHeight="1" x14ac:dyDescent="0.2">
      <c r="B200" s="617"/>
      <c r="C200" s="618"/>
      <c r="D200" s="618"/>
      <c r="E200" s="618"/>
      <c r="F200" s="618"/>
      <c r="G200" s="618"/>
      <c r="H200" s="618"/>
      <c r="I200" s="618"/>
      <c r="J200" s="254"/>
      <c r="K200" s="147"/>
      <c r="L200" s="147"/>
      <c r="M200" s="147"/>
      <c r="N200" s="147"/>
      <c r="Y200" s="229"/>
      <c r="Z200" s="229"/>
      <c r="AA200" s="229"/>
      <c r="AB200" s="229"/>
      <c r="AC200" s="229"/>
    </row>
    <row r="201" spans="2:29" x14ac:dyDescent="0.2">
      <c r="P201" s="38"/>
      <c r="Y201" s="229"/>
      <c r="Z201" s="229"/>
      <c r="AA201" s="229"/>
      <c r="AB201" s="229"/>
      <c r="AC201" s="229"/>
    </row>
    <row r="202" spans="2:29" ht="15" customHeight="1" x14ac:dyDescent="0.2">
      <c r="B202" s="23" t="s">
        <v>600</v>
      </c>
      <c r="M202" s="23"/>
      <c r="Y202" s="229"/>
      <c r="Z202" s="229"/>
      <c r="AA202" s="229"/>
      <c r="AB202" s="229"/>
      <c r="AC202" s="229"/>
    </row>
    <row r="203" spans="2:29" ht="19.5" customHeight="1" x14ac:dyDescent="0.2">
      <c r="B203" s="468" t="s">
        <v>114</v>
      </c>
      <c r="C203" s="468"/>
      <c r="D203" s="468"/>
      <c r="E203" s="468"/>
      <c r="F203" s="468"/>
      <c r="G203" s="468"/>
      <c r="H203" s="468"/>
      <c r="I203" s="468"/>
      <c r="Y203" s="229"/>
      <c r="Z203" s="229"/>
      <c r="AA203" s="229"/>
      <c r="AB203" s="229"/>
      <c r="AC203" s="229"/>
    </row>
    <row r="204" spans="2:29" ht="19.5" customHeight="1" x14ac:dyDescent="0.2">
      <c r="B204" s="441"/>
      <c r="C204" s="441"/>
      <c r="D204" s="441"/>
      <c r="E204" s="441"/>
      <c r="F204" s="441"/>
      <c r="G204" s="441"/>
      <c r="H204" s="441"/>
      <c r="I204" s="441"/>
      <c r="O204" s="44"/>
      <c r="Y204" s="229"/>
      <c r="Z204" s="229"/>
      <c r="AA204" s="229"/>
      <c r="AB204" s="229"/>
      <c r="AC204" s="229"/>
    </row>
    <row r="205" spans="2:29" ht="19.5" customHeight="1" x14ac:dyDescent="0.2">
      <c r="B205" s="441"/>
      <c r="C205" s="441"/>
      <c r="D205" s="441"/>
      <c r="E205" s="441"/>
      <c r="F205" s="441"/>
      <c r="G205" s="441"/>
      <c r="H205" s="441"/>
      <c r="I205" s="441"/>
      <c r="Y205" s="229"/>
      <c r="Z205" s="229"/>
      <c r="AA205" s="229"/>
      <c r="AB205" s="229"/>
      <c r="AC205" s="229"/>
    </row>
    <row r="206" spans="2:29" ht="19.5" customHeight="1" x14ac:dyDescent="0.2">
      <c r="B206" s="590"/>
      <c r="C206" s="591"/>
      <c r="D206" s="591"/>
      <c r="E206" s="591"/>
      <c r="F206" s="591"/>
      <c r="G206" s="591"/>
      <c r="H206" s="591"/>
      <c r="I206" s="592"/>
      <c r="Y206" s="229"/>
      <c r="Z206" s="229"/>
      <c r="AA206" s="229"/>
      <c r="AB206" s="229"/>
      <c r="AC206" s="229"/>
    </row>
    <row r="207" spans="2:29" ht="19.5" customHeight="1" x14ac:dyDescent="0.2">
      <c r="B207" s="23"/>
      <c r="Y207" s="229"/>
      <c r="Z207" s="229"/>
      <c r="AA207" s="229"/>
      <c r="AB207" s="229"/>
      <c r="AC207" s="229"/>
    </row>
    <row r="208" spans="2:29" x14ac:dyDescent="0.2">
      <c r="Y208" s="229"/>
      <c r="Z208" s="229"/>
      <c r="AA208" s="229"/>
      <c r="AB208" s="229"/>
      <c r="AC208" s="229"/>
    </row>
    <row r="209" spans="2:47" ht="19.5" customHeight="1" x14ac:dyDescent="0.2">
      <c r="B209" s="23"/>
      <c r="H209" s="23"/>
      <c r="Y209" s="229"/>
      <c r="Z209" s="229"/>
      <c r="AA209" s="229"/>
      <c r="AB209" s="229"/>
      <c r="AC209" s="229"/>
    </row>
    <row r="210" spans="2:47" ht="19.5" customHeight="1" x14ac:dyDescent="0.2">
      <c r="B210" s="23"/>
      <c r="H210" s="23"/>
      <c r="Y210" s="60"/>
      <c r="Z210" s="60"/>
      <c r="AA210" s="60"/>
      <c r="AB210" s="60"/>
      <c r="AC210" s="60"/>
    </row>
    <row r="211" spans="2:47" ht="21" customHeight="1" x14ac:dyDescent="0.2">
      <c r="M211" s="38"/>
      <c r="Y211" s="23"/>
      <c r="Z211" s="23"/>
      <c r="AA211" s="23"/>
      <c r="AB211" s="23"/>
      <c r="AC211" s="23"/>
      <c r="AD211" s="23"/>
      <c r="AE211" s="23"/>
      <c r="AF211" s="23"/>
      <c r="AG211" s="23"/>
      <c r="AH211" s="23"/>
      <c r="AI211" s="46"/>
      <c r="AJ211" s="46"/>
      <c r="AK211" s="46"/>
      <c r="AL211" s="46"/>
      <c r="AM211" s="46"/>
      <c r="AN211" s="46"/>
      <c r="AO211" s="46"/>
      <c r="AP211" s="46"/>
      <c r="AQ211" s="46"/>
      <c r="AR211" s="46"/>
      <c r="AS211" s="46"/>
      <c r="AT211" s="23"/>
      <c r="AU211" s="23"/>
    </row>
    <row r="212" spans="2:47" ht="51" customHeight="1" x14ac:dyDescent="0.2">
      <c r="B212" s="609" t="s">
        <v>874</v>
      </c>
      <c r="C212" s="610"/>
      <c r="D212" s="610"/>
      <c r="E212" s="610"/>
      <c r="F212" s="610"/>
      <c r="G212" s="610"/>
      <c r="H212" s="610"/>
      <c r="I212" s="611"/>
      <c r="Y212" s="23"/>
      <c r="Z212" s="23"/>
      <c r="AA212" s="23"/>
      <c r="AB212" s="23"/>
      <c r="AC212" s="23"/>
      <c r="AD212" s="23"/>
      <c r="AE212" s="23"/>
      <c r="AF212" s="23"/>
      <c r="AG212" s="23"/>
      <c r="AH212" s="23"/>
      <c r="AI212" s="46"/>
      <c r="AJ212" s="46"/>
      <c r="AK212" s="46"/>
      <c r="AL212" s="46"/>
      <c r="AM212" s="46"/>
      <c r="AN212" s="46"/>
      <c r="AO212" s="46"/>
      <c r="AP212" s="46"/>
      <c r="AQ212" s="46"/>
      <c r="AR212" s="46"/>
      <c r="AS212" s="46"/>
      <c r="AT212" s="23"/>
      <c r="AU212" s="23"/>
    </row>
    <row r="213" spans="2:47" ht="21" customHeight="1" x14ac:dyDescent="0.2">
      <c r="B213" s="62"/>
      <c r="Y213" s="23"/>
      <c r="Z213" s="23"/>
      <c r="AA213" s="23"/>
      <c r="AB213" s="23"/>
      <c r="AC213" s="23"/>
      <c r="AD213" s="23"/>
      <c r="AE213" s="23"/>
      <c r="AF213" s="23"/>
      <c r="AG213" s="23"/>
      <c r="AH213" s="23"/>
      <c r="AI213" s="46"/>
      <c r="AJ213" s="46"/>
      <c r="AK213" s="46"/>
      <c r="AL213" s="46"/>
      <c r="AM213" s="46"/>
      <c r="AN213" s="46"/>
      <c r="AO213" s="46"/>
      <c r="AP213" s="46"/>
      <c r="AQ213" s="46"/>
      <c r="AR213" s="46"/>
      <c r="AS213" s="46"/>
      <c r="AT213" s="23"/>
      <c r="AU213" s="23"/>
    </row>
    <row r="214" spans="2:47" ht="21.75" customHeight="1" x14ac:dyDescent="0.2">
      <c r="B214" s="26"/>
      <c r="C214" s="26"/>
      <c r="D214" s="26"/>
      <c r="E214" s="26"/>
      <c r="F214" s="26"/>
      <c r="G214" s="26"/>
      <c r="H214" s="26"/>
      <c r="I214" s="26"/>
      <c r="J214" s="26"/>
      <c r="K214" s="26"/>
      <c r="L214" s="26"/>
      <c r="M214" s="26"/>
      <c r="Y214" s="32"/>
      <c r="Z214" s="32"/>
      <c r="AA214" s="32"/>
      <c r="AB214" s="32"/>
      <c r="AC214" s="32"/>
      <c r="AD214" s="32"/>
      <c r="AE214" s="32"/>
      <c r="AF214" s="32"/>
      <c r="AG214" s="32"/>
      <c r="AH214" s="32"/>
      <c r="AI214" s="45" t="b">
        <f>IF(P180=0,TRUE,FALSE)</f>
        <v>0</v>
      </c>
      <c r="AJ214" s="47"/>
      <c r="AK214" s="48"/>
      <c r="AL214" s="45"/>
      <c r="AM214" s="45"/>
      <c r="AN214" s="45"/>
      <c r="AO214" s="45"/>
      <c r="AP214" s="45"/>
      <c r="AQ214" s="45"/>
      <c r="AR214" s="45"/>
      <c r="AS214" s="45"/>
    </row>
    <row r="215" spans="2:47" ht="7.5" customHeight="1" x14ac:dyDescent="0.2">
      <c r="B215" s="26"/>
      <c r="C215" s="26"/>
      <c r="D215" s="26"/>
      <c r="E215" s="26"/>
      <c r="F215" s="26"/>
      <c r="G215" s="26"/>
      <c r="H215" s="26"/>
      <c r="I215" s="26"/>
      <c r="J215" s="26"/>
      <c r="K215" s="26"/>
      <c r="L215" s="26"/>
      <c r="M215" s="26"/>
      <c r="Y215" s="34"/>
      <c r="Z215" s="34"/>
      <c r="AA215" s="34"/>
      <c r="AB215" s="34"/>
      <c r="AC215" s="34"/>
      <c r="AD215" s="34"/>
      <c r="AE215" s="34"/>
      <c r="AF215" s="34"/>
      <c r="AG215" s="34"/>
      <c r="AH215" s="34"/>
      <c r="AI215" s="49"/>
      <c r="AJ215" s="49"/>
      <c r="AK215" s="48"/>
      <c r="AL215" s="45"/>
      <c r="AM215" s="45"/>
      <c r="AN215" s="45"/>
      <c r="AO215" s="45"/>
      <c r="AP215" s="45"/>
      <c r="AQ215" s="45"/>
      <c r="AR215" s="45"/>
      <c r="AS215" s="45"/>
    </row>
    <row r="216" spans="2:47" ht="18" customHeight="1" x14ac:dyDescent="0.2">
      <c r="B216" s="26"/>
      <c r="C216" s="26"/>
      <c r="D216" s="26"/>
      <c r="E216" s="26"/>
      <c r="F216" s="26"/>
      <c r="G216" s="26"/>
      <c r="H216" s="26"/>
      <c r="I216" s="26"/>
      <c r="J216" s="26"/>
      <c r="K216" s="26"/>
      <c r="L216" s="26"/>
      <c r="M216" s="26"/>
      <c r="Y216" s="33"/>
      <c r="Z216" s="33"/>
      <c r="AA216" s="33"/>
      <c r="AB216" s="33"/>
      <c r="AC216" s="33"/>
      <c r="AD216" s="33"/>
      <c r="AE216" s="33"/>
      <c r="AF216" s="33"/>
      <c r="AG216" s="33"/>
      <c r="AH216" s="33"/>
      <c r="AI216" s="48"/>
      <c r="AJ216" s="48"/>
      <c r="AK216" s="48"/>
      <c r="AL216" s="45"/>
      <c r="AM216" s="45"/>
      <c r="AN216" s="45"/>
      <c r="AO216" s="45"/>
      <c r="AP216" s="45"/>
      <c r="AQ216" s="45"/>
      <c r="AR216" s="45"/>
      <c r="AS216" s="45"/>
    </row>
    <row r="217" spans="2:47" ht="14.25" customHeight="1" x14ac:dyDescent="0.2">
      <c r="B217" s="39"/>
      <c r="C217" s="39"/>
      <c r="D217" s="39"/>
      <c r="Y217" s="32"/>
      <c r="Z217" s="32"/>
      <c r="AA217" s="32"/>
      <c r="AB217" s="32"/>
      <c r="AC217" s="32"/>
      <c r="AD217" s="32"/>
      <c r="AE217" s="32"/>
      <c r="AF217" s="32"/>
      <c r="AG217" s="32"/>
      <c r="AH217" s="32"/>
      <c r="AI217" s="47"/>
      <c r="AJ217" s="47"/>
      <c r="AK217" s="48"/>
      <c r="AL217" s="45"/>
      <c r="AM217" s="45"/>
      <c r="AN217" s="45"/>
      <c r="AO217" s="45"/>
      <c r="AP217" s="45"/>
      <c r="AQ217" s="45"/>
      <c r="AR217" s="45"/>
      <c r="AS217" s="45"/>
    </row>
    <row r="218" spans="2:47" ht="26.25" customHeight="1" x14ac:dyDescent="0.2">
      <c r="B218" s="39"/>
      <c r="C218" s="39"/>
      <c r="D218" s="39"/>
      <c r="F218" s="38"/>
      <c r="Y218" s="34"/>
      <c r="Z218" s="34"/>
      <c r="AA218" s="34"/>
      <c r="AB218" s="34"/>
      <c r="AC218" s="34"/>
      <c r="AD218" s="34"/>
      <c r="AE218" s="34"/>
      <c r="AF218" s="34"/>
      <c r="AG218" s="34"/>
      <c r="AH218" s="34"/>
      <c r="AI218" s="45" t="b">
        <f>IF(P183=0,TRUE,FALSE)</f>
        <v>0</v>
      </c>
      <c r="AJ218" s="49"/>
      <c r="AK218" s="48"/>
      <c r="AL218" s="45"/>
      <c r="AM218" s="45"/>
      <c r="AN218" s="45"/>
      <c r="AO218" s="45"/>
      <c r="AP218" s="45"/>
      <c r="AQ218" s="45"/>
      <c r="AR218" s="45"/>
      <c r="AS218" s="45"/>
    </row>
    <row r="219" spans="2:47" ht="42.75" customHeight="1" x14ac:dyDescent="0.2">
      <c r="F219" s="38"/>
      <c r="Y219" s="34"/>
      <c r="Z219" s="34"/>
      <c r="AA219" s="34"/>
      <c r="AB219" s="34"/>
      <c r="AC219" s="34"/>
      <c r="AD219" s="34"/>
      <c r="AE219" s="34"/>
      <c r="AF219" s="34"/>
      <c r="AG219" s="34"/>
      <c r="AH219" s="34"/>
      <c r="AI219" s="49"/>
      <c r="AJ219" s="49"/>
      <c r="AK219" s="48"/>
      <c r="AL219" s="45"/>
      <c r="AM219" s="45"/>
      <c r="AN219" s="45"/>
      <c r="AO219" s="45"/>
      <c r="AP219" s="45"/>
      <c r="AQ219" s="45"/>
      <c r="AR219" s="45"/>
      <c r="AS219" s="45"/>
    </row>
    <row r="220" spans="2:47" ht="31.5" customHeight="1" x14ac:dyDescent="0.2">
      <c r="X220" s="202"/>
      <c r="Y220" s="38"/>
      <c r="AI220" s="45"/>
      <c r="AJ220" s="45"/>
      <c r="AK220" s="45"/>
      <c r="AL220" s="45"/>
      <c r="AM220" s="45"/>
      <c r="AN220" s="45"/>
      <c r="AO220" s="45"/>
      <c r="AP220" s="45"/>
      <c r="AQ220" s="45"/>
      <c r="AR220" s="45"/>
      <c r="AS220" s="45"/>
    </row>
    <row r="221" spans="2:47" ht="7.5" customHeight="1" x14ac:dyDescent="0.2">
      <c r="AI221" s="45"/>
      <c r="AJ221" s="45"/>
      <c r="AK221" s="45"/>
      <c r="AL221" s="45"/>
      <c r="AM221" s="45"/>
      <c r="AN221" s="45"/>
      <c r="AO221" s="45"/>
      <c r="AP221" s="45"/>
      <c r="AQ221" s="45"/>
      <c r="AR221" s="45"/>
      <c r="AS221" s="45"/>
    </row>
    <row r="222" spans="2:47" ht="7.5" customHeight="1" x14ac:dyDescent="0.2">
      <c r="AI222" s="45"/>
      <c r="AJ222" s="45"/>
      <c r="AK222" s="45"/>
      <c r="AL222" s="45"/>
      <c r="AM222" s="45"/>
      <c r="AN222" s="45"/>
      <c r="AO222" s="45"/>
      <c r="AP222" s="45"/>
      <c r="AQ222" s="45"/>
      <c r="AR222" s="45"/>
      <c r="AS222" s="45"/>
    </row>
    <row r="223" spans="2:47" ht="20.25" customHeight="1" x14ac:dyDescent="0.2">
      <c r="AI223" s="45"/>
      <c r="AJ223" s="45"/>
      <c r="AK223" s="45"/>
      <c r="AL223" s="45"/>
      <c r="AM223" s="45"/>
      <c r="AN223" s="45"/>
      <c r="AO223" s="45"/>
      <c r="AP223" s="45"/>
      <c r="AQ223" s="45"/>
      <c r="AR223" s="45"/>
      <c r="AS223" s="45"/>
    </row>
    <row r="224" spans="2:47" ht="17.25" customHeight="1" x14ac:dyDescent="0.2">
      <c r="AI224" s="45"/>
      <c r="AJ224" s="45"/>
      <c r="AK224" s="45"/>
      <c r="AL224" s="45"/>
      <c r="AM224" s="45"/>
      <c r="AN224" s="45"/>
      <c r="AO224" s="45"/>
      <c r="AP224" s="45"/>
      <c r="AQ224" s="45"/>
      <c r="AR224" s="45"/>
      <c r="AS224" s="45"/>
    </row>
    <row r="225" spans="35:45" ht="17.25" customHeight="1" x14ac:dyDescent="0.2">
      <c r="AI225" s="45"/>
      <c r="AJ225" s="45"/>
      <c r="AK225" s="45"/>
      <c r="AL225" s="45"/>
      <c r="AM225" s="45"/>
      <c r="AN225" s="45"/>
      <c r="AO225" s="45"/>
      <c r="AP225" s="45"/>
      <c r="AQ225" s="45"/>
      <c r="AR225" s="45"/>
      <c r="AS225" s="45"/>
    </row>
    <row r="226" spans="35:45" ht="17.25" customHeight="1" x14ac:dyDescent="0.2">
      <c r="AI226" s="45"/>
      <c r="AJ226" s="45"/>
      <c r="AK226" s="45"/>
      <c r="AL226" s="45"/>
      <c r="AM226" s="45"/>
      <c r="AN226" s="45"/>
      <c r="AO226" s="45"/>
      <c r="AP226" s="45"/>
      <c r="AQ226" s="45"/>
      <c r="AR226" s="45"/>
      <c r="AS226" s="45"/>
    </row>
    <row r="227" spans="35:45" ht="17.25" customHeight="1" x14ac:dyDescent="0.2">
      <c r="AI227" s="45"/>
      <c r="AJ227" s="45"/>
      <c r="AK227" s="45"/>
      <c r="AL227" s="45"/>
      <c r="AM227" s="45"/>
      <c r="AN227" s="45"/>
      <c r="AO227" s="45"/>
      <c r="AP227" s="45"/>
      <c r="AQ227" s="45"/>
      <c r="AR227" s="45"/>
      <c r="AS227" s="45"/>
    </row>
    <row r="228" spans="35:45" ht="17.25" customHeight="1" x14ac:dyDescent="0.2">
      <c r="AI228" s="45"/>
      <c r="AJ228" s="45"/>
      <c r="AK228" s="45"/>
      <c r="AL228" s="45"/>
      <c r="AM228" s="45"/>
      <c r="AN228" s="45"/>
      <c r="AO228" s="45"/>
      <c r="AP228" s="45"/>
      <c r="AQ228" s="45"/>
      <c r="AR228" s="45"/>
      <c r="AS228" s="45"/>
    </row>
    <row r="229" spans="35:45" ht="17.25" customHeight="1" x14ac:dyDescent="0.2">
      <c r="AI229" s="45"/>
      <c r="AJ229" s="45"/>
      <c r="AK229" s="45"/>
      <c r="AL229" s="45"/>
      <c r="AM229" s="45"/>
      <c r="AN229" s="45"/>
      <c r="AO229" s="45"/>
      <c r="AP229" s="45"/>
      <c r="AQ229" s="45"/>
      <c r="AR229" s="45"/>
      <c r="AS229" s="45"/>
    </row>
    <row r="230" spans="35:45" ht="17.25" customHeight="1" x14ac:dyDescent="0.2">
      <c r="AI230" s="45"/>
      <c r="AJ230" s="45"/>
      <c r="AK230" s="45"/>
      <c r="AL230" s="45"/>
      <c r="AM230" s="45"/>
      <c r="AN230" s="45"/>
      <c r="AO230" s="45"/>
      <c r="AP230" s="45"/>
      <c r="AQ230" s="45"/>
      <c r="AR230" s="45"/>
      <c r="AS230" s="45"/>
    </row>
  </sheetData>
  <sheetProtection algorithmName="SHA-512" hashValue="Bo4sdgSz8uVQLy52j2ZLDc1POGASplh7fN/ZnZJeZFy7ATRxSqGyI6XfzY0Ac80ljJegwVCTjby0PPCyl+GTSg==" saltValue="OT0rTBNEzBwNuUw+s7kK9Q==" spinCount="100000" sheet="1" objects="1" scenarios="1" selectLockedCells="1"/>
  <dataConsolidate/>
  <mergeCells count="422">
    <mergeCell ref="Q125:Y125"/>
    <mergeCell ref="Q126:Y126"/>
    <mergeCell ref="Q127:Y127"/>
    <mergeCell ref="Q128:Y128"/>
    <mergeCell ref="R166:S166"/>
    <mergeCell ref="Q99:S99"/>
    <mergeCell ref="Q100:S100"/>
    <mergeCell ref="Q146:Y146"/>
    <mergeCell ref="Q135:Y135"/>
    <mergeCell ref="Q124:Y124"/>
    <mergeCell ref="Y102:Z102"/>
    <mergeCell ref="Y99:Z99"/>
    <mergeCell ref="Q131:Y131"/>
    <mergeCell ref="Q132:Y132"/>
    <mergeCell ref="Q133:Y133"/>
    <mergeCell ref="Y88:Z88"/>
    <mergeCell ref="Q98:S98"/>
    <mergeCell ref="Y93:Z93"/>
    <mergeCell ref="Q120:Y120"/>
    <mergeCell ref="Q121:Y121"/>
    <mergeCell ref="Q122:Y122"/>
    <mergeCell ref="Q123:Y123"/>
    <mergeCell ref="R109:S109"/>
    <mergeCell ref="Y95:Z95"/>
    <mergeCell ref="Y96:Z96"/>
    <mergeCell ref="Y97:Z97"/>
    <mergeCell ref="Y98:Z98"/>
    <mergeCell ref="Y100:Z100"/>
    <mergeCell ref="Q88:S88"/>
    <mergeCell ref="Q89:S89"/>
    <mergeCell ref="Q90:S90"/>
    <mergeCell ref="Q91:S91"/>
    <mergeCell ref="Q92:S92"/>
    <mergeCell ref="Q93:S93"/>
    <mergeCell ref="Q94:S94"/>
    <mergeCell ref="Q95:S95"/>
    <mergeCell ref="Q96:S96"/>
    <mergeCell ref="Q97:S97"/>
    <mergeCell ref="Y101:Z101"/>
    <mergeCell ref="B161:C161"/>
    <mergeCell ref="Q161:Y161"/>
    <mergeCell ref="B162:C162"/>
    <mergeCell ref="Q162:Y162"/>
    <mergeCell ref="B163:C163"/>
    <mergeCell ref="Q163:Y163"/>
    <mergeCell ref="E161:K161"/>
    <mergeCell ref="E162:K162"/>
    <mergeCell ref="E163:K163"/>
    <mergeCell ref="B158:C158"/>
    <mergeCell ref="Q158:Y158"/>
    <mergeCell ref="B159:C159"/>
    <mergeCell ref="Q159:Y159"/>
    <mergeCell ref="B160:C160"/>
    <mergeCell ref="Q160:Y160"/>
    <mergeCell ref="E158:K158"/>
    <mergeCell ref="E159:K159"/>
    <mergeCell ref="E160:K160"/>
    <mergeCell ref="B155:C155"/>
    <mergeCell ref="Q155:Y155"/>
    <mergeCell ref="B156:C156"/>
    <mergeCell ref="Q156:Y156"/>
    <mergeCell ref="B157:C157"/>
    <mergeCell ref="Q157:Y157"/>
    <mergeCell ref="E155:K155"/>
    <mergeCell ref="E156:K156"/>
    <mergeCell ref="E157:K157"/>
    <mergeCell ref="B152:C152"/>
    <mergeCell ref="Q152:Y152"/>
    <mergeCell ref="B153:C153"/>
    <mergeCell ref="Q153:Y153"/>
    <mergeCell ref="B154:C154"/>
    <mergeCell ref="Q154:Y154"/>
    <mergeCell ref="E152:K152"/>
    <mergeCell ref="E153:K153"/>
    <mergeCell ref="E154:K154"/>
    <mergeCell ref="B149:C149"/>
    <mergeCell ref="Q149:Y149"/>
    <mergeCell ref="B150:C150"/>
    <mergeCell ref="Q150:Y150"/>
    <mergeCell ref="B151:C151"/>
    <mergeCell ref="Q151:Y151"/>
    <mergeCell ref="E149:K149"/>
    <mergeCell ref="E150:K150"/>
    <mergeCell ref="E151:K151"/>
    <mergeCell ref="B148:C148"/>
    <mergeCell ref="Q148:Y148"/>
    <mergeCell ref="B141:F141"/>
    <mergeCell ref="B142:E142"/>
    <mergeCell ref="B143:C143"/>
    <mergeCell ref="Q143:Y143"/>
    <mergeCell ref="B144:C144"/>
    <mergeCell ref="Q144:Y144"/>
    <mergeCell ref="B145:C145"/>
    <mergeCell ref="Q145:Y145"/>
    <mergeCell ref="E147:K147"/>
    <mergeCell ref="E148:K148"/>
    <mergeCell ref="E143:K143"/>
    <mergeCell ref="E144:K144"/>
    <mergeCell ref="E145:K145"/>
    <mergeCell ref="E146:K146"/>
    <mergeCell ref="B146:C146"/>
    <mergeCell ref="B117:F117"/>
    <mergeCell ref="E137:K137"/>
    <mergeCell ref="E138:K138"/>
    <mergeCell ref="E139:K139"/>
    <mergeCell ref="B118:E118"/>
    <mergeCell ref="B132:C132"/>
    <mergeCell ref="B147:C147"/>
    <mergeCell ref="Q147:Y147"/>
    <mergeCell ref="E119:K119"/>
    <mergeCell ref="E120:K120"/>
    <mergeCell ref="E121:K121"/>
    <mergeCell ref="E122:K122"/>
    <mergeCell ref="E123:K123"/>
    <mergeCell ref="E124:K124"/>
    <mergeCell ref="E125:K125"/>
    <mergeCell ref="E126:K126"/>
    <mergeCell ref="E127:K127"/>
    <mergeCell ref="E129:K129"/>
    <mergeCell ref="E130:K130"/>
    <mergeCell ref="E131:K131"/>
    <mergeCell ref="E132:K132"/>
    <mergeCell ref="E133:K133"/>
    <mergeCell ref="E134:K134"/>
    <mergeCell ref="E135:K135"/>
    <mergeCell ref="Q60:R60"/>
    <mergeCell ref="Q61:R61"/>
    <mergeCell ref="Q62:R62"/>
    <mergeCell ref="Q63:R63"/>
    <mergeCell ref="Q64:R64"/>
    <mergeCell ref="Q65:R65"/>
    <mergeCell ref="D97:E97"/>
    <mergeCell ref="D98:E98"/>
    <mergeCell ref="D90:E90"/>
    <mergeCell ref="C81:D81"/>
    <mergeCell ref="C68:D68"/>
    <mergeCell ref="C69:D69"/>
    <mergeCell ref="E77:H77"/>
    <mergeCell ref="E78:H78"/>
    <mergeCell ref="E79:H79"/>
    <mergeCell ref="E80:H80"/>
    <mergeCell ref="E81:H81"/>
    <mergeCell ref="C82:D82"/>
    <mergeCell ref="Q69:R69"/>
    <mergeCell ref="D96:E96"/>
    <mergeCell ref="J60:K60"/>
    <mergeCell ref="J64:K64"/>
    <mergeCell ref="J65:K65"/>
    <mergeCell ref="C64:D64"/>
    <mergeCell ref="P47:Q47"/>
    <mergeCell ref="Q49:R49"/>
    <mergeCell ref="Q50:R50"/>
    <mergeCell ref="Q51:R51"/>
    <mergeCell ref="Q52:R52"/>
    <mergeCell ref="Q53:R53"/>
    <mergeCell ref="Q54:R54"/>
    <mergeCell ref="Q55:R55"/>
    <mergeCell ref="Q56:R56"/>
    <mergeCell ref="P48:T48"/>
    <mergeCell ref="B166:I166"/>
    <mergeCell ref="E82:H82"/>
    <mergeCell ref="B75:F75"/>
    <mergeCell ref="B76:F76"/>
    <mergeCell ref="Y83:Z83"/>
    <mergeCell ref="Y89:Z89"/>
    <mergeCell ref="Y90:Z90"/>
    <mergeCell ref="D91:E91"/>
    <mergeCell ref="D92:E92"/>
    <mergeCell ref="D93:E93"/>
    <mergeCell ref="D94:E94"/>
    <mergeCell ref="Y85:Z85"/>
    <mergeCell ref="Y91:Z91"/>
    <mergeCell ref="Y92:Z92"/>
    <mergeCell ref="B86:F86"/>
    <mergeCell ref="B87:F87"/>
    <mergeCell ref="C83:D83"/>
    <mergeCell ref="E83:H83"/>
    <mergeCell ref="D88:E88"/>
    <mergeCell ref="D89:E89"/>
    <mergeCell ref="Y84:Z84"/>
    <mergeCell ref="B165:F165"/>
    <mergeCell ref="B101:F101"/>
    <mergeCell ref="B114:J115"/>
    <mergeCell ref="Y71:Z71"/>
    <mergeCell ref="B135:C135"/>
    <mergeCell ref="B212:I212"/>
    <mergeCell ref="B175:I175"/>
    <mergeCell ref="B177:I177"/>
    <mergeCell ref="B180:I180"/>
    <mergeCell ref="B172:I172"/>
    <mergeCell ref="B171:I171"/>
    <mergeCell ref="B169:I169"/>
    <mergeCell ref="B190:I190"/>
    <mergeCell ref="B191:I200"/>
    <mergeCell ref="B179:I179"/>
    <mergeCell ref="B176:I176"/>
    <mergeCell ref="B205:I205"/>
    <mergeCell ref="B123:C123"/>
    <mergeCell ref="Y94:Z94"/>
    <mergeCell ref="D95:E95"/>
    <mergeCell ref="D99:E99"/>
    <mergeCell ref="Y82:Z82"/>
    <mergeCell ref="E128:K128"/>
    <mergeCell ref="E136:K136"/>
    <mergeCell ref="K115:K118"/>
    <mergeCell ref="E107:I107"/>
    <mergeCell ref="B105:J105"/>
    <mergeCell ref="B206:I206"/>
    <mergeCell ref="B178:I178"/>
    <mergeCell ref="J10:O10"/>
    <mergeCell ref="Y62:Z62"/>
    <mergeCell ref="Y64:Z64"/>
    <mergeCell ref="Y60:Z60"/>
    <mergeCell ref="S16:W16"/>
    <mergeCell ref="Y61:Z61"/>
    <mergeCell ref="Y65:Z65"/>
    <mergeCell ref="E11:G11"/>
    <mergeCell ref="H11:I11"/>
    <mergeCell ref="E12:G12"/>
    <mergeCell ref="H12:I12"/>
    <mergeCell ref="H10:I10"/>
    <mergeCell ref="P10:S10"/>
    <mergeCell ref="T10:W10"/>
    <mergeCell ref="B41:K41"/>
    <mergeCell ref="P16:R16"/>
    <mergeCell ref="T14:W14"/>
    <mergeCell ref="P30:W30"/>
    <mergeCell ref="P15:S15"/>
    <mergeCell ref="T15:W15"/>
    <mergeCell ref="P29:W29"/>
    <mergeCell ref="T47:U47"/>
    <mergeCell ref="AA50:AS50"/>
    <mergeCell ref="Y57:Z57"/>
    <mergeCell ref="Y67:Z67"/>
    <mergeCell ref="Y66:Z66"/>
    <mergeCell ref="B137:C137"/>
    <mergeCell ref="B127:C127"/>
    <mergeCell ref="B124:C124"/>
    <mergeCell ref="B126:C126"/>
    <mergeCell ref="B129:C129"/>
    <mergeCell ref="Y53:Z53"/>
    <mergeCell ref="Y54:Z54"/>
    <mergeCell ref="Y51:Z51"/>
    <mergeCell ref="Y52:Z52"/>
    <mergeCell ref="Y59:Z59"/>
    <mergeCell ref="Y58:Z58"/>
    <mergeCell ref="B130:C130"/>
    <mergeCell ref="B119:C119"/>
    <mergeCell ref="B104:J104"/>
    <mergeCell ref="B111:D111"/>
    <mergeCell ref="J55:K55"/>
    <mergeCell ref="J56:K56"/>
    <mergeCell ref="Y69:Z69"/>
    <mergeCell ref="D100:E100"/>
    <mergeCell ref="J59:K59"/>
    <mergeCell ref="C65:D65"/>
    <mergeCell ref="C66:D66"/>
    <mergeCell ref="C67:D67"/>
    <mergeCell ref="C79:D79"/>
    <mergeCell ref="C80:D80"/>
    <mergeCell ref="J68:K68"/>
    <mergeCell ref="C77:D77"/>
    <mergeCell ref="C78:D78"/>
    <mergeCell ref="C59:D59"/>
    <mergeCell ref="C60:D60"/>
    <mergeCell ref="C61:D61"/>
    <mergeCell ref="C62:D62"/>
    <mergeCell ref="C63:D63"/>
    <mergeCell ref="J69:K69"/>
    <mergeCell ref="G38:H38"/>
    <mergeCell ref="D32:E32"/>
    <mergeCell ref="B32:C32"/>
    <mergeCell ref="J63:K63"/>
    <mergeCell ref="B47:F47"/>
    <mergeCell ref="C51:D51"/>
    <mergeCell ref="B42:K42"/>
    <mergeCell ref="B44:K44"/>
    <mergeCell ref="B45:K45"/>
    <mergeCell ref="B48:F48"/>
    <mergeCell ref="J57:K57"/>
    <mergeCell ref="B39:C39"/>
    <mergeCell ref="D39:E39"/>
    <mergeCell ref="D38:E38"/>
    <mergeCell ref="G39:H39"/>
    <mergeCell ref="J58:K58"/>
    <mergeCell ref="C55:D55"/>
    <mergeCell ref="C56:D56"/>
    <mergeCell ref="C57:D57"/>
    <mergeCell ref="C58:D58"/>
    <mergeCell ref="P22:W26"/>
    <mergeCell ref="G35:I35"/>
    <mergeCell ref="G36:H37"/>
    <mergeCell ref="I36:I37"/>
    <mergeCell ref="D36:E36"/>
    <mergeCell ref="G33:I33"/>
    <mergeCell ref="B35:C35"/>
    <mergeCell ref="D33:E33"/>
    <mergeCell ref="B33:C33"/>
    <mergeCell ref="B30:I30"/>
    <mergeCell ref="G32:I32"/>
    <mergeCell ref="B22:I27"/>
    <mergeCell ref="D35:E35"/>
    <mergeCell ref="B36:C36"/>
    <mergeCell ref="V9:W9"/>
    <mergeCell ref="B10:D10"/>
    <mergeCell ref="E10:G10"/>
    <mergeCell ref="S17:W17"/>
    <mergeCell ref="P17:R17"/>
    <mergeCell ref="T13:U13"/>
    <mergeCell ref="P11:S11"/>
    <mergeCell ref="T12:U12"/>
    <mergeCell ref="V12:W12"/>
    <mergeCell ref="P13:S13"/>
    <mergeCell ref="B12:D12"/>
    <mergeCell ref="T11:W11"/>
    <mergeCell ref="V13:W13"/>
    <mergeCell ref="P14:S14"/>
    <mergeCell ref="B11:D11"/>
    <mergeCell ref="E14:I14"/>
    <mergeCell ref="B14:D14"/>
    <mergeCell ref="H13:I13"/>
    <mergeCell ref="B15:D15"/>
    <mergeCell ref="E13:G13"/>
    <mergeCell ref="B13:D13"/>
    <mergeCell ref="J9:O9"/>
    <mergeCell ref="E15:I15"/>
    <mergeCell ref="T186:W186"/>
    <mergeCell ref="P183:W184"/>
    <mergeCell ref="P180:W180"/>
    <mergeCell ref="P179:W179"/>
    <mergeCell ref="P182:W182"/>
    <mergeCell ref="P178:W178"/>
    <mergeCell ref="P176:W177"/>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B9:G9"/>
    <mergeCell ref="H9:I9"/>
    <mergeCell ref="B204:I204"/>
    <mergeCell ref="B203:I203"/>
    <mergeCell ref="B184:I184"/>
    <mergeCell ref="B185:I187"/>
    <mergeCell ref="B189:F189"/>
    <mergeCell ref="P9:U9"/>
    <mergeCell ref="P12:S12"/>
    <mergeCell ref="B38:C38"/>
    <mergeCell ref="Y63:Z63"/>
    <mergeCell ref="Y55:Z55"/>
    <mergeCell ref="Y56:Z56"/>
    <mergeCell ref="Q137:Y137"/>
    <mergeCell ref="Q138:Y138"/>
    <mergeCell ref="Q139:Y139"/>
    <mergeCell ref="Q119:Y119"/>
    <mergeCell ref="Q129:Y129"/>
    <mergeCell ref="Q130:Y130"/>
    <mergeCell ref="Q134:Y134"/>
    <mergeCell ref="Q136:Y136"/>
    <mergeCell ref="Y77:Z77"/>
    <mergeCell ref="Y78:Z78"/>
    <mergeCell ref="Y79:Z79"/>
    <mergeCell ref="Y80:Z80"/>
    <mergeCell ref="Y81:Z81"/>
    <mergeCell ref="Y68:Z68"/>
    <mergeCell ref="Q68:R68"/>
    <mergeCell ref="Q67:R67"/>
    <mergeCell ref="Y49:Z49"/>
    <mergeCell ref="Y50:Z50"/>
    <mergeCell ref="C49:D49"/>
    <mergeCell ref="C50:D50"/>
    <mergeCell ref="J49:K49"/>
    <mergeCell ref="J50:K50"/>
    <mergeCell ref="C52:D52"/>
    <mergeCell ref="C53:D53"/>
    <mergeCell ref="C54:D54"/>
    <mergeCell ref="J51:K51"/>
    <mergeCell ref="J52:K52"/>
    <mergeCell ref="J53:K53"/>
    <mergeCell ref="J54:K54"/>
    <mergeCell ref="J61:K61"/>
    <mergeCell ref="J62:K62"/>
    <mergeCell ref="J66:K66"/>
    <mergeCell ref="J67:K67"/>
    <mergeCell ref="Q66:R66"/>
    <mergeCell ref="Q57:R57"/>
    <mergeCell ref="Q58:R58"/>
    <mergeCell ref="Q59:R59"/>
    <mergeCell ref="B170:I170"/>
    <mergeCell ref="P169:W169"/>
    <mergeCell ref="P172:W172"/>
    <mergeCell ref="Q77:R77"/>
    <mergeCell ref="Q78:R78"/>
    <mergeCell ref="Q79:R79"/>
    <mergeCell ref="Q80:R80"/>
    <mergeCell ref="Q81:R81"/>
    <mergeCell ref="Q82:R82"/>
    <mergeCell ref="Q83:R83"/>
    <mergeCell ref="B138:C138"/>
    <mergeCell ref="B125:C125"/>
    <mergeCell ref="B122:C122"/>
    <mergeCell ref="B113:J113"/>
    <mergeCell ref="B136:C136"/>
    <mergeCell ref="B120:C120"/>
    <mergeCell ref="B131:C131"/>
    <mergeCell ref="B121:C121"/>
    <mergeCell ref="B134:C134"/>
    <mergeCell ref="B133:C133"/>
    <mergeCell ref="B128:C128"/>
    <mergeCell ref="P170:W170"/>
    <mergeCell ref="P171:W171"/>
    <mergeCell ref="B139:C139"/>
  </mergeCells>
  <phoneticPr fontId="0" type="noConversion"/>
  <conditionalFormatting sqref="B120:C139">
    <cfRule type="expression" dxfId="31" priority="96">
      <formula>$B119=""</formula>
    </cfRule>
  </conditionalFormatting>
  <conditionalFormatting sqref="B144:E163">
    <cfRule type="expression" dxfId="30" priority="20">
      <formula>$B144=""</formula>
    </cfRule>
  </conditionalFormatting>
  <conditionalFormatting sqref="D89:D100">
    <cfRule type="expression" dxfId="28" priority="29">
      <formula>$C89&lt;&gt;"Övrig vara till vattenautomat m.m."</formula>
    </cfRule>
  </conditionalFormatting>
  <conditionalFormatting sqref="D120:E139">
    <cfRule type="expression" dxfId="26" priority="45">
      <formula>$B120=""</formula>
    </cfRule>
  </conditionalFormatting>
  <conditionalFormatting sqref="E50:E69">
    <cfRule type="expression" dxfId="24" priority="46">
      <formula>$C50&lt;&gt;"Kaffeautomat"</formula>
    </cfRule>
  </conditionalFormatting>
  <conditionalFormatting sqref="E78:E83">
    <cfRule type="expression" dxfId="23" priority="560">
      <formula>AND($C78&lt;&gt;"Övrig vattenautomat",$C78&lt;&gt;"Befintlig automat, endast serviceavtal (ange modell i fritext)")</formula>
    </cfRule>
  </conditionalFormatting>
  <conditionalFormatting sqref="F50:F69">
    <cfRule type="expression" dxfId="21" priority="47">
      <formula>$C50&lt;&gt;"Vattenautomat"</formula>
    </cfRule>
  </conditionalFormatting>
  <conditionalFormatting sqref="H50:H69">
    <cfRule type="expression" dxfId="20" priority="41">
      <formula>$G50&lt;&gt;"Hyra"</formula>
    </cfRule>
  </conditionalFormatting>
  <conditionalFormatting sqref="L78:L83 S78:S83 U78:U83">
    <cfRule type="expression" dxfId="18" priority="24">
      <formula>$C78="Befintlig automat, endast serviceavtal"</formula>
    </cfRule>
  </conditionalFormatting>
  <conditionalFormatting sqref="L78:L83">
    <cfRule type="expression" dxfId="17" priority="1">
      <formula>NOT(OR(LEFT($C78,6)="Vatten",LEFT($C78,6)="Övrig "))</formula>
    </cfRule>
  </conditionalFormatting>
  <conditionalFormatting sqref="P78:P83">
    <cfRule type="expression" dxfId="15" priority="5">
      <formula>$B78="Välj position"</formula>
    </cfRule>
  </conditionalFormatting>
  <conditionalFormatting sqref="P89:P100">
    <cfRule type="expression" dxfId="14" priority="6">
      <formula>$B89="Välj position"</formula>
    </cfRule>
  </conditionalFormatting>
  <conditionalFormatting sqref="P120:Q139">
    <cfRule type="expression" dxfId="13" priority="8">
      <formula>$B120="Välj position"</formula>
    </cfRule>
  </conditionalFormatting>
  <conditionalFormatting sqref="P144:Q163">
    <cfRule type="expression" dxfId="12" priority="9">
      <formula>$B144="Välj position"</formula>
    </cfRule>
  </conditionalFormatting>
  <conditionalFormatting sqref="Q89:T100 V89:V100 Y89:Z100">
    <cfRule type="expression" dxfId="11" priority="2">
      <formula>$P89="Nej"</formula>
    </cfRule>
  </conditionalFormatting>
  <conditionalFormatting sqref="Q78:X83">
    <cfRule type="expression" dxfId="10" priority="3">
      <formula>$P78="Nej"</formula>
    </cfRule>
  </conditionalFormatting>
  <conditionalFormatting sqref="S17">
    <cfRule type="expression" dxfId="9" priority="500" stopIfTrue="1">
      <formula>$P$17="Nej"</formula>
    </cfRule>
  </conditionalFormatting>
  <conditionalFormatting sqref="T3 T186">
    <cfRule type="expression" dxfId="7" priority="53">
      <formula>T3&lt;&gt;""</formula>
    </cfRule>
  </conditionalFormatting>
  <conditionalFormatting sqref="T78:T83 V78:V83">
    <cfRule type="expression" dxfId="6" priority="563">
      <formula>#REF!=TRUE</formula>
    </cfRule>
  </conditionalFormatting>
  <conditionalFormatting sqref="U89:U100">
    <cfRule type="expression" dxfId="5" priority="31">
      <formula>$N89=TRUE</formula>
    </cfRule>
  </conditionalFormatting>
  <conditionalFormatting sqref="W50:X69">
    <cfRule type="expression" dxfId="4" priority="42">
      <formula>$M50&lt;&gt;"Ja"</formula>
    </cfRule>
  </conditionalFormatting>
  <conditionalFormatting sqref="W89:Y100">
    <cfRule type="expression" dxfId="3" priority="7">
      <formula>$N89=TRUE</formula>
    </cfRule>
  </conditionalFormatting>
  <dataValidations xWindow="179" yWindow="422" count="21">
    <dataValidation type="list" allowBlank="1" showInputMessage="1" showErrorMessage="1" sqref="P50:P69 P17:P20 Q175 P124:P139 P144:P163"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6:E36" xr:uid="{00000000-0002-0000-0000-000001000000}">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6:C36 B39:E39" xr:uid="{00000000-0002-0000-0000-000002000000}">
      <formula1>40817</formula1>
      <formula2>43585</formula2>
    </dataValidation>
    <dataValidation allowBlank="1" showErrorMessage="1" sqref="B43:I43" xr:uid="{00000000-0002-0000-0000-000003000000}"/>
    <dataValidation type="decimal" allowBlank="1" showInputMessage="1" showErrorMessage="1" error="Talet måste vara mellan 0 och 100" sqref="D46:E46" xr:uid="{00000000-0002-0000-0000-000004000000}">
      <formula1>0</formula1>
      <formula2>100</formula2>
    </dataValidation>
    <dataValidation type="date" errorStyle="information" allowBlank="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6" xr:uid="{00000000-0002-0000-0000-000006000000}">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3" xr:uid="{00000000-0002-0000-0000-000007000000}">
      <formula1>40817</formula1>
      <formula2>D36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3" xr:uid="{00000000-0002-0000-0000-000008000000}">
      <formula1>40909</formula1>
      <formula2>B36</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40"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40" xr:uid="{00000000-0002-0000-0000-00000A000000}">
      <formula1>40817</formula1>
      <formula2>42308</formula2>
    </dataValidation>
    <dataValidation type="list" allowBlank="1" showInputMessage="1" showErrorMessage="1" sqref="B45" xr:uid="{00000000-0002-0000-0000-00000C000000}">
      <formula1>ResVarTja</formula1>
    </dataValidation>
    <dataValidation type="list" allowBlank="1" showInputMessage="1" showErrorMessage="1" sqref="B42" xr:uid="{00000000-0002-0000-0000-000010000000}">
      <formula1>TblDelområde</formula1>
    </dataValidation>
    <dataValidation type="list" allowBlank="1" showInputMessage="1" showErrorMessage="1" sqref="B105:J105" xr:uid="{00000000-0002-0000-0000-000011000000}">
      <formula1>TblGrundTilldeln</formula1>
    </dataValidation>
    <dataValidation type="list" allowBlank="1" showInputMessage="1" showErrorMessage="1" sqref="B112:J112" xr:uid="{00000000-0002-0000-0000-000012000000}">
      <formula1>TblUtVrd</formula1>
    </dataValidation>
    <dataValidation type="list" allowBlank="1" showInputMessage="1" showErrorMessage="1" sqref="M50:M69" xr:uid="{5D85D98A-1086-4576-A4FF-A8816AEB16DB}">
      <formula1>ValBilaga</formula1>
    </dataValidation>
    <dataValidation type="list" allowBlank="1" showInputMessage="1" showErrorMessage="1" sqref="I36:I37" xr:uid="{ACAE5E6D-82BB-45D6-A5CF-13C90ABF708C}">
      <formula1>",Ja,Nej"</formula1>
    </dataValidation>
    <dataValidation type="list" allowBlank="1" showInputMessage="1" showErrorMessage="1" sqref="J78:K83 G89:H100" xr:uid="{45E2B451-25B0-4861-A16E-4650AE94EBC1}">
      <formula1>"12,24,36,48"</formula1>
    </dataValidation>
    <dataValidation type="decimal" operator="greaterThan" allowBlank="1" showInputMessage="1" showErrorMessage="1" sqref="F89:F100" xr:uid="{C7951751-A222-4AB5-9B18-C77F20D55AEC}">
      <formula1>0</formula1>
    </dataValidation>
    <dataValidation type="list" allowBlank="1" showInputMessage="1" showErrorMessage="1" sqref="D144:D163" xr:uid="{9B714544-E943-4A46-B46B-8BFCCD1D04E3}">
      <formula1>KravVaror</formula1>
    </dataValidation>
    <dataValidation errorStyle="information" allowBlank="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C46" xr:uid="{E999CEDC-960E-4FA6-90B2-5B247407269A}"/>
    <dataValidation type="list" allowBlank="1" showInputMessage="1" showErrorMessage="1" sqref="C78:D83" xr:uid="{E0F12CCB-0A47-40C7-9B46-588395FB71C9}">
      <formula1>$AP$78:$AY$78</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52" id="{EDFCA902-91E1-42B6-9C77-9B7F7FECE23A}">
            <xm:f>Information!$D$12&lt;&gt;"Ja"</xm:f>
            <x14:dxf>
              <font>
                <color theme="0"/>
              </font>
              <fill>
                <patternFill patternType="none">
                  <bgColor auto="1"/>
                </patternFill>
              </fill>
              <border>
                <left/>
                <right/>
                <top/>
                <bottom/>
                <vertical/>
                <horizontal/>
              </border>
            </x14:dxf>
          </x14:cfRule>
          <xm:sqref>B21:W76 B120:E139 X1:X77 I77:L83 D143:E163 B144:C163 L143:W163 L119:W139 P89:Q98 P92:P100 J99:Q100 O77:Q83 T88:Y100 B1:W12 Y1:AS76 B13:I13 K13:W13 B14:W15 B16:J16 B16:I19 M16:W20 F17:J19 B20:J20 AA75:AB103 S77:W77 Y77:AB77 AP77:AT77 B77:C83 E77:E83 AC77:AN83 B84:Y84 AC84:AS85 B85:V85 Y85:AB85 X85:X87 AC85:AC90 B86:W87 Y86:AS87 F88 J88:Q88 AD88:AN88 AP88:AT88 I88:I90 K88:M94 B88:D100 G88:H100 J89:O90 AC89:AN100 K91:O91 J92:O98 I92:I100 B101:W101 Y101 AC101:AS102 X101:X225 B102:V102 Y102:AB102 B103:W107 Y103:AS118 L106:N115 N108:W108 B108:K110 N109:O109 T109:W109 N110:W110 B111:W118 D119:E119 Y119:AM119 AK119:AT139 AD120:AT139 Y120:AA164 B140:W142 AD140:AS142 AD143:AM143 AK143:AT163 AD144:AT163 AD164:AS164 B164:W165 Y165:AS225 B166:P166 T166:W166 B167:W201 B202:O220 B221:W225</xm:sqref>
        </x14:conditionalFormatting>
        <x14:conditionalFormatting xmlns:xm="http://schemas.microsoft.com/office/excel/2006/main">
          <x14:cfRule type="expression" priority="507" id="{3DAF6A37-72E9-43A2-AD2C-592CCED2AFA9}">
            <xm:f>Information!#REF!&lt;&gt;"Ja"</xm:f>
            <x14:dxf>
              <font>
                <b val="0"/>
                <i val="0"/>
                <color theme="0"/>
              </font>
              <fill>
                <patternFill patternType="none">
                  <bgColor auto="1"/>
                </patternFill>
              </fill>
              <border>
                <left/>
                <right/>
                <top/>
                <bottom/>
                <vertical/>
                <horizontal/>
              </border>
            </x14:dxf>
          </x14:cfRule>
          <xm:sqref>D119:D139</xm:sqref>
        </x14:conditionalFormatting>
        <x14:conditionalFormatting xmlns:xm="http://schemas.microsoft.com/office/excel/2006/main">
          <x14:cfRule type="expression" priority="49" id="{4DB301B2-2A85-4ABD-AED8-E282D16C0E8E}">
            <xm:f>Information!$D$12&lt;&gt;"Ja"</xm:f>
            <x14:dxf>
              <font>
                <color theme="0"/>
              </font>
              <fill>
                <patternFill patternType="none">
                  <bgColor auto="1"/>
                </patternFill>
              </fill>
              <border>
                <left/>
                <right/>
                <top/>
                <bottom/>
                <vertical/>
                <horizontal/>
              </border>
            </x14:dxf>
          </x14:cfRule>
          <xm:sqref>E49:E69</xm:sqref>
        </x14:conditionalFormatting>
        <x14:conditionalFormatting xmlns:xm="http://schemas.microsoft.com/office/excel/2006/main">
          <x14:cfRule type="expression" priority="48" id="{95932875-6EFC-44CA-8314-33543CAC0E62}">
            <xm:f>Information!$D$12&lt;&gt;"Ja"</xm:f>
            <x14:dxf>
              <font>
                <color theme="0"/>
              </font>
              <fill>
                <patternFill patternType="none">
                  <bgColor auto="1"/>
                </patternFill>
              </fill>
              <border>
                <left/>
                <right/>
                <top/>
                <bottom/>
                <vertical/>
                <horizontal/>
              </border>
            </x14:dxf>
          </x14:cfRule>
          <xm:sqref>F49</xm:sqref>
        </x14:conditionalFormatting>
        <x14:conditionalFormatting xmlns:xm="http://schemas.microsoft.com/office/excel/2006/main">
          <x14:cfRule type="expression" priority="509" id="{8D936360-887D-4428-B3A1-16EA5C0F583F}">
            <xm:f>Information!#REF!&lt;&gt;"Ja"</xm:f>
            <x14:dxf>
              <font>
                <color theme="0"/>
              </font>
              <fill>
                <patternFill patternType="none">
                  <bgColor auto="1"/>
                </patternFill>
              </fill>
              <border>
                <left/>
                <right/>
                <top/>
                <bottom/>
                <vertical/>
                <horizontal/>
              </border>
            </x14:dxf>
          </x14:cfRule>
          <xm:sqref>J5:O5 J8:O8</xm:sqref>
        </x14:conditionalFormatting>
        <x14:conditionalFormatting xmlns:xm="http://schemas.microsoft.com/office/excel/2006/main">
          <x14:cfRule type="expression" priority="18" id="{D78EA426-C53D-4976-8028-50DEE2A86B63}">
            <xm:f>Information!$D$12&lt;&gt;"Ja"</xm:f>
            <x14:dxf>
              <font>
                <color theme="0"/>
              </font>
              <fill>
                <patternFill patternType="none">
                  <bgColor auto="1"/>
                </patternFill>
              </fill>
              <border>
                <left/>
                <right/>
                <top/>
                <bottom/>
                <vertical/>
                <horizontal/>
              </border>
            </x14:dxf>
          </x14:cfRule>
          <xm:sqref>M75:M85</xm:sqref>
        </x14:conditionalFormatting>
        <x14:conditionalFormatting xmlns:xm="http://schemas.microsoft.com/office/excel/2006/main">
          <x14:cfRule type="expression" priority="36" id="{48110B8E-8797-4A63-BC1F-F6552AA75410}">
            <xm:f>Information!$D$12&lt;&gt;"Ja"</xm:f>
            <x14:dxf>
              <font>
                <color theme="0"/>
              </font>
              <fill>
                <patternFill patternType="none">
                  <bgColor auto="1"/>
                </patternFill>
              </fill>
              <border>
                <left/>
                <right/>
                <top/>
                <bottom/>
                <vertical/>
                <horizontal/>
              </border>
            </x14:dxf>
          </x14:cfRule>
          <xm:sqref>S78:Y83</xm:sqref>
        </x14:conditionalFormatting>
        <x14:conditionalFormatting xmlns:xm="http://schemas.microsoft.com/office/excel/2006/main">
          <x14:cfRule type="expression" priority="16" id="{508604EA-BD2C-46C3-87A9-CD81E0B36B26}">
            <xm:f>Information!$D$12&lt;&gt;"Ja"</xm:f>
            <x14:dxf>
              <font>
                <color theme="0"/>
              </font>
              <fill>
                <patternFill patternType="none">
                  <bgColor auto="1"/>
                </patternFill>
              </fill>
              <border>
                <left/>
                <right/>
                <top/>
                <bottom/>
                <vertical/>
                <horizontal/>
              </border>
            </x14:dxf>
          </x14:cfRule>
          <xm:sqref>AA78:AA84</xm:sqref>
        </x14:conditionalFormatting>
      </x14:conditionalFormattings>
    </ext>
    <ext xmlns:x14="http://schemas.microsoft.com/office/spreadsheetml/2009/9/main" uri="{CCE6A557-97BC-4b89-ADB6-D9C93CAAB3DF}">
      <x14:dataValidations xmlns:xm="http://schemas.microsoft.com/office/excel/2006/main" xWindow="179" yWindow="422" count="15">
        <x14:dataValidation type="list" allowBlank="1" showInputMessage="1" showErrorMessage="1" xr:uid="{00000000-0002-0000-0000-00000D000000}">
          <x14:formula1>
            <xm:f>Admin!$H$68:$H$69</xm:f>
          </x14:formula1>
          <xm:sqref>C50:C69</xm:sqref>
        </x14:dataValidation>
        <x14:dataValidation type="list" allowBlank="1" showInputMessage="1" showErrorMessage="1" xr:uid="{C8982328-0683-4D60-BEED-797787770C44}">
          <x14:formula1>
            <xm:f>Admin!$M$4:$M$13</xm:f>
          </x14:formula1>
          <xm:sqref>F50:F69</xm:sqref>
        </x14:dataValidation>
        <x14:dataValidation type="list" allowBlank="1" showInputMessage="1" showErrorMessage="1" xr:uid="{B4E79CDB-42D5-45B2-9BB3-28CF443BE621}">
          <x14:formula1>
            <xm:f>Admin!$L$4:$L$14</xm:f>
          </x14:formula1>
          <xm:sqref>E50:E69</xm:sqref>
        </x14:dataValidation>
        <x14:dataValidation type="list" allowBlank="1" showInputMessage="1" showErrorMessage="1" xr:uid="{A159F348-E37B-4AF6-ABEC-3E8F1564227C}">
          <x14:formula1>
            <xm:f>Admin!$G$73:$G$76</xm:f>
          </x14:formula1>
          <xm:sqref>G50:G69</xm:sqref>
        </x14:dataValidation>
        <x14:dataValidation type="list" allowBlank="1" showInputMessage="1" showErrorMessage="1" xr:uid="{654CC68F-D15F-469A-9FCA-04418C8F7706}">
          <x14:formula1>
            <xm:f>Admin!$E$74:$E$76</xm:f>
          </x14:formula1>
          <xm:sqref>I50:I69</xm:sqref>
        </x14:dataValidation>
        <x14:dataValidation type="list" allowBlank="1" showInputMessage="1" showErrorMessage="1" xr:uid="{374E81A0-B155-4A75-8461-9A4FB8EBE823}">
          <x14:formula1>
            <xm:f>Admin!$H$73:$H$75</xm:f>
          </x14:formula1>
          <xm:sqref>H50:H69</xm:sqref>
        </x14:dataValidation>
        <x14:dataValidation type="list" allowBlank="1" showInputMessage="1" showErrorMessage="1" xr:uid="{327DC747-21F3-4E81-A1E3-8A98F022B78A}">
          <x14:formula1>
            <xm:f>Admin!$W$94</xm:f>
          </x14:formula1>
          <xm:sqref>C89:C100</xm:sqref>
        </x14:dataValidation>
        <x14:dataValidation type="list" showInputMessage="1" showErrorMessage="1" xr:uid="{1652329F-4871-4634-BBF2-C97DB0DBB94D}">
          <x14:formula1>
            <xm:f>Admin!$D$128:$D$134</xm:f>
          </x14:formula1>
          <xm:sqref>B120:C139</xm:sqref>
        </x14:dataValidation>
        <x14:dataValidation type="list" showInputMessage="1" showErrorMessage="1" xr:uid="{D62CE504-0AEE-4DE5-8202-F2CC338E32CD}">
          <x14:formula1>
            <xm:f>Admin!$D$137:$D$149</xm:f>
          </x14:formula1>
          <xm:sqref>B144:C163</xm:sqref>
        </x14:dataValidation>
        <x14:dataValidation type="list" allowBlank="1" showInputMessage="1" showErrorMessage="1" xr:uid="{11D145C4-FAA8-47B2-B738-8DF3666B3334}">
          <x14:formula1>
            <xm:f>Admin!$E$76</xm:f>
          </x14:formula1>
          <xm:sqref>I78:I83</xm:sqref>
        </x14:dataValidation>
        <x14:dataValidation type="list" allowBlank="1" showInputMessage="1" showErrorMessage="1" xr:uid="{944E266A-EC2E-4265-8E11-16D7E349AADC}">
          <x14:formula1>
            <xm:f>IF($B120="Välj position",Admin!$E$67:$E$68,Admin!$G$67:$G$68)</xm:f>
          </x14:formula1>
          <xm:sqref>P120:P123</xm:sqref>
        </x14:dataValidation>
        <x14:dataValidation type="list" allowBlank="1" showInputMessage="1" showErrorMessage="1" xr:uid="{12E23B76-5505-4F57-BB3F-0DDCA7813CD6}">
          <x14:formula1>
            <xm:f>IF($C78="",Admin!$E$67:$E$68,Admin!$G$67:$G$68)</xm:f>
          </x14:formula1>
          <xm:sqref>P89:P100 P78:P83</xm:sqref>
        </x14:dataValidation>
        <x14:dataValidation type="list" allowBlank="1" showInputMessage="1" showErrorMessage="1" xr:uid="{E39EF320-EB5E-4F2F-AF84-6E427E39F538}">
          <x14:formula1>
            <xm:f>Admin!$G$57:$G$61</xm:f>
          </x14:formula1>
          <xm:sqref>D120:D139</xm:sqref>
        </x14:dataValidation>
        <x14:dataValidation type="list" allowBlank="1" showInputMessage="1" showErrorMessage="1" xr:uid="{7E085002-3034-4B2A-A019-F114430D4243}">
          <x14:formula1>
            <xm:f>Leverantörer!$B$2:$B$6</xm:f>
          </x14:formula1>
          <xm:sqref>P9:U9</xm:sqref>
        </x14:dataValidation>
        <x14:dataValidation type="list" allowBlank="1" showInputMessage="1" showErrorMessage="1" xr:uid="{25F4ED9C-06E3-4753-BFD6-87AE8F7DD8A2}">
          <x14:formula1>
            <xm:f>IF(OR(LEFT($C78,3)="Inb",LEFT($C78,3)="Fri"),Admin!$G$68,ValKravUppfyllt)</xm:f>
          </x14:formula1>
          <xm:sqref>L78:L83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6838F-EF00-49F1-ABFF-715077318E79}">
  <sheetPr codeName="Sheet2"/>
  <dimension ref="A3:W63"/>
  <sheetViews>
    <sheetView showGridLines="0" zoomScaleNormal="100" workbookViewId="0"/>
  </sheetViews>
  <sheetFormatPr defaultRowHeight="12.75" x14ac:dyDescent="0.2"/>
  <cols>
    <col min="1" max="1" width="9.140625" style="149"/>
    <col min="2" max="2" width="10.7109375" style="149" customWidth="1"/>
    <col min="3" max="4" width="16.7109375" style="149" customWidth="1"/>
    <col min="5" max="5" width="1.5703125" style="149" customWidth="1"/>
    <col min="6" max="6" width="16.7109375" style="149" customWidth="1"/>
    <col min="7" max="7" width="1.5703125" style="149" customWidth="1"/>
    <col min="8" max="8" width="16.7109375" style="149" customWidth="1"/>
    <col min="9" max="9" width="2.7109375" style="149" customWidth="1"/>
    <col min="10" max="10" width="18.7109375" style="149" customWidth="1"/>
    <col min="11" max="11" width="2.7109375" style="149" customWidth="1"/>
    <col min="12" max="12" width="18.7109375" style="149" customWidth="1"/>
    <col min="13" max="22" width="9.140625" style="149"/>
    <col min="23" max="23" width="0" style="149" hidden="1" customWidth="1"/>
    <col min="24" max="16384" width="9.140625" style="149"/>
  </cols>
  <sheetData>
    <row r="3" spans="1:11" ht="27.75" customHeight="1" x14ac:dyDescent="0.2">
      <c r="B3" s="187" t="s">
        <v>665</v>
      </c>
      <c r="C3" s="187"/>
    </row>
    <row r="4" spans="1:11" ht="20.100000000000001" customHeight="1" x14ac:dyDescent="0.2">
      <c r="A4" s="187"/>
      <c r="B4" s="187"/>
      <c r="C4" s="187"/>
    </row>
    <row r="5" spans="1:11" ht="20.100000000000001" customHeight="1" x14ac:dyDescent="0.2">
      <c r="E5" s="151" t="s">
        <v>790</v>
      </c>
      <c r="F5" s="203">
        <f>SUM('1 Specifikation'!Y85:Z85)</f>
        <v>0</v>
      </c>
    </row>
    <row r="6" spans="1:11" ht="20.100000000000001" customHeight="1" x14ac:dyDescent="0.2"/>
    <row r="7" spans="1:11" ht="20.100000000000001" customHeight="1" x14ac:dyDescent="0.2">
      <c r="E7" s="151" t="s">
        <v>791</v>
      </c>
      <c r="F7" s="203">
        <f>SUM('1 Specifikation'!Y102:AB102)</f>
        <v>0</v>
      </c>
    </row>
    <row r="8" spans="1:11" ht="20.100000000000001" customHeight="1" x14ac:dyDescent="0.2"/>
    <row r="9" spans="1:11" ht="20.100000000000001" customHeight="1" x14ac:dyDescent="0.2">
      <c r="E9" s="152" t="s">
        <v>792</v>
      </c>
      <c r="F9" s="233">
        <f>F7+F5</f>
        <v>0</v>
      </c>
    </row>
    <row r="10" spans="1:11" ht="20.100000000000001" customHeight="1" x14ac:dyDescent="0.2"/>
    <row r="11" spans="1:11" ht="20.100000000000001" customHeight="1" x14ac:dyDescent="0.2"/>
    <row r="12" spans="1:11" ht="20.100000000000001" customHeight="1" x14ac:dyDescent="0.2"/>
    <row r="13" spans="1:11" ht="20.100000000000001" hidden="1" customHeight="1" x14ac:dyDescent="0.2"/>
    <row r="14" spans="1:11" ht="20.100000000000001" hidden="1" customHeight="1" x14ac:dyDescent="0.2">
      <c r="B14" s="188" t="s">
        <v>666</v>
      </c>
      <c r="C14" s="188"/>
      <c r="D14" s="188"/>
      <c r="E14" s="188"/>
      <c r="F14" s="188"/>
      <c r="G14" s="188"/>
      <c r="H14" s="188"/>
      <c r="I14" s="188"/>
    </row>
    <row r="15" spans="1:11" ht="20.100000000000001" hidden="1" customHeight="1" x14ac:dyDescent="0.2">
      <c r="B15" s="659" t="s">
        <v>667</v>
      </c>
      <c r="C15" s="659"/>
      <c r="D15" s="659"/>
      <c r="E15" s="659"/>
      <c r="F15" s="659"/>
      <c r="G15" s="659"/>
      <c r="H15" s="659"/>
      <c r="I15" s="659"/>
      <c r="J15" s="659"/>
      <c r="K15" s="659"/>
    </row>
    <row r="16" spans="1:11" ht="20.100000000000001" hidden="1" customHeight="1" x14ac:dyDescent="0.2"/>
    <row r="17" spans="2:23" ht="20.100000000000001" hidden="1" customHeight="1" x14ac:dyDescent="0.25">
      <c r="C17" s="190" t="s">
        <v>668</v>
      </c>
      <c r="D17" s="190" t="s">
        <v>669</v>
      </c>
    </row>
    <row r="18" spans="2:23" ht="20.100000000000001" hidden="1" customHeight="1" x14ac:dyDescent="0.2"/>
    <row r="19" spans="2:23" ht="20.100000000000001" hidden="1" customHeight="1" x14ac:dyDescent="0.2">
      <c r="C19" s="189" t="s">
        <v>670</v>
      </c>
      <c r="D19" s="191"/>
    </row>
    <row r="20" spans="2:23" ht="20.100000000000001" hidden="1" customHeight="1" x14ac:dyDescent="0.2">
      <c r="C20" s="189" t="s">
        <v>671</v>
      </c>
      <c r="D20" s="191"/>
    </row>
    <row r="21" spans="2:23" ht="20.100000000000001" hidden="1" customHeight="1" x14ac:dyDescent="0.2">
      <c r="C21" s="189" t="s">
        <v>672</v>
      </c>
      <c r="D21" s="191"/>
    </row>
    <row r="22" spans="2:23" ht="20.100000000000001" hidden="1" customHeight="1" x14ac:dyDescent="0.2"/>
    <row r="23" spans="2:23" ht="31.5" hidden="1" customHeight="1" x14ac:dyDescent="0.2">
      <c r="B23" s="660" t="s">
        <v>673</v>
      </c>
      <c r="C23" s="661"/>
      <c r="D23" s="661"/>
      <c r="E23" s="661"/>
      <c r="F23" s="661"/>
      <c r="G23" s="661"/>
      <c r="H23" s="661"/>
      <c r="I23" s="661"/>
      <c r="J23" s="661"/>
      <c r="K23" s="662"/>
    </row>
    <row r="24" spans="2:23" ht="30.75" hidden="1" customHeight="1" x14ac:dyDescent="0.2">
      <c r="B24" s="663" t="s">
        <v>674</v>
      </c>
      <c r="C24" s="663"/>
      <c r="D24" s="663"/>
      <c r="E24" s="663"/>
      <c r="F24" s="663"/>
      <c r="G24" s="663"/>
      <c r="H24" s="663"/>
      <c r="I24" s="663"/>
      <c r="J24" s="663"/>
      <c r="K24" s="663"/>
    </row>
    <row r="25" spans="2:23" ht="27" hidden="1" customHeight="1" x14ac:dyDescent="0.2">
      <c r="D25" s="192" t="s">
        <v>675</v>
      </c>
      <c r="E25" s="181"/>
      <c r="F25" s="192" t="s">
        <v>676</v>
      </c>
      <c r="G25" s="181"/>
      <c r="H25" s="192" t="s">
        <v>677</v>
      </c>
    </row>
    <row r="26" spans="2:23" ht="20.100000000000001" hidden="1" customHeight="1" x14ac:dyDescent="0.2">
      <c r="B26" s="664" t="s">
        <v>678</v>
      </c>
      <c r="C26" s="664"/>
      <c r="D26" s="193"/>
      <c r="F26" s="193"/>
      <c r="H26" s="193"/>
      <c r="W26" s="149" t="b">
        <f t="shared" ref="W26:W33" si="0">OR(D26&lt;&gt;"",F26&lt;&gt;"",H26&lt;&gt;"")</f>
        <v>0</v>
      </c>
    </row>
    <row r="27" spans="2:23" ht="20.100000000000001" hidden="1" customHeight="1" x14ac:dyDescent="0.2">
      <c r="B27" s="664" t="s">
        <v>679</v>
      </c>
      <c r="C27" s="664"/>
      <c r="D27" s="193"/>
      <c r="F27" s="193"/>
      <c r="H27" s="193"/>
      <c r="W27" s="149" t="b">
        <f t="shared" si="0"/>
        <v>0</v>
      </c>
    </row>
    <row r="28" spans="2:23" ht="20.100000000000001" hidden="1" customHeight="1" x14ac:dyDescent="0.2">
      <c r="B28" s="664" t="s">
        <v>680</v>
      </c>
      <c r="C28" s="664"/>
      <c r="D28" s="193"/>
      <c r="F28" s="193"/>
      <c r="H28" s="193"/>
      <c r="W28" s="149" t="b">
        <f t="shared" si="0"/>
        <v>0</v>
      </c>
    </row>
    <row r="29" spans="2:23" ht="20.100000000000001" hidden="1" customHeight="1" x14ac:dyDescent="0.2">
      <c r="B29" s="664" t="s">
        <v>681</v>
      </c>
      <c r="C29" s="664"/>
      <c r="D29" s="193"/>
      <c r="F29" s="193"/>
      <c r="H29" s="193"/>
      <c r="W29" s="149" t="b">
        <f t="shared" si="0"/>
        <v>0</v>
      </c>
    </row>
    <row r="30" spans="2:23" ht="20.100000000000001" hidden="1" customHeight="1" x14ac:dyDescent="0.2">
      <c r="B30" s="664" t="s">
        <v>682</v>
      </c>
      <c r="C30" s="664"/>
      <c r="D30" s="193"/>
      <c r="F30" s="193"/>
      <c r="H30" s="193"/>
      <c r="W30" s="149" t="b">
        <f t="shared" si="0"/>
        <v>0</v>
      </c>
    </row>
    <row r="31" spans="2:23" ht="20.100000000000001" hidden="1" customHeight="1" x14ac:dyDescent="0.2">
      <c r="B31" s="664" t="s">
        <v>683</v>
      </c>
      <c r="C31" s="664"/>
      <c r="D31" s="193"/>
      <c r="F31" s="193"/>
      <c r="H31" s="193"/>
      <c r="W31" s="149" t="b">
        <f t="shared" si="0"/>
        <v>0</v>
      </c>
    </row>
    <row r="32" spans="2:23" ht="20.100000000000001" hidden="1" customHeight="1" x14ac:dyDescent="0.2">
      <c r="B32" s="664" t="s">
        <v>684</v>
      </c>
      <c r="C32" s="664"/>
      <c r="D32" s="193"/>
      <c r="F32" s="193"/>
      <c r="H32" s="193"/>
      <c r="W32" s="149" t="b">
        <f t="shared" si="0"/>
        <v>0</v>
      </c>
    </row>
    <row r="33" spans="2:23" ht="20.100000000000001" hidden="1" customHeight="1" x14ac:dyDescent="0.2">
      <c r="B33" s="664" t="s">
        <v>685</v>
      </c>
      <c r="C33" s="664"/>
      <c r="D33" s="193"/>
      <c r="F33" s="193"/>
      <c r="H33" s="193"/>
      <c r="W33" s="149" t="b">
        <f t="shared" si="0"/>
        <v>0</v>
      </c>
    </row>
    <row r="34" spans="2:23" ht="20.100000000000001" hidden="1" customHeight="1" x14ac:dyDescent="0.2"/>
    <row r="35" spans="2:23" ht="30" hidden="1" customHeight="1" x14ac:dyDescent="0.2">
      <c r="B35" s="659" t="s">
        <v>686</v>
      </c>
      <c r="C35" s="659"/>
      <c r="D35" s="203">
        <f>SUM(D26:D33,F26:F33,H26:H33)</f>
        <v>0</v>
      </c>
    </row>
    <row r="36" spans="2:23" ht="20.100000000000001" hidden="1" customHeight="1" x14ac:dyDescent="0.2"/>
    <row r="37" spans="2:23" ht="20.100000000000001" hidden="1" customHeight="1" x14ac:dyDescent="0.2">
      <c r="B37" s="658" t="s">
        <v>776</v>
      </c>
      <c r="C37" s="658"/>
      <c r="D37" s="658"/>
      <c r="F37" s="233">
        <f>D35+F9</f>
        <v>0</v>
      </c>
    </row>
    <row r="38" spans="2:23" ht="20.100000000000001" customHeight="1" x14ac:dyDescent="0.2">
      <c r="B38" s="194"/>
    </row>
    <row r="39" spans="2:23" ht="20.100000000000001" customHeight="1" x14ac:dyDescent="0.2"/>
    <row r="40" spans="2:23" ht="20.100000000000001" customHeight="1" x14ac:dyDescent="0.2"/>
    <row r="41" spans="2:23" ht="20.100000000000001" customHeight="1" x14ac:dyDescent="0.2"/>
    <row r="42" spans="2:23" ht="20.100000000000001" customHeight="1" x14ac:dyDescent="0.2"/>
    <row r="43" spans="2:23" ht="20.100000000000001" customHeight="1" x14ac:dyDescent="0.2"/>
    <row r="44" spans="2:23" ht="20.100000000000001" customHeight="1" x14ac:dyDescent="0.2"/>
    <row r="45" spans="2:23" ht="20.100000000000001" customHeight="1" x14ac:dyDescent="0.2"/>
    <row r="46" spans="2:23" ht="20.100000000000001" customHeight="1" x14ac:dyDescent="0.2"/>
    <row r="47" spans="2:23" ht="20.100000000000001" customHeight="1" x14ac:dyDescent="0.2"/>
    <row r="48" spans="2:23"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sheetData>
  <sheetProtection algorithmName="SHA-512" hashValue="Ga02AgnA5cuudC4Vn46lxIN1r0m+arlbcedpHDdBYfhcy1+Lawkx5KkIVyE76yewjR45kSSm/QKVUgujUcYoBQ==" saltValue="pVPQQt4lWv+T/0nem0t83A==" spinCount="100000" sheet="1" objects="1" scenarios="1" selectLockedCells="1"/>
  <mergeCells count="13">
    <mergeCell ref="B37:D37"/>
    <mergeCell ref="B35:C35"/>
    <mergeCell ref="B15:K15"/>
    <mergeCell ref="B23:K23"/>
    <mergeCell ref="B24:K24"/>
    <mergeCell ref="B26:C26"/>
    <mergeCell ref="B27:C27"/>
    <mergeCell ref="B28:C28"/>
    <mergeCell ref="B29:C29"/>
    <mergeCell ref="B30:C30"/>
    <mergeCell ref="B31:C31"/>
    <mergeCell ref="B32:C32"/>
    <mergeCell ref="B33:C33"/>
  </mergeCells>
  <conditionalFormatting sqref="D26:D33 F26:F33 H26:H33">
    <cfRule type="expression" dxfId="1" priority="1">
      <formula>D26&lt;&gt;""</formula>
    </cfRule>
    <cfRule type="expression" dxfId="0" priority="2">
      <formula>$W26=TRUE</formula>
    </cfRule>
  </conditionalFormatting>
  <dataValidations count="1">
    <dataValidation type="whole" operator="greaterThanOrEqual" allowBlank="1" showInputMessage="1" showErrorMessage="1" sqref="D26:D33 F26:F33 H26:H33" xr:uid="{DA682CD6-6D18-4F1C-AF16-7BD0F3632BCA}">
      <formula1>-10000</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43"/>
  <sheetViews>
    <sheetView showGridLines="0" showRuler="0" topLeftCell="A21" zoomScaleNormal="100" zoomScalePageLayoutView="90" workbookViewId="0">
      <selection activeCell="C25" sqref="C25"/>
    </sheetView>
  </sheetViews>
  <sheetFormatPr defaultColWidth="9.140625" defaultRowHeight="12.75" x14ac:dyDescent="0.2"/>
  <cols>
    <col min="1" max="1" width="2.5703125" style="1" customWidth="1"/>
    <col min="2" max="2" width="20.7109375" style="1" customWidth="1"/>
    <col min="3" max="3" width="30.7109375" style="1" customWidth="1"/>
    <col min="4" max="4" width="3.140625" style="367" customWidth="1"/>
    <col min="5" max="5" width="50.7109375" style="1" customWidth="1"/>
    <col min="6" max="6" width="9.140625" style="1"/>
    <col min="7" max="7" width="13.140625" style="1" customWidth="1"/>
    <col min="8" max="16384" width="9.140625" style="1"/>
  </cols>
  <sheetData>
    <row r="1" spans="2:14" ht="17.25" customHeight="1" x14ac:dyDescent="0.2">
      <c r="E1" s="19" t="str">
        <f>"Avrop nr: "&amp;'1 Specifikation'!B15</f>
        <v xml:space="preserve">Avrop nr: </v>
      </c>
      <c r="G1" s="20"/>
    </row>
    <row r="2" spans="2:14" ht="17.25" customHeight="1" x14ac:dyDescent="0.2"/>
    <row r="3" spans="2:14" ht="17.25" customHeight="1" x14ac:dyDescent="0.25">
      <c r="B3" s="40"/>
      <c r="C3" s="40"/>
    </row>
    <row r="5" spans="2:14" ht="25.5" customHeight="1" x14ac:dyDescent="0.3">
      <c r="B5" s="21" t="s">
        <v>45</v>
      </c>
      <c r="C5" s="21"/>
      <c r="D5" s="372"/>
      <c r="E5" s="21"/>
      <c r="K5" s="15"/>
      <c r="L5" s="15"/>
      <c r="M5" s="15"/>
      <c r="N5" s="15"/>
    </row>
    <row r="6" spans="2:14" ht="48.75" customHeight="1" x14ac:dyDescent="0.25">
      <c r="B6" s="665" t="str">
        <f ca="1">"Detta kontrakt reglerar avrop från ramavtalsområde "&amp;Information!B5&amp;", "&amp;Information!B6</f>
        <v>Detta kontrakt reglerar avrop från ramavtalsområde Vattenautomater 
med tillhörande varor och tjänster, Ramavtalsnummer: 23.3-6642-2023</v>
      </c>
      <c r="C6" s="665"/>
      <c r="D6" s="665"/>
      <c r="E6" s="665"/>
      <c r="G6" s="20"/>
      <c r="K6" s="15"/>
      <c r="L6" s="15"/>
      <c r="M6" s="15"/>
      <c r="N6" s="15"/>
    </row>
    <row r="7" spans="2:14" ht="25.5" customHeight="1" x14ac:dyDescent="0.25">
      <c r="B7" s="665" t="s">
        <v>44</v>
      </c>
      <c r="C7" s="665"/>
      <c r="D7" s="665"/>
      <c r="E7" s="665"/>
      <c r="K7" s="15"/>
      <c r="L7" s="15"/>
      <c r="M7" s="15"/>
      <c r="N7" s="15"/>
    </row>
    <row r="8" spans="2:14" ht="46.5" customHeight="1" x14ac:dyDescent="0.25">
      <c r="B8" s="672" t="s">
        <v>847</v>
      </c>
      <c r="C8" s="672"/>
      <c r="D8" s="672"/>
      <c r="E8" s="672"/>
      <c r="H8" s="19"/>
      <c r="K8" s="15"/>
      <c r="L8" s="15"/>
      <c r="M8" s="15"/>
      <c r="N8" s="15"/>
    </row>
    <row r="9" spans="2:14" ht="18" x14ac:dyDescent="0.25">
      <c r="B9" s="1" t="s">
        <v>848</v>
      </c>
      <c r="D9" s="370"/>
      <c r="E9" s="10"/>
      <c r="H9" s="19"/>
      <c r="K9" s="15"/>
      <c r="L9" s="15"/>
      <c r="M9" s="15"/>
      <c r="N9" s="15"/>
    </row>
    <row r="10" spans="2:14" ht="18" x14ac:dyDescent="0.25">
      <c r="B10" s="1" t="s">
        <v>849</v>
      </c>
      <c r="D10" s="374"/>
      <c r="E10" s="26"/>
      <c r="K10" s="15"/>
      <c r="L10" s="15"/>
      <c r="M10" s="15"/>
      <c r="N10" s="15"/>
    </row>
    <row r="11" spans="2:14" ht="18" x14ac:dyDescent="0.25">
      <c r="B11" s="1" t="s">
        <v>850</v>
      </c>
      <c r="D11" s="370"/>
      <c r="E11" s="10"/>
      <c r="K11" s="15"/>
      <c r="L11" s="15"/>
      <c r="M11" s="15"/>
      <c r="N11" s="15"/>
    </row>
    <row r="12" spans="2:14" ht="18" x14ac:dyDescent="0.25">
      <c r="B12" s="1" t="s">
        <v>851</v>
      </c>
      <c r="D12" s="374"/>
      <c r="E12" s="26"/>
      <c r="H12" s="18"/>
      <c r="K12" s="15"/>
      <c r="L12" s="15"/>
      <c r="M12" s="15"/>
      <c r="N12" s="15"/>
    </row>
    <row r="13" spans="2:14" ht="18" x14ac:dyDescent="0.25">
      <c r="B13" s="1" t="s">
        <v>852</v>
      </c>
      <c r="D13" s="370"/>
      <c r="E13" s="10"/>
      <c r="H13" s="18"/>
      <c r="K13" s="15"/>
      <c r="L13" s="15"/>
      <c r="M13" s="15"/>
      <c r="N13" s="15"/>
    </row>
    <row r="14" spans="2:14" ht="18" x14ac:dyDescent="0.25">
      <c r="B14" s="1" t="s">
        <v>853</v>
      </c>
      <c r="D14" s="370"/>
      <c r="E14" s="10"/>
      <c r="H14" s="18"/>
      <c r="K14" s="15"/>
      <c r="L14" s="15"/>
      <c r="M14" s="15"/>
      <c r="N14" s="15"/>
    </row>
    <row r="15" spans="2:14" ht="18" x14ac:dyDescent="0.25">
      <c r="B15" s="1" t="s">
        <v>854</v>
      </c>
      <c r="D15" s="370"/>
      <c r="E15" s="10"/>
      <c r="H15" s="18"/>
      <c r="K15" s="15"/>
      <c r="L15" s="15"/>
      <c r="M15" s="15"/>
      <c r="N15" s="15"/>
    </row>
    <row r="16" spans="2:14" ht="18" x14ac:dyDescent="0.25">
      <c r="B16" s="14" t="s">
        <v>855</v>
      </c>
      <c r="C16" s="14"/>
      <c r="D16" s="370"/>
      <c r="E16" s="10"/>
      <c r="H16" s="18"/>
      <c r="K16" s="15"/>
      <c r="L16" s="15"/>
      <c r="M16" s="15"/>
      <c r="N16" s="15"/>
    </row>
    <row r="17" spans="1:14" ht="18" x14ac:dyDescent="0.25">
      <c r="B17" s="1" t="s">
        <v>909</v>
      </c>
      <c r="D17" s="370"/>
      <c r="E17" s="10"/>
      <c r="H17" s="18"/>
      <c r="K17" s="15"/>
      <c r="L17" s="15"/>
      <c r="M17" s="15"/>
      <c r="N17" s="15"/>
    </row>
    <row r="18" spans="1:14" ht="18" x14ac:dyDescent="0.25">
      <c r="B18" s="364" t="s">
        <v>910</v>
      </c>
      <c r="C18" s="364"/>
      <c r="D18" s="370"/>
      <c r="E18" s="10"/>
      <c r="H18" s="18"/>
      <c r="K18" s="15"/>
      <c r="L18" s="15"/>
      <c r="M18" s="15"/>
      <c r="N18" s="15"/>
    </row>
    <row r="19" spans="1:14" ht="18" x14ac:dyDescent="0.25">
      <c r="B19" s="1" t="s">
        <v>856</v>
      </c>
      <c r="D19" s="370"/>
      <c r="E19" s="10"/>
      <c r="H19" s="18"/>
      <c r="K19" s="15"/>
      <c r="L19" s="15"/>
      <c r="M19" s="15"/>
      <c r="N19" s="15"/>
    </row>
    <row r="20" spans="1:14" ht="18" customHeight="1" x14ac:dyDescent="0.25">
      <c r="B20" s="672"/>
      <c r="C20" s="672"/>
      <c r="D20" s="672"/>
      <c r="E20" s="672"/>
      <c r="K20" s="15"/>
      <c r="L20" s="15"/>
      <c r="M20" s="15"/>
      <c r="N20" s="15"/>
    </row>
    <row r="21" spans="1:14" ht="78" customHeight="1" x14ac:dyDescent="0.25">
      <c r="B21" s="672" t="s">
        <v>860</v>
      </c>
      <c r="C21" s="672"/>
      <c r="D21" s="672"/>
      <c r="E21" s="672"/>
      <c r="K21" s="15"/>
      <c r="L21" s="15"/>
      <c r="M21" s="15"/>
      <c r="N21" s="15"/>
    </row>
    <row r="22" spans="1:14" ht="10.5" customHeight="1" x14ac:dyDescent="0.3">
      <c r="B22" s="17"/>
      <c r="C22" s="17"/>
      <c r="D22" s="375"/>
      <c r="E22" s="16"/>
      <c r="K22" s="15"/>
      <c r="L22" s="15"/>
      <c r="M22" s="15"/>
      <c r="N22" s="15"/>
    </row>
    <row r="23" spans="1:14" s="14" customFormat="1" ht="24" customHeight="1" x14ac:dyDescent="0.2">
      <c r="B23" s="13" t="s">
        <v>37</v>
      </c>
      <c r="C23" s="13"/>
      <c r="D23" s="373"/>
      <c r="E23" s="13"/>
      <c r="J23" s="1"/>
    </row>
    <row r="24" spans="1:14" ht="66.75" customHeight="1" x14ac:dyDescent="0.2">
      <c r="B24" s="672" t="s">
        <v>908</v>
      </c>
      <c r="C24" s="672"/>
      <c r="D24" s="672"/>
      <c r="E24" s="672"/>
    </row>
    <row r="25" spans="1:14" ht="22.5" customHeight="1" x14ac:dyDescent="0.2">
      <c r="B25" s="365" t="s">
        <v>911</v>
      </c>
      <c r="C25" s="366"/>
      <c r="D25" s="370"/>
      <c r="E25" s="10"/>
    </row>
    <row r="26" spans="1:14" s="9" customFormat="1" ht="18" customHeight="1" x14ac:dyDescent="0.2">
      <c r="A26" s="1"/>
      <c r="B26" s="665" t="s">
        <v>43</v>
      </c>
      <c r="C26" s="665"/>
      <c r="D26" s="367"/>
      <c r="E26" s="8" t="s">
        <v>42</v>
      </c>
      <c r="F26" s="13"/>
    </row>
    <row r="27" spans="1:14" s="9" customFormat="1" ht="23.25" customHeight="1" x14ac:dyDescent="0.2">
      <c r="A27" s="1"/>
      <c r="B27" s="666">
        <f>'1 Specifikation'!B9</f>
        <v>0</v>
      </c>
      <c r="C27" s="667"/>
      <c r="D27" s="367"/>
      <c r="E27" s="257">
        <f>'1 Specifikation'!P9</f>
        <v>0</v>
      </c>
    </row>
    <row r="28" spans="1:14" s="9" customFormat="1" x14ac:dyDescent="0.2">
      <c r="A28" s="1"/>
      <c r="B28" s="668" t="s">
        <v>41</v>
      </c>
      <c r="C28" s="669"/>
      <c r="D28" s="367"/>
      <c r="E28" s="12" t="s">
        <v>41</v>
      </c>
    </row>
    <row r="29" spans="1:14" s="9" customFormat="1" ht="18" customHeight="1" x14ac:dyDescent="0.2">
      <c r="A29" s="1"/>
      <c r="B29" s="670">
        <f>'1 Specifikation'!H9</f>
        <v>0</v>
      </c>
      <c r="C29" s="671"/>
      <c r="D29" s="367"/>
      <c r="E29" s="368" t="str">
        <f>'1 Specifikation'!V9</f>
        <v/>
      </c>
    </row>
    <row r="30" spans="1:14" s="9" customFormat="1" ht="44.25" customHeight="1" x14ac:dyDescent="0.2">
      <c r="A30" s="1"/>
      <c r="B30" s="673"/>
      <c r="C30" s="673"/>
      <c r="D30" s="367"/>
      <c r="E30"/>
    </row>
    <row r="31" spans="1:14" s="9" customFormat="1" x14ac:dyDescent="0.2">
      <c r="B31" s="674" t="s">
        <v>38</v>
      </c>
      <c r="C31" s="675"/>
      <c r="D31" s="369"/>
      <c r="E31" s="11" t="s">
        <v>38</v>
      </c>
    </row>
    <row r="32" spans="1:14" s="9" customFormat="1" ht="28.5" customHeight="1" x14ac:dyDescent="0.2">
      <c r="B32" s="676"/>
      <c r="C32" s="677"/>
      <c r="D32" s="369"/>
      <c r="E32" s="258"/>
    </row>
    <row r="33" spans="1:5" ht="16.5" customHeight="1" x14ac:dyDescent="0.2">
      <c r="A33" s="9"/>
      <c r="B33" s="678"/>
      <c r="C33" s="678"/>
      <c r="D33" s="369"/>
      <c r="E33" s="9"/>
    </row>
    <row r="34" spans="1:5" ht="25.5" customHeight="1" x14ac:dyDescent="0.2">
      <c r="A34" s="9"/>
      <c r="B34" s="674" t="s">
        <v>49</v>
      </c>
      <c r="C34" s="675"/>
      <c r="D34" s="369"/>
      <c r="E34" s="37" t="s">
        <v>50</v>
      </c>
    </row>
    <row r="35" spans="1:5" x14ac:dyDescent="0.2">
      <c r="A35" s="9"/>
      <c r="B35" s="682"/>
      <c r="C35" s="683"/>
      <c r="D35" s="369"/>
      <c r="E35" s="686"/>
    </row>
    <row r="36" spans="1:5" x14ac:dyDescent="0.2">
      <c r="A36" s="9"/>
      <c r="B36" s="684"/>
      <c r="C36" s="685"/>
      <c r="D36" s="369"/>
      <c r="E36" s="687"/>
    </row>
    <row r="37" spans="1:5" x14ac:dyDescent="0.2">
      <c r="A37" s="10"/>
      <c r="B37" s="10"/>
      <c r="C37" s="10"/>
      <c r="D37" s="370"/>
      <c r="E37" s="9"/>
    </row>
    <row r="38" spans="1:5" ht="15.75" customHeight="1" x14ac:dyDescent="0.2">
      <c r="B38" s="8" t="s">
        <v>40</v>
      </c>
      <c r="C38" s="8"/>
      <c r="D38" s="371"/>
      <c r="E38" s="8"/>
    </row>
    <row r="39" spans="1:5" x14ac:dyDescent="0.2">
      <c r="B39" s="679"/>
      <c r="C39" s="680"/>
      <c r="D39" s="680"/>
      <c r="E39" s="681"/>
    </row>
    <row r="40" spans="1:5" x14ac:dyDescent="0.2">
      <c r="B40" s="679"/>
      <c r="C40" s="680"/>
      <c r="D40" s="680"/>
      <c r="E40" s="681"/>
    </row>
    <row r="41" spans="1:5" x14ac:dyDescent="0.2">
      <c r="B41" s="679"/>
      <c r="C41" s="680"/>
      <c r="D41" s="680"/>
      <c r="E41" s="681"/>
    </row>
    <row r="42" spans="1:5" x14ac:dyDescent="0.2">
      <c r="B42" s="679"/>
      <c r="C42" s="680"/>
      <c r="D42" s="680"/>
      <c r="E42" s="681"/>
    </row>
    <row r="43" spans="1:5" x14ac:dyDescent="0.2">
      <c r="B43" s="679"/>
      <c r="C43" s="680"/>
      <c r="D43" s="680"/>
      <c r="E43" s="681"/>
    </row>
  </sheetData>
  <sheetProtection algorithmName="SHA-512" hashValue="JAapuj6Hv8O2BzrWnuXGrF9gG21snJ30e/uXCp8YwQbEVWmk7zie/t6Dl2N/u7zFrwcAlHZoTmDGvk6OKsucIg==" saltValue="Z8nOQV0C+/VlaNqs/nT4mw==" spinCount="100000" sheet="1" objects="1" scenarios="1" selectLockedCells="1"/>
  <mergeCells count="23">
    <mergeCell ref="B42:E42"/>
    <mergeCell ref="B43:E43"/>
    <mergeCell ref="B35:C35"/>
    <mergeCell ref="B36:C36"/>
    <mergeCell ref="E35:E36"/>
    <mergeCell ref="B39:E39"/>
    <mergeCell ref="B40:E40"/>
    <mergeCell ref="B31:C31"/>
    <mergeCell ref="B32:C32"/>
    <mergeCell ref="B33:C33"/>
    <mergeCell ref="B34:C34"/>
    <mergeCell ref="B41:E41"/>
    <mergeCell ref="B6:E6"/>
    <mergeCell ref="B8:E8"/>
    <mergeCell ref="B21:E21"/>
    <mergeCell ref="B24:E24"/>
    <mergeCell ref="B30:C30"/>
    <mergeCell ref="B26:C26"/>
    <mergeCell ref="B27:C27"/>
    <mergeCell ref="B28:C28"/>
    <mergeCell ref="B29:C29"/>
    <mergeCell ref="B7:E7"/>
    <mergeCell ref="B20:E20"/>
  </mergeCells>
  <dataValidations count="1">
    <dataValidation type="date" allowBlank="1" showInputMessage="1" showErrorMessage="1" sqref="C25" xr:uid="{29D0B84F-AB15-4376-9F4D-003CE5B02120}">
      <formula1>TODAY()</formula1>
      <formula2>73050</formula2>
    </dataValidation>
  </dataValidations>
  <pageMargins left="0.74803149606299213" right="0.74803149606299213" top="0.39370078740157483" bottom="0.98425196850393704" header="0.51181102362204722" footer="0.51181102362204722"/>
  <pageSetup paperSize="9" scale="78" orientation="portrait" r:id="rId1"/>
  <headerFooter alignWithMargins="0">
    <oddFooter>&amp;R&amp;P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A5A1B8-5083-4E08-B835-91E537A6483D}">
  <sheetPr codeName="Sheet3"/>
  <dimension ref="B2:Q29"/>
  <sheetViews>
    <sheetView topLeftCell="B4" zoomScaleNormal="100" workbookViewId="0"/>
  </sheetViews>
  <sheetFormatPr defaultColWidth="10.28515625" defaultRowHeight="12.75" outlineLevelCol="1" x14ac:dyDescent="0.2"/>
  <cols>
    <col min="1" max="1" width="10.28515625" style="209"/>
    <col min="2" max="2" width="50.28515625" style="209" customWidth="1"/>
    <col min="3" max="3" width="10.28515625" style="209" customWidth="1"/>
    <col min="4" max="4" width="10.42578125" style="209" customWidth="1"/>
    <col min="5" max="13" width="10.28515625" style="209"/>
    <col min="14" max="17" width="10.28515625" style="209" customWidth="1" outlineLevel="1"/>
    <col min="18" max="16384" width="10.28515625" style="209"/>
  </cols>
  <sheetData>
    <row r="2" spans="2:17" ht="18.75" x14ac:dyDescent="0.3">
      <c r="B2" s="697" t="s">
        <v>752</v>
      </c>
      <c r="C2" s="697"/>
      <c r="D2" s="697"/>
      <c r="E2" s="697"/>
      <c r="F2" s="697"/>
      <c r="G2" s="697"/>
      <c r="H2" s="697"/>
      <c r="I2" s="697"/>
      <c r="J2" s="697"/>
    </row>
    <row r="3" spans="2:17" ht="18" customHeight="1" x14ac:dyDescent="0.3">
      <c r="B3" s="208"/>
      <c r="C3" s="208"/>
      <c r="D3" s="208"/>
      <c r="E3" s="698" t="s">
        <v>753</v>
      </c>
      <c r="F3" s="699"/>
      <c r="G3" s="700" t="s">
        <v>754</v>
      </c>
      <c r="H3" s="701"/>
      <c r="I3" s="702" t="s">
        <v>755</v>
      </c>
      <c r="J3" s="703"/>
      <c r="K3" s="704" t="s">
        <v>756</v>
      </c>
      <c r="L3" s="705"/>
    </row>
    <row r="4" spans="2:17" ht="105" x14ac:dyDescent="0.2">
      <c r="B4" s="210" t="s">
        <v>757</v>
      </c>
      <c r="C4" s="210"/>
      <c r="D4" s="210"/>
      <c r="E4" s="211" t="s">
        <v>758</v>
      </c>
      <c r="F4" s="212" t="s">
        <v>758</v>
      </c>
      <c r="G4" s="211" t="s">
        <v>759</v>
      </c>
      <c r="H4" s="212" t="s">
        <v>759</v>
      </c>
      <c r="I4" s="211" t="s">
        <v>760</v>
      </c>
      <c r="J4" s="212" t="s">
        <v>760</v>
      </c>
      <c r="K4" s="211" t="s">
        <v>761</v>
      </c>
      <c r="L4" s="213" t="s">
        <v>761</v>
      </c>
    </row>
    <row r="5" spans="2:17" ht="26.25" customHeight="1" x14ac:dyDescent="0.2">
      <c r="B5" s="210"/>
      <c r="C5" s="210"/>
      <c r="D5" s="210"/>
      <c r="E5" s="691" t="s">
        <v>617</v>
      </c>
      <c r="F5" s="688" t="s">
        <v>659</v>
      </c>
      <c r="G5" s="691" t="s">
        <v>617</v>
      </c>
      <c r="H5" s="688" t="s">
        <v>659</v>
      </c>
      <c r="I5" s="691" t="s">
        <v>617</v>
      </c>
      <c r="J5" s="688" t="s">
        <v>659</v>
      </c>
      <c r="K5" s="691" t="s">
        <v>617</v>
      </c>
      <c r="L5" s="694" t="s">
        <v>659</v>
      </c>
      <c r="N5" s="209">
        <f>MAX($N$9:$N$29)</f>
        <v>1</v>
      </c>
      <c r="P5" s="209">
        <v>1</v>
      </c>
      <c r="Q5" s="209" t="s">
        <v>758</v>
      </c>
    </row>
    <row r="6" spans="2:17" ht="26.25" x14ac:dyDescent="0.2">
      <c r="B6" s="210"/>
      <c r="C6" s="210"/>
      <c r="D6" s="210"/>
      <c r="E6" s="692"/>
      <c r="F6" s="689"/>
      <c r="G6" s="692"/>
      <c r="H6" s="689"/>
      <c r="I6" s="692"/>
      <c r="J6" s="689"/>
      <c r="K6" s="692"/>
      <c r="L6" s="695"/>
      <c r="N6" s="209" t="str" cm="1">
        <f t="array" ref="N6">INDEX(Q5:Q8,N5)</f>
        <v>Jobmeal AB</v>
      </c>
      <c r="P6" s="209">
        <v>2</v>
      </c>
      <c r="Q6" s="209" t="s">
        <v>759</v>
      </c>
    </row>
    <row r="7" spans="2:17" ht="31.5" x14ac:dyDescent="0.2">
      <c r="B7" s="228" t="s">
        <v>770</v>
      </c>
      <c r="C7" s="210"/>
      <c r="D7" s="210"/>
      <c r="E7" s="692"/>
      <c r="F7" s="689"/>
      <c r="G7" s="692"/>
      <c r="H7" s="689"/>
      <c r="I7" s="692"/>
      <c r="J7" s="689"/>
      <c r="K7" s="692"/>
      <c r="L7" s="695"/>
      <c r="P7" s="209">
        <v>3</v>
      </c>
      <c r="Q7" s="209" t="s">
        <v>760</v>
      </c>
    </row>
    <row r="8" spans="2:17" ht="26.25" x14ac:dyDescent="0.2">
      <c r="B8" s="210"/>
      <c r="C8" s="210"/>
      <c r="D8" s="210"/>
      <c r="E8" s="693"/>
      <c r="F8" s="690"/>
      <c r="G8" s="693"/>
      <c r="H8" s="690"/>
      <c r="I8" s="693"/>
      <c r="J8" s="690"/>
      <c r="K8" s="693"/>
      <c r="L8" s="696"/>
      <c r="P8" s="209">
        <v>4</v>
      </c>
      <c r="Q8" s="209" t="s">
        <v>761</v>
      </c>
    </row>
    <row r="9" spans="2:17" ht="15.75" x14ac:dyDescent="0.25">
      <c r="B9" s="214" t="s">
        <v>762</v>
      </c>
      <c r="C9" s="227" t="s">
        <v>767</v>
      </c>
      <c r="D9" s="226"/>
      <c r="E9" s="225">
        <v>1</v>
      </c>
      <c r="F9" s="215">
        <v>1</v>
      </c>
      <c r="G9" s="216">
        <v>2</v>
      </c>
      <c r="H9" s="217">
        <v>2</v>
      </c>
      <c r="I9" s="218">
        <v>3</v>
      </c>
      <c r="J9" s="219">
        <v>3</v>
      </c>
      <c r="K9" s="220">
        <v>4</v>
      </c>
      <c r="L9" s="221">
        <v>4</v>
      </c>
      <c r="N9" s="209">
        <f t="shared" ref="N9:N29" si="0">IF($C9="X",IF(FullServiceUpphandlat,MIN(F9,H9,J9,L9),MIN(E9,G9,I9,K9)))</f>
        <v>1</v>
      </c>
    </row>
    <row r="10" spans="2:17" ht="15.75" x14ac:dyDescent="0.25">
      <c r="B10" s="214" t="s">
        <v>73</v>
      </c>
      <c r="C10" s="227" t="s">
        <v>771</v>
      </c>
      <c r="D10" s="226"/>
      <c r="E10" s="225">
        <v>1</v>
      </c>
      <c r="F10" s="222"/>
      <c r="G10" s="216">
        <v>2</v>
      </c>
      <c r="H10" s="217">
        <v>2</v>
      </c>
      <c r="I10" s="218">
        <v>3</v>
      </c>
      <c r="J10" s="219">
        <v>3</v>
      </c>
      <c r="K10" s="220">
        <v>4</v>
      </c>
      <c r="L10" s="223"/>
      <c r="N10" s="209" t="b">
        <f t="shared" si="0"/>
        <v>0</v>
      </c>
    </row>
    <row r="11" spans="2:17" ht="15.75" x14ac:dyDescent="0.25">
      <c r="B11" s="214" t="s">
        <v>74</v>
      </c>
      <c r="C11" s="227" t="s">
        <v>771</v>
      </c>
      <c r="D11" s="226"/>
      <c r="E11" s="225">
        <v>1</v>
      </c>
      <c r="F11" s="222"/>
      <c r="G11" s="216">
        <v>2</v>
      </c>
      <c r="H11" s="217">
        <v>2</v>
      </c>
      <c r="I11" s="218">
        <v>3</v>
      </c>
      <c r="J11" s="219">
        <v>3</v>
      </c>
      <c r="K11" s="224"/>
      <c r="L11" s="223"/>
      <c r="N11" s="209" t="b">
        <f t="shared" si="0"/>
        <v>0</v>
      </c>
    </row>
    <row r="12" spans="2:17" ht="15.75" x14ac:dyDescent="0.25">
      <c r="B12" s="214" t="s">
        <v>75</v>
      </c>
      <c r="C12" s="227" t="s">
        <v>767</v>
      </c>
      <c r="D12" s="226"/>
      <c r="E12" s="225">
        <v>1</v>
      </c>
      <c r="F12" s="222"/>
      <c r="G12" s="216">
        <v>2</v>
      </c>
      <c r="H12" s="217">
        <v>2</v>
      </c>
      <c r="I12" s="218">
        <v>3</v>
      </c>
      <c r="J12" s="219">
        <v>3</v>
      </c>
      <c r="K12" s="220">
        <v>4</v>
      </c>
      <c r="L12" s="221">
        <v>4</v>
      </c>
      <c r="N12" s="209">
        <f t="shared" si="0"/>
        <v>1</v>
      </c>
    </row>
    <row r="13" spans="2:17" ht="15.75" x14ac:dyDescent="0.25">
      <c r="B13" s="214" t="s">
        <v>76</v>
      </c>
      <c r="C13" s="227" t="s">
        <v>771</v>
      </c>
      <c r="D13" s="226"/>
      <c r="E13" s="225">
        <v>1</v>
      </c>
      <c r="F13" s="222"/>
      <c r="G13" s="216">
        <v>2</v>
      </c>
      <c r="H13" s="217">
        <v>2</v>
      </c>
      <c r="I13" s="218">
        <v>3</v>
      </c>
      <c r="J13" s="219">
        <v>3</v>
      </c>
      <c r="K13" s="220">
        <v>4</v>
      </c>
      <c r="L13" s="221">
        <v>4</v>
      </c>
      <c r="N13" s="209" t="b">
        <f t="shared" si="0"/>
        <v>0</v>
      </c>
    </row>
    <row r="14" spans="2:17" ht="15.75" x14ac:dyDescent="0.25">
      <c r="B14" s="214" t="s">
        <v>77</v>
      </c>
      <c r="C14" s="227" t="s">
        <v>771</v>
      </c>
      <c r="D14" s="226"/>
      <c r="E14" s="225">
        <v>1</v>
      </c>
      <c r="F14" s="222"/>
      <c r="G14" s="216">
        <v>2</v>
      </c>
      <c r="H14" s="217">
        <v>2</v>
      </c>
      <c r="I14" s="218">
        <v>3</v>
      </c>
      <c r="J14" s="222"/>
      <c r="K14" s="224"/>
      <c r="L14" s="223"/>
      <c r="N14" s="209" t="b">
        <f t="shared" si="0"/>
        <v>0</v>
      </c>
    </row>
    <row r="15" spans="2:17" ht="15.75" x14ac:dyDescent="0.25">
      <c r="B15" s="214" t="s">
        <v>78</v>
      </c>
      <c r="C15" s="227" t="s">
        <v>771</v>
      </c>
      <c r="D15" s="226"/>
      <c r="E15" s="225">
        <v>1</v>
      </c>
      <c r="F15" s="222"/>
      <c r="G15" s="216">
        <v>2</v>
      </c>
      <c r="H15" s="217">
        <v>2</v>
      </c>
      <c r="I15" s="218">
        <v>3</v>
      </c>
      <c r="J15" s="219">
        <v>3</v>
      </c>
      <c r="K15" s="220">
        <v>4</v>
      </c>
      <c r="L15" s="221">
        <v>4</v>
      </c>
      <c r="N15" s="209" t="b">
        <f t="shared" si="0"/>
        <v>0</v>
      </c>
    </row>
    <row r="16" spans="2:17" ht="15.75" x14ac:dyDescent="0.25">
      <c r="B16" s="214" t="s">
        <v>763</v>
      </c>
      <c r="C16" s="227" t="s">
        <v>771</v>
      </c>
      <c r="D16" s="226"/>
      <c r="E16" s="225">
        <v>1</v>
      </c>
      <c r="F16" s="222"/>
      <c r="G16" s="216">
        <v>2</v>
      </c>
      <c r="H16" s="217">
        <v>2</v>
      </c>
      <c r="I16" s="218">
        <v>3</v>
      </c>
      <c r="J16" s="219">
        <v>3</v>
      </c>
      <c r="K16" s="220">
        <v>4</v>
      </c>
      <c r="L16" s="221">
        <v>4</v>
      </c>
      <c r="N16" s="209" t="b">
        <f t="shared" si="0"/>
        <v>0</v>
      </c>
    </row>
    <row r="17" spans="2:14" ht="15.75" x14ac:dyDescent="0.25">
      <c r="B17" s="214" t="s">
        <v>80</v>
      </c>
      <c r="C17" s="227" t="s">
        <v>771</v>
      </c>
      <c r="D17" s="226"/>
      <c r="E17" s="225">
        <v>1</v>
      </c>
      <c r="F17" s="222"/>
      <c r="G17" s="216">
        <v>2</v>
      </c>
      <c r="H17" s="217">
        <v>2</v>
      </c>
      <c r="I17" s="218">
        <v>3</v>
      </c>
      <c r="J17" s="219">
        <v>3</v>
      </c>
      <c r="K17" s="220">
        <v>4</v>
      </c>
      <c r="L17" s="221">
        <v>4</v>
      </c>
      <c r="N17" s="209" t="b">
        <f t="shared" si="0"/>
        <v>0</v>
      </c>
    </row>
    <row r="18" spans="2:14" ht="15.75" x14ac:dyDescent="0.25">
      <c r="B18" s="214" t="s">
        <v>92</v>
      </c>
      <c r="C18" s="227" t="s">
        <v>771</v>
      </c>
      <c r="D18" s="226"/>
      <c r="E18" s="225">
        <v>1</v>
      </c>
      <c r="F18" s="222"/>
      <c r="G18" s="216">
        <v>2</v>
      </c>
      <c r="H18" s="217">
        <v>2</v>
      </c>
      <c r="I18" s="218">
        <v>3</v>
      </c>
      <c r="J18" s="219">
        <v>3</v>
      </c>
      <c r="K18" s="224"/>
      <c r="L18" s="223"/>
      <c r="N18" s="209" t="b">
        <f t="shared" si="0"/>
        <v>0</v>
      </c>
    </row>
    <row r="19" spans="2:14" ht="15.75" x14ac:dyDescent="0.25">
      <c r="B19" s="214" t="s">
        <v>764</v>
      </c>
      <c r="C19" s="227" t="s">
        <v>771</v>
      </c>
      <c r="D19" s="226"/>
      <c r="E19" s="225">
        <v>1</v>
      </c>
      <c r="F19" s="222"/>
      <c r="G19" s="216">
        <v>2</v>
      </c>
      <c r="H19" s="217">
        <v>2</v>
      </c>
      <c r="I19" s="218">
        <v>3</v>
      </c>
      <c r="J19" s="219">
        <v>3</v>
      </c>
      <c r="K19" s="220">
        <v>4</v>
      </c>
      <c r="L19" s="221">
        <v>4</v>
      </c>
      <c r="N19" s="209" t="b">
        <f t="shared" si="0"/>
        <v>0</v>
      </c>
    </row>
    <row r="20" spans="2:14" ht="15.75" x14ac:dyDescent="0.25">
      <c r="B20" s="214" t="s">
        <v>82</v>
      </c>
      <c r="C20" s="227" t="s">
        <v>771</v>
      </c>
      <c r="D20" s="226"/>
      <c r="E20" s="225">
        <v>1</v>
      </c>
      <c r="F20" s="222"/>
      <c r="G20" s="216">
        <v>2</v>
      </c>
      <c r="H20" s="217">
        <v>2</v>
      </c>
      <c r="I20" s="218">
        <v>3</v>
      </c>
      <c r="J20" s="219">
        <v>3</v>
      </c>
      <c r="K20" s="220">
        <v>4</v>
      </c>
      <c r="L20" s="221">
        <v>4</v>
      </c>
      <c r="N20" s="209" t="b">
        <f t="shared" si="0"/>
        <v>0</v>
      </c>
    </row>
    <row r="21" spans="2:14" ht="15.75" x14ac:dyDescent="0.25">
      <c r="B21" s="214" t="s">
        <v>83</v>
      </c>
      <c r="C21" s="227" t="s">
        <v>771</v>
      </c>
      <c r="D21" s="226"/>
      <c r="E21" s="225">
        <v>1</v>
      </c>
      <c r="F21" s="222"/>
      <c r="G21" s="216">
        <v>2</v>
      </c>
      <c r="H21" s="217">
        <v>2</v>
      </c>
      <c r="I21" s="218">
        <v>3</v>
      </c>
      <c r="J21" s="219">
        <v>3</v>
      </c>
      <c r="K21" s="220">
        <v>4</v>
      </c>
      <c r="L21" s="221">
        <v>4</v>
      </c>
      <c r="N21" s="209" t="b">
        <f t="shared" si="0"/>
        <v>0</v>
      </c>
    </row>
    <row r="22" spans="2:14" ht="15.75" x14ac:dyDescent="0.25">
      <c r="B22" s="214" t="s">
        <v>84</v>
      </c>
      <c r="C22" s="227" t="s">
        <v>771</v>
      </c>
      <c r="D22" s="226"/>
      <c r="E22" s="225">
        <v>1</v>
      </c>
      <c r="F22" s="222"/>
      <c r="G22" s="216">
        <v>2</v>
      </c>
      <c r="H22" s="217">
        <v>2</v>
      </c>
      <c r="I22" s="218">
        <v>3</v>
      </c>
      <c r="J22" s="219">
        <v>3</v>
      </c>
      <c r="K22" s="220">
        <v>4</v>
      </c>
      <c r="L22" s="221">
        <v>4</v>
      </c>
      <c r="N22" s="209" t="b">
        <f t="shared" si="0"/>
        <v>0</v>
      </c>
    </row>
    <row r="23" spans="2:14" ht="15.75" x14ac:dyDescent="0.25">
      <c r="B23" s="214" t="s">
        <v>85</v>
      </c>
      <c r="C23" s="227" t="s">
        <v>771</v>
      </c>
      <c r="D23" s="226"/>
      <c r="E23" s="225">
        <v>1</v>
      </c>
      <c r="F23" s="222"/>
      <c r="G23" s="216">
        <v>2</v>
      </c>
      <c r="H23" s="217">
        <v>2</v>
      </c>
      <c r="I23" s="218">
        <v>3</v>
      </c>
      <c r="J23" s="219">
        <v>3</v>
      </c>
      <c r="K23" s="220">
        <v>4</v>
      </c>
      <c r="L23" s="221">
        <v>4</v>
      </c>
      <c r="N23" s="209" t="b">
        <f t="shared" si="0"/>
        <v>0</v>
      </c>
    </row>
    <row r="24" spans="2:14" ht="15.75" x14ac:dyDescent="0.25">
      <c r="B24" s="214" t="s">
        <v>86</v>
      </c>
      <c r="C24" s="227" t="s">
        <v>771</v>
      </c>
      <c r="D24" s="226"/>
      <c r="E24" s="225">
        <v>1</v>
      </c>
      <c r="F24" s="222"/>
      <c r="G24" s="216">
        <v>2</v>
      </c>
      <c r="H24" s="217">
        <v>2</v>
      </c>
      <c r="I24" s="218">
        <v>3</v>
      </c>
      <c r="J24" s="219">
        <v>3</v>
      </c>
      <c r="K24" s="224"/>
      <c r="L24" s="223"/>
      <c r="N24" s="209" t="b">
        <f t="shared" si="0"/>
        <v>0</v>
      </c>
    </row>
    <row r="25" spans="2:14" ht="15.75" x14ac:dyDescent="0.25">
      <c r="B25" s="214" t="s">
        <v>87</v>
      </c>
      <c r="C25" s="227" t="s">
        <v>771</v>
      </c>
      <c r="D25" s="226"/>
      <c r="E25" s="225">
        <v>1</v>
      </c>
      <c r="F25" s="222"/>
      <c r="G25" s="216">
        <v>2</v>
      </c>
      <c r="H25" s="217">
        <v>2</v>
      </c>
      <c r="I25" s="218">
        <v>3</v>
      </c>
      <c r="J25" s="219">
        <v>3</v>
      </c>
      <c r="K25" s="220">
        <v>4</v>
      </c>
      <c r="L25" s="223"/>
      <c r="N25" s="209" t="b">
        <f t="shared" si="0"/>
        <v>0</v>
      </c>
    </row>
    <row r="26" spans="2:14" ht="15.75" x14ac:dyDescent="0.25">
      <c r="B26" s="214" t="s">
        <v>88</v>
      </c>
      <c r="C26" s="227" t="s">
        <v>771</v>
      </c>
      <c r="D26" s="226"/>
      <c r="E26" s="225">
        <v>1</v>
      </c>
      <c r="F26" s="222"/>
      <c r="G26" s="216">
        <v>2</v>
      </c>
      <c r="H26" s="217">
        <v>2</v>
      </c>
      <c r="I26" s="218">
        <v>3</v>
      </c>
      <c r="J26" s="219">
        <v>3</v>
      </c>
      <c r="K26" s="220">
        <v>4</v>
      </c>
      <c r="L26" s="221">
        <v>4</v>
      </c>
      <c r="N26" s="209" t="b">
        <f t="shared" si="0"/>
        <v>0</v>
      </c>
    </row>
    <row r="27" spans="2:14" ht="15.75" x14ac:dyDescent="0.25">
      <c r="B27" s="214" t="s">
        <v>89</v>
      </c>
      <c r="C27" s="227" t="s">
        <v>771</v>
      </c>
      <c r="D27" s="226"/>
      <c r="E27" s="225">
        <v>1</v>
      </c>
      <c r="F27" s="222"/>
      <c r="G27" s="216">
        <v>2</v>
      </c>
      <c r="H27" s="217">
        <v>2</v>
      </c>
      <c r="I27" s="218">
        <v>3</v>
      </c>
      <c r="J27" s="219">
        <v>3</v>
      </c>
      <c r="K27" s="220">
        <v>4</v>
      </c>
      <c r="L27" s="221">
        <v>4</v>
      </c>
      <c r="N27" s="209" t="b">
        <f t="shared" si="0"/>
        <v>0</v>
      </c>
    </row>
    <row r="28" spans="2:14" ht="15.75" x14ac:dyDescent="0.25">
      <c r="B28" s="214" t="s">
        <v>90</v>
      </c>
      <c r="C28" s="227" t="s">
        <v>771</v>
      </c>
      <c r="D28" s="226"/>
      <c r="E28" s="225">
        <v>1</v>
      </c>
      <c r="F28" s="222"/>
      <c r="G28" s="216">
        <v>2</v>
      </c>
      <c r="H28" s="217">
        <v>2</v>
      </c>
      <c r="I28" s="218">
        <v>3</v>
      </c>
      <c r="J28" s="219">
        <v>3</v>
      </c>
      <c r="K28" s="220">
        <v>4</v>
      </c>
      <c r="L28" s="221">
        <v>4</v>
      </c>
      <c r="N28" s="209" t="b">
        <f t="shared" si="0"/>
        <v>0</v>
      </c>
    </row>
    <row r="29" spans="2:14" ht="15.75" x14ac:dyDescent="0.25">
      <c r="B29" s="214" t="s">
        <v>765</v>
      </c>
      <c r="C29" s="227" t="s">
        <v>771</v>
      </c>
      <c r="D29" s="226"/>
      <c r="E29" s="225">
        <v>1</v>
      </c>
      <c r="F29" s="222"/>
      <c r="G29" s="216">
        <v>2</v>
      </c>
      <c r="H29" s="217">
        <v>2</v>
      </c>
      <c r="I29" s="218">
        <v>3</v>
      </c>
      <c r="J29" s="219">
        <v>3</v>
      </c>
      <c r="K29" s="220">
        <v>4</v>
      </c>
      <c r="L29" s="221">
        <v>4</v>
      </c>
      <c r="N29" s="209" t="b">
        <f t="shared" si="0"/>
        <v>0</v>
      </c>
    </row>
  </sheetData>
  <sheetProtection algorithmName="SHA-512" hashValue="tuSAQdg3tR/3DNtm2zakVLhjPlz/AeMhCVyVg+WQu/Wm8dQqJlMIqMSrC55GXVp2Grsd/E5i35wA1OGZfTWHng==" saltValue="TS3Ju9RVcLhTqaHoL4KxEQ==" spinCount="100000" sheet="1" objects="1" scenarios="1" selectLockedCells="1"/>
  <mergeCells count="13">
    <mergeCell ref="J5:J8"/>
    <mergeCell ref="K5:K8"/>
    <mergeCell ref="L5:L8"/>
    <mergeCell ref="B2:J2"/>
    <mergeCell ref="E3:F3"/>
    <mergeCell ref="G3:H3"/>
    <mergeCell ref="I3:J3"/>
    <mergeCell ref="K3:L3"/>
    <mergeCell ref="E5:E8"/>
    <mergeCell ref="F5:F8"/>
    <mergeCell ref="G5:G8"/>
    <mergeCell ref="H5:H8"/>
    <mergeCell ref="I5:I8"/>
  </mergeCells>
  <dataValidations count="1">
    <dataValidation type="list" allowBlank="1" showInputMessage="1" showErrorMessage="1" sqref="C9:C29" xr:uid="{C74DF314-19B4-4159-AF02-D2DFD9A5052C}">
      <formula1>"-,X"</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0"/>
  <sheetViews>
    <sheetView zoomScaleNormal="100" workbookViewId="0"/>
  </sheetViews>
  <sheetFormatPr defaultColWidth="9.140625" defaultRowHeight="12.75" x14ac:dyDescent="0.2"/>
  <cols>
    <col min="1" max="1" width="9.140625" style="97"/>
    <col min="2" max="2" width="15" style="97" bestFit="1" customWidth="1"/>
    <col min="3" max="3" width="12.28515625" style="97" bestFit="1" customWidth="1"/>
    <col min="4" max="4" width="9.140625" style="97"/>
    <col min="5" max="5" width="16.85546875" style="97" customWidth="1"/>
    <col min="6" max="16384" width="9.140625" style="97"/>
  </cols>
  <sheetData>
    <row r="1" spans="1:6" x14ac:dyDescent="0.2">
      <c r="A1" s="97" t="s">
        <v>123</v>
      </c>
      <c r="B1" s="97" t="b">
        <v>0</v>
      </c>
    </row>
    <row r="2" spans="1:6" x14ac:dyDescent="0.2">
      <c r="A2" s="120" t="s">
        <v>9</v>
      </c>
      <c r="B2" s="2" t="s">
        <v>151</v>
      </c>
      <c r="C2" s="2"/>
      <c r="D2" s="97">
        <v>1</v>
      </c>
      <c r="E2" s="121" t="str">
        <f>INDEX(E3:E5,D2)</f>
        <v>Adminläge! Klicka här för att låsa vita celler.</v>
      </c>
    </row>
    <row r="3" spans="1:6" x14ac:dyDescent="0.2">
      <c r="A3" s="120" t="s">
        <v>10</v>
      </c>
      <c r="B3" s="118" t="s">
        <v>151</v>
      </c>
      <c r="C3" s="2"/>
      <c r="E3" s="2" t="s">
        <v>150</v>
      </c>
    </row>
    <row r="4" spans="1:6" x14ac:dyDescent="0.2">
      <c r="A4" s="120" t="s">
        <v>11</v>
      </c>
      <c r="B4" s="119" t="s">
        <v>151</v>
      </c>
      <c r="C4" s="2" t="s">
        <v>16</v>
      </c>
      <c r="E4" s="121" t="s">
        <v>148</v>
      </c>
    </row>
    <row r="5" spans="1:6" x14ac:dyDescent="0.2">
      <c r="A5" s="120" t="s">
        <v>12</v>
      </c>
      <c r="B5" s="101" t="s">
        <v>13</v>
      </c>
      <c r="C5" s="2" t="s">
        <v>124</v>
      </c>
      <c r="E5" s="121" t="s">
        <v>149</v>
      </c>
    </row>
    <row r="6" spans="1:6" x14ac:dyDescent="0.2">
      <c r="A6" s="120"/>
      <c r="B6" s="98"/>
      <c r="C6" s="2" t="s">
        <v>14</v>
      </c>
      <c r="F6" s="122"/>
    </row>
    <row r="7" spans="1:6" x14ac:dyDescent="0.2">
      <c r="A7" s="120"/>
      <c r="B7" s="99"/>
      <c r="C7" s="2" t="s">
        <v>15</v>
      </c>
      <c r="E7" s="97" t="s">
        <v>299</v>
      </c>
    </row>
    <row r="8" spans="1:6" x14ac:dyDescent="0.2">
      <c r="A8" s="120"/>
      <c r="B8" s="100"/>
      <c r="C8" s="2" t="s">
        <v>17</v>
      </c>
      <c r="E8" s="97">
        <f>VALUE(IF(ISNUMBER(SEARCH("2",DpDwnTDV))=TRUE,"2","1"))</f>
        <v>2</v>
      </c>
    </row>
    <row r="9" spans="1:6" x14ac:dyDescent="0.2">
      <c r="A9" s="120"/>
      <c r="B9" s="3"/>
      <c r="C9" s="2" t="s">
        <v>18</v>
      </c>
      <c r="E9" s="97" t="str">
        <f>"Alt"&amp;IF(ISNUMBER(SEARCH("1",DpDwnUtvddrop))=TRUE,"1",IF(ISNUMBER(SEARCH("2",DpDwnUtvddrop))=TRUE,"2",IF(ISNUMBER(SEARCH("3",DpDwnUtvddrop))=TRUE,"3",IF(ISNUMBER(SEARCH("4",DpDwnUtvddrop))=TRUE,"4"))))</f>
        <v>AltFALSE</v>
      </c>
    </row>
    <row r="10" spans="1:6" x14ac:dyDescent="0.2">
      <c r="A10" s="2"/>
      <c r="B10" s="2"/>
      <c r="C10" s="2"/>
    </row>
  </sheetData>
  <sheetProtection algorithmName="SHA-512" hashValue="jwUmm/3LuGJWj/dTMN/942UFEc7CmRKYyusfEmxhV5kdX9Ew9Ri009X9M7Mt+B/BJu/wTrEdR7HHWB6oxJdfWA==" saltValue="zR0gw28b710ft2+aAxS+Lw=="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dc1ecffb87dce435b1e7fa360850c8c3">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85765a5b03855f3e45323f614b41726f"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0DAA8312-B7C7-4883-8366-29620B3B6290}">
  <ds:schemaRefs>
    <ds:schemaRef ds:uri="http://schemas.microsoft.com/sharepoint/v3/contenttype/forms"/>
  </ds:schemaRefs>
</ds:datastoreItem>
</file>

<file path=customXml/itemProps2.xml><?xml version="1.0" encoding="utf-8"?>
<ds:datastoreItem xmlns:ds="http://schemas.openxmlformats.org/officeDocument/2006/customXml" ds:itemID="{63C5491C-26AC-45A2-9CD6-16778FAEECC9}"/>
</file>

<file path=customXml/itemProps3.xml><?xml version="1.0" encoding="utf-8"?>
<ds:datastoreItem xmlns:ds="http://schemas.openxmlformats.org/officeDocument/2006/customXml" ds:itemID="{D4FCBF6B-D7DE-48EA-8EDF-8BCD04FFBA70}">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110</vt:i4>
      </vt:variant>
    </vt:vector>
  </HeadingPairs>
  <TitlesOfParts>
    <vt:vector size="117" baseType="lpstr">
      <vt:lpstr>Information</vt:lpstr>
      <vt:lpstr>Leverantörer</vt:lpstr>
      <vt:lpstr>Instruktion</vt:lpstr>
      <vt:lpstr>1 Specifikation</vt:lpstr>
      <vt:lpstr>2 Utvärdering</vt:lpstr>
      <vt:lpstr>2 Avtalstecknande</vt:lpstr>
      <vt:lpstr>4 Leverantör och Ort</vt:lpstr>
      <vt:lpstr>AntalSpec01</vt:lpstr>
      <vt:lpstr>ButtonStatus</vt:lpstr>
      <vt:lpstr>ButtonText</vt:lpstr>
      <vt:lpstr>Information!Cell_CB_St2_Rd1</vt:lpstr>
      <vt:lpstr>Cell_CB_St2_Rd1</vt:lpstr>
      <vt:lpstr>Cell_CB_St2_Rd10</vt:lpstr>
      <vt:lpstr>Information!Cell_CB_St2_Rd11</vt:lpstr>
      <vt:lpstr>Cell_CB_St2_Rd11</vt:lpstr>
      <vt:lpstr>Information!Cell_CB_St2_Rd12</vt:lpstr>
      <vt:lpstr>Cell_CB_St2_Rd12</vt:lpstr>
      <vt:lpstr>Information!Cell_CB_St2_Rd13</vt:lpstr>
      <vt:lpstr>Cell_CB_St2_Rd13</vt:lpstr>
      <vt:lpstr>Information!Cell_CB_St2_Rd14</vt:lpstr>
      <vt:lpstr>Cell_CB_St2_Rd14</vt:lpstr>
      <vt:lpstr>Information!Cell_CB_St2_Rd15</vt:lpstr>
      <vt:lpstr>Cell_CB_St2_Rd15</vt:lpstr>
      <vt:lpstr>Information!Cell_CB_St2_Rd16</vt:lpstr>
      <vt:lpstr>Cell_CB_St2_Rd16</vt:lpstr>
      <vt:lpstr>Information!Cell_CB_St2_Rd17</vt:lpstr>
      <vt:lpstr>Cell_CB_St2_Rd17</vt:lpstr>
      <vt:lpstr>Information!Cell_CB_St2_Rd18</vt:lpstr>
      <vt:lpstr>Cell_CB_St2_Rd18</vt:lpstr>
      <vt:lpstr>Information!Cell_CB_St2_Rd19</vt:lpstr>
      <vt:lpstr>Cell_CB_St2_Rd19</vt:lpstr>
      <vt:lpstr>Cell_CB_St2_Rd2</vt:lpstr>
      <vt:lpstr>Cell_CB_St2_Rd20</vt:lpstr>
      <vt:lpstr>Cell_CB_St2_Rd3</vt:lpstr>
      <vt:lpstr>Cell_CB_St2_Rd4</vt:lpstr>
      <vt:lpstr>Cell_CB_St2_Rd5</vt:lpstr>
      <vt:lpstr>Cell_CB_St2_Rd6</vt:lpstr>
      <vt:lpstr>Cell_CB_St2_Rd7</vt:lpstr>
      <vt:lpstr>Cell_CB_St2_Rd8</vt:lpstr>
      <vt:lpstr>Cell_CB_St2_Rd9</vt:lpstr>
      <vt:lpstr>Information!DpDwnTDV</vt:lpstr>
      <vt:lpstr>DpDwnTDV</vt:lpstr>
      <vt:lpstr>Information!DpDwnUtvddrop</vt:lpstr>
      <vt:lpstr>FullServiceUpphandlat</vt:lpstr>
      <vt:lpstr>KravKaffe</vt:lpstr>
      <vt:lpstr>KravVaror</vt:lpstr>
      <vt:lpstr>Information!LarmStatus</vt:lpstr>
      <vt:lpstr>LarmStatus</vt:lpstr>
      <vt:lpstr>ListaVaraTjänst</vt:lpstr>
      <vt:lpstr>ListLevNamn</vt:lpstr>
      <vt:lpstr>ListvalRegion</vt:lpstr>
      <vt:lpstr>LockStatus</vt:lpstr>
      <vt:lpstr>MiljöNrTjänst</vt:lpstr>
      <vt:lpstr>NrTjänst</vt:lpstr>
      <vt:lpstr>pkey</vt:lpstr>
      <vt:lpstr>'1 Specifikation'!Print_Area</vt:lpstr>
      <vt:lpstr>Information!Print_Area</vt:lpstr>
      <vt:lpstr>'1 Specifikation'!Print_Titles</vt:lpstr>
      <vt:lpstr>'2 Avtalstecknande'!Print_Titles</vt:lpstr>
      <vt:lpstr>Information!Print_Titles</vt:lpstr>
      <vt:lpstr>ResLevDelområde</vt:lpstr>
      <vt:lpstr>ResOpt</vt:lpstr>
      <vt:lpstr>Information!ResVarTja</vt:lpstr>
      <vt:lpstr>Information!SpecBilaga</vt:lpstr>
      <vt:lpstr>SpecBilaga</vt:lpstr>
      <vt:lpstr>Information!StatusSpec01</vt:lpstr>
      <vt:lpstr>StatusSpec01</vt:lpstr>
      <vt:lpstr>TblBeräkning</vt:lpstr>
      <vt:lpstr>Information!TblDelområde</vt:lpstr>
      <vt:lpstr>TblDelområde</vt:lpstr>
      <vt:lpstr>TblEnhet</vt:lpstr>
      <vt:lpstr>Information!TblGrundTilldeln</vt:lpstr>
      <vt:lpstr>TblGrundTilldeln</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TblVaraTjanstAlt</vt:lpstr>
      <vt:lpstr>TidsåtgNrTjänst</vt:lpstr>
      <vt:lpstr>Information!TillDelVal</vt:lpstr>
      <vt:lpstr>TillDelVal</vt:lpstr>
      <vt:lpstr>Information!TillDelVal2</vt:lpstr>
      <vt:lpstr>TillDelVal2</vt:lpstr>
      <vt:lpstr>UKey</vt:lpstr>
      <vt:lpstr>Information!USRDelområde</vt:lpstr>
      <vt:lpstr>USRDelområde</vt:lpstr>
      <vt:lpstr>Information!UtvarderingsVal</vt:lpstr>
      <vt:lpstr>UtvarderingsVal</vt:lpstr>
      <vt:lpstr>Information!UtvarderingsVal2</vt:lpstr>
      <vt:lpstr>UtvarderingsVal2</vt:lpstr>
      <vt:lpstr>Information!ValBilaga</vt:lpstr>
      <vt:lpstr>ValBilaga</vt:lpstr>
      <vt:lpstr>ValKravUppfyllt</vt:lpstr>
      <vt:lpstr>ValVarTja</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Nils Hasselberg</cp:lastModifiedBy>
  <cp:lastPrinted>2025-02-27T12:47:25Z</cp:lastPrinted>
  <dcterms:created xsi:type="dcterms:W3CDTF">2008-11-24T11:40:31Z</dcterms:created>
  <dcterms:modified xsi:type="dcterms:W3CDTF">2025-11-07T15:34:43Z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