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21 Indexreglering\2026\Water Company -KLAR\"/>
    </mc:Choice>
  </mc:AlternateContent>
  <xr:revisionPtr revIDLastSave="0" documentId="13_ncr:1_{93651F33-81C2-450F-8E1B-F9E5490D6972}" xr6:coauthVersionLast="47" xr6:coauthVersionMax="47" xr10:uidLastSave="{00000000-0000-0000-0000-000000000000}"/>
  <bookViews>
    <workbookView xWindow="28680" yWindow="-120" windowWidth="29040" windowHeight="15720" tabRatio="871" activeTab="4" xr2:uid="{00000000-000D-0000-FFFF-FFFF00000000}"/>
  </bookViews>
  <sheets>
    <sheet name="Hyra vattenautomater" sheetId="6" r:id="rId1"/>
    <sheet name="Underskåp" sheetId="9" r:id="rId2"/>
    <sheet name="Service vattenautomater" sheetId="7" r:id="rId3"/>
    <sheet name="Övrigt sortiment varor" sheetId="3" r:id="rId4"/>
    <sheet name="Övrigt sortiment automater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  <c r="I6" i="3"/>
  <c r="I5" i="3"/>
  <c r="F14" i="6"/>
  <c r="F5" i="6"/>
  <c r="J4" i="4"/>
  <c r="I4" i="4"/>
  <c r="H4" i="4"/>
  <c r="G4" i="4"/>
  <c r="H7" i="3"/>
  <c r="H6" i="3"/>
  <c r="H5" i="3"/>
  <c r="D7" i="7"/>
  <c r="D6" i="7"/>
  <c r="D5" i="7"/>
  <c r="I18" i="6"/>
  <c r="H18" i="6"/>
  <c r="G18" i="6"/>
  <c r="F18" i="6"/>
  <c r="I17" i="6"/>
  <c r="H17" i="6"/>
  <c r="G17" i="6"/>
  <c r="F17" i="6"/>
  <c r="I16" i="6"/>
  <c r="H16" i="6"/>
  <c r="G16" i="6"/>
  <c r="F16" i="6"/>
  <c r="I14" i="6"/>
  <c r="H14" i="6"/>
  <c r="G14" i="6"/>
  <c r="I13" i="6"/>
  <c r="H13" i="6"/>
  <c r="G13" i="6"/>
  <c r="F13" i="6"/>
  <c r="I12" i="6"/>
  <c r="H12" i="6"/>
  <c r="G12" i="6"/>
  <c r="F12" i="6"/>
  <c r="I9" i="6"/>
  <c r="H9" i="6"/>
  <c r="G9" i="6"/>
  <c r="F9" i="6"/>
  <c r="I7" i="6"/>
  <c r="H7" i="6"/>
  <c r="G7" i="6"/>
  <c r="F7" i="6"/>
  <c r="I5" i="6"/>
  <c r="H5" i="6"/>
  <c r="G5" i="6"/>
</calcChain>
</file>

<file path=xl/sharedStrings.xml><?xml version="1.0" encoding="utf-8"?>
<sst xmlns="http://schemas.openxmlformats.org/spreadsheetml/2006/main" count="157" uniqueCount="91">
  <si>
    <t>Benämning</t>
  </si>
  <si>
    <t>Enhet (kvantitet)</t>
  </si>
  <si>
    <t xml:space="preserve">Offererat pris </t>
  </si>
  <si>
    <t>Fullservice</t>
  </si>
  <si>
    <t>Position i varukorg</t>
  </si>
  <si>
    <t>Artikelbenämning</t>
  </si>
  <si>
    <t>Artikelnummer</t>
  </si>
  <si>
    <t>Underskåp</t>
  </si>
  <si>
    <t>Karaffer</t>
  </si>
  <si>
    <t>Bägare/mugg till vatten 20-30 cl</t>
  </si>
  <si>
    <t>Pris per månad för 1-2 vattenautomater</t>
  </si>
  <si>
    <t>Pris per månad för 5-6 vattenautomater</t>
  </si>
  <si>
    <t>Förpackningsstorlek (minsta beställningsbara enhet)</t>
  </si>
  <si>
    <t>Hyra vattenautomater</t>
  </si>
  <si>
    <t>Modellbeteckning</t>
  </si>
  <si>
    <t>Kylkapacitet</t>
  </si>
  <si>
    <t xml:space="preserve"> Minst 30 liter/h</t>
  </si>
  <si>
    <t xml:space="preserve"> Minst 40 liter/h</t>
  </si>
  <si>
    <t xml:space="preserve"> Minst 80 liter/h</t>
  </si>
  <si>
    <t xml:space="preserve"> Minst 95 liter/h</t>
  </si>
  <si>
    <t>Service vattenautomater</t>
  </si>
  <si>
    <t>Övrigt sortiment varor</t>
  </si>
  <si>
    <t>Övrigt sortiment automater</t>
  </si>
  <si>
    <t>Beskrivning av eventuell tillgänglighetsanpassning</t>
  </si>
  <si>
    <t>Pris hyra/månad för hyresperiod om 12 månader</t>
  </si>
  <si>
    <t>Pris hyra/månad för hyresperiod om 24 månader</t>
  </si>
  <si>
    <t>Pris hyra/månad  för hyresperiod 36 om månader</t>
  </si>
  <si>
    <t>Pris hyra/månad för hyresperiod 48 om månader</t>
  </si>
  <si>
    <t>Pris hyra/månad för hyresperiod om 36 månader</t>
  </si>
  <si>
    <t>Pris hyra/månad för hyresperiod om 48 månader</t>
  </si>
  <si>
    <t>Pris per månad för 3-4 vattenautomater</t>
  </si>
  <si>
    <t xml:space="preserve">Modellbeteckning </t>
  </si>
  <si>
    <t>Information om vara</t>
  </si>
  <si>
    <t>Eventuell detaljerad information om vara</t>
  </si>
  <si>
    <t>Kolsyreflaska</t>
  </si>
  <si>
    <t>Typ av vattenautomat (fristående/inbyggd/bänkmodell m.m.)</t>
  </si>
  <si>
    <t>Enhet för lämnat pris i kolumn I</t>
  </si>
  <si>
    <t>Offererat pris per angiven enhet i kolumn J</t>
  </si>
  <si>
    <t xml:space="preserve">Pris per förpackning i kolumn G (minsta beställningsbara enhet) </t>
  </si>
  <si>
    <t>Underskåp 30</t>
  </si>
  <si>
    <t>240030-1</t>
  </si>
  <si>
    <t>240045-1</t>
  </si>
  <si>
    <t>240080-1</t>
  </si>
  <si>
    <t>Underskåp 45</t>
  </si>
  <si>
    <t>Underskåp 80</t>
  </si>
  <si>
    <t>Tapp inbyggd 30L/h - Hamburg tapptorn</t>
  </si>
  <si>
    <t>Tapp inbyggd 80L/h - Hamburg tapptorn</t>
  </si>
  <si>
    <t>Tapp inbyggd 120L/h - Hamburg tapptorn</t>
  </si>
  <si>
    <t>London 30L/h - Bänkmodell</t>
  </si>
  <si>
    <t>London 45L/h - Bänkmodell</t>
  </si>
  <si>
    <t>Köpenhamn 80L/h - Bänkmodell</t>
  </si>
  <si>
    <t>Exklusiv 0,75L</t>
  </si>
  <si>
    <t>0,75L med gravyr</t>
  </si>
  <si>
    <t>London 30L/h - Fristående / underskåp</t>
  </si>
  <si>
    <t>London 45L/h - Fristående / underskåp</t>
  </si>
  <si>
    <t>Köpenhamn 80L/h - Fristående / underskåp</t>
  </si>
  <si>
    <t>Miljömuggar</t>
  </si>
  <si>
    <t>800st / kar</t>
  </si>
  <si>
    <t>1st kartong</t>
  </si>
  <si>
    <t>1 st mugg</t>
  </si>
  <si>
    <t>1 st karaff</t>
  </si>
  <si>
    <t>E-6007E</t>
  </si>
  <si>
    <t>Fristående Handsfree</t>
  </si>
  <si>
    <t>Pedaler för dom som inte når till knappar</t>
  </si>
  <si>
    <t>Tillhörande underskåp till vattenautomat på position 1</t>
  </si>
  <si>
    <t>Tillhörande underskåp till vattenautomat på position 2</t>
  </si>
  <si>
    <t>Tillhörande underskåp till vattenautomat på position 3</t>
  </si>
  <si>
    <t>Fristående vattenautomat</t>
  </si>
  <si>
    <t>Inbyggd vattenautomat</t>
  </si>
  <si>
    <t>Vattenautomat, bänkmodell</t>
  </si>
  <si>
    <t>UNSPSC-kod</t>
  </si>
  <si>
    <t>Momssats</t>
  </si>
  <si>
    <t xml:space="preserve">Vara </t>
  </si>
  <si>
    <t>Eventuell certifiering</t>
  </si>
  <si>
    <t>Fristående vattenautomater</t>
  </si>
  <si>
    <t>Inbyggda vattenautomater</t>
  </si>
  <si>
    <t>Vattenautomater, bänkmodell</t>
  </si>
  <si>
    <t>Glaskaraff för kalla drycker</t>
  </si>
  <si>
    <t>Flaska 3,75kg kolsyra</t>
  </si>
  <si>
    <t>-</t>
  </si>
  <si>
    <t>Miljömuggar för varma och kalla drycker</t>
  </si>
  <si>
    <t>TÜV Austria S0919</t>
  </si>
  <si>
    <t>London 45L/h med underskåp och pedaler</t>
  </si>
  <si>
    <t>UN1013</t>
  </si>
  <si>
    <t>1 kar (12 karaffer)</t>
  </si>
  <si>
    <t>1 kg kolsyra</t>
  </si>
  <si>
    <t>1 st fyllning 3,75kg</t>
  </si>
  <si>
    <t>3,75kg kolsyra fyllning</t>
  </si>
  <si>
    <t>Kolsyreflaska med 3,75kg kolsyra fyllning</t>
  </si>
  <si>
    <t>Prislista Vattenautomater</t>
  </si>
  <si>
    <t>Water Company i Sverige AB 2026-04-01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</si>
</sst>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SEK]"/>
    <numFmt numFmtId="165" formatCode="#,##0.00\ &quot;kr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i/>
      <sz val="14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164" fontId="0" fillId="2" borderId="0" xfId="0" applyNumberFormat="1" applyFill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  <xf numFmtId="1" fontId="6" fillId="2" borderId="1" xfId="0" applyNumberFormat="1" applyFont="1" applyFill="1" applyBorder="1" applyAlignment="1" applyProtection="1">
      <alignment vertical="center"/>
      <protection locked="0"/>
    </xf>
    <xf numFmtId="9" fontId="6" fillId="2" borderId="3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right" vertical="center"/>
      <protection locked="0"/>
    </xf>
    <xf numFmtId="1" fontId="6" fillId="4" borderId="1" xfId="0" applyNumberFormat="1" applyFont="1" applyFill="1" applyBorder="1" applyAlignment="1" applyProtection="1">
      <alignment vertical="center"/>
      <protection locked="0"/>
    </xf>
    <xf numFmtId="9" fontId="6" fillId="4" borderId="1" xfId="0" applyNumberFormat="1" applyFont="1" applyFill="1" applyBorder="1" applyAlignment="1" applyProtection="1">
      <alignment horizontal="right" vertical="center"/>
      <protection locked="0"/>
    </xf>
    <xf numFmtId="9" fontId="6" fillId="4" borderId="3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vertical="center"/>
      <protection locked="0"/>
    </xf>
    <xf numFmtId="9" fontId="6" fillId="4" borderId="1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" fontId="6" fillId="4" borderId="3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" xfId="0" applyFont="1" applyFill="1" applyBorder="1" applyAlignment="1">
      <alignment vertical="center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65" fontId="6" fillId="4" borderId="1" xfId="0" applyNumberFormat="1" applyFont="1" applyFill="1" applyBorder="1" applyAlignment="1" applyProtection="1">
      <alignment vertical="center"/>
      <protection locked="0"/>
    </xf>
    <xf numFmtId="165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6" fillId="4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B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A79D-414D-422C-8989-FEE679FCF70C}">
  <sheetPr>
    <pageSetUpPr fitToPage="1"/>
  </sheetPr>
  <dimension ref="A1:K28"/>
  <sheetViews>
    <sheetView showGridLines="0" topLeftCell="E11" zoomScaleNormal="100" workbookViewId="0">
      <selection activeCell="H16" sqref="H16"/>
    </sheetView>
  </sheetViews>
  <sheetFormatPr defaultColWidth="9.140625" defaultRowHeight="15" x14ac:dyDescent="0.25"/>
  <cols>
    <col min="1" max="1" width="37.28515625" customWidth="1"/>
    <col min="2" max="2" width="39.28515625" customWidth="1"/>
    <col min="3" max="3" width="16" customWidth="1"/>
    <col min="4" max="5" width="32.42578125" customWidth="1"/>
    <col min="6" max="9" width="24.140625" customWidth="1"/>
    <col min="10" max="10" width="25.7109375" customWidth="1"/>
    <col min="11" max="11" width="15.7109375" customWidth="1"/>
  </cols>
  <sheetData>
    <row r="1" spans="1:11" ht="23.25" x14ac:dyDescent="0.35">
      <c r="A1" s="1" t="s">
        <v>89</v>
      </c>
      <c r="C1" s="1" t="s">
        <v>90</v>
      </c>
    </row>
    <row r="2" spans="1:11" ht="20.25" x14ac:dyDescent="0.3">
      <c r="A2" s="2" t="s">
        <v>13</v>
      </c>
    </row>
    <row r="3" spans="1:11" ht="14.45" customHeight="1" x14ac:dyDescent="0.3">
      <c r="A3" s="3"/>
      <c r="B3" s="3"/>
      <c r="C3" s="3"/>
      <c r="D3" s="3"/>
      <c r="E3" s="3"/>
      <c r="F3" s="3"/>
      <c r="G3" s="3"/>
      <c r="H3" s="3"/>
    </row>
    <row r="4" spans="1:11" ht="76.5" customHeight="1" x14ac:dyDescent="0.25">
      <c r="A4" s="10" t="s">
        <v>4</v>
      </c>
      <c r="B4" s="10" t="s">
        <v>74</v>
      </c>
      <c r="C4" s="10" t="s">
        <v>15</v>
      </c>
      <c r="D4" s="11" t="s">
        <v>14</v>
      </c>
      <c r="E4" s="11" t="s">
        <v>6</v>
      </c>
      <c r="F4" s="10" t="s">
        <v>24</v>
      </c>
      <c r="G4" s="10" t="s">
        <v>25</v>
      </c>
      <c r="H4" s="10" t="s">
        <v>26</v>
      </c>
      <c r="I4" s="10" t="s">
        <v>27</v>
      </c>
      <c r="J4" s="10" t="s">
        <v>70</v>
      </c>
      <c r="K4" s="10" t="s">
        <v>71</v>
      </c>
    </row>
    <row r="5" spans="1:11" ht="42" customHeight="1" x14ac:dyDescent="0.25">
      <c r="A5" s="12">
        <v>1</v>
      </c>
      <c r="B5" s="13" t="s">
        <v>67</v>
      </c>
      <c r="C5" s="14" t="s">
        <v>16</v>
      </c>
      <c r="D5" s="15" t="s">
        <v>53</v>
      </c>
      <c r="E5" s="16">
        <v>240030</v>
      </c>
      <c r="F5" s="37">
        <f>366.8*1.08</f>
        <v>396.14400000000006</v>
      </c>
      <c r="G5" s="37">
        <f>325.88*1.08</f>
        <v>351.9504</v>
      </c>
      <c r="H5" s="37">
        <f>303.92*1.08</f>
        <v>328.23360000000002</v>
      </c>
      <c r="I5" s="37">
        <f>288.2*1.08</f>
        <v>311.25600000000003</v>
      </c>
      <c r="J5" s="17">
        <v>48101700</v>
      </c>
      <c r="K5" s="18">
        <v>0.25</v>
      </c>
    </row>
    <row r="6" spans="1:11" ht="42" customHeight="1" x14ac:dyDescent="0.25">
      <c r="A6" s="22"/>
      <c r="B6" s="13" t="s">
        <v>64</v>
      </c>
      <c r="C6" s="23"/>
      <c r="D6" s="15" t="s">
        <v>39</v>
      </c>
      <c r="E6" s="16" t="s">
        <v>40</v>
      </c>
      <c r="F6" s="23"/>
      <c r="G6" s="23"/>
      <c r="H6" s="23"/>
      <c r="I6" s="23"/>
      <c r="J6" s="8"/>
      <c r="K6" s="9"/>
    </row>
    <row r="7" spans="1:11" ht="42" customHeight="1" x14ac:dyDescent="0.25">
      <c r="A7" s="12">
        <v>2</v>
      </c>
      <c r="B7" s="13" t="s">
        <v>67</v>
      </c>
      <c r="C7" s="13" t="s">
        <v>17</v>
      </c>
      <c r="D7" s="15" t="s">
        <v>54</v>
      </c>
      <c r="E7" s="16">
        <v>240031</v>
      </c>
      <c r="F7" s="37">
        <f>366.8*1.08</f>
        <v>396.14400000000006</v>
      </c>
      <c r="G7" s="37">
        <f>356.32*1.08</f>
        <v>384.82560000000001</v>
      </c>
      <c r="H7" s="37">
        <f>324.88*1.08</f>
        <v>350.87040000000002</v>
      </c>
      <c r="I7" s="37">
        <f>314.4*1.08</f>
        <v>339.55200000000002</v>
      </c>
      <c r="J7" s="17">
        <v>48101700</v>
      </c>
      <c r="K7" s="18">
        <v>0.25</v>
      </c>
    </row>
    <row r="8" spans="1:11" ht="42" customHeight="1" x14ac:dyDescent="0.25">
      <c r="A8" s="22"/>
      <c r="B8" s="13" t="s">
        <v>65</v>
      </c>
      <c r="C8" s="24"/>
      <c r="D8" s="15" t="s">
        <v>43</v>
      </c>
      <c r="E8" s="16" t="s">
        <v>41</v>
      </c>
      <c r="F8" s="23"/>
      <c r="G8" s="23"/>
      <c r="H8" s="23"/>
      <c r="I8" s="23"/>
      <c r="J8" s="8"/>
      <c r="K8" s="9"/>
    </row>
    <row r="9" spans="1:11" ht="47.25" customHeight="1" x14ac:dyDescent="0.25">
      <c r="A9" s="12">
        <v>3</v>
      </c>
      <c r="B9" s="13" t="s">
        <v>67</v>
      </c>
      <c r="C9" s="13" t="s">
        <v>18</v>
      </c>
      <c r="D9" s="15" t="s">
        <v>55</v>
      </c>
      <c r="E9" s="16">
        <v>240032</v>
      </c>
      <c r="F9" s="37">
        <f>408.72*1.08</f>
        <v>441.41760000000005</v>
      </c>
      <c r="G9" s="37">
        <f>398.24*1.08</f>
        <v>430.09920000000005</v>
      </c>
      <c r="H9" s="37">
        <f>366.8*1.08</f>
        <v>396.14400000000006</v>
      </c>
      <c r="I9" s="37">
        <f>356.32*1.08</f>
        <v>384.82560000000001</v>
      </c>
      <c r="J9" s="17">
        <v>48101700</v>
      </c>
      <c r="K9" s="18">
        <v>0.25</v>
      </c>
    </row>
    <row r="10" spans="1:11" ht="47.25" customHeight="1" x14ac:dyDescent="0.25">
      <c r="A10" s="22"/>
      <c r="B10" s="13" t="s">
        <v>66</v>
      </c>
      <c r="C10" s="24"/>
      <c r="D10" s="15" t="s">
        <v>44</v>
      </c>
      <c r="E10" s="16" t="s">
        <v>42</v>
      </c>
      <c r="F10" s="23"/>
      <c r="G10" s="23"/>
      <c r="H10" s="23"/>
      <c r="I10" s="23"/>
      <c r="J10" s="8"/>
      <c r="K10" s="9"/>
    </row>
    <row r="11" spans="1:11" ht="44.25" customHeight="1" x14ac:dyDescent="0.25">
      <c r="A11" s="10" t="s">
        <v>4</v>
      </c>
      <c r="B11" s="10" t="s">
        <v>75</v>
      </c>
      <c r="C11" s="10" t="s">
        <v>15</v>
      </c>
      <c r="D11" s="11" t="s">
        <v>14</v>
      </c>
      <c r="E11" s="11" t="s">
        <v>6</v>
      </c>
      <c r="F11" s="10" t="s">
        <v>24</v>
      </c>
      <c r="G11" s="10" t="s">
        <v>25</v>
      </c>
      <c r="H11" s="10" t="s">
        <v>26</v>
      </c>
      <c r="I11" s="10" t="s">
        <v>27</v>
      </c>
      <c r="J11" s="10" t="s">
        <v>70</v>
      </c>
      <c r="K11" s="10" t="s">
        <v>71</v>
      </c>
    </row>
    <row r="12" spans="1:11" ht="33.75" customHeight="1" x14ac:dyDescent="0.25">
      <c r="A12" s="12">
        <v>4</v>
      </c>
      <c r="B12" s="13" t="s">
        <v>68</v>
      </c>
      <c r="C12" s="13" t="s">
        <v>16</v>
      </c>
      <c r="D12" s="15" t="s">
        <v>45</v>
      </c>
      <c r="E12" s="20">
        <v>240033</v>
      </c>
      <c r="F12" s="37">
        <f>345.84*1.08</f>
        <v>373.50720000000001</v>
      </c>
      <c r="G12" s="37">
        <f>324.88*1.08</f>
        <v>350.87040000000002</v>
      </c>
      <c r="H12" s="37">
        <f>303.92*1.08</f>
        <v>328.23360000000002</v>
      </c>
      <c r="I12" s="37">
        <f>293.44*1.08</f>
        <v>316.91520000000003</v>
      </c>
      <c r="J12" s="17">
        <v>48101700</v>
      </c>
      <c r="K12" s="21">
        <v>0.25</v>
      </c>
    </row>
    <row r="13" spans="1:11" ht="42" customHeight="1" x14ac:dyDescent="0.25">
      <c r="A13" s="12">
        <v>5</v>
      </c>
      <c r="B13" s="13" t="s">
        <v>68</v>
      </c>
      <c r="C13" s="13" t="s">
        <v>18</v>
      </c>
      <c r="D13" s="15" t="s">
        <v>46</v>
      </c>
      <c r="E13" s="20">
        <v>240034</v>
      </c>
      <c r="F13" s="37">
        <f>398.24*1.08</f>
        <v>430.09920000000005</v>
      </c>
      <c r="G13" s="37">
        <f>366.8*1.08</f>
        <v>396.14400000000006</v>
      </c>
      <c r="H13" s="37">
        <f>345.84*1.08</f>
        <v>373.50720000000001</v>
      </c>
      <c r="I13" s="37">
        <f>335.36*1.08</f>
        <v>362.18880000000001</v>
      </c>
      <c r="J13" s="17">
        <v>48101700</v>
      </c>
      <c r="K13" s="21">
        <v>0.25</v>
      </c>
    </row>
    <row r="14" spans="1:11" ht="34.5" customHeight="1" x14ac:dyDescent="0.25">
      <c r="A14" s="12">
        <v>6</v>
      </c>
      <c r="B14" s="13" t="s">
        <v>68</v>
      </c>
      <c r="C14" s="13" t="s">
        <v>19</v>
      </c>
      <c r="D14" s="15" t="s">
        <v>47</v>
      </c>
      <c r="E14" s="20">
        <v>240035</v>
      </c>
      <c r="F14" s="37">
        <f>524*1.08</f>
        <v>565.92000000000007</v>
      </c>
      <c r="G14" s="37">
        <f>461.12*1.08</f>
        <v>498.00960000000003</v>
      </c>
      <c r="H14" s="37">
        <f>429.68*1.08</f>
        <v>464.05440000000004</v>
      </c>
      <c r="I14" s="37">
        <f>419.2*1.08</f>
        <v>452.73599999999999</v>
      </c>
      <c r="J14" s="17">
        <v>48101700</v>
      </c>
      <c r="K14" s="21">
        <v>0.25</v>
      </c>
    </row>
    <row r="15" spans="1:11" ht="47.25" x14ac:dyDescent="0.25">
      <c r="A15" s="10" t="s">
        <v>4</v>
      </c>
      <c r="B15" s="10" t="s">
        <v>76</v>
      </c>
      <c r="C15" s="10" t="s">
        <v>15</v>
      </c>
      <c r="D15" s="11" t="s">
        <v>14</v>
      </c>
      <c r="E15" s="11" t="s">
        <v>6</v>
      </c>
      <c r="F15" s="10" t="s">
        <v>24</v>
      </c>
      <c r="G15" s="10" t="s">
        <v>25</v>
      </c>
      <c r="H15" s="10" t="s">
        <v>26</v>
      </c>
      <c r="I15" s="10" t="s">
        <v>27</v>
      </c>
      <c r="J15" s="10" t="s">
        <v>70</v>
      </c>
      <c r="K15" s="10" t="s">
        <v>71</v>
      </c>
    </row>
    <row r="16" spans="1:11" ht="45" customHeight="1" x14ac:dyDescent="0.25">
      <c r="A16" s="12">
        <v>7</v>
      </c>
      <c r="B16" s="13" t="s">
        <v>69</v>
      </c>
      <c r="C16" s="13" t="s">
        <v>16</v>
      </c>
      <c r="D16" s="15" t="s">
        <v>48</v>
      </c>
      <c r="E16" s="20">
        <v>240036</v>
      </c>
      <c r="F16" s="37">
        <f>314.4*1.08</f>
        <v>339.55200000000002</v>
      </c>
      <c r="G16" s="37">
        <f>272.48*1.08</f>
        <v>294.27840000000003</v>
      </c>
      <c r="H16" s="37">
        <f>262*1.08</f>
        <v>282.96000000000004</v>
      </c>
      <c r="I16" s="37">
        <f>235.8*1.08</f>
        <v>254.66400000000002</v>
      </c>
      <c r="J16" s="17">
        <v>48101700</v>
      </c>
      <c r="K16" s="21">
        <v>0.25</v>
      </c>
    </row>
    <row r="17" spans="1:11" ht="30" x14ac:dyDescent="0.25">
      <c r="A17" s="12">
        <v>8</v>
      </c>
      <c r="B17" s="13" t="s">
        <v>69</v>
      </c>
      <c r="C17" s="13" t="s">
        <v>17</v>
      </c>
      <c r="D17" s="15" t="s">
        <v>49</v>
      </c>
      <c r="E17" s="20">
        <v>240037</v>
      </c>
      <c r="F17" s="37">
        <f>324.88*1.08</f>
        <v>350.87040000000002</v>
      </c>
      <c r="G17" s="37">
        <f>282.96*1.08</f>
        <v>305.59679999999997</v>
      </c>
      <c r="H17" s="37">
        <f>267.24*1.08</f>
        <v>288.61920000000003</v>
      </c>
      <c r="I17" s="37">
        <f>256.76*1.08</f>
        <v>277.30079999999998</v>
      </c>
      <c r="J17" s="17">
        <v>48101700</v>
      </c>
      <c r="K17" s="21">
        <v>0.25</v>
      </c>
    </row>
    <row r="18" spans="1:11" ht="30" x14ac:dyDescent="0.25">
      <c r="A18" s="12">
        <v>9</v>
      </c>
      <c r="B18" s="13" t="s">
        <v>69</v>
      </c>
      <c r="C18" s="13" t="s">
        <v>18</v>
      </c>
      <c r="D18" s="15" t="s">
        <v>50</v>
      </c>
      <c r="E18" s="20">
        <v>240038</v>
      </c>
      <c r="F18" s="37">
        <f>424.44*1.08</f>
        <v>458.39520000000005</v>
      </c>
      <c r="G18" s="37">
        <f>288.2*1.08</f>
        <v>311.25600000000003</v>
      </c>
      <c r="H18" s="37">
        <f>366.8*1.08</f>
        <v>396.14400000000006</v>
      </c>
      <c r="I18" s="37">
        <f>322.78*1.08</f>
        <v>348.60239999999999</v>
      </c>
      <c r="J18" s="17">
        <v>48101700</v>
      </c>
      <c r="K18" s="21">
        <v>0.25</v>
      </c>
    </row>
    <row r="19" spans="1:11" x14ac:dyDescent="0.25">
      <c r="F19" s="4"/>
    </row>
    <row r="20" spans="1:11" x14ac:dyDescent="0.25">
      <c r="F20" s="4"/>
    </row>
    <row r="21" spans="1:11" x14ac:dyDescent="0.25">
      <c r="F21" s="4"/>
    </row>
    <row r="22" spans="1:11" x14ac:dyDescent="0.25">
      <c r="F22" s="4"/>
    </row>
    <row r="23" spans="1:11" x14ac:dyDescent="0.25">
      <c r="F23" s="4"/>
    </row>
    <row r="24" spans="1:11" x14ac:dyDescent="0.25">
      <c r="F24" s="4"/>
    </row>
    <row r="25" spans="1:11" x14ac:dyDescent="0.25">
      <c r="F25" s="4"/>
    </row>
    <row r="26" spans="1:11" x14ac:dyDescent="0.25">
      <c r="F26" s="4"/>
    </row>
    <row r="27" spans="1:11" x14ac:dyDescent="0.25">
      <c r="F27" s="4"/>
    </row>
    <row r="28" spans="1:11" x14ac:dyDescent="0.25">
      <c r="F28" s="4"/>
    </row>
  </sheetData>
  <sheetProtection formatRows="0"/>
  <pageMargins left="0.70866141732283472" right="0.70866141732283472" top="0.74803149606299213" bottom="0.74803149606299213" header="0.31496062992125984" footer="0.31496062992125984"/>
  <pageSetup paperSize="9" scale="44" fitToHeight="0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2719-5249-4B87-9762-1E9B6FD14580}">
  <sheetPr>
    <pageSetUpPr fitToPage="1"/>
  </sheetPr>
  <dimension ref="A1:E7"/>
  <sheetViews>
    <sheetView showGridLines="0" zoomScaleNormal="100" workbookViewId="0">
      <selection activeCell="D1" sqref="D1"/>
    </sheetView>
  </sheetViews>
  <sheetFormatPr defaultColWidth="9.140625" defaultRowHeight="15" x14ac:dyDescent="0.25"/>
  <cols>
    <col min="1" max="1" width="14" customWidth="1"/>
    <col min="2" max="2" width="22.85546875" customWidth="1"/>
    <col min="3" max="3" width="18.42578125" customWidth="1"/>
    <col min="4" max="4" width="25.7109375" customWidth="1"/>
    <col min="5" max="5" width="15.7109375" customWidth="1"/>
  </cols>
  <sheetData>
    <row r="1" spans="1:5" ht="23.25" x14ac:dyDescent="0.35">
      <c r="A1" s="1" t="s">
        <v>89</v>
      </c>
      <c r="D1" s="1" t="s">
        <v>90</v>
      </c>
    </row>
    <row r="2" spans="1:5" ht="20.25" x14ac:dyDescent="0.3">
      <c r="A2" s="2" t="s">
        <v>7</v>
      </c>
    </row>
    <row r="4" spans="1:5" ht="36" customHeight="1" x14ac:dyDescent="0.25">
      <c r="A4" s="25" t="s">
        <v>4</v>
      </c>
      <c r="B4" s="10" t="s">
        <v>31</v>
      </c>
      <c r="C4" s="10" t="s">
        <v>6</v>
      </c>
      <c r="D4" s="10" t="s">
        <v>70</v>
      </c>
      <c r="E4" s="10" t="s">
        <v>71</v>
      </c>
    </row>
    <row r="5" spans="1:5" x14ac:dyDescent="0.25">
      <c r="A5" s="12">
        <v>1</v>
      </c>
      <c r="B5" s="26" t="s">
        <v>39</v>
      </c>
      <c r="C5" s="27" t="s">
        <v>40</v>
      </c>
      <c r="D5" s="17">
        <v>48101700</v>
      </c>
      <c r="E5" s="18">
        <v>0.25</v>
      </c>
    </row>
    <row r="6" spans="1:5" x14ac:dyDescent="0.25">
      <c r="A6" s="12">
        <v>2</v>
      </c>
      <c r="B6" s="26" t="s">
        <v>43</v>
      </c>
      <c r="C6" s="27" t="s">
        <v>41</v>
      </c>
      <c r="D6" s="17">
        <v>48101700</v>
      </c>
      <c r="E6" s="19">
        <v>0.25</v>
      </c>
    </row>
    <row r="7" spans="1:5" x14ac:dyDescent="0.25">
      <c r="A7" s="12">
        <v>3</v>
      </c>
      <c r="B7" s="26" t="s">
        <v>44</v>
      </c>
      <c r="C7" s="27" t="s">
        <v>42</v>
      </c>
      <c r="D7" s="17">
        <v>48101700</v>
      </c>
      <c r="E7" s="19">
        <v>0.25</v>
      </c>
    </row>
  </sheetData>
  <sheetProtection insertRows="0"/>
  <protectedRanges>
    <protectedRange sqref="A5:C34" name="Område1"/>
  </protectedRange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4B0-02F3-496A-B361-B60B37D26C2D}">
  <sheetPr>
    <pageSetUpPr fitToPage="1"/>
  </sheetPr>
  <dimension ref="A1:O10"/>
  <sheetViews>
    <sheetView showGridLines="0" topLeftCell="B1" zoomScaleNormal="100" workbookViewId="0">
      <selection activeCell="M22" sqref="M22"/>
    </sheetView>
  </sheetViews>
  <sheetFormatPr defaultColWidth="9.140625" defaultRowHeight="15" x14ac:dyDescent="0.25"/>
  <cols>
    <col min="1" max="1" width="26.85546875" customWidth="1"/>
    <col min="2" max="2" width="28" bestFit="1" customWidth="1"/>
    <col min="3" max="3" width="25.140625" customWidth="1"/>
    <col min="4" max="4" width="17.85546875" customWidth="1"/>
    <col min="5" max="5" width="18.85546875" customWidth="1"/>
    <col min="6" max="6" width="14" customWidth="1"/>
  </cols>
  <sheetData>
    <row r="1" spans="1:15" ht="23.25" x14ac:dyDescent="0.35">
      <c r="A1" s="1" t="s">
        <v>89</v>
      </c>
      <c r="C1" s="1" t="s">
        <v>90</v>
      </c>
    </row>
    <row r="2" spans="1:15" ht="20.25" x14ac:dyDescent="0.3">
      <c r="A2" s="2" t="s">
        <v>20</v>
      </c>
    </row>
    <row r="4" spans="1:15" s="5" customFormat="1" ht="15.75" x14ac:dyDescent="0.25">
      <c r="A4" s="10" t="s">
        <v>4</v>
      </c>
      <c r="B4" s="10" t="s">
        <v>0</v>
      </c>
      <c r="C4" s="10" t="s">
        <v>1</v>
      </c>
      <c r="D4" s="10" t="s">
        <v>2</v>
      </c>
      <c r="E4" s="10" t="s">
        <v>70</v>
      </c>
      <c r="F4" s="10" t="s">
        <v>71</v>
      </c>
      <c r="H4"/>
      <c r="I4"/>
      <c r="J4"/>
      <c r="K4"/>
      <c r="L4"/>
      <c r="M4"/>
      <c r="N4"/>
      <c r="O4"/>
    </row>
    <row r="5" spans="1:15" ht="30" x14ac:dyDescent="0.25">
      <c r="A5" s="28">
        <v>1</v>
      </c>
      <c r="B5" s="29" t="s">
        <v>3</v>
      </c>
      <c r="C5" s="13" t="s">
        <v>10</v>
      </c>
      <c r="D5" s="38">
        <f>131*1.08</f>
        <v>141.48000000000002</v>
      </c>
      <c r="E5" s="17">
        <v>48101700</v>
      </c>
      <c r="F5" s="18">
        <v>0.25</v>
      </c>
    </row>
    <row r="6" spans="1:15" ht="30" x14ac:dyDescent="0.25">
      <c r="A6" s="28">
        <v>2</v>
      </c>
      <c r="B6" s="29" t="s">
        <v>3</v>
      </c>
      <c r="C6" s="13" t="s">
        <v>30</v>
      </c>
      <c r="D6" s="38">
        <f>131*1.08</f>
        <v>141.48000000000002</v>
      </c>
      <c r="E6" s="17">
        <v>48101700</v>
      </c>
      <c r="F6" s="19">
        <v>0.25</v>
      </c>
    </row>
    <row r="7" spans="1:15" ht="30" x14ac:dyDescent="0.25">
      <c r="A7" s="28">
        <v>3</v>
      </c>
      <c r="B7" s="29" t="s">
        <v>3</v>
      </c>
      <c r="C7" s="13" t="s">
        <v>11</v>
      </c>
      <c r="D7" s="38">
        <f>131*1.08</f>
        <v>141.48000000000002</v>
      </c>
      <c r="E7" s="17">
        <v>48101700</v>
      </c>
      <c r="F7" s="19">
        <v>0.25</v>
      </c>
    </row>
    <row r="10" spans="1:15" x14ac:dyDescent="0.25">
      <c r="B10" s="6"/>
    </row>
  </sheetData>
  <protectedRanges>
    <protectedRange sqref="D5:D7" name="Område1"/>
  </protectedRanges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4"/>
  <sheetViews>
    <sheetView showGridLines="0" topLeftCell="G1" zoomScaleNormal="100" workbookViewId="0">
      <selection activeCell="I18" sqref="I18"/>
    </sheetView>
  </sheetViews>
  <sheetFormatPr defaultColWidth="9.140625" defaultRowHeight="15" x14ac:dyDescent="0.25"/>
  <cols>
    <col min="1" max="1" width="21.85546875" customWidth="1"/>
    <col min="2" max="2" width="37.140625" customWidth="1"/>
    <col min="3" max="3" width="36.85546875" customWidth="1"/>
    <col min="4" max="4" width="36.140625" customWidth="1"/>
    <col min="5" max="5" width="37.85546875" customWidth="1"/>
    <col min="6" max="6" width="27.140625" customWidth="1"/>
    <col min="7" max="7" width="29.7109375" customWidth="1"/>
    <col min="8" max="8" width="25.7109375" customWidth="1"/>
    <col min="9" max="9" width="23.140625" customWidth="1"/>
    <col min="10" max="11" width="20.42578125" customWidth="1"/>
    <col min="12" max="12" width="26.140625" customWidth="1"/>
    <col min="13" max="13" width="12.42578125" customWidth="1"/>
  </cols>
  <sheetData>
    <row r="1" spans="1:13" ht="23.45" customHeight="1" x14ac:dyDescent="0.35">
      <c r="A1" s="1" t="s">
        <v>89</v>
      </c>
      <c r="C1" s="1" t="s">
        <v>90</v>
      </c>
    </row>
    <row r="2" spans="1:13" ht="23.45" customHeight="1" x14ac:dyDescent="0.35">
      <c r="A2" s="2" t="s">
        <v>21</v>
      </c>
      <c r="C2" s="1"/>
    </row>
    <row r="3" spans="1:13" ht="14.25" customHeight="1" x14ac:dyDescent="0.3">
      <c r="A3" s="3"/>
      <c r="B3" s="3"/>
      <c r="C3" s="3"/>
      <c r="D3" s="3"/>
      <c r="E3" s="3"/>
    </row>
    <row r="4" spans="1:13" ht="63" x14ac:dyDescent="0.25">
      <c r="A4" s="10" t="s">
        <v>4</v>
      </c>
      <c r="B4" s="10" t="s">
        <v>72</v>
      </c>
      <c r="C4" s="10" t="s">
        <v>32</v>
      </c>
      <c r="D4" s="10" t="s">
        <v>33</v>
      </c>
      <c r="E4" s="10" t="s">
        <v>5</v>
      </c>
      <c r="F4" s="10" t="s">
        <v>6</v>
      </c>
      <c r="G4" s="10" t="s">
        <v>12</v>
      </c>
      <c r="H4" s="10" t="s">
        <v>38</v>
      </c>
      <c r="I4" s="10" t="s">
        <v>37</v>
      </c>
      <c r="J4" s="10" t="s">
        <v>36</v>
      </c>
      <c r="K4" s="10" t="s">
        <v>73</v>
      </c>
      <c r="L4" s="10" t="s">
        <v>70</v>
      </c>
      <c r="M4" s="10" t="s">
        <v>71</v>
      </c>
    </row>
    <row r="5" spans="1:13" ht="30" x14ac:dyDescent="0.25">
      <c r="A5" s="30">
        <v>1</v>
      </c>
      <c r="B5" s="27" t="s">
        <v>9</v>
      </c>
      <c r="C5" s="27" t="s">
        <v>56</v>
      </c>
      <c r="D5" s="27" t="s">
        <v>57</v>
      </c>
      <c r="E5" s="27" t="s">
        <v>80</v>
      </c>
      <c r="F5" s="27">
        <v>240085</v>
      </c>
      <c r="G5" s="27" t="s">
        <v>58</v>
      </c>
      <c r="H5" s="39">
        <f>332.64*1.012</f>
        <v>336.63168000000002</v>
      </c>
      <c r="I5" s="39">
        <f>0.42*1.012</f>
        <v>0.42503999999999997</v>
      </c>
      <c r="J5" s="27" t="s">
        <v>59</v>
      </c>
      <c r="K5" s="27" t="s">
        <v>81</v>
      </c>
      <c r="L5" s="35">
        <v>48101901</v>
      </c>
      <c r="M5" s="21">
        <v>0.25</v>
      </c>
    </row>
    <row r="6" spans="1:13" ht="30" x14ac:dyDescent="0.25">
      <c r="A6" s="30">
        <v>2</v>
      </c>
      <c r="B6" s="27" t="s">
        <v>34</v>
      </c>
      <c r="C6" s="27" t="s">
        <v>87</v>
      </c>
      <c r="D6" s="27" t="s">
        <v>78</v>
      </c>
      <c r="E6" s="27" t="s">
        <v>88</v>
      </c>
      <c r="F6" s="27">
        <v>5204</v>
      </c>
      <c r="G6" s="27" t="s">
        <v>86</v>
      </c>
      <c r="H6" s="39">
        <f>3780*1.012</f>
        <v>3825.36</v>
      </c>
      <c r="I6" s="39">
        <f>1008*1.012</f>
        <v>1020.096</v>
      </c>
      <c r="J6" s="27" t="s">
        <v>85</v>
      </c>
      <c r="K6" s="36" t="s">
        <v>83</v>
      </c>
      <c r="L6" s="31">
        <v>12142104</v>
      </c>
      <c r="M6" s="19">
        <v>0.25</v>
      </c>
    </row>
    <row r="7" spans="1:13" x14ac:dyDescent="0.25">
      <c r="A7" s="30">
        <v>3</v>
      </c>
      <c r="B7" s="27" t="s">
        <v>8</v>
      </c>
      <c r="C7" s="27" t="s">
        <v>51</v>
      </c>
      <c r="D7" s="27" t="s">
        <v>52</v>
      </c>
      <c r="E7" s="27" t="s">
        <v>77</v>
      </c>
      <c r="F7" s="27" t="s">
        <v>61</v>
      </c>
      <c r="G7" s="27" t="s">
        <v>84</v>
      </c>
      <c r="H7" s="39">
        <f>3810.24*1.012</f>
        <v>3855.96288</v>
      </c>
      <c r="I7" s="39">
        <f>317.52*1.012</f>
        <v>321.33024</v>
      </c>
      <c r="J7" s="27" t="s">
        <v>60</v>
      </c>
      <c r="K7" s="36" t="s">
        <v>79</v>
      </c>
      <c r="L7" s="31">
        <v>52151500</v>
      </c>
      <c r="M7" s="19">
        <v>0.25</v>
      </c>
    </row>
    <row r="8" spans="1:13" x14ac:dyDescent="0.25">
      <c r="I8" s="7"/>
    </row>
    <row r="9" spans="1:13" x14ac:dyDescent="0.25">
      <c r="I9" s="7"/>
    </row>
    <row r="10" spans="1:13" x14ac:dyDescent="0.25">
      <c r="I10" s="7"/>
    </row>
    <row r="11" spans="1:13" x14ac:dyDescent="0.25">
      <c r="I11" s="7"/>
    </row>
    <row r="12" spans="1:13" x14ac:dyDescent="0.25">
      <c r="I12" s="7"/>
    </row>
    <row r="13" spans="1:13" x14ac:dyDescent="0.25">
      <c r="I13" s="7"/>
    </row>
    <row r="14" spans="1:13" x14ac:dyDescent="0.25">
      <c r="I14" s="7"/>
    </row>
    <row r="15" spans="1:13" x14ac:dyDescent="0.25">
      <c r="I15" s="7"/>
    </row>
    <row r="16" spans="1:13" x14ac:dyDescent="0.25">
      <c r="I16" s="7"/>
    </row>
    <row r="17" spans="9:9" x14ac:dyDescent="0.25">
      <c r="I17" s="7"/>
    </row>
    <row r="18" spans="9:9" x14ac:dyDescent="0.25">
      <c r="I18" s="7"/>
    </row>
    <row r="19" spans="9:9" x14ac:dyDescent="0.25">
      <c r="I19" s="7"/>
    </row>
    <row r="20" spans="9:9" x14ac:dyDescent="0.25">
      <c r="I20" s="7"/>
    </row>
    <row r="21" spans="9:9" x14ac:dyDescent="0.25">
      <c r="I21" s="7"/>
    </row>
    <row r="22" spans="9:9" x14ac:dyDescent="0.25">
      <c r="I22" s="7"/>
    </row>
    <row r="23" spans="9:9" x14ac:dyDescent="0.25">
      <c r="I23" s="7"/>
    </row>
    <row r="24" spans="9:9" x14ac:dyDescent="0.25">
      <c r="I24" s="7"/>
    </row>
    <row r="25" spans="9:9" x14ac:dyDescent="0.25">
      <c r="I25" s="7"/>
    </row>
    <row r="26" spans="9:9" x14ac:dyDescent="0.25">
      <c r="I26" s="7"/>
    </row>
    <row r="27" spans="9:9" x14ac:dyDescent="0.25">
      <c r="I27" s="7"/>
    </row>
    <row r="28" spans="9:9" x14ac:dyDescent="0.25">
      <c r="I28" s="7"/>
    </row>
    <row r="29" spans="9:9" x14ac:dyDescent="0.25">
      <c r="I29" s="7"/>
    </row>
    <row r="30" spans="9:9" x14ac:dyDescent="0.25">
      <c r="I30" s="7"/>
    </row>
    <row r="31" spans="9:9" x14ac:dyDescent="0.25">
      <c r="I31" s="7"/>
    </row>
    <row r="32" spans="9:9" x14ac:dyDescent="0.25">
      <c r="I32" s="7"/>
    </row>
    <row r="33" spans="9:9" x14ac:dyDescent="0.25">
      <c r="I33" s="7"/>
    </row>
    <row r="34" spans="9:9" x14ac:dyDescent="0.25">
      <c r="I34" s="7"/>
    </row>
    <row r="35" spans="9:9" x14ac:dyDescent="0.25">
      <c r="I35" s="7"/>
    </row>
    <row r="36" spans="9:9" x14ac:dyDescent="0.25">
      <c r="I36" s="7"/>
    </row>
    <row r="37" spans="9:9" x14ac:dyDescent="0.25">
      <c r="I37" s="7"/>
    </row>
    <row r="38" spans="9:9" x14ac:dyDescent="0.25">
      <c r="I38" s="7"/>
    </row>
    <row r="39" spans="9:9" x14ac:dyDescent="0.25">
      <c r="I39" s="7"/>
    </row>
    <row r="40" spans="9:9" x14ac:dyDescent="0.25">
      <c r="I40" s="7"/>
    </row>
    <row r="41" spans="9:9" x14ac:dyDescent="0.25">
      <c r="I41" s="7"/>
    </row>
    <row r="42" spans="9:9" x14ac:dyDescent="0.25">
      <c r="I42" s="7"/>
    </row>
    <row r="43" spans="9:9" x14ac:dyDescent="0.25">
      <c r="I43" s="7"/>
    </row>
    <row r="44" spans="9:9" x14ac:dyDescent="0.25">
      <c r="I44" s="7"/>
    </row>
    <row r="45" spans="9:9" x14ac:dyDescent="0.25">
      <c r="I45" s="7"/>
    </row>
    <row r="46" spans="9:9" x14ac:dyDescent="0.25">
      <c r="I46" s="7"/>
    </row>
    <row r="47" spans="9:9" x14ac:dyDescent="0.25">
      <c r="I47" s="7"/>
    </row>
    <row r="48" spans="9:9" x14ac:dyDescent="0.25">
      <c r="I48" s="7"/>
    </row>
    <row r="49" spans="9:9" x14ac:dyDescent="0.25">
      <c r="I49" s="7"/>
    </row>
    <row r="50" spans="9:9" x14ac:dyDescent="0.25">
      <c r="I50" s="7"/>
    </row>
    <row r="51" spans="9:9" x14ac:dyDescent="0.25">
      <c r="I51" s="7"/>
    </row>
    <row r="52" spans="9:9" x14ac:dyDescent="0.25">
      <c r="I52" s="7"/>
    </row>
    <row r="53" spans="9:9" x14ac:dyDescent="0.25">
      <c r="I53" s="7"/>
    </row>
    <row r="54" spans="9:9" x14ac:dyDescent="0.25">
      <c r="I54" s="7"/>
    </row>
    <row r="55" spans="9:9" x14ac:dyDescent="0.25">
      <c r="I55" s="7"/>
    </row>
    <row r="56" spans="9:9" x14ac:dyDescent="0.25">
      <c r="I56" s="7"/>
    </row>
    <row r="57" spans="9:9" x14ac:dyDescent="0.25">
      <c r="I57" s="7"/>
    </row>
    <row r="58" spans="9:9" x14ac:dyDescent="0.25">
      <c r="I58" s="7"/>
    </row>
    <row r="59" spans="9:9" x14ac:dyDescent="0.25">
      <c r="I59" s="7"/>
    </row>
    <row r="60" spans="9:9" x14ac:dyDescent="0.25">
      <c r="I60" s="7"/>
    </row>
    <row r="61" spans="9:9" x14ac:dyDescent="0.25">
      <c r="I61" s="7"/>
    </row>
    <row r="62" spans="9:9" x14ac:dyDescent="0.25">
      <c r="I62" s="7"/>
    </row>
    <row r="63" spans="9:9" x14ac:dyDescent="0.25">
      <c r="I63" s="7"/>
    </row>
    <row r="64" spans="9:9" x14ac:dyDescent="0.25">
      <c r="I64" s="7"/>
    </row>
    <row r="65" spans="9:9" x14ac:dyDescent="0.25">
      <c r="I65" s="7"/>
    </row>
    <row r="66" spans="9:9" x14ac:dyDescent="0.25">
      <c r="I66" s="7"/>
    </row>
    <row r="67" spans="9:9" x14ac:dyDescent="0.25">
      <c r="I67" s="7"/>
    </row>
    <row r="68" spans="9:9" x14ac:dyDescent="0.25">
      <c r="I68" s="7"/>
    </row>
    <row r="69" spans="9:9" x14ac:dyDescent="0.25">
      <c r="I69" s="7"/>
    </row>
    <row r="70" spans="9:9" x14ac:dyDescent="0.25">
      <c r="I70" s="7"/>
    </row>
    <row r="71" spans="9:9" x14ac:dyDescent="0.25">
      <c r="I71" s="7"/>
    </row>
    <row r="72" spans="9:9" x14ac:dyDescent="0.25">
      <c r="I72" s="7"/>
    </row>
    <row r="73" spans="9:9" x14ac:dyDescent="0.25">
      <c r="I73" s="7"/>
    </row>
    <row r="74" spans="9:9" x14ac:dyDescent="0.25">
      <c r="I74" s="7"/>
    </row>
    <row r="75" spans="9:9" x14ac:dyDescent="0.25">
      <c r="I75" s="7"/>
    </row>
    <row r="76" spans="9:9" x14ac:dyDescent="0.25">
      <c r="I76" s="7"/>
    </row>
    <row r="77" spans="9:9" x14ac:dyDescent="0.25">
      <c r="I77" s="7"/>
    </row>
    <row r="78" spans="9:9" x14ac:dyDescent="0.25">
      <c r="I78" s="7"/>
    </row>
    <row r="79" spans="9:9" x14ac:dyDescent="0.25">
      <c r="I79" s="7"/>
    </row>
    <row r="80" spans="9:9" x14ac:dyDescent="0.25">
      <c r="I80" s="7"/>
    </row>
    <row r="81" spans="9:9" x14ac:dyDescent="0.25">
      <c r="I81" s="7"/>
    </row>
    <row r="82" spans="9:9" x14ac:dyDescent="0.25">
      <c r="I82" s="7"/>
    </row>
    <row r="83" spans="9:9" x14ac:dyDescent="0.25">
      <c r="I83" s="7"/>
    </row>
    <row r="84" spans="9:9" x14ac:dyDescent="0.25">
      <c r="I84" s="7"/>
    </row>
    <row r="85" spans="9:9" x14ac:dyDescent="0.25">
      <c r="I85" s="7"/>
    </row>
    <row r="86" spans="9:9" x14ac:dyDescent="0.25">
      <c r="I86" s="7"/>
    </row>
    <row r="87" spans="9:9" x14ac:dyDescent="0.25">
      <c r="I87" s="7"/>
    </row>
    <row r="88" spans="9:9" x14ac:dyDescent="0.25">
      <c r="I88" s="7"/>
    </row>
    <row r="89" spans="9:9" x14ac:dyDescent="0.25">
      <c r="I89" s="7"/>
    </row>
    <row r="90" spans="9:9" x14ac:dyDescent="0.25">
      <c r="I90" s="7"/>
    </row>
    <row r="91" spans="9:9" x14ac:dyDescent="0.25">
      <c r="I91" s="7"/>
    </row>
    <row r="92" spans="9:9" x14ac:dyDescent="0.25">
      <c r="I92" s="7"/>
    </row>
    <row r="93" spans="9:9" x14ac:dyDescent="0.25">
      <c r="I93" s="7"/>
    </row>
    <row r="94" spans="9:9" x14ac:dyDescent="0.25">
      <c r="I94" s="7"/>
    </row>
    <row r="95" spans="9:9" x14ac:dyDescent="0.25">
      <c r="I95" s="7"/>
    </row>
    <row r="96" spans="9:9" x14ac:dyDescent="0.25">
      <c r="I96" s="7"/>
    </row>
    <row r="97" spans="9:9" x14ac:dyDescent="0.25">
      <c r="I97" s="7"/>
    </row>
    <row r="98" spans="9:9" x14ac:dyDescent="0.25">
      <c r="I98" s="7"/>
    </row>
    <row r="99" spans="9:9" x14ac:dyDescent="0.25">
      <c r="I99" s="7"/>
    </row>
    <row r="100" spans="9:9" x14ac:dyDescent="0.25">
      <c r="I100" s="7"/>
    </row>
    <row r="101" spans="9:9" x14ac:dyDescent="0.25">
      <c r="I101" s="7"/>
    </row>
    <row r="102" spans="9:9" x14ac:dyDescent="0.25">
      <c r="I102" s="7"/>
    </row>
    <row r="103" spans="9:9" x14ac:dyDescent="0.25">
      <c r="I103" s="7"/>
    </row>
    <row r="104" spans="9:9" x14ac:dyDescent="0.25">
      <c r="I104" s="7"/>
    </row>
  </sheetData>
  <sheetProtection insertRows="0"/>
  <protectedRanges>
    <protectedRange sqref="J5:K20" name="Område4"/>
    <protectedRange sqref="B5:G20" name="Område1"/>
    <protectedRange sqref="H5:I7" name="Område2"/>
    <protectedRange sqref="H8:I20" name="Område3"/>
  </protectedRanges>
  <pageMargins left="0.70866141732283472" right="0.70866141732283472" top="0.74803149606299213" bottom="0.74803149606299213" header="0.31496062992125984" footer="0.31496062992125984"/>
  <pageSetup paperSize="9" scale="37" fitToHeight="0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2888-2B10-4F45-9C98-C455F0DA115C}">
  <sheetPr>
    <pageSetUpPr fitToPage="1"/>
  </sheetPr>
  <dimension ref="A1:L4"/>
  <sheetViews>
    <sheetView showGridLines="0" tabSelected="1" zoomScaleNormal="100" workbookViewId="0">
      <selection activeCell="E18" sqref="E18"/>
    </sheetView>
  </sheetViews>
  <sheetFormatPr defaultColWidth="9.140625" defaultRowHeight="15" x14ac:dyDescent="0.25"/>
  <cols>
    <col min="1" max="1" width="23.140625" customWidth="1"/>
    <col min="2" max="2" width="33.42578125" customWidth="1"/>
    <col min="3" max="3" width="22" customWidth="1"/>
    <col min="4" max="5" width="18.42578125" customWidth="1"/>
    <col min="6" max="6" width="32.140625" customWidth="1"/>
    <col min="7" max="7" width="18.140625" customWidth="1"/>
    <col min="8" max="8" width="16.85546875" customWidth="1"/>
    <col min="9" max="9" width="17.85546875" customWidth="1"/>
    <col min="10" max="10" width="18.140625" customWidth="1"/>
    <col min="11" max="11" width="18.28515625" customWidth="1"/>
    <col min="12" max="12" width="13.140625" customWidth="1"/>
  </cols>
  <sheetData>
    <row r="1" spans="1:12" ht="23.25" x14ac:dyDescent="0.35">
      <c r="A1" s="1" t="s">
        <v>89</v>
      </c>
      <c r="C1" s="1" t="s">
        <v>90</v>
      </c>
    </row>
    <row r="2" spans="1:12" ht="20.25" x14ac:dyDescent="0.3">
      <c r="A2" s="2" t="s">
        <v>22</v>
      </c>
    </row>
    <row r="3" spans="1:12" ht="72.95" customHeight="1" x14ac:dyDescent="0.25">
      <c r="A3" s="32" t="s">
        <v>4</v>
      </c>
      <c r="B3" s="32" t="s">
        <v>35</v>
      </c>
      <c r="C3" s="32" t="s">
        <v>14</v>
      </c>
      <c r="D3" s="32" t="s">
        <v>6</v>
      </c>
      <c r="E3" s="32" t="s">
        <v>15</v>
      </c>
      <c r="F3" s="32" t="s">
        <v>23</v>
      </c>
      <c r="G3" s="32" t="s">
        <v>24</v>
      </c>
      <c r="H3" s="32" t="s">
        <v>25</v>
      </c>
      <c r="I3" s="32" t="s">
        <v>28</v>
      </c>
      <c r="J3" s="32" t="s">
        <v>29</v>
      </c>
      <c r="K3" s="32" t="s">
        <v>70</v>
      </c>
      <c r="L3" s="32" t="s">
        <v>71</v>
      </c>
    </row>
    <row r="4" spans="1:12" ht="45" x14ac:dyDescent="0.25">
      <c r="A4" s="33">
        <v>1</v>
      </c>
      <c r="B4" s="15" t="s">
        <v>62</v>
      </c>
      <c r="C4" s="27" t="s">
        <v>82</v>
      </c>
      <c r="D4" s="15">
        <v>2500150</v>
      </c>
      <c r="E4" s="15">
        <v>45</v>
      </c>
      <c r="F4" s="15" t="s">
        <v>63</v>
      </c>
      <c r="G4" s="37">
        <f>1037.52*1.08</f>
        <v>1120.5216</v>
      </c>
      <c r="H4" s="37">
        <f>932.72*1.08</f>
        <v>1007.3376000000001</v>
      </c>
      <c r="I4" s="37">
        <f>827.92*1.08</f>
        <v>894.15359999999998</v>
      </c>
      <c r="J4" s="37">
        <f>723.12*1.08</f>
        <v>780.96960000000001</v>
      </c>
      <c r="K4" s="34">
        <v>48101701</v>
      </c>
      <c r="L4" s="21">
        <v>0.25</v>
      </c>
    </row>
  </sheetData>
  <sheetProtection insertRows="0"/>
  <protectedRanges>
    <protectedRange sqref="A4:J4" name="Område1"/>
  </protectedRange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Hyra vattenautomater</vt:lpstr>
      <vt:lpstr>Underskåp</vt:lpstr>
      <vt:lpstr>Service vattenautomater</vt:lpstr>
      <vt:lpstr>Övrigt sortiment varor</vt:lpstr>
      <vt:lpstr>Övrigt sortiment automater</vt:lpstr>
    </vt:vector>
  </TitlesOfParts>
  <Company>Kammarkollegiet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JeBergh</dc:creator>
  <cp:lastModifiedBy>Stefan Persson</cp:lastModifiedBy>
  <cp:lastPrinted>2026-03-09T09:45:31Z</cp:lastPrinted>
  <dcterms:created xsi:type="dcterms:W3CDTF">2018-10-24T06:51:28Z</dcterms:created>
  <dcterms:modified xsi:type="dcterms:W3CDTF">2026-03-09T09:45:43Z</dcterms:modified>
</cp:coreProperties>
</file>