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Kommunikationstjänster 2021\3 Förvaltning\1 Avropa.se\Infrastruktur för tele- och datakom\2 Särskild fördelningsnyckel Gemensamma dokument\3 Avropsstöd\"/>
    </mc:Choice>
  </mc:AlternateContent>
  <xr:revisionPtr revIDLastSave="0" documentId="8_{BDAA7357-4555-4921-92B0-F42B6D251F39}" xr6:coauthVersionLast="47" xr6:coauthVersionMax="47" xr10:uidLastSave="{00000000-0000-0000-0000-000000000000}"/>
  <bookViews>
    <workbookView xWindow="-120" yWindow="-120" windowWidth="29040" windowHeight="15720" xr2:uid="{00000000-000D-0000-FFFF-FFFF00000000}"/>
  </bookViews>
  <sheets>
    <sheet name="Avropsblankett" sheetId="6" r:id="rId1"/>
    <sheet name="Prismatris Infrastruktur"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3" l="1"/>
  <c r="B71" i="3"/>
  <c r="B30" i="3"/>
  <c r="C79" i="3" l="1"/>
  <c r="D79" i="3"/>
  <c r="E79" i="3"/>
  <c r="F79" i="3"/>
  <c r="C80" i="3"/>
  <c r="D80" i="3"/>
  <c r="E80" i="3"/>
  <c r="F80" i="3"/>
  <c r="C81" i="3"/>
  <c r="D81" i="3"/>
  <c r="E81" i="3"/>
  <c r="F81" i="3"/>
  <c r="B80" i="3"/>
  <c r="B81" i="3"/>
  <c r="A76" i="3"/>
  <c r="C71" i="3"/>
  <c r="D71" i="3"/>
  <c r="E71" i="3"/>
  <c r="F71" i="3"/>
  <c r="C72" i="3"/>
  <c r="D72" i="3"/>
  <c r="E72" i="3"/>
  <c r="F72" i="3"/>
  <c r="C73" i="3"/>
  <c r="D73" i="3"/>
  <c r="E73" i="3"/>
  <c r="F73" i="3"/>
  <c r="B72" i="3"/>
  <c r="B73" i="3"/>
  <c r="B51" i="3"/>
  <c r="C51" i="3"/>
  <c r="D51" i="3"/>
  <c r="E51" i="3"/>
  <c r="F51" i="3"/>
  <c r="C52" i="3"/>
  <c r="D52" i="3"/>
  <c r="E52" i="3"/>
  <c r="F52" i="3"/>
  <c r="C53" i="3"/>
  <c r="D53" i="3"/>
  <c r="E53" i="3"/>
  <c r="F53" i="3"/>
  <c r="B52" i="3"/>
  <c r="B53" i="3"/>
  <c r="A57" i="3"/>
  <c r="C30" i="3"/>
  <c r="D30" i="3"/>
  <c r="E30" i="3"/>
  <c r="F30" i="3"/>
  <c r="C31" i="3"/>
  <c r="D31" i="3"/>
  <c r="E31" i="3"/>
  <c r="F31" i="3"/>
  <c r="C32" i="3"/>
  <c r="D32" i="3"/>
  <c r="E32" i="3"/>
  <c r="F32" i="3"/>
  <c r="B31" i="3"/>
  <c r="B32" i="3"/>
  <c r="E74" i="3" l="1"/>
  <c r="C82" i="3"/>
  <c r="B82" i="3"/>
  <c r="F82" i="3"/>
  <c r="E82" i="3"/>
  <c r="D82" i="3"/>
  <c r="F54" i="3"/>
  <c r="E54" i="3"/>
  <c r="B54" i="3"/>
  <c r="D54" i="3"/>
  <c r="C54" i="3"/>
  <c r="A35" i="3" l="1" a="1"/>
  <c r="A35" i="3" s="1"/>
  <c r="A8" i="3" a="1"/>
  <c r="A8" i="3" s="1"/>
  <c r="D117" i="3" l="1"/>
  <c r="D56" i="6" l="1"/>
  <c r="C33" i="3" l="1"/>
  <c r="F33" i="3"/>
  <c r="E33" i="3"/>
  <c r="E85" i="3" s="1"/>
  <c r="D33" i="3"/>
  <c r="B33" i="3"/>
  <c r="B74" i="3"/>
  <c r="C74" i="3"/>
  <c r="F74" i="3"/>
  <c r="D74" i="3"/>
  <c r="B85" i="3" l="1"/>
  <c r="B87" i="3" s="1"/>
  <c r="D85" i="3"/>
  <c r="F85" i="3"/>
  <c r="F87" i="3" s="1"/>
  <c r="C85" i="3"/>
  <c r="C87" i="3" s="1"/>
  <c r="E87" i="3"/>
  <c r="E90" i="3" l="1"/>
  <c r="B90" i="3"/>
  <c r="D90" i="3"/>
  <c r="D87" i="3"/>
  <c r="B88" i="3" s="1"/>
  <c r="G85" i="3"/>
  <c r="C90" i="3"/>
  <c r="B91" i="3" s="1"/>
  <c r="F90" i="3"/>
  <c r="F88" i="3" l="1"/>
  <c r="E88" i="3"/>
  <c r="C88" i="3"/>
  <c r="D88" i="3"/>
  <c r="H73" i="3" l="1"/>
  <c r="J39" i="6" s="1"/>
  <c r="B111" i="3"/>
  <c r="E62" i="6" s="1"/>
  <c r="D110" i="3"/>
  <c r="I61" i="6" s="1"/>
  <c r="H51" i="3"/>
  <c r="J31" i="6" s="1"/>
  <c r="H71" i="3"/>
  <c r="J37" i="6" s="1"/>
  <c r="H30" i="3"/>
  <c r="J24" i="6" s="1"/>
  <c r="H81" i="3"/>
  <c r="J45" i="6" s="1"/>
  <c r="B114" i="3"/>
  <c r="E65" i="6" s="1"/>
  <c r="H32" i="3"/>
  <c r="J26" i="6" s="1"/>
  <c r="H80" i="3"/>
  <c r="J44" i="6" s="1"/>
  <c r="B110" i="3"/>
  <c r="E61" i="6" s="1"/>
  <c r="H79" i="3"/>
  <c r="J43" i="6" s="1"/>
  <c r="B113" i="3"/>
  <c r="E64" i="6" s="1"/>
  <c r="H53" i="3"/>
  <c r="J33" i="6" s="1"/>
  <c r="H31" i="3"/>
  <c r="J25" i="6" s="1"/>
  <c r="H52" i="3"/>
  <c r="J32" i="6" s="1"/>
  <c r="C103" i="3"/>
  <c r="B112" i="3"/>
  <c r="E63" i="6" s="1"/>
  <c r="D113" i="3"/>
  <c r="I64" i="6" s="1"/>
  <c r="H72" i="3"/>
  <c r="J38" i="6" s="1"/>
  <c r="D114" i="3"/>
  <c r="I65" i="6" s="1"/>
  <c r="D111" i="3"/>
  <c r="I62" i="6" s="1"/>
  <c r="D112" i="3"/>
  <c r="I63" i="6" s="1"/>
  <c r="F57" i="6" l="1"/>
  <c r="E53" i="6" s="1"/>
  <c r="B99" i="3"/>
  <c r="J11" i="6" s="1"/>
  <c r="B98" i="3"/>
  <c r="J10" i="6" s="1"/>
  <c r="B97" i="3"/>
  <c r="J9" i="6" s="1"/>
  <c r="B96" i="3"/>
  <c r="J8" i="6" s="1"/>
  <c r="B100" i="3"/>
  <c r="J12" i="6" s="1"/>
  <c r="J40" i="6"/>
  <c r="J34" i="6"/>
  <c r="J27" i="6"/>
  <c r="J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2" authorId="0" shapeId="0" xr:uid="{7BACB157-B405-4ECD-AF8C-6BF6E3BB6731}">
      <text>
        <r>
          <rPr>
            <sz val="9"/>
            <color indexed="81"/>
            <rFont val="Tahoma"/>
            <family val="2"/>
          </rPr>
          <t>Minst följande grundfunktioner och innehåll ingår:
• Symmetrisk anslutning inom Sverige.
• Obegränsad mängd datatrafik.
• Tjänsten ska inte hindra en redundant anslutning till internet.
• Tjänsten ska stödja både IPv4 och IPv6. IPv6 ska kunna tillhandahållas i ”Native mode”.
• Av anbudsgivaren fast tilldelade IP-adresser mot internet (eller dynamiska om avropsberättigad väljer detta).
• Namnuppslagning med DNS och DNSSEC för både IPv4 och IPv6.
• Pris för tjänsten avser per access och månad för avropad bandbredd: 200 Mbit/s, 500 Mbit/s, 1 Gbit/s, 2 Gbit/s, 5 Gbit/s, 10 Gbit/s
Krävs installation, implementation, anslutning och/eller aktivering etc. ska det ingå i priset för bastjänsten.</t>
        </r>
      </text>
    </comment>
    <comment ref="B23" authorId="0" shapeId="0" xr:uid="{0027D657-86E2-45C8-B1CF-93D00A4E7E7C}">
      <text>
        <r>
          <rPr>
            <sz val="9"/>
            <color indexed="81"/>
            <rFont val="Tahoma"/>
            <family val="2"/>
          </rPr>
          <t>Ange antal accesser</t>
        </r>
      </text>
    </comment>
    <comment ref="E23" authorId="0" shapeId="0" xr:uid="{6A2FC781-0ECB-42B3-99E4-6F10B7FCBB00}">
      <text>
        <r>
          <rPr>
            <sz val="9"/>
            <color indexed="81"/>
            <rFont val="Tahoma"/>
            <family val="2"/>
          </rPr>
          <t>Skydd mot överbelastningsattacker. Detta ska minst innebära; övervakning av nätet, skydd mot volymetriska attacker (exempelvis DDOS-attacker), snabb aktivering inom någon minut vid attack, ska släppa igenom legitim trafik, ska minst kunna hantera attacker upp till 500 Mbit/s samt ska hantera avropsberättigads samtliga publika IP-adresser. Tillägget kan avropas till att utökas till 1 Gbit/s, 2 Gbit/s, 5 Gbit/s, 10 Gbit/s. Tjänsten ska omfatta skydd på hela kapaciteten men möjlighet till förhöjt skydd av specifika objekt. 
Minst fyra skyddsobjekt ska ingå (som avropsberättigad definierar t.ex. en server). Även DNS ska vara skyddat mot överbelastningsattacker. Det ska inte finnas krav på kundplacerad utrustning. Leverantören ska löpande rapportera om attacker mot tjänsten. 
Ange om tilläggstjänsten avropas för: 500 Mbit/s, 1 Gbit/s, 2 Gbit/s, 5 Gbit/s eller 10 Gbit/s.</t>
        </r>
      </text>
    </comment>
    <comment ref="F23" authorId="0" shapeId="0" xr:uid="{6D796709-DB82-4F42-B4A5-9B05165FC4CA}">
      <text>
        <r>
          <rPr>
            <sz val="9"/>
            <color indexed="81"/>
            <rFont val="Tahoma"/>
            <family val="2"/>
          </rPr>
          <t xml:space="preserve">Ange antal tillkommande skyddsobjekt utöver de 4 som ingår.
</t>
        </r>
      </text>
    </comment>
    <comment ref="G23" authorId="0" shapeId="0" xr:uid="{C1BA1B77-473A-4232-93C4-FB84F83768EE}">
      <text>
        <r>
          <rPr>
            <sz val="9"/>
            <color indexed="81"/>
            <rFont val="Tahoma"/>
            <family val="2"/>
          </rPr>
          <t>Brandväggsfunktion för både IPv4 och IPv6 med kapacitet som inte understiger avropad bandbredd samt med anslutning till avropsberättigads LAN och DMZ. Funktion för stateful packet inspection, samt möjlighet att sätta regler för trafik utifrån och in och inifrån och ut baserat på protokoll och port ska ingå, Vidare ska URL filtering/Content filtering, applikationskontroll och IDP (Intrusion Detection and Prevention, deep packet inspection) ingå. Pris utgår för tilläggstjänsten baserat på avropad bandbredd. Ange bandbredd som tilläggstjänsten avropas för.</t>
        </r>
      </text>
    </comment>
    <comment ref="B29" authorId="0" shapeId="0" xr:uid="{4FF8D680-68C1-4807-A59A-B019502B8859}">
      <text>
        <r>
          <rPr>
            <sz val="9"/>
            <color indexed="81"/>
            <rFont val="Tahoma"/>
            <family val="2"/>
          </rPr>
          <t>Minst följande grundfunktioner och innehåll ingår:
• WAN-förbindelsen ska vara mellan två fysiskt skilda adresser. Vill avropsberättigad lägga till fler adresser får ytterligare länk avropas.
• Datakommunikation mellan avropsberättigads angivna lokaler i Sverige.
• Datakommunikation skapas med logiskt avskilda nät i anbudsgivarens nät.
• Kundplacerad utrustning såsom routrar ska ägas av anbudsgivaren.
• Avropsberättigads LAN ansluts till anbudsgivarens kundplacerade utrustning med Ethernet och med stöd för gränssnitt med både fiber och koppar.
• Symmetrisk anslutning inom Sverige.
• DHCP-relay.
• Tjänsterna ska stödja både IPv4 och IPv6. IPv6 ska kunna tillhandahållas i ”Native mode”.
• Fördröjning, fram och tillbaka, inom anbudsgivarens nät ska vara lika med eller mindre än 25 ms, då avståndet är upp till 1000 geografiska km inom Sverige (fågelvägen).
• Jitter, variation i fördröjning, inom nätet ska vara lika med eller mindre än 5 ms då avståndet är upp till 1000 geografiska km inom Sverige (fågelvägen).
• Paketförluster inom anbudsgivarens nät ska vara lika med eller mindre än 0,01 %, då avståndet är upp till 1000 geografiska km inom Sverige (fågelvägen).
• En funktion för QoS där avropsberättigada trafik kan klassificeras och prioriteras i minst tre klasser enligt nedan. Andelen i respektive klass ska kunna justeras uppåt eller nedåt vid behov. Trafikstyrning och bandbreddsoptimering ska kunna genomföras.
   • Klass 1 realtidskommunikation
   • Klass 2 kritisk kommunikation
   • Klass 3 standard kommunikation
• Pris för tjänsten avser per länk och månad för avropad bandbredd: 
Krävs installation, implementation, anslutning och/eller aktivering etc. ska det ingå i priset för bastjänsten.</t>
        </r>
      </text>
    </comment>
    <comment ref="B30" authorId="0" shapeId="0" xr:uid="{EEA8A446-9481-4083-A6CB-8BE219EF6DF6}">
      <text>
        <r>
          <rPr>
            <b/>
            <sz val="9"/>
            <color indexed="81"/>
            <rFont val="Tahoma"/>
            <family val="2"/>
          </rPr>
          <t>Sara Wedholm:</t>
        </r>
        <r>
          <rPr>
            <sz val="9"/>
            <color indexed="81"/>
            <rFont val="Tahoma"/>
            <family val="2"/>
          </rPr>
          <t xml:space="preserve">
Ange antal förbindelser. En förbindelse är mellan två fysiskt skilda adresser.</t>
        </r>
      </text>
    </comment>
    <comment ref="E30" authorId="0" shapeId="0" xr:uid="{00F97B78-7EEC-4866-ACF6-082794DBFC4C}">
      <text>
        <r>
          <rPr>
            <sz val="9"/>
            <color indexed="81"/>
            <rFont val="Tahoma"/>
            <family val="2"/>
          </rPr>
          <t>Brandväggsfunktion för både IPv4 och IPv6 med kapacitet som inte understiger avropad bandbredd samt med anslutning till avropsberättigads LAN och DMZ. Funktion för stateful packet inspection,samt möjlighet att sätta regler för trafik utifrån och in och inifrån och ut baserat på protokoll och port ska ingå, Vidare ska URL filtering/Content filtering, applikationskontroll och IDP (Intrusion Detection and Prevention, deep packet inspection) ingå. Ange bandbredd som tilläggstjänsten avropas till.</t>
        </r>
      </text>
    </comment>
    <comment ref="F30" authorId="0" shapeId="0" xr:uid="{9FFA8B77-1BEC-4E6D-84CF-0CF4D95F537F}">
      <text>
        <r>
          <rPr>
            <sz val="9"/>
            <color indexed="81"/>
            <rFont val="Tahoma"/>
            <family val="2"/>
          </rPr>
          <t>IP Multicast för IPv4 och IPv6.</t>
        </r>
      </text>
    </comment>
    <comment ref="G30" authorId="0" shapeId="0" xr:uid="{A788853C-FFFF-4893-BBA5-82196AB0BC3D}">
      <text>
        <r>
          <rPr>
            <sz val="9"/>
            <color indexed="81"/>
            <rFont val="Tahoma"/>
            <family val="2"/>
          </rPr>
          <t>Krypterad tunnel över internet (VPN) med kapacitet som ej understiger avropad bandbredd. Det innebär att kundsite ska kunna ansluta mot ett gemensamt WAN via en IP Sec-tunnel över publikt Internet mellan en Internetansluten site och en central gateway till leverantörens WAN. Krypteringen ska understödja en för avropsberättigad säker digital meddelandehantering för att säkerställa att respektive avropsberättigad i sin verksamhet kan uppfylla lagkrav såsom exempelvis integritetsskydd för medborgare.
Pris för tillägget Krypterad tunnel i bastjänst 8 ska gälla för bandbredd upp till 2 Gbit/s. Avropsberättigad anger bandbredd i avropet</t>
        </r>
      </text>
    </comment>
    <comment ref="B35" authorId="0" shapeId="0" xr:uid="{83E67846-DA20-4AE4-9CFA-CB20CEF749BA}">
      <text>
        <r>
          <rPr>
            <sz val="9"/>
            <color indexed="81"/>
            <rFont val="Tahoma"/>
            <family val="2"/>
          </rPr>
          <t>SD-WAN (Software-Defined Wide Area Network) är ett mjukvarubaserat, molnbaserat och flexibelt sätt att hantera ett WAN. Det är ett transmissionsnät med intelligens för optimering av datatrafik.
Minst följande grundfunktioner och innehåll ingår:
• Datakommunikation mellan avropsberättigads angivna lokaler i Sverige. Datakommunikation skapas med logiskt avskilda nät i anbudsgivarens nät. Kundplacerad utrustning såsom routrar ska ägas av anbudsgivaren. Avropsberättigads LAN ansluts till anbudsgivarens kundplacerade utrustning med Ethernet och med stöd för gränssnitt med både fiber och koppar. Fiber eller koppar ska kunna stödjas beroende på avropsberättigads utrustning och val. Priset ska omfatta båda alternativen.
Avropsberättigad kan upphandla accessnätet (underlay) fristående från SD-WAN lösningen eller som en integrerad del.
• DHCP-relay.
• Tjänsten ska stödja både IPv4 och IPv6. IPv6 ska kunna tillhandahållas i ”Native mode”.
• Tjänsten ska kunna anslutas till valfri access från valfri operatör/leverantör, Internet, MPLS och/eller 3G/4G/5G.
• Trafiken från en site ska kunna lastdelas mellan olika accesser (om sådana finns).
• Trafik ska kunna styras direkt till internet lokalt från varje site (local breakout). Genom att kunna styra trafiken baserat på vilken applikation som används kan trafiken styras den optimala vägen till destinationen.
• Applikationsprioritiering och styrning. Trafik från olika applikationer ska kunna prioriteras sinsemellan så prioriterad trafik får företräde framför annan lägre prioriterad trafik, exempelvis affärsapplikationer får företräde framför surf via webbläsare.
• Det ska finnas en kundportal för administration. Administratörer hos avropsberättigad ska ha möjlighet att kunna se status på SD-WAN lösningen samt statistik på hur SD-WAN lösningen används. Behöriga administratörer ska ha möjlighet att göra enklare ändringar i SD-WAN lösningen.
• Pris för tjänsten avser per kontor och månad för avropad bandbredd
Krävs installation, implementation, anslutning och/eller aktivering etc. ska det ingå i priset för bastjänsten.</t>
        </r>
      </text>
    </comment>
    <comment ref="E36" authorId="0" shapeId="0" xr:uid="{2CDABFA4-9EBE-41AD-BF75-305DE79796A8}">
      <text>
        <r>
          <rPr>
            <sz val="9"/>
            <color indexed="81"/>
            <rFont val="Tahoma"/>
            <family val="2"/>
          </rPr>
          <t>Brandväggsfunktion för både IPv4 och IPv6 med kapacitet som inte understiger avropad bandbredd samt med anslutning till avropsberättigads LAN och DMZ. Funktion för stateful packet inspection,samt möjlighet att sätta regler för trafik utifrån och in och inifrån och ut baserat på protokoll och port ska ingå, Vidare ska URL filtering/Content filtering, applikationskontroll och IDP (Intrusion Detection and Prevention, deep packet inspection) ingå. Ange bandbredd som tilläggstjänsten avropas till.</t>
        </r>
      </text>
    </comment>
    <comment ref="B41" authorId="0" shapeId="0" xr:uid="{CCB86AE7-0DCC-48C4-A35E-A085D68ACAFE}">
      <text>
        <r>
          <rPr>
            <sz val="9"/>
            <color indexed="81"/>
            <rFont val="Tahoma"/>
            <family val="2"/>
          </rPr>
          <t>Svartfiber är en så kallad passiv infrastruktur med fiberoptiska kablar utan ansluten utrustning i ändarna. Kommunikation genom fibern bygger på att ljus skickas genom fibern. Kabeln är nedsläckt, därav namnet. Fiberkabeln ska vara framkopplad och ha standardiserade fiberkontakter i båda ändarna. 
Minst följande grundfunktioner och innehåll ingår:
• Pris anges som ett grundpris för tjänsten för ett fiberpar samt pris per km utifrån avståndet mellan avlämningspunkterna.
• Fiber är singelmodfiber.
• Fiberoptiska kontakter ska ingå utifrån avropsberättigads val.
• Innan beställning ska leverantören kunna redogöra för totallängd av fiber samt vilken vilken fiberkontakt som avlämning sker med.
• Åtgärdstiden ska vara högst två arbetsdagar efter avropsberättigads felanmälan. Fel och viten regleras enligt allmänna villkor.
Krävs installation, implementation, anslutning och/eller aktivering etc. ska det ingå i priset för bastjänsten.</t>
        </r>
      </text>
    </comment>
    <comment ref="B42" authorId="0" shapeId="0" xr:uid="{8A6E965F-EAF1-4F58-9DE7-FC83FE0BA447}">
      <text>
        <r>
          <rPr>
            <b/>
            <sz val="9"/>
            <color indexed="81"/>
            <rFont val="Tahoma"/>
            <family val="2"/>
          </rPr>
          <t>Sara Wedholm:</t>
        </r>
        <r>
          <rPr>
            <sz val="9"/>
            <color indexed="81"/>
            <rFont val="Tahoma"/>
            <family val="2"/>
          </rPr>
          <t xml:space="preserve">
Ange antal fiberpar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<sst xmlns="http://schemas.openxmlformats.org/spreadsheetml/2006/main" count="159" uniqueCount="106">
  <si>
    <t>Företag</t>
  </si>
  <si>
    <t>Tilläggspris per månad per tillkommande skyddsobjekt</t>
  </si>
  <si>
    <t>Tilläggspris per månad för kontrollera och ta bort virus och spam</t>
  </si>
  <si>
    <t>Summa</t>
  </si>
  <si>
    <t>Rangordning</t>
  </si>
  <si>
    <t>Totalsumman kr/månad</t>
  </si>
  <si>
    <t>Totalpris:</t>
  </si>
  <si>
    <t>Rangordning för avropet</t>
  </si>
  <si>
    <t xml:space="preserve">Rangordnad 1:a </t>
  </si>
  <si>
    <t xml:space="preserve">Rangordnad 2:a </t>
  </si>
  <si>
    <t xml:space="preserve">Rangordnad 3:a </t>
  </si>
  <si>
    <t xml:space="preserve">Rangordnad 4:a </t>
  </si>
  <si>
    <t xml:space="preserve">Rangordnad 5:a </t>
  </si>
  <si>
    <t>Om vinnnande ramavtalsleverantör inte kan leverera, visa nästa ramavtalsleverantör i rangordningen för avropet</t>
  </si>
  <si>
    <t>Underskrift kund</t>
  </si>
  <si>
    <t>Underskrift ramavtalsleverantör</t>
  </si>
  <si>
    <t>Datum</t>
  </si>
  <si>
    <t>Pris</t>
  </si>
  <si>
    <t>Leverantör</t>
  </si>
  <si>
    <t>Antal</t>
  </si>
  <si>
    <t>Avropsförfrågan inklusive Kontrakt</t>
  </si>
  <si>
    <t>Kundens diarienummer</t>
  </si>
  <si>
    <t>Kundens uppgifter</t>
  </si>
  <si>
    <t>Ramavtalsleverantörens uppgifter</t>
  </si>
  <si>
    <t>Avropsberättigad</t>
  </si>
  <si>
    <t>Ramavtalslev</t>
  </si>
  <si>
    <t>Organisationsnr</t>
  </si>
  <si>
    <t>Kontaktperson</t>
  </si>
  <si>
    <t>Telefonnummer</t>
  </si>
  <si>
    <t>E-postadress</t>
  </si>
  <si>
    <t>Fakturaadress</t>
  </si>
  <si>
    <t>Standard för e-faktura</t>
  </si>
  <si>
    <t>Övrig information till leverantör</t>
  </si>
  <si>
    <t>Fakturareferens</t>
  </si>
  <si>
    <t xml:space="preserve">Leveransadress </t>
  </si>
  <si>
    <t>Organisations nr</t>
  </si>
  <si>
    <t>Leveransdag</t>
  </si>
  <si>
    <t>Datum ÅÅÅÅ-MM-DD</t>
  </si>
  <si>
    <t>Servicenivå, viten, leveransvillkor mm se allmänna vilkor</t>
  </si>
  <si>
    <t>Vinnande anbud</t>
  </si>
  <si>
    <t>E-postadress för avrop</t>
  </si>
  <si>
    <t>Kontraktslängd</t>
  </si>
  <si>
    <t>Förlängningsoption antal månader</t>
  </si>
  <si>
    <t xml:space="preserve">Bastjänst 7 Internetaccess </t>
  </si>
  <si>
    <t>Bastjänst 8 WAN-tjänst</t>
  </si>
  <si>
    <t xml:space="preserve">Bastjänst 9 SD-WAN tjänst </t>
  </si>
  <si>
    <t>Bastjänst 10 Svartfiber</t>
  </si>
  <si>
    <t xml:space="preserve">Pris per månad </t>
  </si>
  <si>
    <t>Pris per månad</t>
  </si>
  <si>
    <t>Område: Infrastruktur 23.3-10150-21</t>
  </si>
  <si>
    <t xml:space="preserve">Samtliga villkor fastställda </t>
  </si>
  <si>
    <t>Tillägg Skydd mot överbelastningsattacker</t>
  </si>
  <si>
    <t>Tillägg Brandväggsfunktion</t>
  </si>
  <si>
    <t xml:space="preserve">Tillägg IP Multicast </t>
  </si>
  <si>
    <t>Tillkommande skyddsobjekt överbelastningsattacker</t>
  </si>
  <si>
    <t>Tillägg krypterad tunnel över internet (VPN)</t>
  </si>
  <si>
    <t>Pris per månad bandbredd 200 Mbit/s</t>
  </si>
  <si>
    <t>Pris per månad bandbredd 500 Mbit/s</t>
  </si>
  <si>
    <t>Pris per månad bandbredd 1 Gbit/s</t>
  </si>
  <si>
    <t>Pris per månad bandbredd 2 Gbit/s</t>
  </si>
  <si>
    <t>Pris per månad bandbredd 5 Gbit/s</t>
  </si>
  <si>
    <t>Pris per månad bandbredd 10 Gbit/s</t>
  </si>
  <si>
    <t>Tilläggspris per månad för skydd mot överbelastningsattacker 500 Mbit/s</t>
  </si>
  <si>
    <t>Tilläggspris per månad för skydd mot överbelastningsattacker 1 Gbit/s</t>
  </si>
  <si>
    <t>Tilläggspris per månad för skydd mot överbelastningsattacker 2 Gbit/s</t>
  </si>
  <si>
    <t>Tilläggspris per månad för skydd mot överbelastningsattacker 5 Gbit/s</t>
  </si>
  <si>
    <t>Tilläggspris per månad för skydd mot överbelastningsattacker 10 Gbit/s</t>
  </si>
  <si>
    <t>Tilläggspris per månad för brandväggsfunktion 200 Mbit/s</t>
  </si>
  <si>
    <t>Tilläggspris per månad för brandväggsfunktion 500 Mbit/s</t>
  </si>
  <si>
    <t>Tilläggspris per månad för brandväggsfunktion 1 Gbit/s</t>
  </si>
  <si>
    <t>Tilläggspris per månad för brandväggsfunktion 2 Gbit/s</t>
  </si>
  <si>
    <t>Tilläggspris per månad för brandväggsfunktion 5 Gbit/s</t>
  </si>
  <si>
    <t>Tilläggspris per månad för brandväggsfunktion 10 Gbit/s</t>
  </si>
  <si>
    <t>Tilläggspris per månad för IP multicast</t>
  </si>
  <si>
    <t>Tilläggspris per månad krypterad tunnel</t>
  </si>
  <si>
    <t>Pris per månad för tjänsten</t>
  </si>
  <si>
    <t>Pris per kilometer</t>
  </si>
  <si>
    <t>Antal kilometer</t>
  </si>
  <si>
    <t>Välj bandbredd</t>
  </si>
  <si>
    <t>Tillägg upptäcka, kontroller och ta bort virus</t>
  </si>
  <si>
    <t>Aranya AB</t>
  </si>
  <si>
    <t>Global Connect AB</t>
  </si>
  <si>
    <t>556963-3737</t>
  </si>
  <si>
    <t>556597-6122</t>
  </si>
  <si>
    <t>Tele2 Sverige AB</t>
  </si>
  <si>
    <t>Telenor Sverige AB</t>
  </si>
  <si>
    <t>Telia Sverige AB</t>
  </si>
  <si>
    <t>556267-5164</t>
  </si>
  <si>
    <t>556421-0309</t>
  </si>
  <si>
    <t>556430-0142</t>
  </si>
  <si>
    <t>Mia Jansson</t>
  </si>
  <si>
    <t>order@aranya.se</t>
  </si>
  <si>
    <t>0708-474718</t>
  </si>
  <si>
    <t>bidsweden@globalconnect.se</t>
  </si>
  <si>
    <t>Johan Malm</t>
  </si>
  <si>
    <t>010-1760297</t>
  </si>
  <si>
    <t>upphandling@tele2.com</t>
  </si>
  <si>
    <t>Joakim Berntsson</t>
  </si>
  <si>
    <t>073-4417019</t>
  </si>
  <si>
    <t>Mikael Campbell</t>
  </si>
  <si>
    <t>070-5595562</t>
  </si>
  <si>
    <t>upphandlingsenheten@teliacompany.com</t>
  </si>
  <si>
    <t>Rev datum 2024-01-25</t>
  </si>
  <si>
    <t xml:space="preserve">kommunikationstjanster.avrop@telenor.se          </t>
  </si>
  <si>
    <t>Michael Ljung</t>
  </si>
  <si>
    <t>0701-98 98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</si>
</sst>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r&quot;"/>
    <numFmt numFmtId="165" formatCode="#,##0\ &quot;kr&quot;"/>
    <numFmt numFmtId="166" formatCode="yyyy/mm/dd;@"/>
  </numFmts>
  <fonts count="24" x14ac:knownFonts="1">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9"/>
      <color indexed="81"/>
      <name val="Tahoma"/>
      <family val="2"/>
    </font>
    <font>
      <sz val="10"/>
      <color theme="5" tint="0.79998168889431442"/>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sz val="11"/>
      <color theme="0"/>
      <name val="Franklin Gothic Book"/>
      <family val="2"/>
      <scheme val="minor"/>
    </font>
    <font>
      <b/>
      <sz val="18"/>
      <color theme="1"/>
      <name val="Franklin Gothic Book"/>
      <family val="2"/>
      <scheme val="minor"/>
    </font>
    <font>
      <sz val="14"/>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10"/>
      <name val="Franklin Gothic Book"/>
      <family val="2"/>
      <scheme val="minor"/>
    </font>
    <font>
      <sz val="10"/>
      <color rgb="FF000000"/>
      <name val="Franklin Gothic Book"/>
      <family val="2"/>
      <scheme val="minor"/>
    </font>
    <font>
      <sz val="18"/>
      <color theme="1"/>
      <name val="Franklin Gothic Book"/>
      <family val="2"/>
    </font>
    <font>
      <b/>
      <sz val="9"/>
      <color indexed="81"/>
      <name val="Tahoma"/>
      <family val="2"/>
    </font>
    <font>
      <sz val="8"/>
      <name val="Franklin Gothic Book"/>
      <family val="2"/>
      <scheme val="minor"/>
    </font>
    <font>
      <sz val="11"/>
      <color theme="1"/>
      <name val="Calibri"/>
      <family val="2"/>
    </font>
    <font>
      <b/>
      <sz val="12"/>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176">
    <xf numFmtId="0" fontId="0" fillId="0" borderId="0" xfId="0"/>
    <xf numFmtId="0" fontId="0" fillId="3" borderId="1" xfId="0" applyFont="1" applyFill="1" applyBorder="1"/>
    <xf numFmtId="0" fontId="0" fillId="3" borderId="1" xfId="0" applyFont="1" applyFill="1" applyBorder="1" applyAlignment="1">
      <alignment wrapText="1"/>
    </xf>
    <xf numFmtId="0" fontId="0" fillId="3" borderId="1" xfId="0" applyFont="1" applyFill="1" applyBorder="1" applyAlignment="1">
      <alignment horizontal="center"/>
    </xf>
    <xf numFmtId="0" fontId="0" fillId="3" borderId="0" xfId="0" applyFill="1"/>
    <xf numFmtId="0" fontId="0" fillId="3" borderId="0" xfId="0" applyFill="1" applyAlignment="1">
      <alignment horizontal="center"/>
    </xf>
    <xf numFmtId="0" fontId="2" fillId="3" borderId="1" xfId="0" applyFont="1" applyFill="1" applyBorder="1" applyAlignment="1">
      <alignment wrapText="1"/>
    </xf>
    <xf numFmtId="0" fontId="2"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164" fontId="2" fillId="3" borderId="1" xfId="0" applyNumberFormat="1" applyFont="1" applyFill="1" applyBorder="1"/>
    <xf numFmtId="0" fontId="2" fillId="3" borderId="0" xfId="0" applyFont="1" applyFill="1"/>
    <xf numFmtId="0" fontId="0" fillId="3" borderId="0" xfId="0" applyFont="1" applyFill="1" applyAlignment="1">
      <alignment wrapText="1"/>
    </xf>
    <xf numFmtId="0" fontId="0" fillId="3" borderId="1" xfId="0" applyFont="1" applyFill="1" applyBorder="1" applyAlignment="1">
      <alignment horizontal="center" wrapText="1"/>
    </xf>
    <xf numFmtId="0" fontId="0" fillId="3" borderId="0" xfId="0" applyFont="1" applyFill="1" applyBorder="1"/>
    <xf numFmtId="0" fontId="2" fillId="3" borderId="0" xfId="0" applyFont="1" applyFill="1" applyBorder="1" applyAlignment="1">
      <alignment wrapText="1"/>
    </xf>
    <xf numFmtId="0" fontId="2" fillId="3" borderId="0" xfId="0" applyFont="1" applyFill="1" applyBorder="1"/>
    <xf numFmtId="164" fontId="2" fillId="3" borderId="0" xfId="0" applyNumberFormat="1" applyFont="1" applyFill="1" applyBorder="1"/>
    <xf numFmtId="0" fontId="2" fillId="3" borderId="0" xfId="0" applyFont="1" applyFill="1" applyBorder="1" applyAlignment="1">
      <alignment horizontal="center"/>
    </xf>
    <xf numFmtId="0" fontId="4" fillId="3" borderId="0" xfId="0" applyFont="1" applyFill="1" applyBorder="1" applyAlignment="1">
      <alignment wrapText="1"/>
    </xf>
    <xf numFmtId="0" fontId="7" fillId="3" borderId="0" xfId="0" applyFont="1" applyFill="1" applyBorder="1" applyAlignment="1">
      <alignment vertical="top" wrapText="1"/>
    </xf>
    <xf numFmtId="0" fontId="0" fillId="3" borderId="0" xfId="0" applyFill="1" applyBorder="1" applyAlignment="1"/>
    <xf numFmtId="0" fontId="0" fillId="3" borderId="0" xfId="0" applyFill="1" applyAlignment="1"/>
    <xf numFmtId="0" fontId="5" fillId="3" borderId="0" xfId="0" applyFont="1" applyFill="1"/>
    <xf numFmtId="165" fontId="6" fillId="3" borderId="1" xfId="0" applyNumberFormat="1" applyFont="1" applyFill="1" applyBorder="1" applyAlignment="1"/>
    <xf numFmtId="0" fontId="8" fillId="3" borderId="0" xfId="0" applyFont="1" applyFill="1" applyBorder="1" applyAlignment="1"/>
    <xf numFmtId="0" fontId="0" fillId="3" borderId="2" xfId="0" applyFill="1" applyBorder="1"/>
    <xf numFmtId="0" fontId="0" fillId="3" borderId="5" xfId="0" applyFill="1" applyBorder="1"/>
    <xf numFmtId="0" fontId="9" fillId="3" borderId="0" xfId="0" applyFont="1" applyFill="1"/>
    <xf numFmtId="165" fontId="6" fillId="3" borderId="0" xfId="0" applyNumberFormat="1" applyFont="1" applyFill="1" applyBorder="1" applyAlignment="1"/>
    <xf numFmtId="0" fontId="11" fillId="3" borderId="0" xfId="0" applyFont="1" applyFill="1" applyAlignment="1"/>
    <xf numFmtId="0" fontId="0" fillId="3" borderId="0" xfId="0" applyFont="1" applyFill="1" applyAlignment="1"/>
    <xf numFmtId="0" fontId="5" fillId="3" borderId="0" xfId="0" applyFont="1" applyFill="1" applyAlignment="1"/>
    <xf numFmtId="0" fontId="0" fillId="3" borderId="7" xfId="0" applyFill="1" applyBorder="1" applyAlignment="1"/>
    <xf numFmtId="165" fontId="0" fillId="3" borderId="0" xfId="0" applyNumberFormat="1" applyFill="1" applyBorder="1" applyAlignment="1"/>
    <xf numFmtId="164" fontId="2" fillId="3" borderId="0" xfId="0" applyNumberFormat="1" applyFont="1" applyFill="1"/>
    <xf numFmtId="0" fontId="0" fillId="4" borderId="1" xfId="0" applyFill="1" applyBorder="1" applyAlignment="1"/>
    <xf numFmtId="0" fontId="0" fillId="3" borderId="0" xfId="0" applyFont="1" applyFill="1" applyBorder="1" applyAlignment="1">
      <alignment horizontal="center" wrapText="1"/>
    </xf>
    <xf numFmtId="164" fontId="0" fillId="3" borderId="0" xfId="0" applyNumberFormat="1" applyFont="1" applyFill="1" applyBorder="1"/>
    <xf numFmtId="0" fontId="0" fillId="3" borderId="0" xfId="0" applyFill="1" applyAlignment="1">
      <alignment wrapText="1"/>
    </xf>
    <xf numFmtId="0" fontId="2" fillId="3" borderId="5" xfId="0" applyFont="1" applyFill="1" applyBorder="1"/>
    <xf numFmtId="0" fontId="0" fillId="3" borderId="5" xfId="0" applyFont="1" applyFill="1" applyBorder="1"/>
    <xf numFmtId="0" fontId="0" fillId="3" borderId="5" xfId="0" applyFont="1" applyFill="1" applyBorder="1" applyAlignment="1">
      <alignment horizontal="center"/>
    </xf>
    <xf numFmtId="0" fontId="16" fillId="3" borderId="0" xfId="0" applyFont="1" applyFill="1"/>
    <xf numFmtId="0" fontId="7" fillId="3" borderId="0" xfId="0" applyFont="1" applyFill="1"/>
    <xf numFmtId="0" fontId="12" fillId="3" borderId="0" xfId="0" applyFont="1" applyFill="1"/>
    <xf numFmtId="0" fontId="13" fillId="3" borderId="0" xfId="0" applyFont="1" applyFill="1"/>
    <xf numFmtId="0" fontId="13" fillId="3" borderId="0" xfId="0" applyFont="1" applyFill="1" applyAlignment="1"/>
    <xf numFmtId="0" fontId="0" fillId="3" borderId="0" xfId="0" applyFill="1" applyAlignment="1">
      <alignment vertical="top"/>
    </xf>
    <xf numFmtId="0" fontId="15"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6" fontId="0" fillId="3" borderId="1" xfId="0" applyNumberFormat="1" applyFill="1" applyBorder="1" applyAlignment="1"/>
    <xf numFmtId="4" fontId="0" fillId="3" borderId="0" xfId="0" applyNumberFormat="1" applyFont="1" applyFill="1" applyBorder="1"/>
    <xf numFmtId="164" fontId="0" fillId="3" borderId="1" xfId="0" applyNumberFormat="1" applyFill="1" applyBorder="1" applyAlignment="1"/>
    <xf numFmtId="0" fontId="0" fillId="3" borderId="0" xfId="0" applyFill="1" applyBorder="1" applyAlignment="1"/>
    <xf numFmtId="0" fontId="17" fillId="3" borderId="0" xfId="0" applyFont="1" applyFill="1" applyBorder="1"/>
    <xf numFmtId="164" fontId="6" fillId="3" borderId="0" xfId="0" applyNumberFormat="1" applyFont="1" applyFill="1" applyBorder="1" applyAlignment="1"/>
    <xf numFmtId="0" fontId="18" fillId="0" borderId="1" xfId="0" applyFont="1" applyBorder="1"/>
    <xf numFmtId="0" fontId="0" fillId="3" borderId="0" xfId="0" applyFont="1" applyFill="1" applyAlignment="1">
      <alignment vertical="center"/>
    </xf>
    <xf numFmtId="0" fontId="0" fillId="3" borderId="0" xfId="0" applyFont="1" applyFill="1" applyAlignment="1">
      <alignment vertical="center" wrapText="1"/>
    </xf>
    <xf numFmtId="0" fontId="0" fillId="3" borderId="1" xfId="0" applyNumberFormat="1" applyFill="1" applyBorder="1" applyAlignment="1"/>
    <xf numFmtId="0" fontId="0" fillId="5" borderId="0" xfId="0" applyFill="1" applyAlignment="1"/>
    <xf numFmtId="0" fontId="2" fillId="3" borderId="3" xfId="0" applyFont="1" applyFill="1" applyBorder="1" applyAlignment="1">
      <alignment wrapText="1"/>
    </xf>
    <xf numFmtId="0" fontId="19" fillId="3" borderId="0" xfId="0" applyFont="1" applyFill="1"/>
    <xf numFmtId="0" fontId="0" fillId="3" borderId="1" xfId="0" applyFont="1" applyFill="1" applyBorder="1" applyAlignment="1">
      <alignment wrapText="1"/>
    </xf>
    <xf numFmtId="164" fontId="2" fillId="3" borderId="0" xfId="0" applyNumberFormat="1" applyFont="1" applyFill="1" applyAlignment="1">
      <alignment horizontal="right"/>
    </xf>
    <xf numFmtId="0" fontId="0" fillId="3" borderId="0" xfId="0" applyFont="1" applyFill="1" applyAlignment="1">
      <alignment horizontal="right"/>
    </xf>
    <xf numFmtId="0" fontId="0" fillId="3" borderId="0" xfId="0" applyFont="1" applyFill="1" applyBorder="1" applyAlignment="1">
      <alignment vertical="top" wrapText="1"/>
    </xf>
    <xf numFmtId="0" fontId="0" fillId="3" borderId="0" xfId="0" applyFont="1" applyFill="1" applyBorder="1" applyAlignment="1">
      <alignment wrapText="1"/>
    </xf>
    <xf numFmtId="0" fontId="0" fillId="0" borderId="0" xfId="0" applyBorder="1" applyAlignment="1">
      <alignment wrapText="1"/>
    </xf>
    <xf numFmtId="0" fontId="0" fillId="3" borderId="0" xfId="0" applyFill="1" applyAlignment="1">
      <alignment wrapText="1"/>
    </xf>
    <xf numFmtId="0" fontId="0" fillId="3" borderId="0" xfId="0" applyFill="1" applyBorder="1" applyAlignment="1"/>
    <xf numFmtId="0" fontId="0" fillId="3" borderId="20" xfId="0" applyFont="1" applyFill="1" applyBorder="1" applyAlignment="1">
      <alignment wrapText="1"/>
    </xf>
    <xf numFmtId="0" fontId="0" fillId="3" borderId="21" xfId="0" applyFont="1" applyFill="1" applyBorder="1" applyAlignment="1">
      <alignment wrapText="1"/>
    </xf>
    <xf numFmtId="0" fontId="0" fillId="3" borderId="21" xfId="0" applyFont="1" applyFill="1" applyBorder="1"/>
    <xf numFmtId="0" fontId="2" fillId="3" borderId="22" xfId="0" applyFont="1" applyFill="1" applyBorder="1" applyAlignment="1">
      <alignment horizontal="right" wrapText="1"/>
    </xf>
    <xf numFmtId="0" fontId="0" fillId="3" borderId="15" xfId="0" applyFont="1" applyFill="1" applyBorder="1"/>
    <xf numFmtId="0" fontId="0" fillId="3" borderId="7" xfId="0" applyFont="1" applyFill="1" applyBorder="1" applyAlignment="1">
      <alignment wrapText="1"/>
    </xf>
    <xf numFmtId="0" fontId="0" fillId="3" borderId="7" xfId="0" applyFont="1" applyFill="1" applyBorder="1"/>
    <xf numFmtId="0" fontId="0" fillId="0" borderId="21" xfId="0" applyBorder="1" applyAlignment="1">
      <alignment wrapText="1"/>
    </xf>
    <xf numFmtId="0" fontId="0" fillId="3" borderId="15" xfId="0" applyFont="1" applyFill="1" applyBorder="1" applyAlignment="1">
      <alignment horizontal="center"/>
    </xf>
    <xf numFmtId="0" fontId="0" fillId="3" borderId="16" xfId="0" applyFont="1" applyFill="1" applyBorder="1" applyAlignment="1">
      <alignment horizontal="center"/>
    </xf>
    <xf numFmtId="0" fontId="0" fillId="0" borderId="7" xfId="0" applyBorder="1" applyAlignment="1">
      <alignment wrapText="1"/>
    </xf>
    <xf numFmtId="0" fontId="0" fillId="3" borderId="20" xfId="0" applyFont="1" applyFill="1" applyBorder="1"/>
    <xf numFmtId="0" fontId="0" fillId="3" borderId="20"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14" fillId="3" borderId="1" xfId="1" applyFill="1" applyBorder="1" applyAlignment="1">
      <alignment vertical="top" wrapText="1"/>
    </xf>
    <xf numFmtId="164" fontId="0" fillId="3" borderId="31" xfId="0" applyNumberFormat="1" applyFont="1" applyFill="1" applyBorder="1" applyAlignment="1">
      <alignment horizontal="right"/>
    </xf>
    <xf numFmtId="164" fontId="0" fillId="3" borderId="31" xfId="0" applyNumberFormat="1" applyFont="1" applyFill="1" applyBorder="1" applyAlignment="1">
      <alignment horizontal="right" vertical="center"/>
    </xf>
    <xf numFmtId="164" fontId="0" fillId="3" borderId="31" xfId="0" applyNumberFormat="1" applyFont="1" applyFill="1" applyBorder="1"/>
    <xf numFmtId="0" fontId="0" fillId="3" borderId="1" xfId="0" applyFill="1" applyBorder="1" applyAlignment="1"/>
    <xf numFmtId="0" fontId="14" fillId="0" borderId="1" xfId="1" applyBorder="1"/>
    <xf numFmtId="0" fontId="2" fillId="3" borderId="17" xfId="0" applyFont="1" applyFill="1" applyBorder="1" applyAlignment="1">
      <alignment wrapText="1"/>
    </xf>
    <xf numFmtId="0" fontId="2" fillId="3" borderId="5" xfId="0" applyFont="1" applyFill="1" applyBorder="1" applyAlignment="1">
      <alignment wrapText="1"/>
    </xf>
    <xf numFmtId="0" fontId="0" fillId="0" borderId="1" xfId="0" applyBorder="1" applyAlignment="1">
      <alignment horizontal="center"/>
    </xf>
    <xf numFmtId="0" fontId="0" fillId="3" borderId="1" xfId="0"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horizontal="center" vertical="center"/>
    </xf>
    <xf numFmtId="164" fontId="0" fillId="3" borderId="1" xfId="0" applyNumberFormat="1" applyFont="1" applyFill="1" applyBorder="1"/>
    <xf numFmtId="4" fontId="0" fillId="3" borderId="1" xfId="0" applyNumberFormat="1" applyFont="1" applyFill="1" applyBorder="1"/>
    <xf numFmtId="0" fontId="2" fillId="3" borderId="1" xfId="0" applyFont="1" applyFill="1" applyBorder="1" applyAlignment="1">
      <alignment horizontal="center"/>
    </xf>
    <xf numFmtId="0" fontId="17" fillId="3" borderId="1" xfId="0" applyFont="1" applyFill="1" applyBorder="1"/>
    <xf numFmtId="164" fontId="0" fillId="3" borderId="1" xfId="0" applyNumberFormat="1" applyFill="1" applyBorder="1" applyAlignment="1">
      <alignment horizontal="center"/>
    </xf>
    <xf numFmtId="0" fontId="0" fillId="3" borderId="24" xfId="0" applyFont="1" applyFill="1" applyBorder="1" applyAlignment="1"/>
    <xf numFmtId="0" fontId="0" fillId="3" borderId="25" xfId="0" applyFill="1" applyBorder="1" applyAlignment="1"/>
    <xf numFmtId="0" fontId="0" fillId="3" borderId="18" xfId="0" applyFont="1" applyFill="1" applyBorder="1" applyAlignment="1">
      <alignment wrapText="1"/>
    </xf>
    <xf numFmtId="0" fontId="0" fillId="3" borderId="19" xfId="0" applyFill="1" applyBorder="1" applyAlignment="1">
      <alignment wrapText="1"/>
    </xf>
    <xf numFmtId="0" fontId="0" fillId="3" borderId="23" xfId="0" applyFont="1" applyFill="1" applyBorder="1" applyAlignment="1"/>
    <xf numFmtId="0" fontId="0" fillId="3" borderId="6" xfId="0" applyFill="1" applyBorder="1" applyAlignment="1"/>
    <xf numFmtId="0" fontId="0" fillId="3" borderId="8" xfId="0" applyFont="1" applyFill="1" applyBorder="1" applyAlignment="1">
      <alignment vertical="top" wrapText="1"/>
    </xf>
    <xf numFmtId="0" fontId="0" fillId="3" borderId="11" xfId="0" applyFont="1" applyFill="1" applyBorder="1" applyAlignment="1">
      <alignment vertical="top" wrapText="1"/>
    </xf>
    <xf numFmtId="0" fontId="0" fillId="3" borderId="4" xfId="0" applyFont="1" applyFill="1" applyBorder="1" applyAlignment="1">
      <alignment vertical="top" wrapText="1"/>
    </xf>
    <xf numFmtId="0" fontId="0" fillId="3" borderId="12" xfId="0" applyFont="1" applyFill="1" applyBorder="1" applyAlignment="1">
      <alignment vertical="top" wrapText="1"/>
    </xf>
    <xf numFmtId="0" fontId="0" fillId="3" borderId="9" xfId="0" applyFont="1" applyFill="1" applyBorder="1" applyAlignment="1">
      <alignment vertical="top" wrapText="1"/>
    </xf>
    <xf numFmtId="0" fontId="0" fillId="3" borderId="14" xfId="0" applyFont="1" applyFill="1" applyBorder="1" applyAlignment="1">
      <alignment vertical="top"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wrapText="1"/>
    </xf>
    <xf numFmtId="0" fontId="0" fillId="3" borderId="20" xfId="0" applyFont="1" applyFill="1" applyBorder="1" applyAlignment="1">
      <alignment wrapText="1"/>
    </xf>
    <xf numFmtId="0" fontId="0" fillId="0" borderId="20" xfId="0" applyBorder="1" applyAlignment="1">
      <alignment wrapText="1"/>
    </xf>
    <xf numFmtId="0" fontId="0" fillId="3" borderId="3" xfId="0" applyFont="1" applyFill="1" applyBorder="1" applyAlignment="1">
      <alignment horizontal="center"/>
    </xf>
    <xf numFmtId="0" fontId="0" fillId="3" borderId="6" xfId="0" applyFont="1" applyFill="1" applyBorder="1" applyAlignment="1">
      <alignment horizontal="center"/>
    </xf>
    <xf numFmtId="0" fontId="2" fillId="3" borderId="0" xfId="0" applyFont="1" applyFill="1" applyBorder="1" applyAlignment="1"/>
    <xf numFmtId="0" fontId="0" fillId="0" borderId="0" xfId="0" applyBorder="1" applyAlignment="1"/>
    <xf numFmtId="0" fontId="0" fillId="3" borderId="28" xfId="0" applyFont="1" applyFill="1" applyBorder="1" applyAlignment="1"/>
    <xf numFmtId="0" fontId="0" fillId="0" borderId="20" xfId="0" applyBorder="1" applyAlignment="1"/>
    <xf numFmtId="0" fontId="0" fillId="3" borderId="29" xfId="0" applyFont="1" applyFill="1" applyBorder="1" applyAlignment="1"/>
    <xf numFmtId="0" fontId="0" fillId="3" borderId="1" xfId="0" applyFill="1" applyBorder="1" applyAlignment="1"/>
    <xf numFmtId="0" fontId="0" fillId="3" borderId="3" xfId="0" applyFill="1" applyBorder="1" applyAlignment="1"/>
    <xf numFmtId="0" fontId="0" fillId="0" borderId="6" xfId="0" applyBorder="1" applyAlignment="1"/>
    <xf numFmtId="0" fontId="0" fillId="3" borderId="8" xfId="0" applyFont="1" applyFill="1" applyBorder="1" applyAlignment="1">
      <alignment horizontal="center"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0" fillId="3" borderId="8" xfId="0" applyFont="1" applyFill="1" applyBorder="1" applyAlignment="1"/>
    <xf numFmtId="0" fontId="0" fillId="3" borderId="10" xfId="0" applyFont="1" applyFill="1" applyBorder="1" applyAlignment="1"/>
    <xf numFmtId="0" fontId="0" fillId="3" borderId="10" xfId="0" applyFill="1" applyBorder="1" applyAlignment="1"/>
    <xf numFmtId="0" fontId="0" fillId="3" borderId="11" xfId="0" applyFill="1" applyBorder="1" applyAlignment="1"/>
    <xf numFmtId="0" fontId="0" fillId="3" borderId="4" xfId="0" applyFill="1" applyBorder="1" applyAlignment="1"/>
    <xf numFmtId="0" fontId="0" fillId="3" borderId="0" xfId="0" applyFill="1" applyBorder="1" applyAlignment="1"/>
    <xf numFmtId="0" fontId="0" fillId="3" borderId="12" xfId="0" applyFill="1" applyBorder="1" applyAlignment="1"/>
    <xf numFmtId="0" fontId="0" fillId="3" borderId="9" xfId="0" applyFill="1" applyBorder="1" applyAlignment="1"/>
    <xf numFmtId="0" fontId="0" fillId="3" borderId="13" xfId="0" applyFill="1" applyBorder="1" applyAlignment="1"/>
    <xf numFmtId="0" fontId="0" fillId="3" borderId="14" xfId="0" applyFill="1" applyBorder="1" applyAlignment="1"/>
    <xf numFmtId="0" fontId="0" fillId="3" borderId="27" xfId="0" applyFont="1" applyFill="1" applyBorder="1" applyAlignment="1">
      <alignment horizontal="center"/>
    </xf>
    <xf numFmtId="0" fontId="0" fillId="3" borderId="25" xfId="0" applyFont="1" applyFill="1" applyBorder="1" applyAlignment="1">
      <alignment horizontal="center"/>
    </xf>
    <xf numFmtId="0" fontId="0" fillId="3" borderId="30" xfId="0" applyFont="1" applyFill="1" applyBorder="1" applyAlignment="1"/>
    <xf numFmtId="0" fontId="0" fillId="3" borderId="15" xfId="0" applyFill="1" applyBorder="1" applyAlignment="1"/>
    <xf numFmtId="0" fontId="0" fillId="0" borderId="0" xfId="0" applyAlignment="1"/>
    <xf numFmtId="0" fontId="0" fillId="3" borderId="18" xfId="0" applyFont="1" applyFill="1" applyBorder="1" applyAlignment="1"/>
    <xf numFmtId="0" fontId="0" fillId="0" borderId="19" xfId="0" applyBorder="1" applyAlignment="1"/>
    <xf numFmtId="0" fontId="0" fillId="3" borderId="26" xfId="0" applyFont="1" applyFill="1" applyBorder="1" applyAlignment="1">
      <alignment wrapText="1"/>
    </xf>
    <xf numFmtId="0" fontId="0" fillId="3" borderId="19" xfId="0" applyFont="1" applyFill="1" applyBorder="1" applyAlignment="1">
      <alignment wrapText="1"/>
    </xf>
    <xf numFmtId="0" fontId="0" fillId="3" borderId="0" xfId="0" applyFill="1" applyAlignment="1">
      <alignment wrapText="1"/>
    </xf>
    <xf numFmtId="0" fontId="0" fillId="0" borderId="0" xfId="0" applyAlignment="1">
      <alignment wrapText="1"/>
    </xf>
    <xf numFmtId="0" fontId="10" fillId="3" borderId="36" xfId="0" applyFont="1" applyFill="1" applyBorder="1" applyAlignment="1">
      <alignment horizontal="left" vertical="top" wrapText="1"/>
    </xf>
    <xf numFmtId="0" fontId="0" fillId="0" borderId="21" xfId="0" applyBorder="1" applyAlignment="1">
      <alignment wrapText="1"/>
    </xf>
    <xf numFmtId="0" fontId="0" fillId="0" borderId="37" xfId="0" applyBorder="1" applyAlignment="1">
      <alignment wrapText="1"/>
    </xf>
    <xf numFmtId="0" fontId="10" fillId="3" borderId="32" xfId="0" applyFont="1" applyFill="1" applyBorder="1" applyAlignment="1">
      <alignment horizontal="left" vertical="top" wrapText="1"/>
    </xf>
    <xf numFmtId="0" fontId="0" fillId="0" borderId="0" xfId="0" applyBorder="1" applyAlignment="1">
      <alignment wrapText="1"/>
    </xf>
    <xf numFmtId="0" fontId="0" fillId="0" borderId="33" xfId="0" applyBorder="1" applyAlignment="1">
      <alignment wrapText="1"/>
    </xf>
    <xf numFmtId="0" fontId="10" fillId="3" borderId="34" xfId="0" applyFont="1" applyFill="1" applyBorder="1" applyAlignment="1">
      <alignment horizontal="left" vertical="top" wrapText="1"/>
    </xf>
    <xf numFmtId="0" fontId="0" fillId="0" borderId="7" xfId="0" applyBorder="1" applyAlignment="1">
      <alignment wrapText="1"/>
    </xf>
    <xf numFmtId="0" fontId="0" fillId="0" borderId="35" xfId="0" applyBorder="1" applyAlignment="1">
      <alignment wrapText="1"/>
    </xf>
    <xf numFmtId="0" fontId="23" fillId="0" borderId="0" xfId="0" applyFont="1" applyAlignment="1">
      <alignment vertical="center"/>
    </xf>
    <xf numFmtId="0" fontId="22" fillId="0" borderId="0" xfId="0" applyFont="1" applyAlignment="1">
      <alignment vertical="center"/>
    </xf>
    <xf numFmtId="0" fontId="14" fillId="0" borderId="0" xfId="1" applyAlignment="1">
      <alignment vertical="center"/>
    </xf>
  </cellXfs>
  <cellStyles count="2">
    <cellStyle name="Hyperlänk" xfId="1" builtinId="8"/>
    <cellStyle name="Normal" xfId="0" builtinId="0" customBuiltin="1"/>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mmunikationstjanster.avrop@telenor.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81"/>
  <sheetViews>
    <sheetView tabSelected="1" zoomScaleNormal="100" workbookViewId="0">
      <selection activeCell="D8" sqref="D8:G8"/>
    </sheetView>
  </sheetViews>
  <sheetFormatPr defaultColWidth="9" defaultRowHeight="13.5" x14ac:dyDescent="0.25"/>
  <cols>
    <col min="1" max="1" width="2.125" style="8" customWidth="1"/>
    <col min="2" max="2" width="10.25" style="8" customWidth="1"/>
    <col min="3" max="3" width="2.375" style="8" customWidth="1"/>
    <col min="4" max="4" width="12.625" style="8" customWidth="1"/>
    <col min="5" max="6" width="18.375" style="8" customWidth="1"/>
    <col min="7" max="7" width="14.625" style="8" customWidth="1"/>
    <col min="8" max="8" width="2.875" style="8" customWidth="1"/>
    <col min="9" max="9" width="18" style="8" customWidth="1"/>
    <col min="10" max="10" width="30.625" style="8" customWidth="1"/>
    <col min="11" max="15" width="4.75" style="8" bestFit="1" customWidth="1"/>
    <col min="16" max="16384" width="9" style="8"/>
  </cols>
  <sheetData>
    <row r="1" spans="2:12" ht="34.5" x14ac:dyDescent="0.45">
      <c r="B1" s="47" t="s">
        <v>20</v>
      </c>
      <c r="C1" s="47"/>
      <c r="D1" s="4"/>
      <c r="E1" s="4"/>
      <c r="F1" s="4"/>
      <c r="G1" s="4"/>
      <c r="H1" s="4"/>
      <c r="I1" s="4"/>
      <c r="J1" s="52" t="s">
        <v>102</v>
      </c>
      <c r="K1" s="4"/>
      <c r="L1" s="4"/>
    </row>
    <row r="2" spans="2:12" ht="24" x14ac:dyDescent="0.4">
      <c r="B2" s="48" t="s">
        <v>49</v>
      </c>
      <c r="C2" s="48"/>
      <c r="D2" s="4"/>
      <c r="E2" s="4"/>
      <c r="F2" s="4"/>
      <c r="G2" s="4"/>
      <c r="H2" s="4"/>
      <c r="I2" s="49" t="s">
        <v>21</v>
      </c>
      <c r="J2" s="97"/>
      <c r="L2" s="4"/>
    </row>
    <row r="3" spans="2:12" ht="24" x14ac:dyDescent="0.4">
      <c r="B3" s="69" t="s">
        <v>50</v>
      </c>
      <c r="C3" s="48"/>
      <c r="D3" s="4"/>
      <c r="E3" s="4"/>
      <c r="F3" s="4"/>
      <c r="G3" s="4"/>
      <c r="H3" s="4"/>
      <c r="I3" s="8" t="s">
        <v>37</v>
      </c>
      <c r="J3" s="57"/>
      <c r="L3" s="4"/>
    </row>
    <row r="4" spans="2:12" ht="24" x14ac:dyDescent="0.4">
      <c r="B4" s="48"/>
      <c r="C4" s="48"/>
      <c r="D4" s="4"/>
      <c r="E4" s="4"/>
      <c r="F4" s="4"/>
      <c r="G4" s="4"/>
      <c r="H4" s="4"/>
      <c r="I4" s="64" t="s">
        <v>41</v>
      </c>
      <c r="J4" s="57"/>
      <c r="L4" s="4"/>
    </row>
    <row r="5" spans="2:12" ht="27" x14ac:dyDescent="0.4">
      <c r="B5" s="48"/>
      <c r="C5" s="48"/>
      <c r="D5" s="4"/>
      <c r="E5" s="4"/>
      <c r="F5" s="4"/>
      <c r="G5" s="4"/>
      <c r="H5" s="4"/>
      <c r="I5" s="65" t="s">
        <v>42</v>
      </c>
      <c r="J5" s="66"/>
      <c r="L5" s="4"/>
    </row>
    <row r="6" spans="2:12" x14ac:dyDescent="0.25">
      <c r="B6" s="4"/>
      <c r="C6" s="4"/>
      <c r="D6" s="4"/>
      <c r="E6" s="4"/>
      <c r="F6" s="4"/>
      <c r="G6" s="4"/>
      <c r="H6" s="4"/>
      <c r="I6" s="4"/>
      <c r="J6" s="4"/>
      <c r="L6" s="4"/>
    </row>
    <row r="7" spans="2:12" ht="15.75" x14ac:dyDescent="0.3">
      <c r="B7" s="50" t="s">
        <v>22</v>
      </c>
      <c r="C7" s="50"/>
      <c r="D7" s="4"/>
      <c r="E7" s="4"/>
      <c r="I7" s="51" t="s">
        <v>23</v>
      </c>
      <c r="L7" s="4"/>
    </row>
    <row r="8" spans="2:12" ht="31.5" customHeight="1" x14ac:dyDescent="0.3">
      <c r="B8" s="4" t="s">
        <v>24</v>
      </c>
      <c r="C8" s="4"/>
      <c r="D8" s="122"/>
      <c r="E8" s="123"/>
      <c r="F8" s="123"/>
      <c r="G8" s="124"/>
      <c r="I8" s="26" t="s">
        <v>25</v>
      </c>
      <c r="J8" s="91" t="str">
        <f>'Prismatris Infrastruktur'!B96</f>
        <v>Ange vilken/vilka bastjänster och antal samt eventuella</v>
      </c>
      <c r="L8" s="54"/>
    </row>
    <row r="9" spans="2:12" ht="16.5" customHeight="1" x14ac:dyDescent="0.3">
      <c r="B9" s="4" t="s">
        <v>26</v>
      </c>
      <c r="C9" s="4"/>
      <c r="D9" s="122"/>
      <c r="E9" s="123"/>
      <c r="F9" s="123"/>
      <c r="G9" s="124"/>
      <c r="I9" s="26" t="s">
        <v>26</v>
      </c>
      <c r="J9" s="92" t="str">
        <f>'Prismatris Infrastruktur'!B97</f>
        <v/>
      </c>
      <c r="L9" s="54"/>
    </row>
    <row r="10" spans="2:12" ht="16.5" customHeight="1" x14ac:dyDescent="0.3">
      <c r="B10" s="4" t="s">
        <v>27</v>
      </c>
      <c r="C10" s="4"/>
      <c r="D10" s="122"/>
      <c r="E10" s="123"/>
      <c r="F10" s="123"/>
      <c r="G10" s="124"/>
      <c r="I10" s="26" t="s">
        <v>27</v>
      </c>
      <c r="J10" s="92" t="str">
        <f>'Prismatris Infrastruktur'!B98</f>
        <v/>
      </c>
      <c r="L10" s="54"/>
    </row>
    <row r="11" spans="2:12" ht="16.5" customHeight="1" x14ac:dyDescent="0.3">
      <c r="B11" s="4" t="s">
        <v>28</v>
      </c>
      <c r="C11" s="4"/>
      <c r="D11" s="122"/>
      <c r="E11" s="123"/>
      <c r="F11" s="123"/>
      <c r="G11" s="124"/>
      <c r="I11" s="26" t="s">
        <v>28</v>
      </c>
      <c r="J11" s="92" t="str">
        <f>'Prismatris Infrastruktur'!B99</f>
        <v/>
      </c>
      <c r="L11" s="53"/>
    </row>
    <row r="12" spans="2:12" ht="16.5" customHeight="1" x14ac:dyDescent="0.3">
      <c r="B12" s="4" t="s">
        <v>29</v>
      </c>
      <c r="C12" s="4"/>
      <c r="D12" s="122"/>
      <c r="E12" s="123"/>
      <c r="F12" s="123"/>
      <c r="G12" s="124"/>
      <c r="I12" s="26" t="s">
        <v>40</v>
      </c>
      <c r="J12" s="93" t="str">
        <f>HYPERLINK("mailto:"&amp;'Prismatris Infrastruktur'!B100)</f>
        <v>mailto:</v>
      </c>
      <c r="L12" s="55"/>
    </row>
    <row r="13" spans="2:12" ht="16.5" x14ac:dyDescent="0.3">
      <c r="B13" s="52" t="s">
        <v>30</v>
      </c>
      <c r="C13" s="52"/>
      <c r="D13" s="122"/>
      <c r="E13" s="123"/>
      <c r="F13" s="123"/>
      <c r="G13" s="124"/>
      <c r="H13" s="4"/>
      <c r="I13" s="4" t="s">
        <v>32</v>
      </c>
      <c r="J13" s="4"/>
      <c r="L13" s="13"/>
    </row>
    <row r="14" spans="2:12" ht="27.75" x14ac:dyDescent="0.3">
      <c r="B14" s="76" t="s">
        <v>31</v>
      </c>
      <c r="C14" s="4"/>
      <c r="D14" s="122"/>
      <c r="E14" s="123"/>
      <c r="F14" s="123"/>
      <c r="G14" s="124"/>
      <c r="I14" s="116"/>
      <c r="J14" s="117"/>
      <c r="L14" s="13"/>
    </row>
    <row r="15" spans="2:12" ht="16.5" x14ac:dyDescent="0.3">
      <c r="B15" s="4" t="s">
        <v>33</v>
      </c>
      <c r="C15" s="4"/>
      <c r="D15" s="122"/>
      <c r="E15" s="123"/>
      <c r="F15" s="123"/>
      <c r="G15" s="124"/>
      <c r="I15" s="118"/>
      <c r="J15" s="119"/>
      <c r="K15" s="73"/>
      <c r="L15" s="13"/>
    </row>
    <row r="16" spans="2:12" ht="16.5" x14ac:dyDescent="0.3">
      <c r="B16" s="4" t="s">
        <v>36</v>
      </c>
      <c r="C16" s="4"/>
      <c r="D16" s="122"/>
      <c r="E16" s="123"/>
      <c r="F16" s="123"/>
      <c r="G16" s="124"/>
      <c r="I16" s="118"/>
      <c r="J16" s="119"/>
      <c r="K16" s="73"/>
      <c r="L16" s="13"/>
    </row>
    <row r="17" spans="2:12" ht="16.5" x14ac:dyDescent="0.3">
      <c r="B17" s="4" t="s">
        <v>34</v>
      </c>
      <c r="C17" s="4"/>
      <c r="D17" s="122"/>
      <c r="E17" s="123"/>
      <c r="F17" s="123"/>
      <c r="G17" s="124"/>
      <c r="I17" s="118"/>
      <c r="J17" s="119"/>
      <c r="K17" s="73"/>
      <c r="L17" s="13"/>
    </row>
    <row r="18" spans="2:12" ht="16.5" x14ac:dyDescent="0.3">
      <c r="B18" s="4"/>
      <c r="C18" s="4"/>
      <c r="D18" s="122"/>
      <c r="E18" s="123"/>
      <c r="F18" s="123"/>
      <c r="G18" s="124"/>
      <c r="I18" s="118"/>
      <c r="J18" s="119"/>
      <c r="K18" s="73"/>
      <c r="L18" s="13"/>
    </row>
    <row r="19" spans="2:12" ht="16.5" x14ac:dyDescent="0.3">
      <c r="B19" s="4"/>
      <c r="C19" s="4"/>
      <c r="D19" s="122"/>
      <c r="E19" s="123"/>
      <c r="F19" s="123"/>
      <c r="G19" s="124"/>
      <c r="I19" s="120"/>
      <c r="J19" s="121"/>
      <c r="K19" s="73"/>
      <c r="L19" s="13"/>
    </row>
    <row r="20" spans="2:12" x14ac:dyDescent="0.25">
      <c r="B20" s="26" t="s">
        <v>38</v>
      </c>
      <c r="C20" s="4"/>
      <c r="D20" s="4"/>
      <c r="E20" s="4"/>
      <c r="F20" s="4"/>
      <c r="G20" s="4"/>
      <c r="H20" s="4"/>
      <c r="I20" s="4"/>
      <c r="J20" s="4"/>
      <c r="K20" s="4"/>
      <c r="L20" s="4"/>
    </row>
    <row r="21" spans="2:12" ht="3" customHeight="1" x14ac:dyDescent="0.25"/>
    <row r="22" spans="2:12" ht="14.25" thickBot="1" x14ac:dyDescent="0.3">
      <c r="B22" s="129" t="s">
        <v>43</v>
      </c>
      <c r="C22" s="130"/>
      <c r="D22" s="130"/>
      <c r="E22" s="130"/>
      <c r="F22" s="130"/>
    </row>
    <row r="23" spans="2:12" ht="40.5" x14ac:dyDescent="0.25">
      <c r="B23" s="131" t="s">
        <v>19</v>
      </c>
      <c r="C23" s="132"/>
      <c r="D23" s="78" t="s">
        <v>78</v>
      </c>
      <c r="E23" s="78" t="s">
        <v>51</v>
      </c>
      <c r="F23" s="78" t="s">
        <v>54</v>
      </c>
      <c r="G23" s="125" t="s">
        <v>52</v>
      </c>
      <c r="H23" s="126"/>
      <c r="I23" s="79"/>
      <c r="J23" s="81" t="s">
        <v>47</v>
      </c>
    </row>
    <row r="24" spans="2:12" x14ac:dyDescent="0.25">
      <c r="B24" s="133"/>
      <c r="C24" s="134"/>
      <c r="D24" s="3"/>
      <c r="E24" s="3"/>
      <c r="F24" s="3"/>
      <c r="G24" s="127"/>
      <c r="H24" s="128"/>
      <c r="I24" s="74"/>
      <c r="J24" s="94">
        <f>'Prismatris Infrastruktur'!H30</f>
        <v>0</v>
      </c>
    </row>
    <row r="25" spans="2:12" x14ac:dyDescent="0.25">
      <c r="B25" s="133"/>
      <c r="C25" s="134"/>
      <c r="D25" s="3"/>
      <c r="E25" s="3"/>
      <c r="F25" s="3"/>
      <c r="G25" s="127"/>
      <c r="H25" s="128"/>
      <c r="I25" s="74"/>
      <c r="J25" s="94">
        <f>'Prismatris Infrastruktur'!H31</f>
        <v>0</v>
      </c>
    </row>
    <row r="26" spans="2:12" ht="14.25" thickBot="1" x14ac:dyDescent="0.3">
      <c r="B26" s="155"/>
      <c r="C26" s="156"/>
      <c r="D26" s="86"/>
      <c r="E26" s="86"/>
      <c r="F26" s="86"/>
      <c r="G26" s="153"/>
      <c r="H26" s="154"/>
      <c r="I26" s="83"/>
      <c r="J26" s="94">
        <f>'Prismatris Infrastruktur'!H32</f>
        <v>0</v>
      </c>
    </row>
    <row r="27" spans="2:12" x14ac:dyDescent="0.25">
      <c r="J27" s="71">
        <f>SUM(J24:J26)</f>
        <v>0</v>
      </c>
    </row>
    <row r="28" spans="2:12" x14ac:dyDescent="0.25">
      <c r="J28" s="72"/>
    </row>
    <row r="29" spans="2:12" ht="14.25" thickBot="1" x14ac:dyDescent="0.3">
      <c r="B29" s="129" t="s">
        <v>44</v>
      </c>
      <c r="C29" s="157"/>
      <c r="D29" s="157"/>
      <c r="E29" s="157"/>
      <c r="F29" s="157"/>
      <c r="J29" s="72"/>
    </row>
    <row r="30" spans="2:12" ht="40.5" x14ac:dyDescent="0.25">
      <c r="B30" s="158" t="s">
        <v>19</v>
      </c>
      <c r="C30" s="159"/>
      <c r="D30" s="78" t="s">
        <v>78</v>
      </c>
      <c r="E30" s="78" t="s">
        <v>52</v>
      </c>
      <c r="F30" s="89" t="s">
        <v>53</v>
      </c>
      <c r="G30" s="160" t="s">
        <v>55</v>
      </c>
      <c r="H30" s="161"/>
      <c r="I30" s="78" t="s">
        <v>79</v>
      </c>
      <c r="J30" s="81" t="s">
        <v>48</v>
      </c>
    </row>
    <row r="31" spans="2:12" x14ac:dyDescent="0.25">
      <c r="B31" s="114"/>
      <c r="C31" s="115"/>
      <c r="D31" s="3"/>
      <c r="E31" s="3"/>
      <c r="F31" s="46"/>
      <c r="G31" s="127"/>
      <c r="H31" s="128"/>
      <c r="I31" s="3"/>
      <c r="J31" s="94">
        <f>'Prismatris Infrastruktur'!H51</f>
        <v>0</v>
      </c>
    </row>
    <row r="32" spans="2:12" x14ac:dyDescent="0.25">
      <c r="B32" s="114"/>
      <c r="C32" s="115"/>
      <c r="D32" s="3"/>
      <c r="E32" s="3"/>
      <c r="F32" s="46"/>
      <c r="G32" s="127"/>
      <c r="H32" s="128"/>
      <c r="I32" s="3"/>
      <c r="J32" s="94">
        <f>'Prismatris Infrastruktur'!H52</f>
        <v>0</v>
      </c>
    </row>
    <row r="33" spans="2:13" ht="14.25" thickBot="1" x14ac:dyDescent="0.3">
      <c r="B33" s="110"/>
      <c r="C33" s="111"/>
      <c r="D33" s="86"/>
      <c r="E33" s="86"/>
      <c r="F33" s="87"/>
      <c r="G33" s="153"/>
      <c r="H33" s="154"/>
      <c r="I33" s="86"/>
      <c r="J33" s="94">
        <f>'Prismatris Infrastruktur'!H53</f>
        <v>0</v>
      </c>
    </row>
    <row r="34" spans="2:13" x14ac:dyDescent="0.25">
      <c r="J34" s="71">
        <f>SUM(J31:J33)</f>
        <v>0</v>
      </c>
    </row>
    <row r="35" spans="2:13" ht="14.25" thickBot="1" x14ac:dyDescent="0.3">
      <c r="B35" s="129" t="s">
        <v>45</v>
      </c>
      <c r="C35" s="130"/>
      <c r="D35" s="130"/>
      <c r="E35" s="130"/>
      <c r="F35" s="130"/>
      <c r="J35" s="72"/>
    </row>
    <row r="36" spans="2:13" ht="40.5" x14ac:dyDescent="0.25">
      <c r="B36" s="158" t="s">
        <v>19</v>
      </c>
      <c r="C36" s="159"/>
      <c r="D36" s="78" t="s">
        <v>78</v>
      </c>
      <c r="E36" s="78" t="s">
        <v>52</v>
      </c>
      <c r="F36" s="90" t="s">
        <v>79</v>
      </c>
      <c r="G36" s="79"/>
      <c r="H36" s="85"/>
      <c r="I36" s="79"/>
      <c r="J36" s="81" t="s">
        <v>47</v>
      </c>
    </row>
    <row r="37" spans="2:13" x14ac:dyDescent="0.25">
      <c r="B37" s="114"/>
      <c r="C37" s="115"/>
      <c r="D37" s="3"/>
      <c r="E37" s="3"/>
      <c r="F37" s="46"/>
      <c r="G37" s="74"/>
      <c r="H37" s="75"/>
      <c r="I37" s="74"/>
      <c r="J37" s="95">
        <f>'Prismatris Infrastruktur'!H71</f>
        <v>0</v>
      </c>
    </row>
    <row r="38" spans="2:13" x14ac:dyDescent="0.25">
      <c r="B38" s="114"/>
      <c r="C38" s="115"/>
      <c r="D38" s="3"/>
      <c r="E38" s="3"/>
      <c r="F38" s="46"/>
      <c r="G38" s="74"/>
      <c r="H38" s="75"/>
      <c r="I38" s="74"/>
      <c r="J38" s="95">
        <f>'Prismatris Infrastruktur'!H72</f>
        <v>0</v>
      </c>
    </row>
    <row r="39" spans="2:13" ht="14.25" thickBot="1" x14ac:dyDescent="0.3">
      <c r="B39" s="110"/>
      <c r="C39" s="111"/>
      <c r="D39" s="86"/>
      <c r="E39" s="86"/>
      <c r="F39" s="87"/>
      <c r="G39" s="83"/>
      <c r="H39" s="88"/>
      <c r="I39" s="83"/>
      <c r="J39" s="95">
        <f>'Prismatris Infrastruktur'!H73</f>
        <v>0</v>
      </c>
    </row>
    <row r="40" spans="2:13" x14ac:dyDescent="0.25">
      <c r="J40" s="71">
        <f>SUM(J37:J39)</f>
        <v>0</v>
      </c>
    </row>
    <row r="41" spans="2:13" ht="14.25" thickBot="1" x14ac:dyDescent="0.3">
      <c r="B41" s="129" t="s">
        <v>46</v>
      </c>
      <c r="C41" s="130"/>
      <c r="D41" s="130"/>
      <c r="E41" s="130"/>
      <c r="F41" s="130"/>
      <c r="J41" s="72"/>
    </row>
    <row r="42" spans="2:13" x14ac:dyDescent="0.25">
      <c r="B42" s="112" t="s">
        <v>19</v>
      </c>
      <c r="C42" s="113"/>
      <c r="D42" s="78" t="s">
        <v>77</v>
      </c>
      <c r="E42" s="79"/>
      <c r="F42" s="79"/>
      <c r="G42" s="80"/>
      <c r="H42" s="80"/>
      <c r="I42" s="80"/>
      <c r="J42" s="81" t="s">
        <v>47</v>
      </c>
    </row>
    <row r="43" spans="2:13" x14ac:dyDescent="0.25">
      <c r="B43" s="114"/>
      <c r="C43" s="115"/>
      <c r="D43" s="1"/>
      <c r="E43" s="74"/>
      <c r="F43" s="74"/>
      <c r="G43" s="18"/>
      <c r="H43" s="18"/>
      <c r="I43" s="18"/>
      <c r="J43" s="96">
        <f>'Prismatris Infrastruktur'!H79</f>
        <v>0</v>
      </c>
    </row>
    <row r="44" spans="2:13" x14ac:dyDescent="0.25">
      <c r="B44" s="114"/>
      <c r="C44" s="115"/>
      <c r="D44" s="1"/>
      <c r="E44" s="74"/>
      <c r="F44" s="74"/>
      <c r="G44" s="18"/>
      <c r="H44" s="18"/>
      <c r="I44" s="18"/>
      <c r="J44" s="96">
        <f>'Prismatris Infrastruktur'!H80</f>
        <v>0</v>
      </c>
    </row>
    <row r="45" spans="2:13" ht="14.25" thickBot="1" x14ac:dyDescent="0.3">
      <c r="B45" s="110"/>
      <c r="C45" s="111"/>
      <c r="D45" s="82"/>
      <c r="E45" s="83"/>
      <c r="F45" s="83"/>
      <c r="G45" s="84"/>
      <c r="H45" s="84"/>
      <c r="I45" s="84"/>
      <c r="J45" s="96">
        <f>'Prismatris Infrastruktur'!H81</f>
        <v>0</v>
      </c>
    </row>
    <row r="46" spans="2:13" x14ac:dyDescent="0.25">
      <c r="J46" s="39">
        <f>SUM(J43:J45)</f>
        <v>0</v>
      </c>
    </row>
    <row r="48" spans="2:13" x14ac:dyDescent="0.25">
      <c r="B48" s="143"/>
      <c r="C48" s="144"/>
      <c r="D48" s="145"/>
      <c r="E48" s="145"/>
      <c r="F48" s="145"/>
      <c r="G48" s="146"/>
      <c r="M48" s="39"/>
    </row>
    <row r="49" spans="2:27" x14ac:dyDescent="0.25">
      <c r="B49" s="147"/>
      <c r="C49" s="148"/>
      <c r="D49" s="148"/>
      <c r="E49" s="148"/>
      <c r="F49" s="148"/>
      <c r="G49" s="149"/>
      <c r="M49" s="39"/>
    </row>
    <row r="50" spans="2:27" x14ac:dyDescent="0.25">
      <c r="B50" s="147"/>
      <c r="C50" s="148"/>
      <c r="D50" s="148"/>
      <c r="E50" s="148"/>
      <c r="F50" s="148"/>
      <c r="G50" s="149"/>
      <c r="M50" s="39"/>
    </row>
    <row r="51" spans="2:27" x14ac:dyDescent="0.25">
      <c r="B51" s="150"/>
      <c r="C51" s="151"/>
      <c r="D51" s="151"/>
      <c r="E51" s="151"/>
      <c r="F51" s="151"/>
      <c r="G51" s="152"/>
      <c r="M51" s="39"/>
    </row>
    <row r="53" spans="2:27" ht="13.5" customHeight="1" x14ac:dyDescent="0.25">
      <c r="E53" s="137" t="str">
        <f>IF(F57&gt;250001,"Avropet överstiger 250 000kr per månad, använd förnyad konkurensutsättning för avrop",IF('Prismatris Infrastruktur'!G85=0,"Vinnande anbud",IF('Prismatris Infrastruktur'!B91=1,IF(I68=1,E61,IF(I68=2,E62,IF(I68=3,E63,IF(I68=4,E64,IF(I68=5,E65,""))))),'Prismatris Infrastruktur'!B92)))</f>
        <v>Vinnande anbud</v>
      </c>
      <c r="F53" s="138"/>
    </row>
    <row r="54" spans="2:27" x14ac:dyDescent="0.25">
      <c r="E54" s="139"/>
      <c r="F54" s="140"/>
    </row>
    <row r="55" spans="2:27" x14ac:dyDescent="0.25">
      <c r="E55" s="141"/>
      <c r="F55" s="142"/>
    </row>
    <row r="56" spans="2:27" ht="15.75" x14ac:dyDescent="0.3">
      <c r="B56" s="25"/>
      <c r="C56" s="25"/>
      <c r="D56" s="32">
        <f>SUM(D48:D54)</f>
        <v>0</v>
      </c>
      <c r="E56" s="26"/>
      <c r="F56" s="26"/>
      <c r="G56" s="26"/>
      <c r="H56" s="26"/>
      <c r="I56" s="26"/>
      <c r="J56" s="26"/>
      <c r="K56" s="26"/>
      <c r="L56" s="26"/>
      <c r="M56" s="26"/>
      <c r="N56" s="4"/>
      <c r="O56" s="4"/>
      <c r="P56" s="4"/>
      <c r="Q56" s="4"/>
      <c r="R56" s="4"/>
      <c r="S56" s="4"/>
      <c r="T56" s="4"/>
      <c r="U56" s="4"/>
      <c r="V56" s="4"/>
      <c r="W56" s="4"/>
      <c r="X56" s="4"/>
      <c r="Y56" s="4"/>
    </row>
    <row r="57" spans="2:27" ht="19.5" x14ac:dyDescent="0.35">
      <c r="B57" s="25"/>
      <c r="C57" s="25"/>
      <c r="D57" s="26"/>
      <c r="E57" s="29" t="s">
        <v>6</v>
      </c>
      <c r="F57" s="62">
        <f>'Prismatris Infrastruktur'!C103</f>
        <v>0</v>
      </c>
      <c r="H57" s="33"/>
      <c r="I57" s="33"/>
      <c r="J57" s="33"/>
      <c r="K57" s="33"/>
      <c r="L57" s="33"/>
      <c r="M57" s="33"/>
      <c r="N57" s="25"/>
      <c r="O57" s="25"/>
      <c r="P57" s="26"/>
      <c r="Q57" s="34"/>
      <c r="R57" s="34"/>
      <c r="S57" s="26"/>
      <c r="T57" s="26"/>
      <c r="U57" s="26"/>
      <c r="V57" s="26"/>
      <c r="W57" s="26"/>
      <c r="X57" s="26"/>
      <c r="Y57" s="29"/>
      <c r="Z57" s="35"/>
      <c r="AA57" s="35"/>
    </row>
    <row r="58" spans="2:27" x14ac:dyDescent="0.25">
      <c r="B58" s="25"/>
      <c r="C58" s="25"/>
      <c r="D58" s="26"/>
      <c r="E58" s="26"/>
      <c r="F58" s="26"/>
      <c r="G58" s="26"/>
      <c r="H58" s="26"/>
      <c r="I58" s="26"/>
      <c r="J58" s="26"/>
      <c r="K58" s="26"/>
      <c r="L58" s="26"/>
      <c r="M58" s="26"/>
      <c r="N58" s="26"/>
      <c r="O58" s="26"/>
      <c r="P58" s="26"/>
      <c r="Q58" s="26"/>
      <c r="R58" s="26"/>
      <c r="S58" s="26"/>
      <c r="T58" s="26"/>
      <c r="U58" s="26"/>
      <c r="V58" s="26"/>
      <c r="W58" s="26"/>
      <c r="X58" s="26"/>
      <c r="Y58" s="26"/>
      <c r="Z58" s="35"/>
      <c r="AA58" s="35"/>
    </row>
    <row r="59" spans="2:27" ht="21" x14ac:dyDescent="0.35">
      <c r="B59" s="36" t="s">
        <v>7</v>
      </c>
      <c r="C59" s="36"/>
      <c r="D59" s="26"/>
      <c r="E59" s="26"/>
      <c r="F59" s="26"/>
      <c r="G59" s="26"/>
      <c r="H59" s="26"/>
      <c r="I59" s="26"/>
      <c r="J59" s="26"/>
      <c r="K59" s="26"/>
      <c r="L59" s="26"/>
      <c r="M59" s="26"/>
      <c r="N59" s="26"/>
      <c r="O59" s="26"/>
      <c r="P59" s="26"/>
      <c r="Q59" s="26"/>
      <c r="R59" s="26"/>
      <c r="S59" s="26"/>
      <c r="T59" s="26"/>
      <c r="U59" s="26"/>
      <c r="V59" s="26"/>
      <c r="W59" s="26"/>
      <c r="X59" s="26"/>
      <c r="Y59" s="26"/>
      <c r="Z59" s="35"/>
      <c r="AA59" s="35"/>
    </row>
    <row r="60" spans="2:27" x14ac:dyDescent="0.25">
      <c r="B60" s="26"/>
      <c r="C60" s="26"/>
      <c r="D60" s="26"/>
      <c r="E60" s="26"/>
      <c r="F60" s="26"/>
      <c r="G60" s="26"/>
      <c r="H60" s="26"/>
      <c r="I60" s="26"/>
      <c r="J60" s="26"/>
      <c r="K60" s="26"/>
      <c r="L60" s="26"/>
      <c r="M60" s="26"/>
      <c r="N60" s="26"/>
      <c r="O60" s="26"/>
      <c r="P60" s="26"/>
      <c r="Q60" s="26"/>
      <c r="R60" s="26"/>
      <c r="S60" s="26"/>
      <c r="T60" s="26"/>
      <c r="U60" s="26"/>
      <c r="V60" s="26"/>
      <c r="W60" s="26"/>
      <c r="X60" s="26"/>
      <c r="Y60" s="26"/>
      <c r="Z60" s="35"/>
      <c r="AA60" s="35"/>
    </row>
    <row r="61" spans="2:27" x14ac:dyDescent="0.25">
      <c r="B61" s="26" t="s">
        <v>8</v>
      </c>
      <c r="C61" s="26"/>
      <c r="D61" s="26"/>
      <c r="E61" s="135" t="str">
        <f>'Prismatris Infrastruktur'!B110</f>
        <v>Leverantör</v>
      </c>
      <c r="F61" s="136"/>
      <c r="G61" s="25"/>
      <c r="H61" s="25"/>
      <c r="I61" s="59">
        <f>'Prismatris Infrastruktur'!D110</f>
        <v>0</v>
      </c>
      <c r="J61" s="38"/>
      <c r="K61" s="38"/>
      <c r="L61" s="25"/>
      <c r="N61" s="38"/>
      <c r="O61" s="38"/>
      <c r="P61" s="38"/>
      <c r="Q61" s="25"/>
      <c r="R61" s="26"/>
      <c r="S61" s="26"/>
      <c r="T61" s="26"/>
      <c r="U61" s="26"/>
      <c r="V61" s="26"/>
      <c r="W61" s="26"/>
      <c r="X61" s="26"/>
      <c r="Y61" s="26"/>
      <c r="Z61" s="35"/>
      <c r="AA61" s="35"/>
    </row>
    <row r="62" spans="2:27" x14ac:dyDescent="0.25">
      <c r="B62" s="26" t="s">
        <v>9</v>
      </c>
      <c r="C62" s="26"/>
      <c r="D62" s="26"/>
      <c r="E62" s="135" t="str">
        <f>'Prismatris Infrastruktur'!B111</f>
        <v>Leverantör</v>
      </c>
      <c r="F62" s="136"/>
      <c r="G62" s="25"/>
      <c r="H62" s="25"/>
      <c r="I62" s="59">
        <f>'Prismatris Infrastruktur'!D111</f>
        <v>0</v>
      </c>
      <c r="J62" s="38"/>
      <c r="K62" s="38"/>
      <c r="L62" s="25"/>
      <c r="N62" s="38"/>
      <c r="O62" s="38"/>
      <c r="P62" s="38"/>
      <c r="Q62" s="25"/>
      <c r="R62" s="26"/>
      <c r="S62" s="26"/>
      <c r="T62" s="26"/>
      <c r="U62" s="26"/>
      <c r="V62" s="26"/>
      <c r="W62" s="26"/>
      <c r="X62" s="26"/>
      <c r="Y62" s="26"/>
      <c r="Z62" s="35"/>
      <c r="AA62" s="35"/>
    </row>
    <row r="63" spans="2:27" x14ac:dyDescent="0.25">
      <c r="B63" s="26" t="s">
        <v>10</v>
      </c>
      <c r="C63" s="26"/>
      <c r="D63" s="26"/>
      <c r="E63" s="135" t="str">
        <f>'Prismatris Infrastruktur'!B112</f>
        <v>Leverantör</v>
      </c>
      <c r="F63" s="136"/>
      <c r="G63" s="25"/>
      <c r="H63" s="25"/>
      <c r="I63" s="59">
        <f>'Prismatris Infrastruktur'!D112</f>
        <v>0</v>
      </c>
      <c r="J63" s="38"/>
      <c r="K63" s="38"/>
      <c r="L63" s="25"/>
      <c r="N63" s="38"/>
      <c r="O63" s="38"/>
      <c r="P63" s="38"/>
      <c r="Q63" s="25"/>
      <c r="R63" s="26"/>
      <c r="S63" s="26"/>
      <c r="T63" s="26"/>
      <c r="U63" s="26"/>
      <c r="V63" s="26"/>
      <c r="W63" s="26"/>
      <c r="X63" s="26"/>
      <c r="Y63" s="26"/>
      <c r="Z63" s="35"/>
      <c r="AA63" s="35"/>
    </row>
    <row r="64" spans="2:27" x14ac:dyDescent="0.25">
      <c r="B64" s="26" t="s">
        <v>11</v>
      </c>
      <c r="C64" s="26"/>
      <c r="D64" s="26"/>
      <c r="E64" s="135" t="str">
        <f>'Prismatris Infrastruktur'!B113</f>
        <v>Leverantör</v>
      </c>
      <c r="F64" s="136"/>
      <c r="G64" s="25"/>
      <c r="H64" s="25"/>
      <c r="I64" s="59">
        <f>'Prismatris Infrastruktur'!D113</f>
        <v>0</v>
      </c>
      <c r="J64" s="38"/>
      <c r="K64" s="38"/>
      <c r="L64" s="25"/>
      <c r="N64" s="38"/>
      <c r="O64" s="38"/>
      <c r="P64" s="38"/>
      <c r="Q64" s="25"/>
      <c r="R64" s="26"/>
      <c r="S64" s="26"/>
      <c r="T64" s="26"/>
      <c r="U64" s="26"/>
      <c r="V64" s="26"/>
      <c r="W64" s="26"/>
      <c r="X64" s="26"/>
      <c r="Y64" s="26"/>
      <c r="Z64" s="35"/>
      <c r="AA64" s="35"/>
    </row>
    <row r="65" spans="2:27" x14ac:dyDescent="0.25">
      <c r="B65" s="26" t="s">
        <v>12</v>
      </c>
      <c r="C65" s="26"/>
      <c r="D65" s="26"/>
      <c r="E65" s="135" t="str">
        <f>'Prismatris Infrastruktur'!B114</f>
        <v>Leverantör</v>
      </c>
      <c r="F65" s="136"/>
      <c r="G65" s="25"/>
      <c r="H65" s="25"/>
      <c r="I65" s="59">
        <f>'Prismatris Infrastruktur'!D114</f>
        <v>0</v>
      </c>
      <c r="J65" s="38"/>
      <c r="K65" s="38"/>
      <c r="L65" s="25"/>
      <c r="N65" s="38"/>
      <c r="O65" s="38"/>
      <c r="P65" s="38"/>
      <c r="Q65" s="25"/>
      <c r="R65" s="26"/>
      <c r="S65" s="26"/>
      <c r="T65" s="26"/>
      <c r="U65" s="26"/>
      <c r="V65" s="26"/>
      <c r="W65" s="26"/>
      <c r="X65" s="26"/>
      <c r="Y65" s="26"/>
      <c r="Z65" s="35"/>
      <c r="AA65" s="35"/>
    </row>
    <row r="66" spans="2:27" x14ac:dyDescent="0.25">
      <c r="B66" s="26"/>
      <c r="C66" s="26"/>
      <c r="D66" s="26"/>
      <c r="E66" s="26"/>
      <c r="F66" s="26"/>
      <c r="G66" s="25"/>
      <c r="H66" s="25"/>
      <c r="I66" s="25"/>
      <c r="J66" s="38"/>
      <c r="K66" s="38"/>
      <c r="L66" s="60"/>
      <c r="N66" s="38"/>
      <c r="O66" s="38"/>
      <c r="P66" s="38"/>
      <c r="Q66" s="60"/>
      <c r="R66" s="26"/>
      <c r="S66" s="26"/>
      <c r="T66" s="26"/>
      <c r="U66" s="26"/>
      <c r="V66" s="26"/>
      <c r="W66" s="26"/>
      <c r="X66" s="26"/>
      <c r="Y66" s="26"/>
      <c r="Z66" s="35"/>
      <c r="AA66" s="35"/>
    </row>
    <row r="67" spans="2:27" x14ac:dyDescent="0.25">
      <c r="J67" s="38"/>
      <c r="K67" s="38"/>
      <c r="L67" s="26"/>
      <c r="M67" s="26"/>
      <c r="N67" s="26"/>
      <c r="O67" s="26"/>
      <c r="P67" s="26"/>
      <c r="Q67" s="26"/>
      <c r="R67" s="26"/>
      <c r="S67" s="26"/>
      <c r="T67" s="26"/>
      <c r="U67" s="26"/>
      <c r="V67" s="26"/>
      <c r="W67" s="26"/>
      <c r="X67" s="26"/>
      <c r="Y67" s="26"/>
      <c r="Z67" s="35"/>
      <c r="AA67" s="35"/>
    </row>
    <row r="68" spans="2:27" ht="13.5" customHeight="1" x14ac:dyDescent="0.25">
      <c r="B68" s="26" t="s">
        <v>13</v>
      </c>
      <c r="C68" s="26"/>
      <c r="D68" s="26"/>
      <c r="E68" s="26"/>
      <c r="F68" s="26"/>
      <c r="G68" s="26"/>
      <c r="H68" s="26"/>
      <c r="I68" s="40">
        <v>1</v>
      </c>
      <c r="J68" s="38"/>
      <c r="K68" s="38"/>
      <c r="L68" s="26"/>
      <c r="M68" s="26"/>
      <c r="N68" s="26"/>
      <c r="O68" s="26"/>
      <c r="P68" s="26"/>
      <c r="Q68" s="26"/>
      <c r="R68" s="26"/>
      <c r="S68" s="26"/>
      <c r="T68" s="26"/>
      <c r="U68" s="26"/>
      <c r="V68" s="26"/>
      <c r="W68" s="26"/>
      <c r="X68" s="26"/>
      <c r="Y68" s="26"/>
      <c r="Z68" s="35"/>
      <c r="AA68" s="35"/>
    </row>
    <row r="69" spans="2:27" x14ac:dyDescent="0.25">
      <c r="B69" s="26"/>
      <c r="C69" s="26"/>
      <c r="D69" s="26"/>
      <c r="E69" s="26"/>
      <c r="F69" s="26"/>
      <c r="G69" s="26"/>
      <c r="H69" s="26"/>
      <c r="I69" s="26"/>
      <c r="J69" s="26"/>
      <c r="K69" s="26"/>
      <c r="L69" s="26"/>
      <c r="N69" s="26"/>
      <c r="O69" s="26"/>
      <c r="P69" s="26"/>
      <c r="Q69" s="26"/>
      <c r="R69" s="26"/>
      <c r="S69" s="26"/>
      <c r="T69" s="26"/>
      <c r="U69" s="26"/>
      <c r="V69" s="26"/>
      <c r="W69" s="26"/>
      <c r="X69" s="26"/>
      <c r="Y69" s="26"/>
      <c r="Z69" s="35"/>
      <c r="AA69" s="35"/>
    </row>
    <row r="70" spans="2:27" x14ac:dyDescent="0.25">
      <c r="B70" s="26"/>
      <c r="C70" s="26"/>
      <c r="D70" s="26"/>
      <c r="E70" s="26"/>
      <c r="F70" s="26"/>
      <c r="G70" s="26"/>
      <c r="H70" s="26"/>
      <c r="I70" s="26"/>
      <c r="J70" s="26"/>
      <c r="K70" s="26"/>
      <c r="L70" s="26"/>
      <c r="M70" s="26"/>
      <c r="N70" s="26"/>
      <c r="O70" s="26"/>
      <c r="P70" s="26"/>
      <c r="Q70" s="26"/>
      <c r="R70" s="26"/>
      <c r="S70" s="26"/>
      <c r="T70" s="26"/>
      <c r="U70" s="26"/>
      <c r="V70" s="26"/>
      <c r="W70" s="26"/>
      <c r="X70" s="26"/>
      <c r="Y70" s="26"/>
      <c r="Z70" s="35"/>
      <c r="AA70" s="35"/>
    </row>
    <row r="71" spans="2:27" x14ac:dyDescent="0.25">
      <c r="B71" s="26" t="s">
        <v>14</v>
      </c>
      <c r="C71" s="26"/>
      <c r="D71" s="26"/>
      <c r="E71" s="26"/>
      <c r="F71" s="26"/>
      <c r="G71" s="26"/>
      <c r="H71" s="26"/>
      <c r="I71" s="26" t="s">
        <v>15</v>
      </c>
      <c r="J71" s="26"/>
      <c r="K71" s="26"/>
      <c r="L71" s="26"/>
      <c r="M71" s="26"/>
      <c r="N71" s="26"/>
      <c r="O71" s="26"/>
      <c r="P71" s="26"/>
      <c r="Q71" s="26"/>
      <c r="R71" s="26"/>
      <c r="S71" s="26"/>
      <c r="W71" s="26"/>
      <c r="X71" s="26"/>
      <c r="Y71" s="26"/>
      <c r="Z71" s="35"/>
      <c r="AA71" s="35"/>
    </row>
    <row r="72" spans="2:27" x14ac:dyDescent="0.25">
      <c r="B72" s="26"/>
      <c r="C72" s="26"/>
      <c r="D72" s="26"/>
      <c r="E72" s="26"/>
      <c r="F72" s="26"/>
      <c r="G72" s="26"/>
      <c r="H72" s="26"/>
      <c r="I72" s="26"/>
      <c r="J72" s="26"/>
      <c r="K72" s="26"/>
      <c r="L72" s="26"/>
      <c r="M72" s="26"/>
      <c r="N72" s="26"/>
      <c r="O72" s="26"/>
      <c r="P72" s="26"/>
      <c r="Q72" s="26"/>
      <c r="R72" s="26"/>
      <c r="S72" s="26"/>
      <c r="W72" s="26"/>
      <c r="X72" s="26"/>
      <c r="Y72" s="26"/>
      <c r="Z72" s="35"/>
      <c r="AA72" s="35"/>
    </row>
    <row r="73" spans="2:27" x14ac:dyDescent="0.25">
      <c r="B73" s="26"/>
      <c r="C73" s="26"/>
      <c r="D73" s="26"/>
      <c r="E73" s="26"/>
      <c r="F73" s="26"/>
      <c r="G73" s="26"/>
      <c r="H73" s="26"/>
      <c r="I73" s="26"/>
      <c r="J73" s="26"/>
      <c r="K73" s="26"/>
      <c r="L73" s="26"/>
      <c r="M73" s="26"/>
      <c r="N73" s="26"/>
      <c r="O73" s="26"/>
      <c r="P73" s="26"/>
      <c r="Q73" s="26"/>
      <c r="R73" s="26"/>
      <c r="S73" s="26"/>
      <c r="W73" s="26"/>
      <c r="X73" s="26"/>
      <c r="Y73" s="26"/>
      <c r="Z73" s="35"/>
      <c r="AA73" s="35"/>
    </row>
    <row r="74" spans="2:27" x14ac:dyDescent="0.25">
      <c r="B74" s="26"/>
      <c r="C74" s="26"/>
      <c r="D74" s="26"/>
      <c r="E74" s="26"/>
      <c r="F74" s="26"/>
      <c r="G74" s="26"/>
      <c r="H74" s="26"/>
      <c r="I74" s="26"/>
      <c r="J74" s="26"/>
      <c r="K74" s="26"/>
      <c r="L74" s="26"/>
      <c r="M74" s="26"/>
      <c r="N74" s="26"/>
      <c r="O74" s="26"/>
      <c r="P74" s="26"/>
      <c r="Q74" s="26"/>
      <c r="R74" s="26"/>
      <c r="S74" s="26"/>
      <c r="W74" s="26"/>
      <c r="X74" s="26"/>
      <c r="Y74" s="26"/>
      <c r="Z74" s="35"/>
      <c r="AA74" s="35"/>
    </row>
    <row r="75" spans="2:27" ht="14.25" thickBot="1" x14ac:dyDescent="0.3">
      <c r="B75" s="37"/>
      <c r="C75" s="37"/>
      <c r="D75" s="37"/>
      <c r="E75" s="37"/>
      <c r="F75" s="25"/>
      <c r="G75" s="26"/>
      <c r="H75" s="26"/>
      <c r="I75" s="37"/>
      <c r="J75" s="37"/>
      <c r="K75" s="77"/>
      <c r="L75" s="77"/>
      <c r="M75" s="77"/>
      <c r="N75" s="77"/>
      <c r="O75" s="25"/>
      <c r="P75" s="25"/>
      <c r="Q75" s="25"/>
      <c r="R75" s="25"/>
      <c r="S75" s="25"/>
      <c r="W75" s="26"/>
      <c r="X75" s="26"/>
      <c r="Y75" s="26"/>
      <c r="Z75" s="35"/>
      <c r="AA75" s="35"/>
    </row>
    <row r="76" spans="2:27" x14ac:dyDescent="0.25">
      <c r="B76" s="26"/>
      <c r="C76" s="26"/>
      <c r="D76" s="26"/>
      <c r="E76" s="26"/>
      <c r="F76" s="26"/>
      <c r="G76" s="26"/>
      <c r="H76" s="26"/>
      <c r="I76" s="26"/>
      <c r="J76" s="26"/>
      <c r="K76" s="77"/>
      <c r="L76" s="77"/>
      <c r="M76" s="77"/>
      <c r="N76" s="77"/>
      <c r="O76" s="77"/>
      <c r="P76" s="26"/>
      <c r="Q76" s="26"/>
      <c r="R76" s="26"/>
      <c r="S76" s="26"/>
      <c r="W76" s="26"/>
      <c r="X76" s="26"/>
      <c r="Y76" s="26"/>
      <c r="Z76" s="35"/>
      <c r="AA76" s="35"/>
    </row>
    <row r="77" spans="2:27" x14ac:dyDescent="0.25">
      <c r="B77" s="26"/>
      <c r="C77" s="26"/>
      <c r="D77" s="26"/>
      <c r="E77" s="26"/>
      <c r="F77" s="26"/>
      <c r="G77" s="26"/>
      <c r="H77" s="26"/>
      <c r="I77" s="26"/>
      <c r="J77" s="26"/>
      <c r="K77" s="26"/>
      <c r="L77" s="26"/>
      <c r="M77" s="26"/>
      <c r="N77" s="26"/>
      <c r="O77" s="26"/>
      <c r="P77" s="26"/>
      <c r="Q77" s="26"/>
      <c r="R77" s="26"/>
      <c r="S77" s="26"/>
      <c r="W77" s="26"/>
      <c r="X77" s="26"/>
      <c r="Y77" s="26"/>
      <c r="Z77" s="35"/>
      <c r="AA77" s="35"/>
    </row>
    <row r="78" spans="2:27" x14ac:dyDescent="0.25">
      <c r="B78" s="26" t="s">
        <v>16</v>
      </c>
      <c r="C78" s="26"/>
      <c r="D78" s="26"/>
      <c r="E78" s="26"/>
      <c r="F78" s="26"/>
      <c r="G78" s="26"/>
      <c r="H78" s="26"/>
      <c r="I78" s="26" t="s">
        <v>16</v>
      </c>
      <c r="J78" s="26"/>
      <c r="K78" s="26"/>
      <c r="L78" s="26"/>
      <c r="M78" s="26"/>
      <c r="N78" s="26"/>
      <c r="O78" s="26"/>
      <c r="P78" s="26"/>
      <c r="Q78" s="26"/>
      <c r="R78" s="26"/>
      <c r="S78" s="26"/>
      <c r="W78" s="26"/>
      <c r="X78" s="26"/>
      <c r="Y78" s="26"/>
      <c r="Z78" s="35"/>
      <c r="AA78" s="35"/>
    </row>
    <row r="79" spans="2:27" x14ac:dyDescent="0.25">
      <c r="B79" s="26"/>
      <c r="C79" s="26"/>
      <c r="D79" s="26"/>
      <c r="E79" s="26"/>
      <c r="F79" s="26"/>
      <c r="G79" s="26"/>
      <c r="H79" s="26"/>
      <c r="I79" s="26"/>
      <c r="J79" s="26"/>
      <c r="K79" s="26"/>
      <c r="L79" s="26"/>
      <c r="M79" s="26"/>
      <c r="N79" s="26"/>
      <c r="O79" s="26"/>
      <c r="P79" s="26"/>
      <c r="Q79" s="26"/>
      <c r="R79" s="26"/>
      <c r="S79" s="26"/>
      <c r="W79" s="26"/>
      <c r="X79" s="26"/>
      <c r="Y79" s="26"/>
      <c r="Z79" s="35"/>
      <c r="AA79" s="35"/>
    </row>
    <row r="80" spans="2:27" x14ac:dyDescent="0.25">
      <c r="B80" s="26"/>
      <c r="C80" s="26"/>
      <c r="D80" s="26"/>
      <c r="E80" s="26"/>
      <c r="F80" s="26"/>
      <c r="G80" s="26"/>
      <c r="H80" s="26"/>
      <c r="I80" s="26"/>
      <c r="J80" s="26"/>
      <c r="K80" s="26"/>
      <c r="L80" s="26"/>
      <c r="M80" s="26"/>
      <c r="N80" s="26"/>
      <c r="O80" s="26"/>
      <c r="P80" s="26"/>
      <c r="Q80" s="26"/>
      <c r="R80" s="26"/>
      <c r="S80" s="26"/>
      <c r="W80" s="26"/>
      <c r="X80" s="26"/>
      <c r="Y80" s="26"/>
      <c r="Z80" s="35"/>
      <c r="AA80" s="35"/>
    </row>
    <row r="81" spans="2:25" x14ac:dyDescent="0.25">
      <c r="B81" s="4"/>
      <c r="C81" s="4"/>
      <c r="D81" s="4"/>
      <c r="E81" s="4"/>
      <c r="F81" s="4"/>
      <c r="G81" s="4"/>
      <c r="H81" s="4"/>
      <c r="I81" s="4"/>
      <c r="J81" s="4"/>
      <c r="K81" s="4"/>
      <c r="L81" s="4"/>
      <c r="M81" s="4"/>
      <c r="N81" s="4"/>
      <c r="O81" s="4"/>
      <c r="P81" s="4"/>
      <c r="Q81" s="4"/>
      <c r="R81" s="4"/>
      <c r="S81" s="4"/>
      <c r="W81" s="4"/>
      <c r="X81" s="4"/>
      <c r="Y81" s="4"/>
    </row>
  </sheetData>
  <sheetProtection algorithmName="SHA-512" hashValue="zTXGPRGk012Ftgf2F80XrZdwSlKdjhbWnBZf7aK3Q8GynXk8e/k3nozdIIJfjlOovpvb7IWuVuiN/AXemELDFg==" saltValue="vn4z0Q3+E9O0iBMz8wBzKA==" spinCount="100000" sheet="1" formatColumns="0" formatRows="0"/>
  <protectedRanges>
    <protectedRange sqref="J2:J5 I14 D8:G19 B48 I68 B43:D45 B24:H26 B31:I33 B37:F39" name="Område1"/>
  </protectedRanges>
  <mergeCells count="48">
    <mergeCell ref="G33:H33"/>
    <mergeCell ref="B26:C26"/>
    <mergeCell ref="B37:C37"/>
    <mergeCell ref="B35:F35"/>
    <mergeCell ref="B38:C38"/>
    <mergeCell ref="B29:F29"/>
    <mergeCell ref="B31:C31"/>
    <mergeCell ref="B32:C32"/>
    <mergeCell ref="B33:C33"/>
    <mergeCell ref="B36:C36"/>
    <mergeCell ref="G26:H26"/>
    <mergeCell ref="G30:H30"/>
    <mergeCell ref="G31:H31"/>
    <mergeCell ref="G32:H32"/>
    <mergeCell ref="B30:C30"/>
    <mergeCell ref="B44:C44"/>
    <mergeCell ref="B41:F41"/>
    <mergeCell ref="E61:F61"/>
    <mergeCell ref="B48:G51"/>
    <mergeCell ref="E62:F62"/>
    <mergeCell ref="E63:F63"/>
    <mergeCell ref="E64:F64"/>
    <mergeCell ref="E65:F65"/>
    <mergeCell ref="B45:C45"/>
    <mergeCell ref="E53:F55"/>
    <mergeCell ref="B24:C24"/>
    <mergeCell ref="B25:C25"/>
    <mergeCell ref="D8:G8"/>
    <mergeCell ref="D9:G9"/>
    <mergeCell ref="D10:G10"/>
    <mergeCell ref="D11:G11"/>
    <mergeCell ref="D12:G12"/>
    <mergeCell ref="B39:C39"/>
    <mergeCell ref="B42:C42"/>
    <mergeCell ref="B43:C43"/>
    <mergeCell ref="I14:J19"/>
    <mergeCell ref="D13:G13"/>
    <mergeCell ref="D14:G14"/>
    <mergeCell ref="D15:G15"/>
    <mergeCell ref="D17:G17"/>
    <mergeCell ref="D18:G18"/>
    <mergeCell ref="D16:G16"/>
    <mergeCell ref="D19:G19"/>
    <mergeCell ref="G23:H23"/>
    <mergeCell ref="G24:H24"/>
    <mergeCell ref="G25:H25"/>
    <mergeCell ref="B22:F22"/>
    <mergeCell ref="B23:C23"/>
  </mergeCells>
  <conditionalFormatting sqref="J2">
    <cfRule type="containsBlanks" dxfId="25" priority="29">
      <formula>LEN(TRIM(J2))=0</formula>
    </cfRule>
  </conditionalFormatting>
  <conditionalFormatting sqref="J8:J12">
    <cfRule type="expression" dxfId="24" priority="30">
      <formula>IF(V13="Kan ej leverera","Sant","Falskt")</formula>
    </cfRule>
  </conditionalFormatting>
  <conditionalFormatting sqref="D8:D19">
    <cfRule type="containsBlanks" dxfId="23" priority="31">
      <formula>LEN(TRIM(D8))=0</formula>
    </cfRule>
  </conditionalFormatting>
  <conditionalFormatting sqref="J3">
    <cfRule type="containsBlanks" dxfId="22" priority="32">
      <formula>LEN(TRIM(J3))=0</formula>
    </cfRule>
  </conditionalFormatting>
  <conditionalFormatting sqref="I14">
    <cfRule type="containsBlanks" dxfId="21" priority="28">
      <formula>LEN(TRIM(I14))=0</formula>
    </cfRule>
  </conditionalFormatting>
  <conditionalFormatting sqref="B24:G26">
    <cfRule type="containsBlanks" dxfId="20" priority="27">
      <formula>LEN(TRIM(B24))=0</formula>
    </cfRule>
  </conditionalFormatting>
  <conditionalFormatting sqref="B48:G51 B43:D45 I31:I33 B31:C33 B37:C39 G31:G33">
    <cfRule type="containsBlanks" dxfId="19" priority="26">
      <formula>LEN(TRIM(B31))=0</formula>
    </cfRule>
  </conditionalFormatting>
  <conditionalFormatting sqref="E53:F55">
    <cfRule type="beginsWith" dxfId="18" priority="25" operator="beginsWith" text="Två eller">
      <formula>LEFT(E53,LEN("Två eller"))="Två eller"</formula>
    </cfRule>
  </conditionalFormatting>
  <conditionalFormatting sqref="J8">
    <cfRule type="beginsWith" dxfId="17" priority="24" operator="beginsWith" text="Två eller">
      <formula>LEFT(J8,LEN("Två eller"))="Två eller"</formula>
    </cfRule>
  </conditionalFormatting>
  <conditionalFormatting sqref="F57">
    <cfRule type="cellIs" dxfId="16" priority="23" operator="greaterThan">
      <formula>250001</formula>
    </cfRule>
  </conditionalFormatting>
  <conditionalFormatting sqref="J4">
    <cfRule type="containsBlanks" dxfId="15" priority="22">
      <formula>LEN(TRIM(J4))=0</formula>
    </cfRule>
  </conditionalFormatting>
  <conditionalFormatting sqref="J5">
    <cfRule type="containsBlanks" dxfId="14" priority="21">
      <formula>LEN(TRIM(J5))=0</formula>
    </cfRule>
  </conditionalFormatting>
  <conditionalFormatting sqref="D31">
    <cfRule type="containsBlanks" dxfId="13" priority="20">
      <formula>LEN(TRIM(D31))=0</formula>
    </cfRule>
  </conditionalFormatting>
  <conditionalFormatting sqref="D32">
    <cfRule type="containsBlanks" dxfId="12" priority="19">
      <formula>LEN(TRIM(D32))=0</formula>
    </cfRule>
  </conditionalFormatting>
  <conditionalFormatting sqref="D33">
    <cfRule type="containsBlanks" dxfId="11" priority="18">
      <formula>LEN(TRIM(D33))=0</formula>
    </cfRule>
  </conditionalFormatting>
  <conditionalFormatting sqref="D37">
    <cfRule type="containsBlanks" dxfId="10" priority="17">
      <formula>LEN(TRIM(D37))=0</formula>
    </cfRule>
  </conditionalFormatting>
  <conditionalFormatting sqref="D38">
    <cfRule type="containsBlanks" dxfId="9" priority="16">
      <formula>LEN(TRIM(D38))=0</formula>
    </cfRule>
  </conditionalFormatting>
  <conditionalFormatting sqref="D39">
    <cfRule type="containsBlanks" dxfId="8" priority="15">
      <formula>LEN(TRIM(D39))=0</formula>
    </cfRule>
  </conditionalFormatting>
  <conditionalFormatting sqref="E31">
    <cfRule type="containsBlanks" dxfId="7" priority="14">
      <formula>LEN(TRIM(E31))=0</formula>
    </cfRule>
  </conditionalFormatting>
  <conditionalFormatting sqref="E32">
    <cfRule type="containsBlanks" dxfId="6" priority="13">
      <formula>LEN(TRIM(E32))=0</formula>
    </cfRule>
  </conditionalFormatting>
  <conditionalFormatting sqref="E33">
    <cfRule type="containsBlanks" dxfId="5" priority="12">
      <formula>LEN(TRIM(E33))=0</formula>
    </cfRule>
  </conditionalFormatting>
  <conditionalFormatting sqref="E37">
    <cfRule type="containsBlanks" dxfId="4" priority="8">
      <formula>LEN(TRIM(E37))=0</formula>
    </cfRule>
  </conditionalFormatting>
  <conditionalFormatting sqref="E38">
    <cfRule type="containsBlanks" dxfId="3" priority="7">
      <formula>LEN(TRIM(E38))=0</formula>
    </cfRule>
  </conditionalFormatting>
  <conditionalFormatting sqref="E39">
    <cfRule type="containsBlanks" dxfId="2" priority="6">
      <formula>LEN(TRIM(E39))=0</formula>
    </cfRule>
  </conditionalFormatting>
  <conditionalFormatting sqref="F31:F33">
    <cfRule type="containsBlanks" dxfId="1" priority="2">
      <formula>LEN(TRIM(F31))=0</formula>
    </cfRule>
  </conditionalFormatting>
  <conditionalFormatting sqref="F37:F39">
    <cfRule type="containsBlanks" dxfId="0" priority="1">
      <formula>LEN(TRIM(F37))=0</formula>
    </cfRule>
  </conditionalFormatting>
  <dataValidations count="10">
    <dataValidation allowBlank="1" showInputMessage="1" showErrorMessage="1" prompt="Övrig information så som leveransadress, faktura referens mm" sqref="B48:G51" xr:uid="{00000000-0002-0000-0000-000000000000}"/>
    <dataValidation type="list" allowBlank="1" showInputMessage="1" showErrorMessage="1" sqref="I31:I33 F31:G33 F37:F39" xr:uid="{00000000-0002-0000-0000-000001000000}">
      <formula1>"Ja,Nej"</formula1>
    </dataValidation>
    <dataValidation type="whole" operator="greaterThan" allowBlank="1" showInputMessage="1" showErrorMessage="1" sqref="F24:F26 B24:C26 B31:C33 B37:C39" xr:uid="{00000000-0002-0000-0000-000004000000}">
      <formula1>-1</formula1>
    </dataValidation>
    <dataValidation type="list" allowBlank="1" showInputMessage="1" showErrorMessage="1" sqref="I68" xr:uid="{00000000-0002-0000-0000-000005000000}">
      <formula1>"1,2,3,4,5"</formula1>
    </dataValidation>
    <dataValidation type="whole" operator="greaterThan" allowBlank="1" showInputMessage="1" showErrorMessage="1" sqref="B43:D45" xr:uid="{00000000-0002-0000-0000-000007000000}">
      <formula1>0</formula1>
    </dataValidation>
    <dataValidation type="decimal" allowBlank="1" showInputMessage="1" showErrorMessage="1" error="Ni har överskridit 500 000 kronor se ramavtalets vilkor" sqref="H57 F57" xr:uid="{00000000-0002-0000-0000-00000A000000}">
      <formula1>0</formula1>
      <formula2>500000</formula2>
    </dataValidation>
    <dataValidation type="whole" operator="greaterThanOrEqual" allowBlank="1" showInputMessage="1" showErrorMessage="1" sqref="J5" xr:uid="{00000000-0002-0000-0000-00000B000000}">
      <formula1>0</formula1>
    </dataValidation>
    <dataValidation type="list" allowBlank="1" showInputMessage="1" showErrorMessage="1" sqref="D24:D26 D31:D33 D37:D39" xr:uid="{F18300C4-2667-4161-B900-87C251F41685}">
      <formula1>"200 Mbit/s,500 Mbit/s,1 Gbit/s,2 Gbit/s,5 Gbit/s,10 Gbit/s,"</formula1>
    </dataValidation>
    <dataValidation type="list" allowBlank="1" showInputMessage="1" showErrorMessage="1" sqref="E24:E26" xr:uid="{E953B437-76A6-42DD-B2C7-C99B06C44327}">
      <formula1>"Ja 500 Mbit/s, Ja 1 Gbit/s, Ja 2 Gbit/s, Ja 5 Gbit/s, Ja 10 Gbit/s, Nej"</formula1>
    </dataValidation>
    <dataValidation type="list" allowBlank="1" showInputMessage="1" showErrorMessage="1" sqref="G24:G26 E31:E33 E37:E39" xr:uid="{7E2830DA-C816-446D-9339-F5EEA651E819}">
      <formula1>"Ja 200 Mbit/s, Ja 500 Mbit/s, Ja 1 Gbit/s, Ja 2 Gbit/s, Ja 5 Gbit/s, Ja 10 Gbit/s,Nej"</formula1>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N137"/>
  <sheetViews>
    <sheetView zoomScale="90" zoomScaleNormal="90" workbookViewId="0">
      <pane ySplit="2" topLeftCell="A3" activePane="bottomLeft" state="frozen"/>
      <selection pane="bottomLeft" activeCell="J15" sqref="J15"/>
    </sheetView>
  </sheetViews>
  <sheetFormatPr defaultColWidth="9" defaultRowHeight="13.5" x14ac:dyDescent="0.25"/>
  <cols>
    <col min="1" max="1" width="38.375" style="16" customWidth="1"/>
    <col min="2" max="7" width="15.625" style="8" customWidth="1"/>
    <col min="8" max="8" width="9" style="5"/>
    <col min="9" max="9" width="9" style="8"/>
    <col min="10" max="10" width="9.375" style="8" customWidth="1"/>
    <col min="11" max="16384" width="9" style="8"/>
  </cols>
  <sheetData>
    <row r="1" spans="1:14" x14ac:dyDescent="0.25">
      <c r="A1" s="2"/>
      <c r="B1" s="3">
        <v>1</v>
      </c>
      <c r="C1" s="3">
        <v>2</v>
      </c>
      <c r="D1" s="3">
        <v>3</v>
      </c>
      <c r="E1" s="3">
        <v>4</v>
      </c>
      <c r="F1" s="3">
        <v>5</v>
      </c>
      <c r="G1" s="5"/>
    </row>
    <row r="2" spans="1:14" x14ac:dyDescent="0.25">
      <c r="A2" s="2" t="s">
        <v>0</v>
      </c>
      <c r="B2" s="102" t="s">
        <v>80</v>
      </c>
      <c r="C2" s="102" t="s">
        <v>81</v>
      </c>
      <c r="D2" s="102" t="s">
        <v>84</v>
      </c>
      <c r="E2" s="102" t="s">
        <v>85</v>
      </c>
      <c r="F2" s="102" t="s">
        <v>86</v>
      </c>
      <c r="G2" s="12"/>
      <c r="H2" s="8"/>
    </row>
    <row r="3" spans="1:14" x14ac:dyDescent="0.25">
      <c r="A3" s="56" t="s">
        <v>35</v>
      </c>
      <c r="B3" s="103" t="s">
        <v>82</v>
      </c>
      <c r="C3" s="102" t="s">
        <v>83</v>
      </c>
      <c r="D3" s="104" t="s">
        <v>87</v>
      </c>
      <c r="E3" s="103" t="s">
        <v>88</v>
      </c>
      <c r="F3" s="103" t="s">
        <v>89</v>
      </c>
      <c r="G3" s="12"/>
      <c r="H3" s="8"/>
    </row>
    <row r="4" spans="1:14" x14ac:dyDescent="0.25">
      <c r="A4" s="56" t="s">
        <v>27</v>
      </c>
      <c r="B4" s="63" t="s">
        <v>90</v>
      </c>
      <c r="C4" s="63" t="s">
        <v>104</v>
      </c>
      <c r="D4" s="63" t="s">
        <v>94</v>
      </c>
      <c r="E4" s="63" t="s">
        <v>97</v>
      </c>
      <c r="F4" s="63" t="s">
        <v>99</v>
      </c>
      <c r="G4" s="12"/>
      <c r="H4" s="8"/>
    </row>
    <row r="5" spans="1:14" x14ac:dyDescent="0.25">
      <c r="A5" s="56" t="s">
        <v>28</v>
      </c>
      <c r="B5" s="63" t="s">
        <v>92</v>
      </c>
      <c r="C5" s="63" t="s">
        <v>105</v>
      </c>
      <c r="D5" s="63" t="s">
        <v>95</v>
      </c>
      <c r="E5" s="63" t="s">
        <v>98</v>
      </c>
      <c r="F5" s="63" t="s">
        <v>100</v>
      </c>
      <c r="G5" s="12"/>
      <c r="H5" s="8"/>
    </row>
    <row r="6" spans="1:14" x14ac:dyDescent="0.25">
      <c r="A6" s="56" t="s">
        <v>29</v>
      </c>
      <c r="B6" s="98" t="s">
        <v>91</v>
      </c>
      <c r="C6" s="98" t="s">
        <v>93</v>
      </c>
      <c r="D6" s="98" t="s">
        <v>96</v>
      </c>
      <c r="E6" s="98" t="s">
        <v>103</v>
      </c>
      <c r="F6" s="98" t="s">
        <v>101</v>
      </c>
      <c r="G6" s="12"/>
      <c r="H6" s="8"/>
    </row>
    <row r="7" spans="1:14" x14ac:dyDescent="0.25">
      <c r="A7" s="67"/>
      <c r="B7" s="63"/>
      <c r="C7" s="63"/>
      <c r="D7" s="63"/>
      <c r="E7" s="63"/>
      <c r="F7" s="63"/>
      <c r="G7" s="12"/>
      <c r="H7" s="8"/>
    </row>
    <row r="8" spans="1:14" x14ac:dyDescent="0.25">
      <c r="A8" s="68" t="str" cm="1">
        <f t="array" ref="A8:E8">Avropsblankett!B22:F22</f>
        <v xml:space="preserve">Bastjänst 7 Internetaccess </v>
      </c>
      <c r="B8" s="1">
        <v>0</v>
      </c>
      <c r="C8" s="1">
        <v>0</v>
      </c>
      <c r="D8" s="1">
        <v>0</v>
      </c>
      <c r="E8" s="1">
        <v>0</v>
      </c>
      <c r="F8" s="1"/>
      <c r="G8" s="12"/>
      <c r="H8" s="8"/>
    </row>
    <row r="9" spans="1:14" x14ac:dyDescent="0.25">
      <c r="A9" s="2" t="s">
        <v>56</v>
      </c>
      <c r="B9" s="101">
        <v>2381</v>
      </c>
      <c r="C9" s="101">
        <v>2400</v>
      </c>
      <c r="D9" s="101">
        <v>3500</v>
      </c>
      <c r="E9" s="101">
        <v>1975</v>
      </c>
      <c r="F9" s="101">
        <v>2400</v>
      </c>
      <c r="G9" s="12"/>
      <c r="H9" s="8"/>
    </row>
    <row r="10" spans="1:14" ht="14.25" customHeight="1" x14ac:dyDescent="0.25">
      <c r="A10" s="2" t="s">
        <v>57</v>
      </c>
      <c r="B10" s="101">
        <v>2560</v>
      </c>
      <c r="C10" s="101">
        <v>2650</v>
      </c>
      <c r="D10" s="101">
        <v>3750</v>
      </c>
      <c r="E10" s="101">
        <v>2350</v>
      </c>
      <c r="F10" s="101">
        <v>2700</v>
      </c>
      <c r="G10" s="12"/>
      <c r="H10" s="8"/>
    </row>
    <row r="11" spans="1:14" ht="14.25" customHeight="1" x14ac:dyDescent="0.25">
      <c r="A11" s="2" t="s">
        <v>58</v>
      </c>
      <c r="B11" s="101">
        <v>2798</v>
      </c>
      <c r="C11" s="101">
        <v>2800</v>
      </c>
      <c r="D11" s="101">
        <v>3900</v>
      </c>
      <c r="E11" s="101">
        <v>2450</v>
      </c>
      <c r="F11" s="101">
        <v>3000</v>
      </c>
      <c r="G11" s="12"/>
      <c r="H11" s="8"/>
    </row>
    <row r="12" spans="1:14" x14ac:dyDescent="0.25">
      <c r="A12" s="2" t="s">
        <v>59</v>
      </c>
      <c r="B12" s="101">
        <v>3036</v>
      </c>
      <c r="C12" s="101">
        <v>3200</v>
      </c>
      <c r="D12" s="101">
        <v>4900</v>
      </c>
      <c r="E12" s="101">
        <v>3600</v>
      </c>
      <c r="F12" s="101">
        <v>4500</v>
      </c>
      <c r="G12" s="12"/>
      <c r="H12" s="8"/>
    </row>
    <row r="13" spans="1:14" ht="15.75" x14ac:dyDescent="0.25">
      <c r="A13" s="2" t="s">
        <v>60</v>
      </c>
      <c r="B13" s="101">
        <v>3393</v>
      </c>
      <c r="C13" s="101">
        <v>4200</v>
      </c>
      <c r="D13" s="101">
        <v>5900</v>
      </c>
      <c r="E13" s="101">
        <v>3900</v>
      </c>
      <c r="F13" s="101">
        <v>12500</v>
      </c>
      <c r="G13" s="12"/>
      <c r="H13" s="8"/>
      <c r="N13" s="173"/>
    </row>
    <row r="14" spans="1:14" ht="15" customHeight="1" x14ac:dyDescent="0.25">
      <c r="A14" s="2" t="s">
        <v>61</v>
      </c>
      <c r="B14" s="101">
        <v>3869</v>
      </c>
      <c r="C14" s="101">
        <v>5900</v>
      </c>
      <c r="D14" s="101">
        <v>7900</v>
      </c>
      <c r="E14" s="101">
        <v>4100</v>
      </c>
      <c r="F14" s="101">
        <v>18500</v>
      </c>
      <c r="G14" s="12"/>
      <c r="H14" s="8"/>
      <c r="N14" s="175"/>
    </row>
    <row r="15" spans="1:14" ht="27" x14ac:dyDescent="0.25">
      <c r="A15" s="2" t="s">
        <v>62</v>
      </c>
      <c r="B15" s="101">
        <v>4167</v>
      </c>
      <c r="C15" s="101">
        <v>1000</v>
      </c>
      <c r="D15" s="101">
        <v>4500</v>
      </c>
      <c r="E15" s="101">
        <v>2500</v>
      </c>
      <c r="F15" s="101">
        <v>2000</v>
      </c>
      <c r="G15" s="12"/>
      <c r="H15" s="8"/>
      <c r="N15" s="174"/>
    </row>
    <row r="16" spans="1:14" ht="27" x14ac:dyDescent="0.25">
      <c r="A16" s="2" t="s">
        <v>63</v>
      </c>
      <c r="B16" s="101">
        <v>4167</v>
      </c>
      <c r="C16" s="101">
        <v>1000</v>
      </c>
      <c r="D16" s="101">
        <v>4500</v>
      </c>
      <c r="E16" s="101">
        <v>3200</v>
      </c>
      <c r="F16" s="101">
        <v>4000</v>
      </c>
      <c r="G16" s="12"/>
      <c r="H16" s="8"/>
    </row>
    <row r="17" spans="1:9" ht="27" x14ac:dyDescent="0.25">
      <c r="A17" s="2" t="s">
        <v>64</v>
      </c>
      <c r="B17" s="101">
        <v>7639</v>
      </c>
      <c r="C17" s="101">
        <v>1000</v>
      </c>
      <c r="D17" s="101">
        <v>4500</v>
      </c>
      <c r="E17" s="101">
        <v>3900</v>
      </c>
      <c r="F17" s="101">
        <v>7500</v>
      </c>
      <c r="G17" s="12"/>
      <c r="H17" s="8"/>
    </row>
    <row r="18" spans="1:9" ht="27" x14ac:dyDescent="0.25">
      <c r="A18" s="2" t="s">
        <v>65</v>
      </c>
      <c r="B18" s="101">
        <v>7639</v>
      </c>
      <c r="C18" s="101">
        <v>4000</v>
      </c>
      <c r="D18" s="101">
        <v>4500</v>
      </c>
      <c r="E18" s="101">
        <v>4900</v>
      </c>
      <c r="F18" s="101">
        <v>18000</v>
      </c>
      <c r="G18" s="12"/>
      <c r="H18" s="8"/>
    </row>
    <row r="19" spans="1:9" ht="27" x14ac:dyDescent="0.25">
      <c r="A19" s="2" t="s">
        <v>66</v>
      </c>
      <c r="B19" s="101">
        <v>7639</v>
      </c>
      <c r="C19" s="101">
        <v>7000</v>
      </c>
      <c r="D19" s="101">
        <v>4500</v>
      </c>
      <c r="E19" s="101">
        <v>6500</v>
      </c>
      <c r="F19" s="101">
        <v>30000</v>
      </c>
      <c r="G19" s="12"/>
      <c r="H19" s="8"/>
    </row>
    <row r="20" spans="1:9" ht="27" x14ac:dyDescent="0.25">
      <c r="A20" s="2" t="s">
        <v>1</v>
      </c>
      <c r="B20" s="101">
        <v>4167</v>
      </c>
      <c r="C20" s="101">
        <v>350</v>
      </c>
      <c r="D20" s="101">
        <v>500</v>
      </c>
      <c r="E20" s="101">
        <v>100</v>
      </c>
      <c r="F20" s="101">
        <v>1000</v>
      </c>
      <c r="G20" s="12"/>
      <c r="H20" s="8"/>
    </row>
    <row r="21" spans="1:9" ht="27" x14ac:dyDescent="0.25">
      <c r="A21" s="2" t="s">
        <v>67</v>
      </c>
      <c r="B21" s="101">
        <v>1400</v>
      </c>
      <c r="C21" s="101">
        <v>1300</v>
      </c>
      <c r="D21" s="101">
        <v>2000</v>
      </c>
      <c r="E21" s="101">
        <v>810</v>
      </c>
      <c r="F21" s="101">
        <v>4490</v>
      </c>
      <c r="G21" s="12"/>
      <c r="H21" s="8"/>
    </row>
    <row r="22" spans="1:9" ht="27" x14ac:dyDescent="0.25">
      <c r="A22" s="2" t="s">
        <v>68</v>
      </c>
      <c r="B22" s="101">
        <v>1605</v>
      </c>
      <c r="C22" s="101">
        <v>1500</v>
      </c>
      <c r="D22" s="101">
        <v>2500</v>
      </c>
      <c r="E22" s="101">
        <v>850</v>
      </c>
      <c r="F22" s="101">
        <v>5840</v>
      </c>
      <c r="G22" s="12"/>
      <c r="H22" s="8"/>
    </row>
    <row r="23" spans="1:9" ht="27" x14ac:dyDescent="0.25">
      <c r="A23" s="2" t="s">
        <v>69</v>
      </c>
      <c r="B23" s="101">
        <v>4222</v>
      </c>
      <c r="C23" s="101">
        <v>2500</v>
      </c>
      <c r="D23" s="101">
        <v>3500</v>
      </c>
      <c r="E23" s="101">
        <v>2460</v>
      </c>
      <c r="F23" s="101">
        <v>8620</v>
      </c>
      <c r="G23" s="12"/>
      <c r="H23" s="8"/>
    </row>
    <row r="24" spans="1:9" ht="27" x14ac:dyDescent="0.25">
      <c r="A24" s="2" t="s">
        <v>70</v>
      </c>
      <c r="B24" s="101">
        <v>6030</v>
      </c>
      <c r="C24" s="101">
        <v>2500</v>
      </c>
      <c r="D24" s="101">
        <v>3500</v>
      </c>
      <c r="E24" s="101">
        <v>3430</v>
      </c>
      <c r="F24" s="101">
        <v>13580</v>
      </c>
      <c r="G24" s="12"/>
      <c r="H24" s="8"/>
    </row>
    <row r="25" spans="1:9" ht="27" x14ac:dyDescent="0.25">
      <c r="A25" s="2" t="s">
        <v>71</v>
      </c>
      <c r="B25" s="101">
        <v>11605</v>
      </c>
      <c r="C25" s="101">
        <v>5200</v>
      </c>
      <c r="D25" s="101">
        <v>3500</v>
      </c>
      <c r="E25" s="101">
        <v>5130</v>
      </c>
      <c r="F25" s="101">
        <v>71020</v>
      </c>
      <c r="G25" s="12"/>
      <c r="H25" s="8"/>
    </row>
    <row r="26" spans="1:9" ht="27" x14ac:dyDescent="0.25">
      <c r="A26" s="2" t="s">
        <v>72</v>
      </c>
      <c r="B26" s="101">
        <v>58349</v>
      </c>
      <c r="C26" s="101">
        <v>8400</v>
      </c>
      <c r="D26" s="101">
        <v>3500</v>
      </c>
      <c r="E26" s="101">
        <v>6490</v>
      </c>
      <c r="F26" s="101">
        <v>93300</v>
      </c>
      <c r="G26" s="12"/>
      <c r="H26" s="8"/>
    </row>
    <row r="27" spans="1:9" x14ac:dyDescent="0.25">
      <c r="A27" s="2"/>
      <c r="B27" s="1"/>
      <c r="C27" s="1"/>
      <c r="D27" s="1"/>
      <c r="E27" s="1"/>
      <c r="F27" s="1"/>
      <c r="G27" s="12"/>
      <c r="H27" s="8"/>
    </row>
    <row r="28" spans="1:9" x14ac:dyDescent="0.25">
      <c r="A28" s="2"/>
      <c r="B28" s="1"/>
      <c r="C28" s="1"/>
      <c r="D28" s="1"/>
      <c r="E28" s="1"/>
      <c r="F28" s="1"/>
      <c r="G28" s="12"/>
      <c r="H28" s="8"/>
    </row>
    <row r="29" spans="1:9" s="15" customFormat="1" x14ac:dyDescent="0.25">
      <c r="A29" s="6"/>
      <c r="B29" s="7"/>
      <c r="C29" s="7"/>
      <c r="D29" s="7"/>
      <c r="E29" s="7"/>
      <c r="F29" s="7"/>
      <c r="G29" s="12"/>
      <c r="H29" s="8"/>
      <c r="I29" s="8"/>
    </row>
    <row r="30" spans="1:9" s="15" customFormat="1" x14ac:dyDescent="0.25">
      <c r="A30" s="6" t="s">
        <v>3</v>
      </c>
      <c r="B30" s="14">
        <f>Avropsblankett!$B24*(IF(Avropsblankett!$D24="200 Mbit/s",B$9,IF(Avropsblankett!$D24="500 Mbit/s",B$10,IF(Avropsblankett!$D24="1 Gbit/s",B$11,IF(Avropsblankett!$D24="2 Gbit/s",B$12,IF(Avropsblankett!$D24="5 Gbit/s",B$13,IF(Avropsblankett!$D24="10 Gbit/s",B$14,B$9))))))+IF(Avropsblankett!$E24="Ja 500 Mbit/s",B$15,IF(Avropsblankett!$E24="Ja 1 Gbit/s",B$16,IF(Avropsblankett!$E24="Ja 2 Gbit/s",B$17,IF(Avropsblankett!$E24="Ja 5 Gbit/s",B$18,IF(Avropsblankett!$E24="Ja 10 Gbit/s",B$19,)))))+Avropsblankett!$F24*B$20+IF(Avropsblankett!$G24="Ja 200 Mbit/s",B$21,IF(Avropsblankett!$G24="Ja 500 Mbit/s",B$22,IF(Avropsblankett!$G24="Ja 1 Gbit/s",B$23,IF(Avropsblankett!$G24="Ja 2 Gbit/s",B$24,IF(Avropsblankett!$G24="Ja 5 Gbit/s",B$25,IF(Avropsblankett!$G24="Ja 10 Gbit/s",B$26,0)))))))</f>
        <v>0</v>
      </c>
      <c r="C30" s="14">
        <f>Avropsblankett!$B24*(IF(Avropsblankett!$D24="200 Mbit/s",C$9,IF(Avropsblankett!$D24="500 Mbit/s",C$10,IF(Avropsblankett!$D24="1 Gbit/s",C$11,IF(Avropsblankett!$D24="2 Gbit/s",C$12,IF(Avropsblankett!$D24="5 Gbit/s",C$13,IF(Avropsblankett!$D24="10 Gbit/s",C$14,C$9))))))+IF(Avropsblankett!$E24="Ja 500 Mbit/s",C$15,IF(Avropsblankett!$E24="Ja 1 Gbit/s",C$16,IF(Avropsblankett!$E24="Ja 2 Gbit/s",C$17,IF(Avropsblankett!$E24="Ja 5 Gbit/s",C$18,IF(Avropsblankett!$E24="Ja 10 Gbit/s",C$19,)))))+Avropsblankett!$F24*C$20+IF(Avropsblankett!$G24="Ja 200 Mbit/s",C$21,IF(Avropsblankett!$G24="Ja 500 Mbit/s",C$22,IF(Avropsblankett!$G24="Ja 1 Gbit/s",C$23,IF(Avropsblankett!$G24="Ja 2 Gbit/s",C$24,IF(Avropsblankett!$G24="Ja 5 Gbit/s",C$25,IF(Avropsblankett!$G24="Ja 10 Gbit/s",C$26,0)))))))</f>
        <v>0</v>
      </c>
      <c r="D30" s="14">
        <f>Avropsblankett!$B24*(IF(Avropsblankett!$D24="200 Mbit/s",D$9,IF(Avropsblankett!$D24="500 Mbit/s",D$10,IF(Avropsblankett!$D24="1 Gbit/s",D$11,IF(Avropsblankett!$D24="2 Gbit/s",D$12,IF(Avropsblankett!$D24="5 Gbit/s",D$13,IF(Avropsblankett!$D24="10 Gbit/s",D$14,D$9))))))+IF(Avropsblankett!$E24="Ja 500 Mbit/s",D$15,IF(Avropsblankett!$E24="Ja 1 Gbit/s",D$16,IF(Avropsblankett!$E24="Ja 2 Gbit/s",D$17,IF(Avropsblankett!$E24="Ja 5 Gbit/s",D$18,IF(Avropsblankett!$E24="Ja 10 Gbit/s",D$19,)))))+Avropsblankett!$F24*D$20+IF(Avropsblankett!$G24="Ja 200 Mbit/s",D$21,IF(Avropsblankett!$G24="Ja 500 Mbit/s",D$22,IF(Avropsblankett!$G24="Ja 1 Gbit/s",D$23,IF(Avropsblankett!$G24="Ja 2 Gbit/s",D$24,IF(Avropsblankett!$G24="Ja 5 Gbit/s",D$25,IF(Avropsblankett!$G24="Ja 10 Gbit/s",D$26,0)))))))</f>
        <v>0</v>
      </c>
      <c r="E30" s="14">
        <f>Avropsblankett!$B24*(IF(Avropsblankett!$D24="200 Mbit/s",E$9,IF(Avropsblankett!$D24="500 Mbit/s",E$10,IF(Avropsblankett!$D24="1 Gbit/s",E$11,IF(Avropsblankett!$D24="2 Gbit/s",E$12,IF(Avropsblankett!$D24="5 Gbit/s",E$13,IF(Avropsblankett!$D24="10 Gbit/s",E$14,E$9))))))+IF(Avropsblankett!$E24="Ja 500 Mbit/s",E$15,IF(Avropsblankett!$E24="Ja 1 Gbit/s",E$16,IF(Avropsblankett!$E24="Ja 2 Gbit/s",E$17,IF(Avropsblankett!$E24="Ja 5 Gbit/s",E$18,IF(Avropsblankett!$E24="Ja 10 Gbit/s",E$19,)))))+Avropsblankett!$F24*E$20+IF(Avropsblankett!$G24="Ja 200 Mbit/s",E$21,IF(Avropsblankett!$G24="Ja 500 Mbit/s",E$22,IF(Avropsblankett!$G24="Ja 1 Gbit/s",E$23,IF(Avropsblankett!$G24="Ja 2 Gbit/s",E$24,IF(Avropsblankett!$G24="Ja 5 Gbit/s",E$25,IF(Avropsblankett!$G24="Ja 10 Gbit/s",E$26,0)))))))</f>
        <v>0</v>
      </c>
      <c r="F30" s="14">
        <f>Avropsblankett!$B24*(IF(Avropsblankett!$D24="200 Mbit/s",F$9,IF(Avropsblankett!$D24="500 Mbit/s",F$10,IF(Avropsblankett!$D24="1 Gbit/s",F$11,IF(Avropsblankett!$D24="2 Gbit/s",F$12,IF(Avropsblankett!$D24="5 Gbit/s",F$13,IF(Avropsblankett!$D24="10 Gbit/s",F$14,F$9))))))+IF(Avropsblankett!$E24="Ja 500 Mbit/s",F$15,IF(Avropsblankett!$E24="Ja 1 Gbit/s",F$16,IF(Avropsblankett!$E24="Ja 2 Gbit/s",F$17,IF(Avropsblankett!$E24="Ja 5 Gbit/s",F$18,IF(Avropsblankett!$E24="Ja 10 Gbit/s",F$19,)))))+Avropsblankett!$F24*F$20+IF(Avropsblankett!$G24="Ja 200 Mbit/s",F$21,IF(Avropsblankett!$G24="Ja 500 Mbit/s",F$22,IF(Avropsblankett!$G24="Ja 1 Gbit/s",F$23,IF(Avropsblankett!$G24="Ja 2 Gbit/s",F$24,IF(Avropsblankett!$G24="Ja 5 Gbit/s",F$25,IF(Avropsblankett!$G24="Ja 10 Gbit/s",F$26,0)))))))</f>
        <v>0</v>
      </c>
      <c r="G30" s="12"/>
      <c r="H30" s="1">
        <f>IF($D$117=$B$88,B30,IF($D$117=$C$88,C30,IF($D$117=$D$88,D30,IF($D$117=$E$88,E30,IF($D$117=$F$88,F30,0)))))</f>
        <v>0</v>
      </c>
      <c r="I30" s="8"/>
    </row>
    <row r="31" spans="1:9" s="15" customFormat="1" x14ac:dyDescent="0.25">
      <c r="A31" s="6"/>
      <c r="B31" s="14">
        <f>Avropsblankett!$B25*(IF(Avropsblankett!$D25="200 Mbit/s",B$9,IF(Avropsblankett!$D25="500 Mbit/s",B$10,IF(Avropsblankett!$D25="1 Gbit/s",B$11,IF(Avropsblankett!$D25="2 Gbit/s",B$12,IF(Avropsblankett!$D25="5 Gbit/s",B$13,IF(Avropsblankett!$D25="10 Gbit/s",B$14,B$9))))))+IF(Avropsblankett!$E25="Ja 500 Mbit/s",B$15,IF(Avropsblankett!$E25="Ja 1 Gbit/s",B$16,IF(Avropsblankett!$E25="Ja 2 Gbit/s",B$17,IF(Avropsblankett!$E25="Ja 5 Gbit/s",B$18,IF(Avropsblankett!$E25="Ja 10 Gbit/s",B$19,)))))+Avropsblankett!$F25*B$20+IF(Avropsblankett!$G25="Ja 200 Mbit/s",B$21,IF(Avropsblankett!$G25="Ja 500 Mbit/s",B$22,IF(Avropsblankett!$G25="Ja 1 Gbit/s",B$23,IF(Avropsblankett!$G25="Ja 2 Gbit/s",B$24,IF(Avropsblankett!$G25="Ja 5 Gbit/s",B$25,IF(Avropsblankett!$G25="Ja 10 Gbit/s",B$26,0)))))))</f>
        <v>0</v>
      </c>
      <c r="C31" s="14">
        <f>Avropsblankett!$B25*(IF(Avropsblankett!$D25="200 Mbit/s",C$9,IF(Avropsblankett!$D25="500 Mbit/s",C$10,IF(Avropsblankett!$D25="1 Gbit/s",C$11,IF(Avropsblankett!$D25="2 Gbit/s",C$12,IF(Avropsblankett!$D25="5 Gbit/s",C$13,IF(Avropsblankett!$D25="10 Gbit/s",C$14,C$9))))))+IF(Avropsblankett!$E25="Ja 500 Mbit/s",C$15,IF(Avropsblankett!$E25="Ja 1 Gbit/s",C$16,IF(Avropsblankett!$E25="Ja 2 Gbit/s",C$17,IF(Avropsblankett!$E25="Ja 5 Gbit/s",C$18,IF(Avropsblankett!$E25="Ja 10 Gbit/s",C$19,)))))+Avropsblankett!$F25*C$20+IF(Avropsblankett!$G25="Ja 200 Mbit/s",C$21,IF(Avropsblankett!$G25="Ja 500 Mbit/s",C$22,IF(Avropsblankett!$G25="Ja 1 Gbit/s",C$23,IF(Avropsblankett!$G25="Ja 2 Gbit/s",C$24,IF(Avropsblankett!$G25="Ja 5 Gbit/s",C$25,IF(Avropsblankett!$G25="Ja 10 Gbit/s",C$26,0)))))))</f>
        <v>0</v>
      </c>
      <c r="D31" s="14">
        <f>Avropsblankett!$B25*(IF(Avropsblankett!$D25="200 Mbit/s",D$9,IF(Avropsblankett!$D25="500 Mbit/s",D$10,IF(Avropsblankett!$D25="1 Gbit/s",D$11,IF(Avropsblankett!$D25="2 Gbit/s",D$12,IF(Avropsblankett!$D25="5 Gbit/s",D$13,IF(Avropsblankett!$D25="10 Gbit/s",D$14,D$9))))))+IF(Avropsblankett!$E25="Ja 500 Mbit/s",D$15,IF(Avropsblankett!$E25="Ja 1 Gbit/s",D$16,IF(Avropsblankett!$E25="Ja 2 Gbit/s",D$17,IF(Avropsblankett!$E25="Ja 5 Gbit/s",D$18,IF(Avropsblankett!$E25="Ja 10 Gbit/s",D$19,)))))+Avropsblankett!$F25*D$20+IF(Avropsblankett!$G25="Ja 200 Mbit/s",D$21,IF(Avropsblankett!$G25="Ja 500 Mbit/s",D$22,IF(Avropsblankett!$G25="Ja 1 Gbit/s",D$23,IF(Avropsblankett!$G25="Ja 2 Gbit/s",D$24,IF(Avropsblankett!$G25="Ja 5 Gbit/s",D$25,IF(Avropsblankett!$G25="Ja 10 Gbit/s",D$26,0)))))))</f>
        <v>0</v>
      </c>
      <c r="E31" s="14">
        <f>Avropsblankett!$B25*(IF(Avropsblankett!$D25="200 Mbit/s",E$9,IF(Avropsblankett!$D25="500 Mbit/s",E$10,IF(Avropsblankett!$D25="1 Gbit/s",E$11,IF(Avropsblankett!$D25="2 Gbit/s",E$12,IF(Avropsblankett!$D25="5 Gbit/s",E$13,IF(Avropsblankett!$D25="10 Gbit/s",E$14,E$9))))))+IF(Avropsblankett!$E25="Ja 500 Mbit/s",E$15,IF(Avropsblankett!$E25="Ja 1 Gbit/s",E$16,IF(Avropsblankett!$E25="Ja 2 Gbit/s",E$17,IF(Avropsblankett!$E25="Ja 5 Gbit/s",E$18,IF(Avropsblankett!$E25="Ja 10 Gbit/s",E$19,)))))+Avropsblankett!$F25*E$20+IF(Avropsblankett!$G25="Ja 200 Mbit/s",E$21,IF(Avropsblankett!$G25="Ja 500 Mbit/s",E$22,IF(Avropsblankett!$G25="Ja 1 Gbit/s",E$23,IF(Avropsblankett!$G25="Ja 2 Gbit/s",E$24,IF(Avropsblankett!$G25="Ja 5 Gbit/s",E$25,IF(Avropsblankett!$G25="Ja 10 Gbit/s",E$26,0)))))))</f>
        <v>0</v>
      </c>
      <c r="F31" s="14">
        <f>Avropsblankett!$B25*(IF(Avropsblankett!$D25="200 Mbit/s",F$9,IF(Avropsblankett!$D25="500 Mbit/s",F$10,IF(Avropsblankett!$D25="1 Gbit/s",F$11,IF(Avropsblankett!$D25="2 Gbit/s",F$12,IF(Avropsblankett!$D25="5 Gbit/s",F$13,IF(Avropsblankett!$D25="10 Gbit/s",F$14,F$9))))))+IF(Avropsblankett!$E25="Ja 500 Mbit/s",F$15,IF(Avropsblankett!$E25="Ja 1 Gbit/s",F$16,IF(Avropsblankett!$E25="Ja 2 Gbit/s",F$17,IF(Avropsblankett!$E25="Ja 5 Gbit/s",F$18,IF(Avropsblankett!$E25="Ja 10 Gbit/s",F$19,)))))+Avropsblankett!$F25*F$20+IF(Avropsblankett!$G25="Ja 200 Mbit/s",F$21,IF(Avropsblankett!$G25="Ja 500 Mbit/s",F$22,IF(Avropsblankett!$G25="Ja 1 Gbit/s",F$23,IF(Avropsblankett!$G25="Ja 2 Gbit/s",F$24,IF(Avropsblankett!$G25="Ja 5 Gbit/s",F$25,IF(Avropsblankett!$G25="Ja 10 Gbit/s",F$26,0)))))))</f>
        <v>0</v>
      </c>
      <c r="G31" s="12"/>
      <c r="H31" s="1">
        <f t="shared" ref="H31:H32" si="0">IF($D$117=$B$88,B31,IF($D$117=$C$88,C31,IF($D$117=$D$88,D31,IF($D$117=$E$88,E31,IF($D$117=$F$88,F31,0)))))</f>
        <v>0</v>
      </c>
      <c r="I31" s="8"/>
    </row>
    <row r="32" spans="1:9" s="15" customFormat="1" x14ac:dyDescent="0.25">
      <c r="A32" s="6"/>
      <c r="B32" s="14">
        <f>Avropsblankett!$B26*(IF(Avropsblankett!$D26="200 Mbit/s",B$9,IF(Avropsblankett!$D26="500 Mbit/s",B$10,IF(Avropsblankett!$D26="1 Gbit/s",B$11,IF(Avropsblankett!$D26="2 Gbit/s",B$12,IF(Avropsblankett!$D26="5 Gbit/s",B$13,IF(Avropsblankett!$D26="10 Gbit/s",B$14,B$9))))))+IF(Avropsblankett!$E26="Ja 500 Mbit/s",B$15,IF(Avropsblankett!$E26="Ja 1 Gbit/s",B$16,IF(Avropsblankett!$E26="Ja 2 Gbit/s",B$17,IF(Avropsblankett!$E26="Ja 5 Gbit/s",B$18,IF(Avropsblankett!$E26="Ja 10 Gbit/s",B$19,)))))+Avropsblankett!$F26*B$20+IF(Avropsblankett!$G26="Ja 200 Mbit/s",B$21,IF(Avropsblankett!$G26="Ja 500 Mbit/s",B$22,IF(Avropsblankett!$G26="Ja 1 Gbit/s",B$23,IF(Avropsblankett!$G26="Ja 2 Gbit/s",B$24,IF(Avropsblankett!$G26="Ja 5 Gbit/s",B$25,IF(Avropsblankett!$G26="Ja 10 Gbit/s",B$26,0)))))))</f>
        <v>0</v>
      </c>
      <c r="C32" s="14">
        <f>Avropsblankett!$B26*(IF(Avropsblankett!$D26="200 Mbit/s",C$9,IF(Avropsblankett!$D26="500 Mbit/s",C$10,IF(Avropsblankett!$D26="1 Gbit/s",C$11,IF(Avropsblankett!$D26="2 Gbit/s",C$12,IF(Avropsblankett!$D26="5 Gbit/s",C$13,IF(Avropsblankett!$D26="10 Gbit/s",C$14,C$9))))))+IF(Avropsblankett!$E26="Ja 500 Mbit/s",C$15,IF(Avropsblankett!$E26="Ja 1 Gbit/s",C$16,IF(Avropsblankett!$E26="Ja 2 Gbit/s",C$17,IF(Avropsblankett!$E26="Ja 5 Gbit/s",C$18,IF(Avropsblankett!$E26="Ja 10 Gbit/s",C$19,)))))+Avropsblankett!$F26*C$20+IF(Avropsblankett!$G26="Ja 200 Mbit/s",C$21,IF(Avropsblankett!$G26="Ja 500 Mbit/s",C$22,IF(Avropsblankett!$G26="Ja 1 Gbit/s",C$23,IF(Avropsblankett!$G26="Ja 2 Gbit/s",C$24,IF(Avropsblankett!$G26="Ja 5 Gbit/s",C$25,IF(Avropsblankett!$G26="Ja 10 Gbit/s",C$26,0)))))))</f>
        <v>0</v>
      </c>
      <c r="D32" s="14">
        <f>Avropsblankett!$B26*(IF(Avropsblankett!$D26="200 Mbit/s",D$9,IF(Avropsblankett!$D26="500 Mbit/s",D$10,IF(Avropsblankett!$D26="1 Gbit/s",D$11,IF(Avropsblankett!$D26="2 Gbit/s",D$12,IF(Avropsblankett!$D26="5 Gbit/s",D$13,IF(Avropsblankett!$D26="10 Gbit/s",D$14,D$9))))))+IF(Avropsblankett!$E26="Ja 500 Mbit/s",D$15,IF(Avropsblankett!$E26="Ja 1 Gbit/s",D$16,IF(Avropsblankett!$E26="Ja 2 Gbit/s",D$17,IF(Avropsblankett!$E26="Ja 5 Gbit/s",D$18,IF(Avropsblankett!$E26="Ja 10 Gbit/s",D$19,)))))+Avropsblankett!$F26*D$20+IF(Avropsblankett!$G26="Ja 200 Mbit/s",D$21,IF(Avropsblankett!$G26="Ja 500 Mbit/s",D$22,IF(Avropsblankett!$G26="Ja 1 Gbit/s",D$23,IF(Avropsblankett!$G26="Ja 2 Gbit/s",D$24,IF(Avropsblankett!$G26="Ja 5 Gbit/s",D$25,IF(Avropsblankett!$G26="Ja 10 Gbit/s",D$26,0)))))))</f>
        <v>0</v>
      </c>
      <c r="E32" s="14">
        <f>Avropsblankett!$B26*(IF(Avropsblankett!$D26="200 Mbit/s",E$9,IF(Avropsblankett!$D26="500 Mbit/s",E$10,IF(Avropsblankett!$D26="1 Gbit/s",E$11,IF(Avropsblankett!$D26="2 Gbit/s",E$12,IF(Avropsblankett!$D26="5 Gbit/s",E$13,IF(Avropsblankett!$D26="10 Gbit/s",E$14,E$9))))))+IF(Avropsblankett!$E26="Ja 500 Mbit/s",E$15,IF(Avropsblankett!$E26="Ja 1 Gbit/s",E$16,IF(Avropsblankett!$E26="Ja 2 Gbit/s",E$17,IF(Avropsblankett!$E26="Ja 5 Gbit/s",E$18,IF(Avropsblankett!$E26="Ja 10 Gbit/s",E$19,)))))+Avropsblankett!$F26*E$20+IF(Avropsblankett!$G26="Ja 200 Mbit/s",E$21,IF(Avropsblankett!$G26="Ja 500 Mbit/s",E$22,IF(Avropsblankett!$G26="Ja 1 Gbit/s",E$23,IF(Avropsblankett!$G26="Ja 2 Gbit/s",E$24,IF(Avropsblankett!$G26="Ja 5 Gbit/s",E$25,IF(Avropsblankett!$G26="Ja 10 Gbit/s",E$26,0)))))))</f>
        <v>0</v>
      </c>
      <c r="F32" s="14">
        <f>Avropsblankett!$B26*(IF(Avropsblankett!$D26="200 Mbit/s",F$9,IF(Avropsblankett!$D26="500 Mbit/s",F$10,IF(Avropsblankett!$D26="1 Gbit/s",F$11,IF(Avropsblankett!$D26="2 Gbit/s",F$12,IF(Avropsblankett!$D26="5 Gbit/s",F$13,IF(Avropsblankett!$D26="10 Gbit/s",F$14,F$9))))))+IF(Avropsblankett!$E26="Ja 500 Mbit/s",F$15,IF(Avropsblankett!$E26="Ja 1 Gbit/s",F$16,IF(Avropsblankett!$E26="Ja 2 Gbit/s",F$17,IF(Avropsblankett!$E26="Ja 5 Gbit/s",F$18,IF(Avropsblankett!$E26="Ja 10 Gbit/s",F$19,)))))+Avropsblankett!$F26*F$20+IF(Avropsblankett!$G26="Ja 200 Mbit/s",F$21,IF(Avropsblankett!$G26="Ja 500 Mbit/s",F$22,IF(Avropsblankett!$G26="Ja 1 Gbit/s",F$23,IF(Avropsblankett!$G26="Ja 2 Gbit/s",F$24,IF(Avropsblankett!$G26="Ja 5 Gbit/s",F$25,IF(Avropsblankett!$G26="Ja 10 Gbit/s",F$26,0)))))))</f>
        <v>0</v>
      </c>
      <c r="G32" s="12"/>
      <c r="H32" s="1">
        <f t="shared" si="0"/>
        <v>0</v>
      </c>
      <c r="I32" s="8"/>
    </row>
    <row r="33" spans="1:9" s="20" customFormat="1" x14ac:dyDescent="0.25">
      <c r="A33" s="19"/>
      <c r="B33" s="21">
        <f t="shared" ref="B33" si="1">SUM(B30:B32)</f>
        <v>0</v>
      </c>
      <c r="C33" s="21">
        <f>SUM(C30:C32)</f>
        <v>0</v>
      </c>
      <c r="D33" s="21">
        <f>SUM(D30:D32)</f>
        <v>0</v>
      </c>
      <c r="E33" s="21">
        <f>SUM(E30:E32)</f>
        <v>0</v>
      </c>
      <c r="F33" s="21">
        <f>SUM(F30:F32)</f>
        <v>0</v>
      </c>
      <c r="G33" s="12"/>
      <c r="H33" s="8"/>
      <c r="I33" s="8"/>
    </row>
    <row r="34" spans="1:9" s="20" customFormat="1" x14ac:dyDescent="0.25">
      <c r="A34" s="19"/>
      <c r="G34" s="12"/>
      <c r="H34" s="8"/>
      <c r="I34" s="8"/>
    </row>
    <row r="35" spans="1:9" s="15" customFormat="1" x14ac:dyDescent="0.25">
      <c r="A35" s="100" t="str" cm="1">
        <f t="array" ref="A35:E35">Avropsblankett!B29:F29</f>
        <v>Bastjänst 8 WAN-tjänst</v>
      </c>
      <c r="B35" s="44">
        <v>0</v>
      </c>
      <c r="C35" s="44">
        <v>0</v>
      </c>
      <c r="D35" s="44">
        <v>0</v>
      </c>
      <c r="E35" s="44">
        <v>0</v>
      </c>
      <c r="F35" s="44"/>
      <c r="G35" s="12"/>
      <c r="H35" s="8"/>
      <c r="I35" s="8"/>
    </row>
    <row r="36" spans="1:9" s="15" customFormat="1" x14ac:dyDescent="0.25">
      <c r="A36" s="70" t="s">
        <v>56</v>
      </c>
      <c r="B36" s="101">
        <v>2381</v>
      </c>
      <c r="C36" s="101">
        <v>2400</v>
      </c>
      <c r="D36" s="101">
        <v>2500</v>
      </c>
      <c r="E36" s="101">
        <v>1975</v>
      </c>
      <c r="F36" s="101">
        <v>2600</v>
      </c>
      <c r="G36" s="12"/>
      <c r="H36" s="8"/>
      <c r="I36" s="8"/>
    </row>
    <row r="37" spans="1:9" s="15" customFormat="1" x14ac:dyDescent="0.25">
      <c r="A37" s="70" t="s">
        <v>57</v>
      </c>
      <c r="B37" s="101">
        <v>2560</v>
      </c>
      <c r="C37" s="101">
        <v>2650</v>
      </c>
      <c r="D37" s="101">
        <v>2900</v>
      </c>
      <c r="E37" s="101">
        <v>2450</v>
      </c>
      <c r="F37" s="101">
        <v>2900</v>
      </c>
      <c r="G37" s="12"/>
      <c r="H37" s="8"/>
      <c r="I37" s="8"/>
    </row>
    <row r="38" spans="1:9" s="15" customFormat="1" x14ac:dyDescent="0.25">
      <c r="A38" s="70" t="s">
        <v>58</v>
      </c>
      <c r="B38" s="101">
        <v>2798</v>
      </c>
      <c r="C38" s="101">
        <v>2800</v>
      </c>
      <c r="D38" s="101">
        <v>3500</v>
      </c>
      <c r="E38" s="101">
        <v>2550</v>
      </c>
      <c r="F38" s="101">
        <v>3200</v>
      </c>
      <c r="G38" s="12"/>
      <c r="H38" s="8"/>
      <c r="I38" s="8"/>
    </row>
    <row r="39" spans="1:9" s="15" customFormat="1" x14ac:dyDescent="0.25">
      <c r="A39" s="70" t="s">
        <v>59</v>
      </c>
      <c r="B39" s="101">
        <v>3036</v>
      </c>
      <c r="C39" s="101">
        <v>3200</v>
      </c>
      <c r="D39" s="101">
        <v>3900</v>
      </c>
      <c r="E39" s="101">
        <v>3600</v>
      </c>
      <c r="F39" s="101">
        <v>5000</v>
      </c>
      <c r="G39" s="12"/>
      <c r="H39" s="8"/>
      <c r="I39" s="8"/>
    </row>
    <row r="40" spans="1:9" s="15" customFormat="1" x14ac:dyDescent="0.25">
      <c r="A40" s="70" t="s">
        <v>60</v>
      </c>
      <c r="B40" s="101">
        <v>3393</v>
      </c>
      <c r="C40" s="101">
        <v>4200</v>
      </c>
      <c r="D40" s="101">
        <v>4900</v>
      </c>
      <c r="E40" s="101">
        <v>3950</v>
      </c>
      <c r="F40" s="101">
        <v>13000</v>
      </c>
      <c r="G40" s="12"/>
      <c r="H40" s="8"/>
      <c r="I40" s="8"/>
    </row>
    <row r="41" spans="1:9" s="15" customFormat="1" x14ac:dyDescent="0.25">
      <c r="A41" s="70" t="s">
        <v>61</v>
      </c>
      <c r="B41" s="101">
        <v>3869</v>
      </c>
      <c r="C41" s="101">
        <v>5900</v>
      </c>
      <c r="D41" s="101">
        <v>6500</v>
      </c>
      <c r="E41" s="101">
        <v>4100</v>
      </c>
      <c r="F41" s="101">
        <v>19000</v>
      </c>
      <c r="G41" s="12"/>
      <c r="H41" s="8"/>
      <c r="I41" s="8"/>
    </row>
    <row r="42" spans="1:9" s="15" customFormat="1" ht="27" x14ac:dyDescent="0.25">
      <c r="A42" s="70" t="s">
        <v>67</v>
      </c>
      <c r="B42" s="101">
        <v>1400</v>
      </c>
      <c r="C42" s="101">
        <v>1300</v>
      </c>
      <c r="D42" s="101">
        <v>2000</v>
      </c>
      <c r="E42" s="101">
        <v>810</v>
      </c>
      <c r="F42" s="101">
        <v>4490</v>
      </c>
      <c r="G42" s="12"/>
      <c r="H42" s="8"/>
      <c r="I42" s="8"/>
    </row>
    <row r="43" spans="1:9" s="15" customFormat="1" ht="27" x14ac:dyDescent="0.25">
      <c r="A43" s="70" t="s">
        <v>68</v>
      </c>
      <c r="B43" s="101">
        <v>1605</v>
      </c>
      <c r="C43" s="101">
        <v>1500</v>
      </c>
      <c r="D43" s="101">
        <v>2000</v>
      </c>
      <c r="E43" s="101">
        <v>850</v>
      </c>
      <c r="F43" s="101">
        <v>5840</v>
      </c>
      <c r="G43" s="12"/>
      <c r="H43" s="8"/>
      <c r="I43" s="8"/>
    </row>
    <row r="44" spans="1:9" s="15" customFormat="1" ht="27" x14ac:dyDescent="0.25">
      <c r="A44" s="70" t="s">
        <v>69</v>
      </c>
      <c r="B44" s="101">
        <v>4222</v>
      </c>
      <c r="C44" s="101">
        <v>2500</v>
      </c>
      <c r="D44" s="101">
        <v>3500</v>
      </c>
      <c r="E44" s="101">
        <v>2460</v>
      </c>
      <c r="F44" s="101">
        <v>8620</v>
      </c>
      <c r="G44" s="12"/>
      <c r="H44" s="8"/>
      <c r="I44" s="8"/>
    </row>
    <row r="45" spans="1:9" s="15" customFormat="1" ht="27" x14ac:dyDescent="0.25">
      <c r="A45" s="70" t="s">
        <v>70</v>
      </c>
      <c r="B45" s="101">
        <v>6030</v>
      </c>
      <c r="C45" s="101">
        <v>2500</v>
      </c>
      <c r="D45" s="101">
        <v>3500</v>
      </c>
      <c r="E45" s="101">
        <v>3430</v>
      </c>
      <c r="F45" s="101">
        <v>13580</v>
      </c>
      <c r="G45" s="12"/>
      <c r="H45" s="8"/>
      <c r="I45" s="8"/>
    </row>
    <row r="46" spans="1:9" s="15" customFormat="1" ht="27" x14ac:dyDescent="0.25">
      <c r="A46" s="70" t="s">
        <v>71</v>
      </c>
      <c r="B46" s="101">
        <v>11605</v>
      </c>
      <c r="C46" s="101">
        <v>5200</v>
      </c>
      <c r="D46" s="101">
        <v>3500</v>
      </c>
      <c r="E46" s="101">
        <v>5130</v>
      </c>
      <c r="F46" s="101">
        <v>71020</v>
      </c>
      <c r="G46" s="12"/>
      <c r="H46" s="8"/>
      <c r="I46" s="8"/>
    </row>
    <row r="47" spans="1:9" s="15" customFormat="1" ht="27" x14ac:dyDescent="0.25">
      <c r="A47" s="70" t="s">
        <v>72</v>
      </c>
      <c r="B47" s="101">
        <v>58349</v>
      </c>
      <c r="C47" s="101">
        <v>8400</v>
      </c>
      <c r="D47" s="101">
        <v>3500</v>
      </c>
      <c r="E47" s="101">
        <v>6490</v>
      </c>
      <c r="F47" s="101">
        <v>93300</v>
      </c>
      <c r="G47" s="12"/>
      <c r="H47" s="8"/>
      <c r="I47" s="8"/>
    </row>
    <row r="48" spans="1:9" s="15" customFormat="1" x14ac:dyDescent="0.25">
      <c r="A48" s="70" t="s">
        <v>73</v>
      </c>
      <c r="B48" s="101">
        <v>17985</v>
      </c>
      <c r="C48" s="101">
        <v>500</v>
      </c>
      <c r="D48" s="101">
        <v>950</v>
      </c>
      <c r="E48" s="101">
        <v>100</v>
      </c>
      <c r="F48" s="101">
        <v>100</v>
      </c>
      <c r="G48" s="12"/>
      <c r="H48" s="8"/>
      <c r="I48" s="8"/>
    </row>
    <row r="49" spans="1:9" s="15" customFormat="1" x14ac:dyDescent="0.25">
      <c r="A49" s="70" t="s">
        <v>74</v>
      </c>
      <c r="B49" s="101">
        <v>890</v>
      </c>
      <c r="C49" s="101">
        <v>500</v>
      </c>
      <c r="D49" s="101">
        <v>0</v>
      </c>
      <c r="E49" s="101">
        <v>600</v>
      </c>
      <c r="F49" s="101">
        <v>7500</v>
      </c>
      <c r="G49" s="12"/>
      <c r="H49" s="8"/>
      <c r="I49" s="8"/>
    </row>
    <row r="50" spans="1:9" s="15" customFormat="1" ht="27" x14ac:dyDescent="0.25">
      <c r="A50" s="70" t="s">
        <v>2</v>
      </c>
      <c r="B50" s="101">
        <v>49825</v>
      </c>
      <c r="C50" s="101">
        <v>500</v>
      </c>
      <c r="D50" s="101">
        <v>0</v>
      </c>
      <c r="E50" s="101">
        <v>2000</v>
      </c>
      <c r="F50" s="101">
        <v>93300</v>
      </c>
      <c r="G50" s="12"/>
      <c r="H50" s="8"/>
      <c r="I50" s="8"/>
    </row>
    <row r="51" spans="1:9" s="15" customFormat="1" x14ac:dyDescent="0.25">
      <c r="A51" s="6" t="s">
        <v>3</v>
      </c>
      <c r="B51" s="7">
        <f>Avropsblankett!$B31*(IF(Avropsblankett!$D31="200 Mbit/s",B$36,IF(Avropsblankett!$D31="500 Mbit/s",B$37,IF(Avropsblankett!$D31="1 Gbit/s",B$38,IF(Avropsblankett!$D31="2 Gbit/s",B$39,IF(Avropsblankett!$D31="5 Gbit/s",B$40,IF(Avropsblankett!$D31="10 Gbit/s",B$41,B$36))))))+IF(Avropsblankett!$E31="Ja 200 Mbit/s",B$42,IF(Avropsblankett!$E31="Ja 500 Mbit/s",B$43,IF(Avropsblankett!$E31="Ja 1 Gbit/s",B$44,IF(Avropsblankett!$E31="Ja 2 Gbit/s",B$45,IF(Avropsblankett!$E31="Ja 5 Gbit/s",B$46,IF(Avropsblankett!$E31="Ja 10 Gbit/s",B$47,0))))))+IF(Avropsblankett!$F31="Ja",B$48,0)+IF(Avropsblankett!$G31="Ja",B$49,0)+IF(Avropsblankett!$I31="Ja",B$50,0))</f>
        <v>0</v>
      </c>
      <c r="C51" s="7">
        <f>Avropsblankett!$B31*(IF(Avropsblankett!$D31="200 Mbit/s",C$36,IF(Avropsblankett!$D31="500 Mbit/s",C$37,IF(Avropsblankett!$D31="1 Gbit/s",C$38,IF(Avropsblankett!$D31="2 Gbit/s",C$39,IF(Avropsblankett!$D31="5 Gbit/s",C$40,IF(Avropsblankett!$D31="10 Gbit/s",C$41,C$36))))))+IF(Avropsblankett!$E31="Ja 200 Mbit/s",C$42,IF(Avropsblankett!$E31="Ja 500 Mbit/s",C$43,IF(Avropsblankett!$E31="Ja 1 Gbit/s",C$44,IF(Avropsblankett!$E31="Ja 2 Gbit/s",C$45,IF(Avropsblankett!$E31="Ja 5 Gbit/s",C$46,IF(Avropsblankett!$E31="Ja 10 Gbit/s",C$47,0))))))+IF(Avropsblankett!$F31="Ja",C$48,0)+IF(Avropsblankett!$G31="Ja",C$49,0)+IF(Avropsblankett!$I31="Ja",C$50,0))</f>
        <v>0</v>
      </c>
      <c r="D51" s="7">
        <f>Avropsblankett!$B31*(IF(Avropsblankett!$D31="200 Mbit/s",D$36,IF(Avropsblankett!$D31="500 Mbit/s",D$37,IF(Avropsblankett!$D31="1 Gbit/s",D$38,IF(Avropsblankett!$D31="2 Gbit/s",D$39,IF(Avropsblankett!$D31="5 Gbit/s",D$40,IF(Avropsblankett!$D31="10 Gbit/s",D$41,D$36))))))+IF(Avropsblankett!$E31="Ja 200 Mbit/s",D$42,IF(Avropsblankett!$E31="Ja 500 Mbit/s",D$43,IF(Avropsblankett!$E31="Ja 1 Gbit/s",D$44,IF(Avropsblankett!$E31="Ja 2 Gbit/s",D$45,IF(Avropsblankett!$E31="Ja 5 Gbit/s",D$46,IF(Avropsblankett!$E31="Ja 10 Gbit/s",D$47,0))))))+IF(Avropsblankett!$F31="Ja",D$48,0)+IF(Avropsblankett!$G31="Ja",D$49,0)+IF(Avropsblankett!$I31="Ja",D$50,0))</f>
        <v>0</v>
      </c>
      <c r="E51" s="7">
        <f>Avropsblankett!$B31*(IF(Avropsblankett!$D31="200 Mbit/s",E$36,IF(Avropsblankett!$D31="500 Mbit/s",E$37,IF(Avropsblankett!$D31="1 Gbit/s",E$38,IF(Avropsblankett!$D31="2 Gbit/s",E$39,IF(Avropsblankett!$D31="5 Gbit/s",E$40,IF(Avropsblankett!$D31="10 Gbit/s",E$41,E$36))))))+IF(Avropsblankett!$E31="Ja 200 Mbit/s",E$42,IF(Avropsblankett!$E31="Ja 500 Mbit/s",E$43,IF(Avropsblankett!$E31="Ja 1 Gbit/s",E$44,IF(Avropsblankett!$E31="Ja 2 Gbit/s",E$45,IF(Avropsblankett!$E31="Ja 5 Gbit/s",E$46,IF(Avropsblankett!$E31="Ja 10 Gbit/s",E$47,0))))))+IF(Avropsblankett!$F31="Ja",E$48,0)+IF(Avropsblankett!$G31="Ja",E$49,0)+IF(Avropsblankett!$I31="Ja",E$50,0))</f>
        <v>0</v>
      </c>
      <c r="F51" s="7">
        <f>Avropsblankett!$B31*(IF(Avropsblankett!$D31="200 Mbit/s",F$36,IF(Avropsblankett!$D31="500 Mbit/s",F$37,IF(Avropsblankett!$D31="1 Gbit/s",F$38,IF(Avropsblankett!$D31="2 Gbit/s",F$39,IF(Avropsblankett!$D31="5 Gbit/s",F$40,IF(Avropsblankett!$D31="10 Gbit/s",F$41,F$36))))))+IF(Avropsblankett!$E31="Ja 200 Mbit/s",F$42,IF(Avropsblankett!$E31="Ja 500 Mbit/s",F$43,IF(Avropsblankett!$E31="Ja 1 Gbit/s",F$44,IF(Avropsblankett!$E31="Ja 2 Gbit/s",F$45,IF(Avropsblankett!$E31="Ja 5 Gbit/s",F$46,IF(Avropsblankett!$E31="Ja 10 Gbit/s",F$47,0))))))+IF(Avropsblankett!$F31="Ja",F$48,0)+IF(Avropsblankett!$G31="Ja",F$49,0)+IF(Avropsblankett!$I31="Ja",F$50,0))</f>
        <v>0</v>
      </c>
      <c r="G51" s="12"/>
      <c r="H51" s="1">
        <f t="shared" ref="H51:H53" si="2">IF($D$117=$B$88,B51,IF($D$117=$C$88,C51,IF($D$117=$D$88,D51,IF($D$117=$E$88,E51,IF($D$117=$F$88,F51,0)))))</f>
        <v>0</v>
      </c>
      <c r="I51" s="8"/>
    </row>
    <row r="52" spans="1:9" x14ac:dyDescent="0.25">
      <c r="A52" s="6"/>
      <c r="B52" s="7">
        <f>Avropsblankett!$B32*(IF(Avropsblankett!$D32="200 Mbit/s",B$36,IF(Avropsblankett!$D32="500 Mbit/s",B$37,IF(Avropsblankett!$D32="1 Gbit/s",B$38,IF(Avropsblankett!$D32="2 Gbit/s",B$39,IF(Avropsblankett!$D32="5 Gbit/s",B$40,IF(Avropsblankett!$D32="10 Gbit/s",B$41,B$36))))))+IF(Avropsblankett!$E32="Ja 200 Mbit/s",B$42,IF(Avropsblankett!$E32="Ja 500 Mbit/s",B$43,IF(Avropsblankett!$E32="Ja 1 Gbit/s",B$44,IF(Avropsblankett!$E32="Ja 2 Gbit/s",B$45,IF(Avropsblankett!$E32="Ja 5 Gbit/s",B$46,IF(Avropsblankett!$E32="Ja 10 Gbit/s",B$47,0))))))+IF(Avropsblankett!$F32="Ja",B$48,0)+IF(Avropsblankett!$G32="Ja",B$49,0)+IF(Avropsblankett!$I32="Ja",B$50,0))</f>
        <v>0</v>
      </c>
      <c r="C52" s="7">
        <f>Avropsblankett!$B32*(IF(Avropsblankett!$D32="200 Mbit/s",C$36,IF(Avropsblankett!$D32="500 Mbit/s",C$37,IF(Avropsblankett!$D32="1 Gbit/s",C$38,IF(Avropsblankett!$D32="2 Gbit/s",C$39,IF(Avropsblankett!$D32="5 Gbit/s",C$40,IF(Avropsblankett!$D32="10 Gbit/s",C$41,C$36))))))+IF(Avropsblankett!$E32="Ja 200 Mbit/s",C$42,IF(Avropsblankett!$E32="Ja 500 Mbit/s",C$43,IF(Avropsblankett!$E32="Ja 1 Gbit/s",C$44,IF(Avropsblankett!$E32="Ja 2 Gbit/s",C$45,IF(Avropsblankett!$E32="Ja 5 Gbit/s",C$46,IF(Avropsblankett!$E32="Ja 10 Gbit/s",C$47,0))))))+IF(Avropsblankett!$F32="Ja",C$48,0)+IF(Avropsblankett!$G32="Ja",C$49,0)+IF(Avropsblankett!$I32="Ja",C$50,0))</f>
        <v>0</v>
      </c>
      <c r="D52" s="7">
        <f>Avropsblankett!$B32*(IF(Avropsblankett!$D32="200 Mbit/s",D$36,IF(Avropsblankett!$D32="500 Mbit/s",D$37,IF(Avropsblankett!$D32="1 Gbit/s",D$38,IF(Avropsblankett!$D32="2 Gbit/s",D$39,IF(Avropsblankett!$D32="5 Gbit/s",D$40,IF(Avropsblankett!$D32="10 Gbit/s",D$41,D$36))))))+IF(Avropsblankett!$E32="Ja 200 Mbit/s",D$42,IF(Avropsblankett!$E32="Ja 500 Mbit/s",D$43,IF(Avropsblankett!$E32="Ja 1 Gbit/s",D$44,IF(Avropsblankett!$E32="Ja 2 Gbit/s",D$45,IF(Avropsblankett!$E32="Ja 5 Gbit/s",D$46,IF(Avropsblankett!$E32="Ja 10 Gbit/s",D$47,0))))))+IF(Avropsblankett!$F32="Ja",D$48,0)+IF(Avropsblankett!$G32="Ja",D$49,0)+IF(Avropsblankett!$I32="Ja",D$50,0))</f>
        <v>0</v>
      </c>
      <c r="E52" s="7">
        <f>Avropsblankett!$B32*(IF(Avropsblankett!$D32="200 Mbit/s",E$36,IF(Avropsblankett!$D32="500 Mbit/s",E$37,IF(Avropsblankett!$D32="1 Gbit/s",E$38,IF(Avropsblankett!$D32="2 Gbit/s",E$39,IF(Avropsblankett!$D32="5 Gbit/s",E$40,IF(Avropsblankett!$D32="10 Gbit/s",E$41,E$36))))))+IF(Avropsblankett!$E32="Ja 200 Mbit/s",E$42,IF(Avropsblankett!$E32="Ja 500 Mbit/s",E$43,IF(Avropsblankett!$E32="Ja 1 Gbit/s",E$44,IF(Avropsblankett!$E32="Ja 2 Gbit/s",E$45,IF(Avropsblankett!$E32="Ja 5 Gbit/s",E$46,IF(Avropsblankett!$E32="Ja 10 Gbit/s",E$47,0))))))+IF(Avropsblankett!$F32="Ja",E$48,0)+IF(Avropsblankett!$G32="Ja",E$49,0)+IF(Avropsblankett!$I32="Ja",E$50,0))</f>
        <v>0</v>
      </c>
      <c r="F52" s="7">
        <f>Avropsblankett!$B32*(IF(Avropsblankett!$D32="200 Mbit/s",F$36,IF(Avropsblankett!$D32="500 Mbit/s",F$37,IF(Avropsblankett!$D32="1 Gbit/s",F$38,IF(Avropsblankett!$D32="2 Gbit/s",F$39,IF(Avropsblankett!$D32="5 Gbit/s",F$40,IF(Avropsblankett!$D32="10 Gbit/s",F$41,F$36))))))+IF(Avropsblankett!$E32="Ja 200 Mbit/s",F$42,IF(Avropsblankett!$E32="Ja 500 Mbit/s",F$43,IF(Avropsblankett!$E32="Ja 1 Gbit/s",F$44,IF(Avropsblankett!$E32="Ja 2 Gbit/s",F$45,IF(Avropsblankett!$E32="Ja 5 Gbit/s",F$46,IF(Avropsblankett!$E32="Ja 10 Gbit/s",F$47,0))))))+IF(Avropsblankett!$F32="Ja",F$48,0)+IF(Avropsblankett!$G32="Ja",F$49,0)+IF(Avropsblankett!$I32="Ja",F$50,0))</f>
        <v>0</v>
      </c>
      <c r="G52" s="12"/>
      <c r="H52" s="1">
        <f t="shared" si="2"/>
        <v>0</v>
      </c>
    </row>
    <row r="53" spans="1:9" x14ac:dyDescent="0.25">
      <c r="A53" s="6"/>
      <c r="B53" s="7">
        <f>Avropsblankett!$B33*(IF(Avropsblankett!$D33="200 Mbit/s",B$36,IF(Avropsblankett!$D33="500 Mbit/s",B$37,IF(Avropsblankett!$D33="1 Gbit/s",B$38,IF(Avropsblankett!$D33="2 Gbit/s",B$39,IF(Avropsblankett!$D33="5 Gbit/s",B$40,IF(Avropsblankett!$D33="10 Gbit/s",B$41,B$36))))))+IF(Avropsblankett!$E33="Ja 200 Mbit/s",B$42,IF(Avropsblankett!$E33="Ja 500 Mbit/s",B$43,IF(Avropsblankett!$E33="Ja 1 Gbit/s",B$44,IF(Avropsblankett!$E33="Ja 2 Gbit/s",B$45,IF(Avropsblankett!$E33="Ja 5 Gbit/s",B$46,IF(Avropsblankett!$E33="Ja 10 Gbit/s",B$47,0))))))+IF(Avropsblankett!$F33="Ja",B$48,0)+IF(Avropsblankett!$G33="Ja",B$49,0)+IF(Avropsblankett!$I33="Ja",B$50,0))</f>
        <v>0</v>
      </c>
      <c r="C53" s="7">
        <f>Avropsblankett!$B33*(IF(Avropsblankett!$D33="200 Mbit/s",C$36,IF(Avropsblankett!$D33="500 Mbit/s",C$37,IF(Avropsblankett!$D33="1 Gbit/s",C$38,IF(Avropsblankett!$D33="2 Gbit/s",C$39,IF(Avropsblankett!$D33="5 Gbit/s",C$40,IF(Avropsblankett!$D33="10 Gbit/s",C$41,C$36))))))+IF(Avropsblankett!$E33="Ja 200 Mbit/s",C$42,IF(Avropsblankett!$E33="Ja 500 Mbit/s",C$43,IF(Avropsblankett!$E33="Ja 1 Gbit/s",C$44,IF(Avropsblankett!$E33="Ja 2 Gbit/s",C$45,IF(Avropsblankett!$E33="Ja 5 Gbit/s",C$46,IF(Avropsblankett!$E33="Ja 10 Gbit/s",C$47,0))))))+IF(Avropsblankett!$F33="Ja",C$48,0)+IF(Avropsblankett!$G33="Ja",C$49,0)+IF(Avropsblankett!$I33="Ja",C$50,0))</f>
        <v>0</v>
      </c>
      <c r="D53" s="7">
        <f>Avropsblankett!$B33*(IF(Avropsblankett!$D33="200 Mbit/s",D$36,IF(Avropsblankett!$D33="500 Mbit/s",D$37,IF(Avropsblankett!$D33="1 Gbit/s",D$38,IF(Avropsblankett!$D33="2 Gbit/s",D$39,IF(Avropsblankett!$D33="5 Gbit/s",D$40,IF(Avropsblankett!$D33="10 Gbit/s",D$41,D$36))))))+IF(Avropsblankett!$E33="Ja 200 Mbit/s",D$42,IF(Avropsblankett!$E33="Ja 500 Mbit/s",D$43,IF(Avropsblankett!$E33="Ja 1 Gbit/s",D$44,IF(Avropsblankett!$E33="Ja 2 Gbit/s",D$45,IF(Avropsblankett!$E33="Ja 5 Gbit/s",D$46,IF(Avropsblankett!$E33="Ja 10 Gbit/s",D$47,0))))))+IF(Avropsblankett!$F33="Ja",D$48,0)+IF(Avropsblankett!$G33="Ja",D$49,0)+IF(Avropsblankett!$I33="Ja",D$50,0))</f>
        <v>0</v>
      </c>
      <c r="E53" s="7">
        <f>Avropsblankett!$B33*(IF(Avropsblankett!$D33="200 Mbit/s",E$36,IF(Avropsblankett!$D33="500 Mbit/s",E$37,IF(Avropsblankett!$D33="1 Gbit/s",E$38,IF(Avropsblankett!$D33="2 Gbit/s",E$39,IF(Avropsblankett!$D33="5 Gbit/s",E$40,IF(Avropsblankett!$D33="10 Gbit/s",E$41,E$36))))))+IF(Avropsblankett!$E33="Ja 200 Mbit/s",E$42,IF(Avropsblankett!$E33="Ja 500 Mbit/s",E$43,IF(Avropsblankett!$E33="Ja 1 Gbit/s",E$44,IF(Avropsblankett!$E33="Ja 2 Gbit/s",E$45,IF(Avropsblankett!$E33="Ja 5 Gbit/s",E$46,IF(Avropsblankett!$E33="Ja 10 Gbit/s",E$47,0))))))+IF(Avropsblankett!$F33="Ja",E$48,0)+IF(Avropsblankett!$G33="Ja",E$49,0)+IF(Avropsblankett!$I33="Ja",E$50,0))</f>
        <v>0</v>
      </c>
      <c r="F53" s="7">
        <f>Avropsblankett!$B33*(IF(Avropsblankett!$D33="200 Mbit/s",F$36,IF(Avropsblankett!$D33="500 Mbit/s",F$37,IF(Avropsblankett!$D33="1 Gbit/s",F$38,IF(Avropsblankett!$D33="2 Gbit/s",F$39,IF(Avropsblankett!$D33="5 Gbit/s",F$40,IF(Avropsblankett!$D33="10 Gbit/s",F$41,F$36))))))+IF(Avropsblankett!$E33="Ja 200 Mbit/s",F$42,IF(Avropsblankett!$E33="Ja 500 Mbit/s",F$43,IF(Avropsblankett!$E33="Ja 1 Gbit/s",F$44,IF(Avropsblankett!$E33="Ja 2 Gbit/s",F$45,IF(Avropsblankett!$E33="Ja 5 Gbit/s",F$46,IF(Avropsblankett!$E33="Ja 10 Gbit/s",F$47,0))))))+IF(Avropsblankett!$F33="Ja",F$48,0)+IF(Avropsblankett!$G33="Ja",F$49,0)+IF(Avropsblankett!$I33="Ja",F$50,0))</f>
        <v>0</v>
      </c>
      <c r="G53" s="12"/>
      <c r="H53" s="1">
        <f t="shared" si="2"/>
        <v>0</v>
      </c>
    </row>
    <row r="54" spans="1:9" x14ac:dyDescent="0.25">
      <c r="A54" s="19"/>
      <c r="B54" s="20">
        <f>SUM(B51:B53)</f>
        <v>0</v>
      </c>
      <c r="C54" s="20">
        <f t="shared" ref="C54:F54" si="3">SUM(C51:C53)</f>
        <v>0</v>
      </c>
      <c r="D54" s="20">
        <f t="shared" si="3"/>
        <v>0</v>
      </c>
      <c r="E54" s="20">
        <f t="shared" si="3"/>
        <v>0</v>
      </c>
      <c r="F54" s="20">
        <f t="shared" si="3"/>
        <v>0</v>
      </c>
      <c r="G54" s="12"/>
      <c r="H54" s="8"/>
    </row>
    <row r="55" spans="1:9" x14ac:dyDescent="0.25">
      <c r="A55" s="19"/>
      <c r="B55" s="20"/>
      <c r="C55" s="20"/>
      <c r="D55" s="20"/>
      <c r="E55" s="20"/>
      <c r="F55" s="20"/>
      <c r="G55" s="12"/>
      <c r="H55" s="8"/>
    </row>
    <row r="56" spans="1:9" x14ac:dyDescent="0.25">
      <c r="A56" s="19"/>
      <c r="B56" s="18"/>
      <c r="C56" s="18"/>
      <c r="D56" s="18"/>
      <c r="E56" s="20"/>
      <c r="F56" s="18"/>
      <c r="G56" s="12"/>
      <c r="H56" s="8"/>
    </row>
    <row r="57" spans="1:9" x14ac:dyDescent="0.25">
      <c r="A57" s="100" t="str">
        <f>Avropsblankett!B35</f>
        <v xml:space="preserve">Bastjänst 9 SD-WAN tjänst </v>
      </c>
      <c r="B57" s="45"/>
      <c r="C57" s="45"/>
      <c r="D57" s="45"/>
      <c r="E57" s="44"/>
      <c r="F57" s="45"/>
      <c r="G57" s="12"/>
      <c r="H57" s="8"/>
    </row>
    <row r="58" spans="1:9" x14ac:dyDescent="0.25">
      <c r="A58" s="70" t="s">
        <v>56</v>
      </c>
      <c r="B58" s="101">
        <v>954</v>
      </c>
      <c r="C58" s="101">
        <v>600</v>
      </c>
      <c r="D58" s="101">
        <v>1000</v>
      </c>
      <c r="E58" s="101">
        <v>1290</v>
      </c>
      <c r="F58" s="101">
        <v>500</v>
      </c>
      <c r="G58" s="12"/>
      <c r="H58" s="8"/>
    </row>
    <row r="59" spans="1:9" ht="17.25" customHeight="1" x14ac:dyDescent="0.25">
      <c r="A59" s="70" t="s">
        <v>57</v>
      </c>
      <c r="B59" s="101">
        <v>954</v>
      </c>
      <c r="C59" s="101">
        <v>600</v>
      </c>
      <c r="D59" s="101">
        <v>2000</v>
      </c>
      <c r="E59" s="101">
        <v>1330</v>
      </c>
      <c r="F59" s="101">
        <v>990</v>
      </c>
      <c r="G59" s="12"/>
      <c r="H59" s="8"/>
    </row>
    <row r="60" spans="1:9" ht="17.25" customHeight="1" x14ac:dyDescent="0.25">
      <c r="A60" s="70" t="s">
        <v>58</v>
      </c>
      <c r="B60" s="101">
        <v>1134</v>
      </c>
      <c r="C60" s="101">
        <v>600</v>
      </c>
      <c r="D60" s="101">
        <v>3000</v>
      </c>
      <c r="E60" s="101">
        <v>2460</v>
      </c>
      <c r="F60" s="101">
        <v>3900</v>
      </c>
      <c r="G60" s="12"/>
      <c r="H60" s="8"/>
    </row>
    <row r="61" spans="1:9" ht="14.25" customHeight="1" x14ac:dyDescent="0.25">
      <c r="A61" s="70" t="s">
        <v>59</v>
      </c>
      <c r="B61" s="101">
        <v>1134</v>
      </c>
      <c r="C61" s="101">
        <v>1200</v>
      </c>
      <c r="D61" s="101">
        <v>5000</v>
      </c>
      <c r="E61" s="101">
        <v>3430</v>
      </c>
      <c r="F61" s="101">
        <v>4400</v>
      </c>
      <c r="G61" s="12"/>
      <c r="H61" s="8"/>
    </row>
    <row r="62" spans="1:9" x14ac:dyDescent="0.25">
      <c r="A62" s="70" t="s">
        <v>60</v>
      </c>
      <c r="B62" s="101">
        <v>3415</v>
      </c>
      <c r="C62" s="101">
        <v>1300</v>
      </c>
      <c r="D62" s="101">
        <v>7000</v>
      </c>
      <c r="E62" s="101">
        <v>5130</v>
      </c>
      <c r="F62" s="101">
        <v>13000</v>
      </c>
      <c r="G62" s="12"/>
      <c r="H62" s="8"/>
    </row>
    <row r="63" spans="1:9" x14ac:dyDescent="0.25">
      <c r="A63" s="70" t="s">
        <v>61</v>
      </c>
      <c r="B63" s="101">
        <v>3428</v>
      </c>
      <c r="C63" s="101">
        <v>1500</v>
      </c>
      <c r="D63" s="101">
        <v>9000</v>
      </c>
      <c r="E63" s="101">
        <v>6490</v>
      </c>
      <c r="F63" s="101">
        <v>28000</v>
      </c>
      <c r="G63" s="12"/>
      <c r="H63" s="8"/>
    </row>
    <row r="64" spans="1:9" ht="27" x14ac:dyDescent="0.25">
      <c r="A64" s="70" t="s">
        <v>67</v>
      </c>
      <c r="B64" s="101">
        <v>1400</v>
      </c>
      <c r="C64" s="101">
        <v>595</v>
      </c>
      <c r="D64" s="101">
        <v>1500</v>
      </c>
      <c r="E64" s="101">
        <v>0</v>
      </c>
      <c r="F64" s="101">
        <v>200</v>
      </c>
      <c r="G64" s="12"/>
      <c r="H64" s="8"/>
    </row>
    <row r="65" spans="1:9" ht="27" x14ac:dyDescent="0.25">
      <c r="A65" s="70" t="s">
        <v>68</v>
      </c>
      <c r="B65" s="101">
        <v>1605</v>
      </c>
      <c r="C65" s="101">
        <v>795</v>
      </c>
      <c r="D65" s="101">
        <v>1000</v>
      </c>
      <c r="E65" s="101">
        <v>0</v>
      </c>
      <c r="F65" s="101">
        <v>700</v>
      </c>
      <c r="G65" s="12"/>
      <c r="H65" s="8"/>
    </row>
    <row r="66" spans="1:9" ht="27" x14ac:dyDescent="0.25">
      <c r="A66" s="70" t="s">
        <v>69</v>
      </c>
      <c r="B66" s="101">
        <v>4222</v>
      </c>
      <c r="C66" s="101">
        <v>1400</v>
      </c>
      <c r="D66" s="101">
        <v>1000</v>
      </c>
      <c r="E66" s="101">
        <v>0</v>
      </c>
      <c r="F66" s="101">
        <v>1600</v>
      </c>
      <c r="G66" s="12"/>
      <c r="H66" s="8"/>
    </row>
    <row r="67" spans="1:9" ht="27" x14ac:dyDescent="0.25">
      <c r="A67" s="70" t="s">
        <v>70</v>
      </c>
      <c r="B67" s="101">
        <v>6030</v>
      </c>
      <c r="C67" s="101">
        <v>1500</v>
      </c>
      <c r="D67" s="101">
        <v>1900</v>
      </c>
      <c r="E67" s="101">
        <v>0</v>
      </c>
      <c r="F67" s="101">
        <v>2500</v>
      </c>
      <c r="G67" s="12"/>
      <c r="H67" s="8"/>
    </row>
    <row r="68" spans="1:9" ht="27" x14ac:dyDescent="0.25">
      <c r="A68" s="70" t="s">
        <v>71</v>
      </c>
      <c r="B68" s="101">
        <v>11605</v>
      </c>
      <c r="C68" s="101">
        <v>3900</v>
      </c>
      <c r="D68" s="101">
        <v>1900</v>
      </c>
      <c r="E68" s="101">
        <v>0</v>
      </c>
      <c r="F68" s="101">
        <v>71020</v>
      </c>
      <c r="G68" s="12"/>
      <c r="H68" s="8"/>
    </row>
    <row r="69" spans="1:9" ht="27" x14ac:dyDescent="0.25">
      <c r="A69" s="70" t="s">
        <v>72</v>
      </c>
      <c r="B69" s="101">
        <v>58349</v>
      </c>
      <c r="C69" s="101">
        <v>6900</v>
      </c>
      <c r="D69" s="101">
        <v>4500</v>
      </c>
      <c r="E69" s="101">
        <v>0</v>
      </c>
      <c r="F69" s="101">
        <v>93300</v>
      </c>
      <c r="G69" s="12"/>
      <c r="H69" s="8"/>
    </row>
    <row r="70" spans="1:9" ht="27" x14ac:dyDescent="0.25">
      <c r="A70" s="70" t="s">
        <v>2</v>
      </c>
      <c r="B70" s="101">
        <v>49825</v>
      </c>
      <c r="C70" s="101">
        <v>500</v>
      </c>
      <c r="D70" s="101">
        <v>0</v>
      </c>
      <c r="E70" s="101">
        <v>0</v>
      </c>
      <c r="F70" s="101">
        <v>93300</v>
      </c>
      <c r="G70" s="12"/>
      <c r="H70" s="8"/>
    </row>
    <row r="71" spans="1:9" s="15" customFormat="1" x14ac:dyDescent="0.25">
      <c r="A71" s="6" t="s">
        <v>3</v>
      </c>
      <c r="B71" s="7">
        <f>Avropsblankett!$B37*(IF(Avropsblankett!$D37="200 Mbit/s",B$58,IF(Avropsblankett!$D37="500 Mbit/s",B$59,IF(Avropsblankett!$D37="1 Gbit/s",B$60,IF(Avropsblankett!$D37="2 Gbit/s",B$61,IF(Avropsblankett!$D37="5 Gbit/s",B$62,IF(Avropsblankett!$D37="10 Gbit/s",B$63,B$58))))))+IF(Avropsblankett!$E37="Ja 200 Mbit/s",B$64,IF(Avropsblankett!$E37="Ja 500 Mbit/s",B$65,IF(Avropsblankett!$E37="Ja 1 Gbit/s",B$66,IF(Avropsblankett!$E37="Ja 2 Gbit/s",B$67,IF(Avropsblankett!$E37="Ja 5 Gbit/s",B$68,IF(Avropsblankett!$E37="Ja 10 Gbit/s",B$69,0))))))+IF(Avropsblankett!$F37="Ja",B$70,0))</f>
        <v>0</v>
      </c>
      <c r="C71" s="7">
        <f>Avropsblankett!$B37*(IF(Avropsblankett!$D37="200 Mbit/s",C$58,IF(Avropsblankett!$D37="500 Mbit/s",C$59,IF(Avropsblankett!$D37="1 Gbit/s",C$60,IF(Avropsblankett!$D37="2 Gbit/s",C$61,IF(Avropsblankett!$D37="5 Gbit/s",C$62,IF(Avropsblankett!$D37="10 Gbit/s",C$63,C$58))))))+IF(Avropsblankett!$E37="Ja 200 Mbit/s",C$64,IF(Avropsblankett!$E37="Ja 500 Mbit/s",C$65,IF(Avropsblankett!$E37="Ja 1 Gbit/s",C$66,IF(Avropsblankett!$E37="Ja 2 Gbit/s",C$67,IF(Avropsblankett!$E37="Ja 5 Gbit/s",C$68,IF(Avropsblankett!$E37="Ja 10 Gbit/s",C$69,0))))))+IF(Avropsblankett!$F37="Ja",C$70,0))</f>
        <v>0</v>
      </c>
      <c r="D71" s="7">
        <f>Avropsblankett!$B37*(IF(Avropsblankett!$D37="200 Mbit/s",D$58,IF(Avropsblankett!$D37="500 Mbit/s",D$59,IF(Avropsblankett!$D37="1 Gbit/s",D$60,IF(Avropsblankett!$D37="2 Gbit/s",D$61,IF(Avropsblankett!$D37="5 Gbit/s",D$62,IF(Avropsblankett!$D37="10 Gbit/s",D$63,D$58))))))+IF(Avropsblankett!$E37="Ja 200 Mbit/s",D$64,IF(Avropsblankett!$E37="Ja 500 Mbit/s",D$65,IF(Avropsblankett!$E37="Ja 1 Gbit/s",D$66,IF(Avropsblankett!$E37="Ja 2 Gbit/s",D$67,IF(Avropsblankett!$E37="Ja 5 Gbit/s",D$68,IF(Avropsblankett!$E37="Ja 10 Gbit/s",D$69,0))))))+IF(Avropsblankett!$F37="Ja",D$70,0))</f>
        <v>0</v>
      </c>
      <c r="E71" s="7">
        <f>Avropsblankett!$B37*(IF(Avropsblankett!$D37="200 Mbit/s",E$58,IF(Avropsblankett!$D37="500 Mbit/s",E$59,IF(Avropsblankett!$D37="1 Gbit/s",E$60,IF(Avropsblankett!$D37="2 Gbit/s",E$61,IF(Avropsblankett!$D37="5 Gbit/s",E$62,IF(Avropsblankett!$D37="10 Gbit/s",E$63,E$58))))))+IF(Avropsblankett!$E37="Ja 200 Mbit/s",E$64,IF(Avropsblankett!$E37="Ja 500 Mbit/s",E$65,IF(Avropsblankett!$E37="Ja 1 Gbit/s",E$66,IF(Avropsblankett!$E37="Ja 2 Gbit/s",E$67,IF(Avropsblankett!$E37="Ja 5 Gbit/s",E$68,IF(Avropsblankett!$E37="Ja 10 Gbit/s",E$69,0))))))+IF(Avropsblankett!$F37="Ja",E$70,0))</f>
        <v>0</v>
      </c>
      <c r="F71" s="7">
        <f>Avropsblankett!$B37*(IF(Avropsblankett!$D37="200 Mbit/s",F$58,IF(Avropsblankett!$D37="500 Mbit/s",F$59,IF(Avropsblankett!$D37="1 Gbit/s",F$60,IF(Avropsblankett!$D37="2 Gbit/s",F$61,IF(Avropsblankett!$D37="5 Gbit/s",F$62,IF(Avropsblankett!$D37="10 Gbit/s",F$63,F$58))))))+IF(Avropsblankett!$E37="Ja 200 Mbit/s",F$64,IF(Avropsblankett!$E37="Ja 500 Mbit/s",F$65,IF(Avropsblankett!$E37="Ja 1 Gbit/s",F$66,IF(Avropsblankett!$E37="Ja 2 Gbit/s",F$67,IF(Avropsblankett!$E37="Ja 5 Gbit/s",F$68,IF(Avropsblankett!$E37="Ja 10 Gbit/s",F$69,0))))))+IF(Avropsblankett!$F37="Ja",F$70,0))</f>
        <v>0</v>
      </c>
      <c r="G71" s="12"/>
      <c r="H71" s="1">
        <f>IF($D$117=$B$88,B71,IF($D$117=$C$88,C71,IF($D$117=$D$88,D71,IF($D$117=$E$88,E71,IF($D$117=$F$88,F71,0)))))</f>
        <v>0</v>
      </c>
      <c r="I71" s="8"/>
    </row>
    <row r="72" spans="1:9" s="15" customFormat="1" x14ac:dyDescent="0.25">
      <c r="A72" s="6"/>
      <c r="B72" s="7">
        <f>Avropsblankett!$B38*(IF(Avropsblankett!$D38="200 Mbit/s",B$58,IF(Avropsblankett!$D38="500 Mbit/s",B$59,IF(Avropsblankett!$D38="1 Gbit/s",B$60,IF(Avropsblankett!$D38="2 Gbit/s",B$61,IF(Avropsblankett!$D38="5 Gbit/s",B$62,IF(Avropsblankett!$D38="10 Gbit/s",B$63,B$58))))))+IF(Avropsblankett!$E38="Ja 200 Mbit/s",B$64,IF(Avropsblankett!$E38="Ja 500 Mbit/s",B$65,IF(Avropsblankett!$E38="Ja 1 Gbit/s",B$66,IF(Avropsblankett!$E38="Ja 2 Gbit/s",B$67,IF(Avropsblankett!$E38="Ja 5 Gbit/s",B$68,IF(Avropsblankett!$E38="Ja 10 Gbit/s",B$69,0))))))+IF(Avropsblankett!$F38="Ja",B$70,0))</f>
        <v>0</v>
      </c>
      <c r="C72" s="7">
        <f>Avropsblankett!$B38*(IF(Avropsblankett!$D38="200 Mbit/s",C$58,IF(Avropsblankett!$D38="500 Mbit/s",C$59,IF(Avropsblankett!$D38="1 Gbit/s",C$60,IF(Avropsblankett!$D38="2 Gbit/s",C$61,IF(Avropsblankett!$D38="5 Gbit/s",C$62,IF(Avropsblankett!$D38="10 Gbit/s",C$63,C$58))))))+IF(Avropsblankett!$E38="Ja 200 Mbit/s",C$64,IF(Avropsblankett!$E38="Ja 500 Mbit/s",C$65,IF(Avropsblankett!$E38="Ja 1 Gbit/s",C$66,IF(Avropsblankett!$E38="Ja 2 Gbit/s",C$67,IF(Avropsblankett!$E38="Ja 5 Gbit/s",C$68,IF(Avropsblankett!$E38="Ja 10 Gbit/s",C$69,0))))))+IF(Avropsblankett!$F38="Ja",C$70,0))</f>
        <v>0</v>
      </c>
      <c r="D72" s="7">
        <f>Avropsblankett!$B38*(IF(Avropsblankett!$D38="200 Mbit/s",D$58,IF(Avropsblankett!$D38="500 Mbit/s",D$59,IF(Avropsblankett!$D38="1 Gbit/s",D$60,IF(Avropsblankett!$D38="2 Gbit/s",D$61,IF(Avropsblankett!$D38="5 Gbit/s",D$62,IF(Avropsblankett!$D38="10 Gbit/s",D$63,D$58))))))+IF(Avropsblankett!$E38="Ja 200 Mbit/s",D$64,IF(Avropsblankett!$E38="Ja 500 Mbit/s",D$65,IF(Avropsblankett!$E38="Ja 1 Gbit/s",D$66,IF(Avropsblankett!$E38="Ja 2 Gbit/s",D$67,IF(Avropsblankett!$E38="Ja 5 Gbit/s",D$68,IF(Avropsblankett!$E38="Ja 10 Gbit/s",D$69,0))))))+IF(Avropsblankett!$F38="Ja",D$70,0))</f>
        <v>0</v>
      </c>
      <c r="E72" s="7">
        <f>Avropsblankett!$B38*(IF(Avropsblankett!$D38="200 Mbit/s",E$58,IF(Avropsblankett!$D38="500 Mbit/s",E$59,IF(Avropsblankett!$D38="1 Gbit/s",E$60,IF(Avropsblankett!$D38="2 Gbit/s",E$61,IF(Avropsblankett!$D38="5 Gbit/s",E$62,IF(Avropsblankett!$D38="10 Gbit/s",E$63,E$58))))))+IF(Avropsblankett!$E38="Ja 200 Mbit/s",E$64,IF(Avropsblankett!$E38="Ja 500 Mbit/s",E$65,IF(Avropsblankett!$E38="Ja 1 Gbit/s",E$66,IF(Avropsblankett!$E38="Ja 2 Gbit/s",E$67,IF(Avropsblankett!$E38="Ja 5 Gbit/s",E$68,IF(Avropsblankett!$E38="Ja 10 Gbit/s",E$69,0))))))+IF(Avropsblankett!$F38="Ja",E$70,0))</f>
        <v>0</v>
      </c>
      <c r="F72" s="7">
        <f>Avropsblankett!$B38*(IF(Avropsblankett!$D38="200 Mbit/s",F$58,IF(Avropsblankett!$D38="500 Mbit/s",F$59,IF(Avropsblankett!$D38="1 Gbit/s",F$60,IF(Avropsblankett!$D38="2 Gbit/s",F$61,IF(Avropsblankett!$D38="5 Gbit/s",F$62,IF(Avropsblankett!$D38="10 Gbit/s",F$63,F$58))))))+IF(Avropsblankett!$E38="Ja 200 Mbit/s",F$64,IF(Avropsblankett!$E38="Ja 500 Mbit/s",F$65,IF(Avropsblankett!$E38="Ja 1 Gbit/s",F$66,IF(Avropsblankett!$E38="Ja 2 Gbit/s",F$67,IF(Avropsblankett!$E38="Ja 5 Gbit/s",F$68,IF(Avropsblankett!$E38="Ja 10 Gbit/s",F$69,0))))))+IF(Avropsblankett!$F38="Ja",F$70,0))</f>
        <v>0</v>
      </c>
      <c r="G72" s="12"/>
      <c r="H72" s="1">
        <f t="shared" ref="H72:H73" si="4">IF($D$117=$B$88,B72,IF($D$117=$C$88,C72,IF($D$117=$D$88,D72,IF($D$117=$E$88,E72,IF($D$117=$F$88,F72,0)))))</f>
        <v>0</v>
      </c>
      <c r="I72" s="8"/>
    </row>
    <row r="73" spans="1:9" s="15" customFormat="1" x14ac:dyDescent="0.25">
      <c r="A73" s="6"/>
      <c r="B73" s="7">
        <f>Avropsblankett!$B39*(IF(Avropsblankett!$D39="200 Mbit/s",B$58,IF(Avropsblankett!$D39="500 Mbit/s",B$59,IF(Avropsblankett!$D39="1 Gbit/s",B$60,IF(Avropsblankett!$D39="2 Gbit/s",B$61,IF(Avropsblankett!$D39="5 Gbit/s",B$62,IF(Avropsblankett!$D39="10 Gbit/s",B$63,B$58))))))+IF(Avropsblankett!$E39="Ja 200 Mbit/s",B$64,IF(Avropsblankett!$E39="Ja 500 Mbit/s",B$65,IF(Avropsblankett!$E39="Ja 1 Gbit/s",B$66,IF(Avropsblankett!$E39="Ja 2 Gbit/s",B$67,IF(Avropsblankett!$E39="Ja 5 Gbit/s",B$68,IF(Avropsblankett!$E39="Ja 10 Gbit/s",B$69,0))))))+IF(Avropsblankett!$F39="Ja",B$70,0))</f>
        <v>0</v>
      </c>
      <c r="C73" s="7">
        <f>Avropsblankett!$B39*(IF(Avropsblankett!$D39="200 Mbit/s",C$58,IF(Avropsblankett!$D39="500 Mbit/s",C$59,IF(Avropsblankett!$D39="1 Gbit/s",C$60,IF(Avropsblankett!$D39="2 Gbit/s",C$61,IF(Avropsblankett!$D39="5 Gbit/s",C$62,IF(Avropsblankett!$D39="10 Gbit/s",C$63,C$58))))))+IF(Avropsblankett!$E39="Ja 200 Mbit/s",C$64,IF(Avropsblankett!$E39="Ja 500 Mbit/s",C$65,IF(Avropsblankett!$E39="Ja 1 Gbit/s",C$66,IF(Avropsblankett!$E39="Ja 2 Gbit/s",C$67,IF(Avropsblankett!$E39="Ja 5 Gbit/s",C$68,IF(Avropsblankett!$E39="Ja 10 Gbit/s",C$69,0))))))+IF(Avropsblankett!$F39="Ja",C$70,0))</f>
        <v>0</v>
      </c>
      <c r="D73" s="7">
        <f>Avropsblankett!$B39*(IF(Avropsblankett!$D39="200 Mbit/s",D$58,IF(Avropsblankett!$D39="500 Mbit/s",D$59,IF(Avropsblankett!$D39="1 Gbit/s",D$60,IF(Avropsblankett!$D39="2 Gbit/s",D$61,IF(Avropsblankett!$D39="5 Gbit/s",D$62,IF(Avropsblankett!$D39="10 Gbit/s",D$63,D$58))))))+IF(Avropsblankett!$E39="Ja 200 Mbit/s",D$64,IF(Avropsblankett!$E39="Ja 500 Mbit/s",D$65,IF(Avropsblankett!$E39="Ja 1 Gbit/s",D$66,IF(Avropsblankett!$E39="Ja 2 Gbit/s",D$67,IF(Avropsblankett!$E39="Ja 5 Gbit/s",D$68,IF(Avropsblankett!$E39="Ja 10 Gbit/s",D$69,0))))))+IF(Avropsblankett!$F39="Ja",D$70,0))</f>
        <v>0</v>
      </c>
      <c r="E73" s="7">
        <f>Avropsblankett!$B39*(IF(Avropsblankett!$D39="200 Mbit/s",E$58,IF(Avropsblankett!$D39="500 Mbit/s",E$59,IF(Avropsblankett!$D39="1 Gbit/s",E$60,IF(Avropsblankett!$D39="2 Gbit/s",E$61,IF(Avropsblankett!$D39="5 Gbit/s",E$62,IF(Avropsblankett!$D39="10 Gbit/s",E$63,E$58))))))+IF(Avropsblankett!$E39="Ja 200 Mbit/s",E$64,IF(Avropsblankett!$E39="Ja 500 Mbit/s",E$65,IF(Avropsblankett!$E39="Ja 1 Gbit/s",E$66,IF(Avropsblankett!$E39="Ja 2 Gbit/s",E$67,IF(Avropsblankett!$E39="Ja 5 Gbit/s",E$68,IF(Avropsblankett!$E39="Ja 10 Gbit/s",E$69,0))))))+IF(Avropsblankett!$F39="Ja",E$70,0))</f>
        <v>0</v>
      </c>
      <c r="F73" s="7">
        <f>Avropsblankett!$B39*(IF(Avropsblankett!$D39="200 Mbit/s",F$58,IF(Avropsblankett!$D39="500 Mbit/s",F$59,IF(Avropsblankett!$D39="1 Gbit/s",F$60,IF(Avropsblankett!$D39="2 Gbit/s",F$61,IF(Avropsblankett!$D39="5 Gbit/s",F$62,IF(Avropsblankett!$D39="10 Gbit/s",F$63,F$58))))))+IF(Avropsblankett!$E39="Ja 200 Mbit/s",F$64,IF(Avropsblankett!$E39="Ja 500 Mbit/s",F$65,IF(Avropsblankett!$E39="Ja 1 Gbit/s",F$66,IF(Avropsblankett!$E39="Ja 2 Gbit/s",F$67,IF(Avropsblankett!$E39="Ja 5 Gbit/s",F$68,IF(Avropsblankett!$E39="Ja 10 Gbit/s",F$69,0))))))+IF(Avropsblankett!$F39="Ja",F$70,0))</f>
        <v>0</v>
      </c>
      <c r="G73" s="12"/>
      <c r="H73" s="1">
        <f t="shared" si="4"/>
        <v>0</v>
      </c>
      <c r="I73" s="8"/>
    </row>
    <row r="74" spans="1:9" s="20" customFormat="1" x14ac:dyDescent="0.25">
      <c r="A74" s="19"/>
      <c r="B74" s="20">
        <f t="shared" ref="B74" si="5">SUM(B71:B73)</f>
        <v>0</v>
      </c>
      <c r="C74" s="20">
        <f>SUM(C71:C73)</f>
        <v>0</v>
      </c>
      <c r="D74" s="20">
        <f>SUM(D71:D73)</f>
        <v>0</v>
      </c>
      <c r="E74" s="20">
        <f>SUM(E71:E73)</f>
        <v>0</v>
      </c>
      <c r="F74" s="20">
        <f>SUM(F71:F73)</f>
        <v>0</v>
      </c>
      <c r="G74" s="12"/>
      <c r="H74" s="8"/>
      <c r="I74" s="8"/>
    </row>
    <row r="75" spans="1:9" s="20" customFormat="1" x14ac:dyDescent="0.25">
      <c r="A75" s="19"/>
      <c r="G75" s="12"/>
      <c r="H75" s="8"/>
      <c r="I75" s="8"/>
    </row>
    <row r="76" spans="1:9" s="20" customFormat="1" x14ac:dyDescent="0.25">
      <c r="A76" s="19" t="str">
        <f>Avropsblankett!B41</f>
        <v>Bastjänst 10 Svartfiber</v>
      </c>
      <c r="G76" s="12"/>
      <c r="H76" s="8"/>
      <c r="I76" s="8"/>
    </row>
    <row r="77" spans="1:9" s="15" customFormat="1" x14ac:dyDescent="0.25">
      <c r="A77" s="70" t="s">
        <v>75</v>
      </c>
      <c r="B77" s="101">
        <v>2901</v>
      </c>
      <c r="C77" s="101">
        <v>1775</v>
      </c>
      <c r="D77" s="101">
        <v>500</v>
      </c>
      <c r="E77" s="101">
        <v>5000</v>
      </c>
      <c r="F77" s="101">
        <v>1200</v>
      </c>
      <c r="G77" s="12"/>
      <c r="H77" s="8"/>
      <c r="I77" s="8"/>
    </row>
    <row r="78" spans="1:9" s="15" customFormat="1" x14ac:dyDescent="0.25">
      <c r="A78" s="2" t="s">
        <v>76</v>
      </c>
      <c r="B78" s="101">
        <v>119</v>
      </c>
      <c r="C78" s="101">
        <v>895</v>
      </c>
      <c r="D78" s="101">
        <v>300</v>
      </c>
      <c r="E78" s="101">
        <v>1450</v>
      </c>
      <c r="F78" s="101">
        <v>300</v>
      </c>
      <c r="G78" s="12"/>
      <c r="H78" s="8"/>
      <c r="I78" s="8"/>
    </row>
    <row r="79" spans="1:9" s="15" customFormat="1" x14ac:dyDescent="0.25">
      <c r="A79" s="6" t="s">
        <v>3</v>
      </c>
      <c r="B79" s="7">
        <f>Avropsblankett!$B43*B$77+Avropsblankett!$D43*B$78</f>
        <v>0</v>
      </c>
      <c r="C79" s="7">
        <f>Avropsblankett!$B43*C$77+Avropsblankett!$D43*C$78</f>
        <v>0</v>
      </c>
      <c r="D79" s="7">
        <f>Avropsblankett!$B43*D$77+Avropsblankett!$D43*D$78</f>
        <v>0</v>
      </c>
      <c r="E79" s="7">
        <f>Avropsblankett!$B43*E$77+Avropsblankett!$D43*E$78</f>
        <v>0</v>
      </c>
      <c r="F79" s="7">
        <f>Avropsblankett!$B43*F$77+Avropsblankett!$D43*F$78</f>
        <v>0</v>
      </c>
      <c r="G79" s="12"/>
      <c r="H79" s="1">
        <f>IF($D$117=$B$88,B79,IF($D$117=$C$88,C79,IF($D$117=$D$88,D79,IF($D$117=$E$88,E79,IF($D$117=$F$88,F79,0)))))</f>
        <v>0</v>
      </c>
      <c r="I79" s="8"/>
    </row>
    <row r="80" spans="1:9" s="15" customFormat="1" x14ac:dyDescent="0.25">
      <c r="A80" s="99"/>
      <c r="B80" s="7">
        <f>Avropsblankett!$B44*B$77+Avropsblankett!$D44*B$78</f>
        <v>0</v>
      </c>
      <c r="C80" s="7">
        <f>Avropsblankett!$B44*C$77+Avropsblankett!$D44*C$78</f>
        <v>0</v>
      </c>
      <c r="D80" s="7">
        <f>Avropsblankett!$B44*D$77+Avropsblankett!$D44*D$78</f>
        <v>0</v>
      </c>
      <c r="E80" s="7">
        <f>Avropsblankett!$B44*E$77+Avropsblankett!$D44*E$78</f>
        <v>0</v>
      </c>
      <c r="F80" s="7">
        <f>Avropsblankett!$B44*F$77+Avropsblankett!$D44*F$78</f>
        <v>0</v>
      </c>
      <c r="G80" s="5"/>
      <c r="H80" s="1">
        <f>IF($D$117=$B$88,B80,IF($D$117=$C$88,C80,IF($D$117=$D$88,D80,IF($D$117=$E$88,E80,IF($D$117=$F$88,F80,0)))))</f>
        <v>0</v>
      </c>
    </row>
    <row r="81" spans="1:10" s="15" customFormat="1" x14ac:dyDescent="0.25">
      <c r="A81" s="99"/>
      <c r="B81" s="7">
        <f>Avropsblankett!$B45*B$77+Avropsblankett!$D45*B$78</f>
        <v>0</v>
      </c>
      <c r="C81" s="7">
        <f>Avropsblankett!$B45*C$77+Avropsblankett!$D45*C$78</f>
        <v>0</v>
      </c>
      <c r="D81" s="7">
        <f>Avropsblankett!$B45*D$77+Avropsblankett!$D45*D$78</f>
        <v>0</v>
      </c>
      <c r="E81" s="7">
        <f>Avropsblankett!$B45*E$77+Avropsblankett!$D45*E$78</f>
        <v>0</v>
      </c>
      <c r="F81" s="7">
        <f>Avropsblankett!$B45*F$77+Avropsblankett!$D45*F$78</f>
        <v>0</v>
      </c>
      <c r="G81" s="5"/>
      <c r="H81" s="1">
        <f>IF($D$117=$B$88,B81,IF($D$117=$C$88,C81,IF($D$117=$D$88,D81,IF($D$117=$E$88,E81,IF($D$117=$F$88,F81,0)))))</f>
        <v>0</v>
      </c>
    </row>
    <row r="82" spans="1:10" x14ac:dyDescent="0.25">
      <c r="A82" s="19" t="s">
        <v>3</v>
      </c>
      <c r="B82" s="20">
        <f>SUM(B79:B81)</f>
        <v>0</v>
      </c>
      <c r="C82" s="20">
        <f t="shared" ref="C82:F82" si="6">SUM(C79:C81)</f>
        <v>0</v>
      </c>
      <c r="D82" s="20">
        <f t="shared" si="6"/>
        <v>0</v>
      </c>
      <c r="E82" s="20">
        <f t="shared" si="6"/>
        <v>0</v>
      </c>
      <c r="F82" s="20">
        <f t="shared" si="6"/>
        <v>0</v>
      </c>
      <c r="G82" s="11"/>
      <c r="H82" s="8"/>
    </row>
    <row r="83" spans="1:10" x14ac:dyDescent="0.25">
      <c r="A83" s="19"/>
      <c r="B83" s="19"/>
      <c r="C83" s="19"/>
      <c r="D83" s="19"/>
      <c r="E83" s="19"/>
      <c r="F83" s="19"/>
      <c r="G83" s="11"/>
      <c r="H83" s="8"/>
    </row>
    <row r="84" spans="1:10" s="18" customFormat="1" x14ac:dyDescent="0.25">
      <c r="A84" s="19"/>
      <c r="B84" s="19"/>
      <c r="C84" s="19"/>
      <c r="D84" s="19"/>
      <c r="E84" s="19"/>
      <c r="F84" s="19"/>
      <c r="G84" s="11"/>
    </row>
    <row r="85" spans="1:10" s="18" customFormat="1" x14ac:dyDescent="0.25">
      <c r="A85" s="74" t="s">
        <v>5</v>
      </c>
      <c r="B85" s="105">
        <f>SUM(B33,B54,B74,B82)</f>
        <v>0</v>
      </c>
      <c r="C85" s="105">
        <f t="shared" ref="C85:F85" si="7">SUM(C33,C54,C74,C82)</f>
        <v>0</v>
      </c>
      <c r="D85" s="105">
        <f t="shared" si="7"/>
        <v>0</v>
      </c>
      <c r="E85" s="105">
        <f t="shared" si="7"/>
        <v>0</v>
      </c>
      <c r="F85" s="105">
        <f t="shared" si="7"/>
        <v>0</v>
      </c>
      <c r="G85" s="109">
        <f>SUM(B85:F85)</f>
        <v>0</v>
      </c>
      <c r="H85" s="19"/>
    </row>
    <row r="86" spans="1:10" x14ac:dyDescent="0.25">
      <c r="A86" s="10"/>
      <c r="B86" s="106">
        <v>5.0000000000000001E-4</v>
      </c>
      <c r="C86" s="106">
        <v>2.0000000000000001E-4</v>
      </c>
      <c r="D86" s="106">
        <v>2.9999999999999997E-4</v>
      </c>
      <c r="E86" s="106">
        <v>1E-4</v>
      </c>
      <c r="F86" s="106">
        <v>4.0000000000000002E-4</v>
      </c>
      <c r="G86" s="5"/>
      <c r="H86" s="19"/>
    </row>
    <row r="87" spans="1:10" x14ac:dyDescent="0.25">
      <c r="A87" s="10"/>
      <c r="B87" s="105">
        <f t="shared" ref="B87:F87" si="8">SUM(B85:B86)</f>
        <v>5.0000000000000001E-4</v>
      </c>
      <c r="C87" s="105">
        <f t="shared" si="8"/>
        <v>2.0000000000000001E-4</v>
      </c>
      <c r="D87" s="105">
        <f t="shared" si="8"/>
        <v>2.9999999999999997E-4</v>
      </c>
      <c r="E87" s="105">
        <f t="shared" si="8"/>
        <v>1E-4</v>
      </c>
      <c r="F87" s="105">
        <f t="shared" si="8"/>
        <v>4.0000000000000002E-4</v>
      </c>
      <c r="G87" s="5"/>
      <c r="H87" s="19"/>
    </row>
    <row r="88" spans="1:10" x14ac:dyDescent="0.25">
      <c r="A88" s="13" t="s">
        <v>4</v>
      </c>
      <c r="B88" s="107">
        <f>_xlfn.RANK.EQ(B87,$B$87:$F$87,2)</f>
        <v>5</v>
      </c>
      <c r="C88" s="107">
        <f t="shared" ref="C88:F88" si="9">_xlfn.RANK.EQ(C87,$B$87:$F$87,2)</f>
        <v>2</v>
      </c>
      <c r="D88" s="107">
        <f t="shared" si="9"/>
        <v>3</v>
      </c>
      <c r="E88" s="107">
        <f t="shared" si="9"/>
        <v>1</v>
      </c>
      <c r="F88" s="107">
        <f t="shared" si="9"/>
        <v>4</v>
      </c>
      <c r="G88" s="5"/>
      <c r="H88" s="19"/>
    </row>
    <row r="89" spans="1:10" x14ac:dyDescent="0.25">
      <c r="A89" s="13"/>
      <c r="B89" s="20"/>
      <c r="C89" s="20"/>
      <c r="D89" s="20"/>
      <c r="E89" s="21"/>
      <c r="F89" s="20"/>
      <c r="G89" s="19"/>
      <c r="H89" s="19"/>
    </row>
    <row r="90" spans="1:10" ht="12.75" customHeight="1" x14ac:dyDescent="0.25">
      <c r="A90" s="23"/>
      <c r="B90" s="108">
        <f>_xlfn.RANK.EQ(B85,$B$85:$F$85,2)</f>
        <v>1</v>
      </c>
      <c r="C90" s="108">
        <f t="shared" ref="C90:F90" si="10">_xlfn.RANK.EQ(C85,$B$85:$F$85,2)</f>
        <v>1</v>
      </c>
      <c r="D90" s="108">
        <f t="shared" si="10"/>
        <v>1</v>
      </c>
      <c r="E90" s="108">
        <f t="shared" si="10"/>
        <v>1</v>
      </c>
      <c r="F90" s="108">
        <f t="shared" si="10"/>
        <v>1</v>
      </c>
      <c r="G90" s="19"/>
      <c r="H90" s="19"/>
    </row>
    <row r="91" spans="1:10" x14ac:dyDescent="0.25">
      <c r="A91" s="23"/>
      <c r="B91" s="108">
        <f>COUNTIF(B90:F90,1)</f>
        <v>5</v>
      </c>
      <c r="C91" s="61"/>
      <c r="D91" s="61"/>
      <c r="E91" s="58"/>
      <c r="F91" s="61"/>
      <c r="G91" s="61"/>
      <c r="H91" s="19"/>
      <c r="I91" s="19"/>
    </row>
    <row r="92" spans="1:10" x14ac:dyDescent="0.25">
      <c r="A92" s="23"/>
      <c r="B92" s="61"/>
      <c r="C92" s="61"/>
      <c r="D92" s="61"/>
      <c r="E92" s="42"/>
      <c r="F92" s="61"/>
      <c r="G92" s="61"/>
      <c r="H92" s="19"/>
      <c r="I92" s="19"/>
    </row>
    <row r="93" spans="1:10" x14ac:dyDescent="0.25">
      <c r="A93" s="23"/>
      <c r="B93" s="61"/>
      <c r="C93" s="61"/>
      <c r="D93" s="61"/>
      <c r="E93" s="22"/>
      <c r="F93" s="61"/>
      <c r="G93" s="61"/>
      <c r="H93" s="19"/>
      <c r="I93" s="19"/>
    </row>
    <row r="94" spans="1:10" x14ac:dyDescent="0.25">
      <c r="A94" s="10"/>
      <c r="B94" s="61"/>
      <c r="C94" s="61"/>
      <c r="D94" s="61"/>
      <c r="E94" s="20"/>
      <c r="F94" s="61"/>
      <c r="G94" s="61"/>
      <c r="H94" s="19"/>
      <c r="I94" s="19"/>
    </row>
    <row r="95" spans="1:10" ht="14.25" thickBot="1" x14ac:dyDescent="0.3">
      <c r="A95" s="10"/>
      <c r="B95" s="18"/>
      <c r="C95" s="18"/>
      <c r="D95" s="18"/>
      <c r="E95" s="61"/>
      <c r="F95" s="18"/>
      <c r="G95" s="18"/>
      <c r="I95" s="4"/>
      <c r="J95" s="4"/>
    </row>
    <row r="96" spans="1:10" ht="24" x14ac:dyDescent="0.25">
      <c r="A96" s="24" t="s">
        <v>39</v>
      </c>
      <c r="B96" s="164" t="str">
        <f>IF(C103&gt;250001,"Avropet överstiger 250 000kr per månad, ",IF(B91=5,"Ange vilken/vilka bastjänster och antal samt eventuella",IF(B91&lt;5,IF(B88=D117,B2,IF(C88=D117,C2,IF(D88=D117,D2,IF(E88=D117,E2,IF(F88=D117,F2,"Ingen lev"))))))))</f>
        <v>Ange vilken/vilka bastjänster och antal samt eventuella</v>
      </c>
      <c r="C96" s="165"/>
      <c r="D96" s="165"/>
      <c r="E96" s="165"/>
      <c r="F96" s="166"/>
      <c r="G96" s="10"/>
      <c r="I96" s="4"/>
      <c r="J96" s="4"/>
    </row>
    <row r="97" spans="1:10" ht="24" x14ac:dyDescent="0.25">
      <c r="A97" s="24"/>
      <c r="B97" s="167" t="str">
        <f>IF(C103&gt;250001,"använd förnyad konkurensutsättning för avrop",IF(B91=6,"tillägg i de ljusgula rutorna som önskas avropas.",IF(B91&lt;5,IF(B88=D117,B3,IF(C88=D117,C3,IF(D88=D117,D3,IF(E88=D117,E3,IF(F88=D117,F3,"Ingen lev"))))),"")))</f>
        <v/>
      </c>
      <c r="C97" s="168"/>
      <c r="D97" s="168"/>
      <c r="E97" s="168"/>
      <c r="F97" s="169"/>
      <c r="G97" s="10"/>
      <c r="I97" s="4"/>
      <c r="J97" s="4"/>
    </row>
    <row r="98" spans="1:10" ht="24" x14ac:dyDescent="0.25">
      <c r="A98" s="24"/>
      <c r="B98" s="167" t="str">
        <f>IF(C103&gt;250001,"",IF(B91=5,"",IF(B91&lt;5,IF(B88=D117,B4,IF(C88=D117,C4,IF(D88=D117,D4,IF(E88=D117,E4,IF(F88=D117,F4,"Ingen lev"))))),"")))</f>
        <v/>
      </c>
      <c r="C98" s="168"/>
      <c r="D98" s="168"/>
      <c r="E98" s="168"/>
      <c r="F98" s="169"/>
      <c r="G98" s="10"/>
      <c r="I98" s="4"/>
      <c r="J98" s="4"/>
    </row>
    <row r="99" spans="1:10" ht="24" x14ac:dyDescent="0.25">
      <c r="A99" s="24"/>
      <c r="B99" s="167" t="str">
        <f>IF(C103&gt;250001,"",IF(B91=5,"",IF(B91&lt;5,IF(B88=D117,B5,IF(C88=D117,C5,IF(D88=D117,D5,IF(E88=D117,E5,IF(F88=D117,F5,"Ingen lev"))))),"")))</f>
        <v/>
      </c>
      <c r="C99" s="168"/>
      <c r="D99" s="168"/>
      <c r="E99" s="168"/>
      <c r="F99" s="169"/>
      <c r="G99" s="10"/>
      <c r="I99" s="4"/>
      <c r="J99" s="4"/>
    </row>
    <row r="100" spans="1:10" ht="24.75" thickBot="1" x14ac:dyDescent="0.3">
      <c r="A100" s="24"/>
      <c r="B100" s="170" t="str">
        <f>IF(C103&gt;250001,"",IF(B91=5,"",IF(B91&lt;5,IF(B88=D117,B6,IF(C88=D117,C6,IF(D88=D117,D6,IF(E88=D117,E6,IF(F88=D117,F6,"Ingen lev"))))),"")))</f>
        <v/>
      </c>
      <c r="C100" s="171"/>
      <c r="D100" s="171"/>
      <c r="E100" s="171"/>
      <c r="F100" s="172"/>
      <c r="G100" s="10"/>
      <c r="I100" s="4"/>
      <c r="J100" s="4"/>
    </row>
    <row r="101" spans="1:10" x14ac:dyDescent="0.25">
      <c r="A101" s="10"/>
      <c r="B101" s="18"/>
      <c r="C101" s="18"/>
      <c r="D101" s="18"/>
      <c r="E101" s="18"/>
      <c r="F101" s="18"/>
      <c r="G101" s="18"/>
      <c r="I101" s="4"/>
      <c r="J101" s="4"/>
    </row>
    <row r="102" spans="1:10" x14ac:dyDescent="0.25">
      <c r="A102" s="10"/>
      <c r="B102" s="18"/>
      <c r="C102" s="18"/>
      <c r="D102" s="18"/>
      <c r="E102" s="18"/>
      <c r="F102" s="18"/>
      <c r="G102" s="18"/>
      <c r="I102" s="4"/>
      <c r="J102" s="4"/>
    </row>
    <row r="103" spans="1:10" ht="17.25" x14ac:dyDescent="0.3">
      <c r="A103" s="10"/>
      <c r="B103" s="29" t="s">
        <v>6</v>
      </c>
      <c r="C103" s="28">
        <f>IF(B88=D117,B85,IF(C88=D117,C85,IF(D88=D117,D85,IF(E88=D117,E85,IF(F88=D117,F85,"Ingen lev")))))</f>
        <v>0</v>
      </c>
      <c r="D103" s="4"/>
      <c r="E103" s="18"/>
      <c r="F103" s="4"/>
      <c r="G103" s="4"/>
      <c r="I103" s="4"/>
      <c r="J103" s="4"/>
    </row>
    <row r="104" spans="1:10" x14ac:dyDescent="0.25">
      <c r="A104" s="4"/>
      <c r="B104" s="4"/>
      <c r="C104" s="4"/>
      <c r="D104" s="4"/>
      <c r="E104" s="18"/>
      <c r="F104" s="4"/>
      <c r="G104" s="4"/>
      <c r="I104" s="4"/>
      <c r="J104" s="4"/>
    </row>
    <row r="105" spans="1:10" x14ac:dyDescent="0.25">
      <c r="A105" s="4"/>
      <c r="B105" s="4"/>
      <c r="C105" s="4"/>
      <c r="D105" s="4"/>
      <c r="E105" s="18"/>
      <c r="F105" s="4"/>
      <c r="G105" s="4"/>
      <c r="I105" s="4"/>
      <c r="J105" s="4"/>
    </row>
    <row r="106" spans="1:10" x14ac:dyDescent="0.25">
      <c r="A106" s="25"/>
      <c r="B106" s="26"/>
      <c r="C106" s="4"/>
      <c r="D106" s="4"/>
      <c r="E106" s="18"/>
      <c r="F106" s="4"/>
      <c r="G106" s="4"/>
      <c r="I106" s="25"/>
      <c r="J106" s="4"/>
    </row>
    <row r="107" spans="1:10" x14ac:dyDescent="0.25">
      <c r="A107" s="25"/>
      <c r="B107" s="26"/>
      <c r="C107" s="4"/>
      <c r="D107" s="4"/>
      <c r="E107" s="18"/>
      <c r="F107" s="26"/>
      <c r="G107" s="26"/>
      <c r="I107" s="4"/>
      <c r="J107" s="4"/>
    </row>
    <row r="108" spans="1:10" ht="21" x14ac:dyDescent="0.35">
      <c r="A108" s="27" t="s">
        <v>7</v>
      </c>
      <c r="B108" s="4"/>
      <c r="C108" s="4"/>
      <c r="D108" s="4"/>
      <c r="E108" s="4"/>
      <c r="F108" s="4"/>
      <c r="G108" s="4"/>
      <c r="H108" s="4"/>
      <c r="I108" s="4"/>
      <c r="J108" s="4"/>
    </row>
    <row r="109" spans="1:10" x14ac:dyDescent="0.25">
      <c r="A109" s="4"/>
      <c r="B109" s="4" t="s">
        <v>18</v>
      </c>
      <c r="C109" s="13"/>
      <c r="D109" s="4" t="s">
        <v>17</v>
      </c>
      <c r="E109" s="4"/>
      <c r="F109" s="4"/>
      <c r="G109" s="4"/>
      <c r="H109" s="4"/>
      <c r="I109" s="4"/>
      <c r="J109" s="4"/>
    </row>
    <row r="110" spans="1:10" x14ac:dyDescent="0.25">
      <c r="A110" s="4" t="s">
        <v>8</v>
      </c>
      <c r="B110" s="17" t="str">
        <f>IF(B91=5,"Leverantör",IF(B88=1,B2,IF(C88=1,C2,IF(D88=1,D2,IF(E88=1,E2,IF(F88=1,F2,""))))))</f>
        <v>Leverantör</v>
      </c>
      <c r="C110" s="41"/>
      <c r="D110" s="9">
        <f>IF(B91=6,"",IF(B88=1,B85,IF(C88=1,C85,IF(D88=1,D85,IF(E88=1,E85,IF(F88=1,F85,""))))))</f>
        <v>0</v>
      </c>
      <c r="E110" s="4"/>
      <c r="F110" s="4"/>
      <c r="G110" s="13"/>
      <c r="H110" s="4"/>
      <c r="I110" s="4"/>
      <c r="J110" s="4"/>
    </row>
    <row r="111" spans="1:10" x14ac:dyDescent="0.25">
      <c r="A111" s="4" t="s">
        <v>9</v>
      </c>
      <c r="B111" s="17" t="str">
        <f>IF(B91=5,"Leverantör",IF(B88=2,B2,IF(C88=2,C2,IF(D88=2,D2,IF(E88=2,E2,IF(F88=2,F2,""))))))</f>
        <v>Leverantör</v>
      </c>
      <c r="C111" s="41"/>
      <c r="D111" s="9">
        <f>IF(B91=6,"",IF(B88=2,B85,IF(C88=2,C85,IF(D88=2,D85,IF(E88=2,E85,IF(F88=2,F85,""))))))</f>
        <v>0</v>
      </c>
      <c r="E111" s="4"/>
      <c r="F111" s="4"/>
      <c r="G111" s="13"/>
      <c r="H111" s="4"/>
      <c r="I111" s="4"/>
      <c r="J111" s="4"/>
    </row>
    <row r="112" spans="1:10" x14ac:dyDescent="0.25">
      <c r="A112" s="4" t="s">
        <v>10</v>
      </c>
      <c r="B112" s="17" t="str">
        <f>IF(B91=5,"Leverantör",IF(B88=3,B2,IF(C88=3,C2,IF(D88=3,D2,IF(E88=3,E2,IF(F88=3,F2,""))))))</f>
        <v>Leverantör</v>
      </c>
      <c r="C112" s="41"/>
      <c r="D112" s="30">
        <f>IF(B91=6,"",IF(B88=3,B85,IF(C88=3,C85,IF(D88=3,D85,IF(E88=3,E85,IF(F88=3,F85,""))))))</f>
        <v>0</v>
      </c>
      <c r="E112" s="4"/>
      <c r="F112" s="4"/>
      <c r="G112" s="13"/>
      <c r="H112" s="4"/>
      <c r="I112" s="4"/>
      <c r="J112" s="4"/>
    </row>
    <row r="113" spans="1:10" x14ac:dyDescent="0.25">
      <c r="A113" s="4" t="s">
        <v>11</v>
      </c>
      <c r="B113" s="17" t="str">
        <f>IF(B91=5,"Leverantör",IF(B88=4,B2,IF(C88=4,C2,IF(D88=4,D2,IF(E88=4,E2,IF(F88=4,F2,""))))))</f>
        <v>Leverantör</v>
      </c>
      <c r="C113" s="41"/>
      <c r="D113" s="9">
        <f>IF(B91=6,"",IF(B88=4,B85,IF(C88=4,C85,IF(D88=4,D85,IF(E88=4,E85,IF(F88=4,F85,""))))))</f>
        <v>0</v>
      </c>
      <c r="E113" s="4"/>
      <c r="F113" s="4"/>
      <c r="G113" s="13"/>
      <c r="H113" s="4"/>
      <c r="I113" s="4"/>
      <c r="J113" s="4"/>
    </row>
    <row r="114" spans="1:10" ht="13.5" customHeight="1" x14ac:dyDescent="0.25">
      <c r="A114" s="4" t="s">
        <v>12</v>
      </c>
      <c r="B114" s="17" t="str">
        <f>IF(B91=5,"Leverantör",IF(B88=5,B2,IF(C88=5,C2,IF(D88=5,D2,IF(E88=5,E2,IF(F88=5,F2,""))))))</f>
        <v>Leverantör</v>
      </c>
      <c r="C114" s="41"/>
      <c r="D114" s="31">
        <f>IF(B91=6,"",IF(B88=5,B85,IF(C88=5,C85,IF(D88=5,D85,IF(E88=5,E85,IF(F88=5,F85,""))))))</f>
        <v>0</v>
      </c>
      <c r="E114" s="4"/>
      <c r="F114" s="4"/>
      <c r="G114" s="13"/>
      <c r="H114" s="4"/>
      <c r="I114" s="4"/>
      <c r="J114" s="4"/>
    </row>
    <row r="115" spans="1:10" x14ac:dyDescent="0.25">
      <c r="A115" s="4"/>
      <c r="B115" s="4"/>
      <c r="C115" s="13"/>
      <c r="D115" s="4"/>
      <c r="E115" s="4"/>
      <c r="F115" s="4"/>
      <c r="G115" s="13"/>
      <c r="H115" s="4"/>
      <c r="I115" s="4"/>
      <c r="J115" s="4"/>
    </row>
    <row r="116" spans="1:10" x14ac:dyDescent="0.25">
      <c r="A116" s="4"/>
      <c r="B116" s="4"/>
      <c r="C116" s="13"/>
      <c r="D116" s="4"/>
      <c r="E116" s="4"/>
      <c r="F116" s="4"/>
      <c r="G116" s="4"/>
      <c r="H116" s="4"/>
      <c r="I116" s="4"/>
      <c r="J116" s="4"/>
    </row>
    <row r="117" spans="1:10" x14ac:dyDescent="0.25">
      <c r="A117" s="162"/>
      <c r="B117" s="163"/>
      <c r="C117" s="163"/>
      <c r="D117" s="9">
        <f>Avropsblankett!I68</f>
        <v>1</v>
      </c>
      <c r="E117" s="4"/>
      <c r="F117" s="4"/>
      <c r="G117" s="4"/>
      <c r="H117" s="4"/>
      <c r="I117" s="4"/>
      <c r="J117" s="4"/>
    </row>
    <row r="118" spans="1:10" x14ac:dyDescent="0.25">
      <c r="A118" s="43"/>
      <c r="B118" s="43"/>
      <c r="C118" s="43"/>
      <c r="D118" s="43"/>
      <c r="E118" s="4"/>
      <c r="F118" s="43"/>
      <c r="G118" s="43"/>
      <c r="I118" s="4"/>
      <c r="J118" s="4"/>
    </row>
    <row r="119" spans="1:10" x14ac:dyDescent="0.25">
      <c r="A119" s="43"/>
      <c r="B119" s="43"/>
      <c r="C119" s="43"/>
      <c r="D119" s="43"/>
      <c r="E119" s="4"/>
      <c r="F119" s="43"/>
      <c r="G119" s="43"/>
      <c r="H119" s="4"/>
      <c r="I119" s="4"/>
      <c r="J119" s="4"/>
    </row>
    <row r="120" spans="1:10" x14ac:dyDescent="0.25">
      <c r="A120" s="43"/>
      <c r="B120" s="43"/>
      <c r="C120" s="43"/>
      <c r="D120" s="4"/>
      <c r="E120" s="4"/>
      <c r="F120" s="4"/>
      <c r="G120" s="4"/>
      <c r="H120" s="4"/>
      <c r="I120" s="4"/>
      <c r="J120" s="4"/>
    </row>
    <row r="121" spans="1:10" x14ac:dyDescent="0.25">
      <c r="A121" s="4"/>
      <c r="B121" s="4"/>
      <c r="C121" s="4"/>
      <c r="D121" s="4"/>
      <c r="E121" s="4"/>
      <c r="F121" s="4"/>
      <c r="G121" s="4"/>
      <c r="H121" s="4"/>
      <c r="I121" s="4"/>
      <c r="J121" s="4"/>
    </row>
    <row r="122" spans="1:10" x14ac:dyDescent="0.25">
      <c r="A122" s="43"/>
      <c r="B122" s="43"/>
      <c r="C122" s="43"/>
      <c r="D122" s="4"/>
      <c r="E122" s="4"/>
      <c r="F122" s="4"/>
      <c r="G122" s="4"/>
      <c r="H122" s="4"/>
      <c r="I122" s="4"/>
      <c r="J122" s="4"/>
    </row>
    <row r="123" spans="1:10" x14ac:dyDescent="0.25">
      <c r="A123" s="4"/>
      <c r="B123" s="4"/>
      <c r="C123" s="4"/>
      <c r="D123" s="4"/>
      <c r="E123" s="43"/>
      <c r="F123" s="4"/>
      <c r="G123" s="4"/>
      <c r="H123" s="4"/>
      <c r="I123" s="4"/>
      <c r="J123" s="4"/>
    </row>
    <row r="124" spans="1:10" x14ac:dyDescent="0.25">
      <c r="A124" s="43"/>
      <c r="B124" s="43"/>
      <c r="C124" s="43"/>
      <c r="D124" s="4"/>
      <c r="E124" s="43"/>
      <c r="F124" s="4"/>
      <c r="G124" s="4"/>
      <c r="H124" s="4"/>
      <c r="I124" s="4"/>
      <c r="J124" s="4"/>
    </row>
    <row r="125" spans="1:10" x14ac:dyDescent="0.25">
      <c r="A125" s="4"/>
      <c r="B125" s="4"/>
      <c r="C125" s="4"/>
      <c r="D125" s="4"/>
      <c r="E125" s="4"/>
      <c r="F125" s="4"/>
      <c r="G125" s="4"/>
      <c r="H125" s="4"/>
      <c r="I125" s="4"/>
      <c r="J125" s="4"/>
    </row>
    <row r="126" spans="1:10" x14ac:dyDescent="0.25">
      <c r="A126" s="43"/>
      <c r="B126" s="43"/>
      <c r="C126" s="43"/>
      <c r="D126" s="4"/>
      <c r="E126" s="4"/>
      <c r="F126" s="4"/>
      <c r="G126" s="4"/>
      <c r="H126" s="4"/>
      <c r="I126" s="4"/>
      <c r="J126" s="4"/>
    </row>
    <row r="127" spans="1:10" x14ac:dyDescent="0.25">
      <c r="A127" s="4"/>
      <c r="B127" s="4"/>
      <c r="C127" s="4"/>
      <c r="D127" s="4"/>
      <c r="E127" s="4"/>
      <c r="F127" s="4"/>
      <c r="G127" s="4"/>
      <c r="H127" s="4"/>
      <c r="I127" s="4"/>
      <c r="J127" s="4"/>
    </row>
    <row r="128" spans="1:10" x14ac:dyDescent="0.25">
      <c r="A128" s="43"/>
      <c r="B128" s="43"/>
      <c r="C128" s="43"/>
      <c r="D128" s="4"/>
      <c r="E128" s="4"/>
      <c r="F128" s="4"/>
      <c r="G128" s="4"/>
      <c r="H128" s="4"/>
      <c r="I128" s="4"/>
      <c r="J128" s="4"/>
    </row>
    <row r="129" spans="1:10" x14ac:dyDescent="0.25">
      <c r="A129" s="4"/>
      <c r="B129" s="4"/>
      <c r="C129" s="4"/>
      <c r="D129" s="4"/>
      <c r="E129" s="4"/>
      <c r="F129" s="4"/>
      <c r="G129" s="4"/>
      <c r="H129" s="4"/>
      <c r="I129" s="4"/>
      <c r="J129" s="4"/>
    </row>
    <row r="130" spans="1:10" x14ac:dyDescent="0.25">
      <c r="A130" s="43"/>
      <c r="B130" s="43"/>
      <c r="C130" s="43"/>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E133" s="4"/>
    </row>
    <row r="134" spans="1:10" x14ac:dyDescent="0.25">
      <c r="E134" s="4"/>
    </row>
    <row r="135" spans="1:10" x14ac:dyDescent="0.25">
      <c r="E135" s="4"/>
    </row>
    <row r="136" spans="1:10" x14ac:dyDescent="0.25">
      <c r="E136" s="4"/>
    </row>
    <row r="137" spans="1:10" x14ac:dyDescent="0.25">
      <c r="E137" s="4"/>
    </row>
  </sheetData>
  <sheetProtection algorithmName="SHA-512" hashValue="kePIRuIkD/RGwcZKwsuFPhyoCZc1UbXNxENfAJdNBNfXXHAAwaRzoxXjjStlUtshAX8yXScvd+a29hvCI2Kvkw==" saltValue="WInhERTXESarT3E0sRfepw==" spinCount="100000" sheet="1" objects="1" scenarios="1"/>
  <mergeCells count="6">
    <mergeCell ref="A117:C117"/>
    <mergeCell ref="B96:F96"/>
    <mergeCell ref="B97:F97"/>
    <mergeCell ref="B98:F98"/>
    <mergeCell ref="B99:F99"/>
    <mergeCell ref="B100:F100"/>
  </mergeCells>
  <phoneticPr fontId="21" type="noConversion"/>
  <dataValidations count="1">
    <dataValidation errorStyle="warning" allowBlank="1" showInputMessage="1" showErrorMessage="1" sqref="B96:B100" xr:uid="{00000000-0002-0000-0100-000000000000}"/>
  </dataValidations>
  <hyperlinks>
    <hyperlink ref="E6" r:id="rId1" xr:uid="{9BD6DEC3-70B6-4C35-9C4F-550ABB1984E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Avropsblankett</vt:lpstr>
      <vt:lpstr>Prismatris Infrastruktur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2022-02-07T10:38:50Z</cp:lastPrinted>
  <dcterms:created xsi:type="dcterms:W3CDTF">2016-05-19T07:07:08Z</dcterms:created>
  <dcterms:modified xsi:type="dcterms:W3CDTF">2024-05-15T14:59:39Z</dcterms:modified>
</cp:coreProperties>
</file>