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Kommunikationstjänster 2021\3 Förvaltning\1 Avropa.se\Kommunikationslösningar\2 Särskild fördelningsnyckel Gemensamma dokument\3 Avropsstöd\"/>
    </mc:Choice>
  </mc:AlternateContent>
  <xr:revisionPtr revIDLastSave="0" documentId="13_ncr:1_{6C872162-E9BD-481C-9334-A765D5479312}" xr6:coauthVersionLast="47" xr6:coauthVersionMax="47" xr10:uidLastSave="{00000000-0000-0000-0000-000000000000}"/>
  <bookViews>
    <workbookView xWindow="-120" yWindow="-120" windowWidth="29040" windowHeight="15720" xr2:uid="{7EB59A61-9E9F-427B-B1C5-C9D685706412}"/>
  </bookViews>
  <sheets>
    <sheet name="Avropsblankett" sheetId="1" r:id="rId1"/>
    <sheet name="Prismatri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9" i="2" l="1"/>
  <c r="D99" i="2"/>
  <c r="E99" i="2"/>
  <c r="B99" i="2"/>
  <c r="B95" i="2"/>
  <c r="C97" i="2"/>
  <c r="D97" i="2"/>
  <c r="E97" i="2"/>
  <c r="C98" i="2"/>
  <c r="D98" i="2"/>
  <c r="E98" i="2"/>
  <c r="C100" i="2"/>
  <c r="D100" i="2"/>
  <c r="E100" i="2"/>
  <c r="C101" i="2"/>
  <c r="D101" i="2"/>
  <c r="E101" i="2"/>
  <c r="C102" i="2"/>
  <c r="D102" i="2"/>
  <c r="E102" i="2"/>
  <c r="C103" i="2"/>
  <c r="D103" i="2"/>
  <c r="E103" i="2"/>
  <c r="B103" i="2"/>
  <c r="B102" i="2"/>
  <c r="B101" i="2"/>
  <c r="B100" i="2"/>
  <c r="B98" i="2"/>
  <c r="B97" i="2"/>
  <c r="B96" i="2"/>
  <c r="C96" i="2"/>
  <c r="D96" i="2"/>
  <c r="E96" i="2"/>
  <c r="B110" i="2"/>
  <c r="C110" i="2"/>
  <c r="B72" i="2"/>
  <c r="C72" i="2"/>
  <c r="D72" i="2"/>
  <c r="E72" i="2"/>
  <c r="B73" i="2"/>
  <c r="C73" i="2"/>
  <c r="D73" i="2"/>
  <c r="E73" i="2"/>
  <c r="B74" i="2"/>
  <c r="C74" i="2"/>
  <c r="D74" i="2"/>
  <c r="E74" i="2"/>
  <c r="B75" i="2"/>
  <c r="C75" i="2"/>
  <c r="D75" i="2"/>
  <c r="E75" i="2"/>
  <c r="B76" i="2"/>
  <c r="C76" i="2"/>
  <c r="D76" i="2"/>
  <c r="E76" i="2"/>
  <c r="B77" i="2"/>
  <c r="C77" i="2"/>
  <c r="D77" i="2"/>
  <c r="E77" i="2"/>
  <c r="B78" i="2"/>
  <c r="C78" i="2"/>
  <c r="D78" i="2"/>
  <c r="E78" i="2"/>
  <c r="C71" i="2"/>
  <c r="D71" i="2"/>
  <c r="E71" i="2"/>
  <c r="B71" i="2"/>
  <c r="B52" i="2"/>
  <c r="C52" i="2"/>
  <c r="D52" i="2"/>
  <c r="E52" i="2"/>
  <c r="B53" i="2"/>
  <c r="C53" i="2"/>
  <c r="D53" i="2"/>
  <c r="E53" i="2"/>
  <c r="B54" i="2"/>
  <c r="C54" i="2"/>
  <c r="D54" i="2"/>
  <c r="E54" i="2"/>
  <c r="B55" i="2"/>
  <c r="C55" i="2"/>
  <c r="D55" i="2"/>
  <c r="E55" i="2"/>
  <c r="C51" i="2"/>
  <c r="D51" i="2"/>
  <c r="E51" i="2"/>
  <c r="B51" i="2"/>
  <c r="C35" i="2"/>
  <c r="D35" i="2"/>
  <c r="E35" i="2"/>
  <c r="C36" i="2"/>
  <c r="D36" i="2"/>
  <c r="E36" i="2"/>
  <c r="C37" i="2"/>
  <c r="D37" i="2"/>
  <c r="E37" i="2"/>
  <c r="B37" i="2"/>
  <c r="B36" i="2"/>
  <c r="B35" i="2"/>
  <c r="C34" i="2"/>
  <c r="D34" i="2"/>
  <c r="E34" i="2"/>
  <c r="B34" i="2"/>
  <c r="C22" i="2"/>
  <c r="D22" i="2"/>
  <c r="E22" i="2"/>
  <c r="B22" i="2"/>
  <c r="C21" i="2"/>
  <c r="D21" i="2"/>
  <c r="E21" i="2"/>
  <c r="B21" i="2"/>
  <c r="C20" i="2"/>
  <c r="D20" i="2"/>
  <c r="E20" i="2"/>
  <c r="B20" i="2"/>
  <c r="C19" i="2"/>
  <c r="D19" i="2"/>
  <c r="E19" i="2"/>
  <c r="B19" i="2"/>
  <c r="D110" i="2"/>
  <c r="E110" i="2"/>
  <c r="C95" i="2"/>
  <c r="D95" i="2"/>
  <c r="E95" i="2"/>
  <c r="B123" i="2"/>
  <c r="D160" i="2"/>
  <c r="A106" i="2"/>
  <c r="A81" i="2"/>
  <c r="A58" i="2"/>
  <c r="A40" i="2"/>
  <c r="A25" i="2"/>
  <c r="A7" i="2"/>
  <c r="D83" i="1"/>
  <c r="B54" i="1"/>
  <c r="E56" i="2" l="1"/>
  <c r="D56" i="2"/>
  <c r="C56" i="2"/>
  <c r="B56" i="2"/>
  <c r="C23" i="2"/>
  <c r="E23" i="2"/>
  <c r="B23" i="2"/>
  <c r="D23" i="2"/>
  <c r="B111" i="2"/>
  <c r="D124" i="2"/>
  <c r="B125" i="2"/>
  <c r="E124" i="2"/>
  <c r="C111" i="2"/>
  <c r="E111" i="2"/>
  <c r="D123" i="2"/>
  <c r="E123" i="2"/>
  <c r="C125" i="2"/>
  <c r="D125" i="2"/>
  <c r="D111" i="2"/>
  <c r="C123" i="2"/>
  <c r="B124" i="2"/>
  <c r="E125" i="2"/>
  <c r="C124" i="2"/>
  <c r="B126" i="2" l="1"/>
  <c r="E104" i="2"/>
  <c r="E112" i="2"/>
  <c r="B112" i="2"/>
  <c r="D104" i="2"/>
  <c r="C79" i="2"/>
  <c r="B104" i="2"/>
  <c r="E79" i="2"/>
  <c r="B38" i="2"/>
  <c r="C104" i="2"/>
  <c r="B79" i="2"/>
  <c r="D38" i="2"/>
  <c r="C112" i="2"/>
  <c r="C38" i="2"/>
  <c r="E38" i="2"/>
  <c r="D112" i="2"/>
  <c r="D79" i="2"/>
  <c r="E126" i="2"/>
  <c r="D126" i="2"/>
  <c r="C126" i="2"/>
  <c r="B128" i="2" l="1"/>
  <c r="D128" i="2"/>
  <c r="E128" i="2"/>
  <c r="C128" i="2"/>
  <c r="D130" i="2" l="1"/>
  <c r="D134" i="2"/>
  <c r="E130" i="2"/>
  <c r="E134" i="2"/>
  <c r="B130" i="2"/>
  <c r="B134" i="2"/>
  <c r="C130" i="2"/>
  <c r="C134" i="2"/>
  <c r="H128" i="2"/>
  <c r="B135" i="2" l="1"/>
  <c r="E132" i="2"/>
  <c r="C132" i="2"/>
  <c r="D132" i="2"/>
  <c r="B132" i="2"/>
  <c r="B156" i="2" l="1"/>
  <c r="E90" i="1" s="1"/>
  <c r="B155" i="2"/>
  <c r="B157" i="2"/>
  <c r="E91" i="1" s="1"/>
  <c r="B154" i="2"/>
  <c r="H110" i="2"/>
  <c r="I72" i="1" s="1"/>
  <c r="I73" i="1" s="1"/>
  <c r="H35" i="2"/>
  <c r="I32" i="1" s="1"/>
  <c r="H76" i="2"/>
  <c r="I51" i="1" s="1"/>
  <c r="H20" i="2"/>
  <c r="I25" i="1" s="1"/>
  <c r="H100" i="2"/>
  <c r="I65" i="1" s="1"/>
  <c r="H55" i="2"/>
  <c r="I42" i="1" s="1"/>
  <c r="H102" i="2"/>
  <c r="I67" i="1" s="1"/>
  <c r="D155" i="2"/>
  <c r="I89" i="1" s="1"/>
  <c r="H22" i="2"/>
  <c r="I27" i="1" s="1"/>
  <c r="H103" i="2"/>
  <c r="I68" i="1" s="1"/>
  <c r="D156" i="2"/>
  <c r="I90" i="1" s="1"/>
  <c r="H96" i="2"/>
  <c r="I61" i="1" s="1"/>
  <c r="H77" i="2"/>
  <c r="I52" i="1" s="1"/>
  <c r="H52" i="2"/>
  <c r="I39" i="1" s="1"/>
  <c r="H74" i="2"/>
  <c r="I49" i="1" s="1"/>
  <c r="D157" i="2"/>
  <c r="I91" i="1" s="1"/>
  <c r="H73" i="2"/>
  <c r="I48" i="1" s="1"/>
  <c r="H101" i="2"/>
  <c r="I66" i="1" s="1"/>
  <c r="H36" i="2"/>
  <c r="I33" i="1" s="1"/>
  <c r="H19" i="2"/>
  <c r="I24" i="1" s="1"/>
  <c r="H34" i="2"/>
  <c r="I31" i="1" s="1"/>
  <c r="H98" i="2"/>
  <c r="I63" i="1" s="1"/>
  <c r="H37" i="2"/>
  <c r="I34" i="1" s="1"/>
  <c r="H21" i="2"/>
  <c r="I26" i="1" s="1"/>
  <c r="H78" i="2"/>
  <c r="I53" i="1" s="1"/>
  <c r="H72" i="2"/>
  <c r="I47" i="1" s="1"/>
  <c r="H97" i="2"/>
  <c r="I62" i="1" s="1"/>
  <c r="H51" i="2"/>
  <c r="I38" i="1" s="1"/>
  <c r="H54" i="2"/>
  <c r="I41" i="1" s="1"/>
  <c r="D154" i="2"/>
  <c r="I88" i="1" s="1"/>
  <c r="C147" i="2"/>
  <c r="H75" i="2"/>
  <c r="I50" i="1" s="1"/>
  <c r="H99" i="2"/>
  <c r="I64" i="1" s="1"/>
  <c r="H53" i="2"/>
  <c r="I40" i="1" s="1"/>
  <c r="H71" i="2"/>
  <c r="I46" i="1" s="1"/>
  <c r="H95" i="2"/>
  <c r="I60" i="1" s="1"/>
  <c r="B136" i="2"/>
  <c r="E89" i="1"/>
  <c r="E88" i="1"/>
  <c r="I69" i="1" l="1"/>
  <c r="B140" i="2"/>
  <c r="I8" i="1" s="1"/>
  <c r="B142" i="2"/>
  <c r="I10" i="1" s="1"/>
  <c r="B144" i="2"/>
  <c r="I12" i="1" s="1"/>
  <c r="B143" i="2"/>
  <c r="I11" i="1" s="1"/>
  <c r="B141" i="2"/>
  <c r="I9" i="1" s="1"/>
  <c r="I54" i="1"/>
  <c r="I43" i="1"/>
  <c r="I35" i="1"/>
  <c r="F84" i="1"/>
  <c r="E80" i="1" s="1"/>
  <c r="I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KJSkiver</author>
    <author>Sara Wedholm</author>
    <author>Karl-Johan Skiver</author>
  </authors>
  <commentList>
    <comment ref="B22" authorId="0" shapeId="0" xr:uid="{477FAD90-D8A0-48D7-A7F3-5D3715D16873}">
      <text>
        <r>
          <rPr>
            <sz val="9"/>
            <color indexed="81"/>
            <rFont val="Tahoma"/>
            <family val="2"/>
          </rPr>
          <t xml:space="preserve">Minst följande grundfunktioner och innehåll ingår:
Tjänsten får avropas till användare som är stationerade Sverige. Användaren kan resa till annat land men merparten av arbetstiden, sett under fyramånadersperioder ska vara i Sverige. Pris avser per abonnemang och månad:
• Funktion för talkommunikation med möjlighet att ringa och ta emot samtal till och från hela världen. Datakommunikation (anslutning mot internet). Simkort eller eSIM enligt avropsberättigads val. Skicka och ta emot textmeddelande (SMS), bildmeddelande (MMS), rörlig bildöverföring (videosamtal) och tonval (DTMF-signalering). Avropsberättigad kan lägga in vidarekoppling av samtal till annat svarsnummer vid upptaget eller inte svar. Det ska gå att se samtalslogg och nummerpresentation. Visa och sända A-nummer är valbart per abonnemang och samtal.
• Avropsberättigad ska per abonnemang kunna spärra funktioner för att använda MMS, surf, utlandssamtal, betalsamtal, betaltjänster och liknande.
• Stöd för trepartssamtal (om det stöds av användarens mobiltelefon). Samtal väntar, notifiering att samtal väntar vid pågående samtal samt kunna besvara det nya inkommande samtalet och parkera det pågående med pendling. Röstbrevlåda med möjlighet till personligt svarsmeddelande där SMS skickas till användaren vid meddelande i röstbrevlåda.
• 3000 minuter talkommunikation och 3000 SMS/MMS att nyttjas inom Sverige. SMS/MMS ska även kunna nyttjas vid resor inom EU/EES/UK.
• Surfpott 5 GB att nyttjas i Sverige och vid resor inom EU/EES/UK.
• Pris för att ringa per minut, skicka SMS/MMS och surfa utanför angivet område ska ske enligt ramavtalsleverantörens officiellt publicerade prislista vid samtals-, SMS/MMS- och/eller surftillfället med en rabatt om minst 10 procent.
• Uppsägningstiden är högst 30 kalenderdagar.
</t>
        </r>
      </text>
    </comment>
    <comment ref="B23" authorId="1" shapeId="0" xr:uid="{FAFE7EAD-D9FB-4F5A-B78B-FD24DFAC2ACF}">
      <text>
        <r>
          <rPr>
            <sz val="9"/>
            <color indexed="81"/>
            <rFont val="Tahoma"/>
            <family val="2"/>
          </rPr>
          <t xml:space="preserve">Ange hur många abonnemang av varje typ som avropas </t>
        </r>
      </text>
    </comment>
    <comment ref="C23" authorId="1" shapeId="0" xr:uid="{D631D2E4-82E6-4540-9123-ABE741565E4E}">
      <text>
        <r>
          <rPr>
            <sz val="9"/>
            <color indexed="81"/>
            <rFont val="Tahoma"/>
            <family val="2"/>
          </rPr>
          <t>Surfpott per månad, 5 GB att nyttjas i Sverige och vid resor inom EU/EES/UK ingår som grund.
Vid avrop av 100 GB eller mer kan upp till 50 GB användas vid resor inom EU/EES/UK.</t>
        </r>
      </text>
    </comment>
    <comment ref="D23" authorId="1" shapeId="0" xr:uid="{C20E6A7F-971E-425C-A91A-B5A91495CD31}">
      <text>
        <r>
          <rPr>
            <sz val="9"/>
            <color indexed="81"/>
            <rFont val="Tahoma"/>
            <family val="2"/>
          </rPr>
          <t xml:space="preserve">
Utökat område talkommunikation och SMS/MMS, 3000 minuter och 3000 SMS/MMS per månad får nyttjas till och inom EU/EES/UK.</t>
        </r>
      </text>
    </comment>
    <comment ref="E23" authorId="1" shapeId="0" xr:uid="{4D9B593F-71ED-4484-A8B4-881CC3E8B67F}">
      <text>
        <r>
          <rPr>
            <sz val="9"/>
            <color indexed="81"/>
            <rFont val="Tahoma"/>
            <family val="2"/>
          </rPr>
          <t>Fritt tal och fria SMS/MMS inom Sverige, ingen begränsning gällande antal minuter eller antal SMS/MMS inom angivet område.</t>
        </r>
      </text>
    </comment>
    <comment ref="B29" authorId="0" shapeId="0" xr:uid="{5E1B4C7A-004A-41DA-9065-CFA9078E10E3}">
      <text>
        <r>
          <rPr>
            <sz val="9"/>
            <color indexed="81"/>
            <rFont val="Tahoma"/>
            <family val="2"/>
          </rPr>
          <t xml:space="preserve">Minst följande grundfunktioner och innehåll ingår:
Tjänsten får avropas till användare som är stationerade Sverige. Användaren kan resa till annat land men merparten av arbetstiden, sett under fyramånadersperioder ska vara i Sverige. 
- Datakommunikation (anslutning mot Internet). Simkort eller virtuellt sim enligt avropsberättigads val.
- Surfpott 10 GB per månad att användas i Sverige och vid resor inom EU/EES/UK ingår som grund, kan utökas.
- Pris för att surfa när användaren är i länder utanför EU/EES/UK är enligt ramavtalsleverantörens officiellt publicerade prislista vid surftillfället med en rabatt om minst 10 procent.
- Uppsägningstiden är högst 30 kalenderdagar.
</t>
        </r>
      </text>
    </comment>
    <comment ref="C30" authorId="1" shapeId="0" xr:uid="{F449139D-E7C5-4C49-AE4F-A9FB07541D6E}">
      <text>
        <r>
          <rPr>
            <sz val="9"/>
            <color indexed="81"/>
            <rFont val="Tahoma"/>
            <family val="2"/>
          </rPr>
          <t>Surfpott per månad, 10 GB att nyttjas i Sverige och vid resor inom EU/EES/UK ingår som grund.
Vid avrop av 100 GB eller mer kan upp till 50 GB användas vid resor inom EU/EES/UK.</t>
        </r>
      </text>
    </comment>
    <comment ref="B36" authorId="0" shapeId="0" xr:uid="{7524663C-B8E9-4EE9-B5E7-FC16E6D5B3FB}">
      <text>
        <r>
          <rPr>
            <sz val="9"/>
            <color indexed="81"/>
            <rFont val="Tahoma"/>
            <family val="2"/>
          </rPr>
          <t xml:space="preserve">Bastjänsten är ett abonnemang för exempelvis enklare tjänster som används av avropsberättigad för att övervaka och styra ansluten utrustning samt hämta statistik och notifieringar. För mer komplicerade tjänster (Internet of Things) där krav finns gällande bandbredd, tillgänglighet och fördröjning etc. rekommenderas en förnyad konkurrensutsättning utifrån bilaga kravkatalog.
• Datakommunikation (anslutning mot Internet).
• 100 fria SMS/MMS per månad inom Sverige. Mottagaren av skickade SMS/MMS behöver inte vara samma leverantör/operatör som tillhandahåller bastjänsten. Antalet SMS/MMS ska kunna ändras som tilläggstjänst, pris avser ett tillägg som adderas till månadskostnaden för abonnemanget: totalt 150 SMS/MMS per månad, totalt 250 SMS/MMS per månad, eller totalt 350 SMS/MMS per månad.
• Surfpott 10 MB per månad inom Sverige. När mängden surf är slut får inte abonnemanget stängas ned. Överskjutande data debiteras enligt ramavtalsleverantörens officiellt publicerade prislista vid surftillfället med en rabatt om minst 10 procent.
• Bastjänsten ska kunna beställas med större surfpott. Vid avrop utgår pris per månad enligt den surfpott som beställs: Surfpott per månad: 50 MB, 500 MB, 1 GB, 2 GB
Det finns ingen fördelning mellan antalet SMS och MMS. Det totala antalet kan nyttjas som antingen SMS eller MMS och/eller en kombination av dessa
</t>
        </r>
      </text>
    </comment>
    <comment ref="C37" authorId="1" shapeId="0" xr:uid="{705F7769-7C33-4530-8987-2E098586BC87}">
      <text>
        <r>
          <rPr>
            <sz val="9"/>
            <color indexed="81"/>
            <rFont val="Tahoma"/>
            <family val="2"/>
          </rPr>
          <t>Surfpott per månad, 10 GB att nyttjas i Sverige och vid resor inom EU/EES/UK ingår som grund.
Vid avrop av 100 GB eller mer kan upp till 50 GB användas vid resor inom EU/EES/UK.</t>
        </r>
      </text>
    </comment>
    <comment ref="B44" authorId="1" shapeId="0" xr:uid="{0DA8AAC1-31DD-43A7-A819-D1B00A1292ED}">
      <text>
        <r>
          <rPr>
            <sz val="9"/>
            <color indexed="81"/>
            <rFont val="Tahoma"/>
            <family val="2"/>
          </rPr>
          <t>Bastjänsten är en så kallad molnlösning för telefonväxel som används för att upprätta samtal med olika typer av anknytningar mellan två eller flera parter, inom och utanför avropsberättigads organisation. Tjänsten prissätts per avropad aktiv anknytning och månad. Avropsberättigad kan avropa Analog anknytning, IP-anknytning (med softphone eller fast telefon enligt avropsberättigads val), Mobil anknytning, Gruppnummer och/eller Telefonist-anknytning.
Anbudsgivaren ska tillhandahålla bastjänst 4 med minst följande grundfunktioner och innehåll:
Talkommunikation (utgående samtal från växeln) med möjlighet att ringa och ta emot samtal från hela världen. Möjlighet att kunna koppla samtal, parkera samtal, pendling mellan samtal och återuppringning. Tjänsten ska stödja gränssnitten: analogt gränssnitt, IP anknytning med fast telefon och/eller Softphone, mobil anknytning, gruppnummer och telefonistanknytning. Telefonistgränssnitt ska finnas via exempelvis dator.
• Fria samtal inom Norden ingår. Pris för att ringa per minut, skicka SMS/MMS och surfa utanför angivet område ska ske enligt ramavtalsleverantörens officiellt publicerade prislista vid samtals-, SMS/MMS- och/eller surftillfället med en rabatt om minst 10 procent.
• Kortnummer, nummerserier samt valbar nummerpresentation med minst eget nummer, växelnummer och dolt nummer.
• Flytt av samtal mellan egna enheter, exempelvis mellan mobiltelefon och Softphone. Vidarekoppling av egen anknytning internt och externt. Möjlighet att transportera samtal till annan anknytning internt och externt med eller utan avisering samt möjlighet att spärra funktionen. Möjlighet till flerpartssamtal med minst tre parter. Hänvisning ska kunna göras från webbgränssnitt och/eller applikation i mobiltelefon enligt avropsberättigads val.
• Samtalsstatistik på enskilda anknytningar samt gruppnummer som avropas.
• Telefonkatalogsfunktion gemensam för hela organisationen sökbar enligt avropsberättigads val via webbgränssnitt och/eller via applikation i mobiltelefon samt med hänvisnings- och linjestatus. Avropsberättigad ska kunna styra vilka fällt i telefonkatalogen som enbart telefonist ska se.
• Röstbrevlådor med avisering till e-post och SMS, talad hänvisning, samt möjlighet till avlyssning av röstbrevlåda minst i mobiltelefon.
• IP- anknytningar (om avropas) inkluderar Softphoneanknytningar. Pris för mjukvara/licens till Softphoneanknytning ska ingå i priset för IP anknytning till klienten.
• Analog anknytning (om avropas) inkluderar ändutrustning. Eventuell datorutrustning för analogt gränssnitt, exempelvis ATA-box, som kopplas in i avropsberättigads datanät ska ingå i priset för anknytningen.
• Mobil anknytning (om avropas) inkluderar abonnemang med simkort eller eSIM enligt avropsberättigads val (mobiltelefoner anskaffas separat):
  •Mobiltelefonen blir en anknytning inom telefonväxeln och användaren nås på ett fastnätsnummer. Mobilnumret kan döljas inom Sverige så fastnätsnummer kan visas för utgående samtal. Förbindelser som krävs för att realisera tjänsten ska ingå. Samtal utgår från växeln och fria samtal inom Norden inkluderas enligt ovan samt fria SMS/MMS.
  • Användaren får tillgång till kundgemensamma funktioner och tjänster som finns inom telefonväxeln, (t.ex. hänvisningsfunktion, gruppnummer och röstbrevlåda).
  • Surfpott 10 GB ska ingå inom Norden och vid resor inom EU/EES/UK. Surfpotten ska kunna utökas till: 20 GB, 100 GB eller 200 GB. (Vid avrop av 100 GB och 200 GB kan upp till 50 GB användas vid resor inom EU/EES/UK).
• Gruppnummer (om avropas), där medlem enkelt kan logga in eller ut sig. Gruppnumret ska ha funktioner för att ringa till alla gruppmedlemmar samtidigt (broadcast), en i taget (linjär) och längst ledig. Det ska ingå menysystem (talprompter och DTMF-signalering) för gruppnummerfunktion och köhantering. Pris avser per gruppnummer.</t>
        </r>
      </text>
    </comment>
    <comment ref="B45" authorId="1" shapeId="0" xr:uid="{55BEECA2-1D16-4523-B7D8-880EEA4EBC4B}">
      <text>
        <r>
          <rPr>
            <sz val="9"/>
            <color indexed="81"/>
            <rFont val="Tahoma"/>
            <family val="2"/>
          </rPr>
          <t>Ange antal ankytningar av respektive typ som önskas. Finns inget behov av en viss typ anges 0 eller lämna tomt.</t>
        </r>
      </text>
    </comment>
    <comment ref="E45" authorId="1" shapeId="0" xr:uid="{938800B2-4BAD-4FB1-BF02-C07DC9DFD395}">
      <text>
        <r>
          <rPr>
            <sz val="9"/>
            <color indexed="81"/>
            <rFont val="Tahoma"/>
            <family val="2"/>
          </rPr>
          <t>Ange till vilka ankytningar tillägget avropas med antal. 
Inspelning av samtal med möjlighet till meddelande och godkännande av den inringande att samtal kan komma att spelas in. Det ska vara valbart om en viss anknytning, ett visst samtal, alla samtal, en konfigurerbar delmängd av samtalen eller slumpvis utvalda samtal spelas in med möjlighet att spara ett samtal i efterhand. Inspelade samtal ska kunna sparas och på begäran av avropsberättigad lämnas över i uppspelningsbart standardiserat format. Inspelning av samtal kan avropas oavsett anknytningstyp. Priset multipliceras med antalet anknytningar möjligheten avropas till.</t>
        </r>
      </text>
    </comment>
    <comment ref="F45" authorId="1" shapeId="0" xr:uid="{E78F3D7C-3A1C-4DD2-94C8-9836F41A8139}">
      <text>
        <r>
          <rPr>
            <sz val="9"/>
            <color indexed="81"/>
            <rFont val="Tahoma"/>
            <family val="2"/>
          </rPr>
          <t xml:space="preserve">Utökat område talkommunikation och SMS/MMS, fritt till och inom EU/EES/UK.  Priset multipliceras med antalet anknytningar möjligheten avropas till.
</t>
        </r>
      </text>
    </comment>
    <comment ref="G45" authorId="1" shapeId="0" xr:uid="{FE4A9D5C-FF55-4504-986B-558A1866926C}">
      <text>
        <r>
          <rPr>
            <sz val="9"/>
            <color indexed="81"/>
            <rFont val="Tahoma"/>
            <family val="2"/>
          </rPr>
          <t>Priset multipliceras med antalet anknytningar möjligheten avropas till.</t>
        </r>
      </text>
    </comment>
    <comment ref="B58" authorId="1" shapeId="0" xr:uid="{76651177-3091-4BE0-8481-D00811BBA133}">
      <text>
        <r>
          <rPr>
            <sz val="9"/>
            <color indexed="81"/>
            <rFont val="Tahoma"/>
            <family val="2"/>
          </rPr>
          <t>Ett kontaktcenter fungerar som en samlad kontaktväg in till avropsberättigad för samtliga ärenden och där kunden kan nås via olika kanaler (telefon, e-post, chatt, video etc.). Denna bastjänst omfattar en kontaktcenterlösning med olika påbyggningsbara möjligheter till kontakt med avropsberättigad samt möjlighet att se överblick och underlätta ärendehantering. Avropsberättigads handläggare (även kallade agenter) kan sitta på olika orter i Sverige eller samlat på ett kontor.
Tjänsten ska möjliggöra ett mobilt arbetssätt för handläggaren. Personer som kontaktar avropsberättigad via kontaktcenter kallas medborgare nedan. Tjänsten prissätts som en månadskostnad per möjlig inloggad handläggare avropsberättigad beställer funktionalitet för.
Minst följande grundfunktioner och innehåll ingår:
• Medborgare ska kunna kontakta kontaktcenter via webbformulär på avropsberättigads webbplats. Systemet ska kunna hantera inkommande och utgående talkommunikation. Inkommande och utgående samtal ska kunna hanteras via webbläsare i mobil enhet. Menysystem och framkoppling av samtal beroende på knappval, dvs. möjlighet till identifiering av inringande via A-nummer, inmatad identifiering och/eller autentisering t.ex. personnummer, PIN-kod och annat inmatat nummer. Det ska finnas möjlighet till parallella menyval på olika språk.
• Inläsning av egna eller standard talprompter för hälsningsmeddelande, menyval, köplats, information, stormbesked etc.
• Kompetensstyrning baserat på handläggarens profil i kombination med identifiering av den inringande eller dennes val i menyn. Möjlighet till meddelande om antal handläggare som besvarar samtalen. Möjlighet till elektronisk anslagstavla med en konfigurerbar samlad bild över exempelvis kösituation och servicegrad.
• Gemensam röstbrevlåda som aviseras valbart i applikation, SMS eller e-post till valbara handläggare enligt avropsberättigads val.
• Se köstatus på hela kön med kötider och servicenivå, kunna prioritera och eskalera samtal i kö samt plocka eller flytta valda samtal. Köhantering, användargränssnitt. Handläggare ska via ett grafiskt användargränssnitt på sin dator kunna se realtidsinformation om den aktuella situationen:
   • Hur många samtal/ärenden som står i kö på de köer som betjänas av gruppen.
   • Status för inloggade handläggare i den egna gruppen samt köinformation även från andra grupper.
   • Kötid för det samtal/ärenden som väntat längst.
   • Kötid för det samtal/ärenden som kopplas fram
   • Köstatus för övriga inkommande kanaler
   • Den inringandes A-nummer
• Möjlighet för handläggare att sätta samtal på paus i en personlig kö när handläggare har pågående samtal och/eller i kö. Det ska vara möjligt att prioritera mellan personlig kö och tjänstens kö. Talsvar vid kö mot handläggare, med valmöjlighet om upprepad information om förväntad kötid eller antal samtal före i kön. Det ska finnas stöd för efterbehandlingstid.
• Möjlighet till ackumulerad kötid dvs. inringande som stått i kö och blir omdirigerad till annan kö kan tillgodogöra sig tidigare kötid. Möjlighet för den inringande att välja att bli uppringd när det är dennes tur i kö. Vid uppringning sedan ska möjlighet finnas att skicka SMS till den som tidigare ringde in om denne inte går att nå.
• Handläggaren sätts automatiskt på paus då samtal inte besvaras i tid och samtal omdirigeras. Handläggare kan flytta över samtal både inom och utanför katalogen. Möjlighet att schemalägga öppettider per ingång till tjänsten. Möjlighet att konfigurera vad som ska hända vid inga inloggade handläggare
  • Grundpriset gäller för upp till 10 samtidigt inloggade handläggare. Tjänsten ska kunna utökas enligt följande intervall och vid avrop utgår pris per handläggare och månad enligt det antal som beställs:
  • Utökning antal handläggare 11-25. Pris per handläggare om avropsberättigad behöver fler än 10 och upp till 25 samtidigt inloggade handläggare.
  • Utökning antal handläggare, fler än 25. Pris per handläggare om avropsberättigad behöver fler än 25 samtidigt inloggade handläggare. Det finns inget tak på själva antalet handläggare som kan beställas.</t>
        </r>
      </text>
    </comment>
    <comment ref="B59" authorId="1" shapeId="0" xr:uid="{DBCD4923-50ED-4940-A4DB-F5410D5F2A54}">
      <text>
        <r>
          <rPr>
            <sz val="9"/>
            <color indexed="81"/>
            <rFont val="Tahoma"/>
            <family val="2"/>
          </rPr>
          <t xml:space="preserve">Ange antal handläggare som ska kunna vara inloggade samtidigt. Pris utgår per möjlig inloggad handläggare.
</t>
        </r>
      </text>
    </comment>
    <comment ref="E59" authorId="1" shapeId="0" xr:uid="{86F4294F-70D9-4ACA-B409-A52C65712270}">
      <text>
        <r>
          <rPr>
            <sz val="9"/>
            <color indexed="81"/>
            <rFont val="Tahoma"/>
            <family val="2"/>
          </rPr>
          <t xml:space="preserve">E-post, fax, SMS/MMS, chatt, externt ärendehanteringssystem och/eller sociala medier (såsom t.ex. Facebook och Twitter).
</t>
        </r>
      </text>
    </comment>
    <comment ref="C60" authorId="1" shapeId="0" xr:uid="{730C1F89-BD64-4319-A18D-5ED92249984C}">
      <text>
        <r>
          <rPr>
            <sz val="9"/>
            <color indexed="81"/>
            <rFont val="Tahoma"/>
            <family val="2"/>
          </rPr>
          <t>Utökning av kanaler för kontakt med Kontaktcentret. Möjlighet för systemet att kunna köa, hantera och distribuera inkommande och utgående kanaler i form av e-post, fax, SMS/MMS, chatt, ärenden från externt ärendehanteringssystem och/eller sociala medier (såsom t.ex. Facebook och Twitter) med stavningskontroll, mallar, automatsvar, indikation när meddelande skrivs i chatt etc. Köhantering och kompetensdistribuering till relevant handläggare ska vara möjlig enligt grundfunktionaliteten. Ett pris anges oberoende kanal och pris utgår sedan i avrop per kanal som läggs till samt multipliceras med antalet handläggare.</t>
        </r>
      </text>
    </comment>
    <comment ref="C61" authorId="1" shapeId="0" xr:uid="{B963C9F6-14C9-4AA6-A0D6-531611CBEE27}">
      <text>
        <r>
          <rPr>
            <sz val="9"/>
            <color indexed="81"/>
            <rFont val="Tahoma"/>
            <family val="2"/>
          </rPr>
          <t>Möjlighet att medborgare muntligt kan beskriva ärende och komma fram i stället för att via menystyrning knappa sig fram. Funktionen ska tolka beskrivningen, förstå vad den inringande efterfrågar och styra samtalet till lämplig handläggare eller självbetjäning. Ett tilläggspris per månad anges som multipliceras med antalet handläggare.</t>
        </r>
      </text>
    </comment>
    <comment ref="C62" authorId="1" shapeId="0" xr:uid="{B297BC3A-E675-428B-9B77-0089409C00F4}">
      <text>
        <r>
          <rPr>
            <sz val="9"/>
            <color indexed="81"/>
            <rFont val="Tahoma"/>
            <family val="2"/>
          </rPr>
          <t>Möjlighet till inspelning av samtal på gruppnummernivå med möjlighet till meddelande och godkännande av medborgaren att samtal kan komma att spelas in. Det ska vara valbart om en viss anknytning, alla samtal, en konfigurerbar delmängd eller slumpvis utvalda samtal spelas in. Det ska finnas en funktion för märkning av samtal som också blir åtkomlig och sökbar. Det ska vara möjligt att spara och arkivera ett samtal i efterhand samt möjlighet att kunna spara och arkivera chattar. Inspelade samtal ska kunna sparas och på begäran av avropsberättigad lämnas över i uppspelningsbart standardiserat format. Ett tilläggspris per månad anges som multipliceras med antalet handläggare.</t>
        </r>
      </text>
    </comment>
    <comment ref="C63" authorId="1" shapeId="0" xr:uid="{AB0F93B9-E04D-4465-92DB-B285FC1A5F37}">
      <text>
        <r>
          <rPr>
            <sz val="9"/>
            <color indexed="81"/>
            <rFont val="Tahoma"/>
            <family val="2"/>
          </rPr>
          <t>Telefonistgränssnitt, där handläggaren har uppgifter om hänvisnings- och linjestatus för kollegor med växelanslutna anknytningar. Handläggare har möjlighet att koppla, sätta på paus och återta samtal. Ett tilläggspris per månad anges som multipliceras med antalet handläggare.</t>
        </r>
      </text>
    </comment>
    <comment ref="C64" authorId="1" shapeId="0" xr:uid="{BA124FE9-F292-4CC9-8CBA-57E884AE9848}">
      <text>
        <r>
          <rPr>
            <sz val="9"/>
            <color indexed="81"/>
            <rFont val="Tahoma"/>
            <family val="2"/>
          </rPr>
          <t>Möjlighet till autentisering av medborgare i chatt och telefon via exempelvis mobilt bank-ID. Ett pris anges per autentisering och pris utgår sedan efter avrop och då per autentisering. Tilläggspriset multipliceras med antalet handläggare.</t>
        </r>
      </text>
    </comment>
    <comment ref="D64" authorId="2" shapeId="0" xr:uid="{347684DA-DD99-46ED-A209-371A54BF30E2}">
      <text>
        <r>
          <rPr>
            <b/>
            <sz val="9"/>
            <color indexed="81"/>
            <rFont val="Tahoma"/>
            <charset val="1"/>
          </rPr>
          <t>Karl-Johan Skiver:</t>
        </r>
        <r>
          <rPr>
            <sz val="9"/>
            <color indexed="81"/>
            <rFont val="Tahoma"/>
            <charset val="1"/>
          </rPr>
          <t xml:space="preserve">
Avropsberättigad ska uppskatta antalet autentiseringar per handläggare och månad</t>
        </r>
      </text>
    </comment>
    <comment ref="C65" authorId="1" shapeId="0" xr:uid="{E4CF89BD-8E65-4AEC-82CC-E8E9EC8DD50F}">
      <text>
        <r>
          <rPr>
            <sz val="9"/>
            <color indexed="81"/>
            <rFont val="Tahoma"/>
            <family val="2"/>
          </rPr>
          <t xml:space="preserve">Kundundersöknings-/Enkätverktyg med möjlighet att ta in information om hur medborgaren upplevde kontakten med avropsberättigad efter samtal, chatt etc. Respondenten ska kunna besvara en automatisk enkät efter avslutad kontakt via telefon, SMS, webb, chatt eller e-post enligt avropsberättigads val. Det ska finnas möjlighet att sammanställa svaren på olika nivåer och mot olika parametrar. Ett tilläggspris per månad anges som multipliceras med antalet handläggare.
</t>
        </r>
      </text>
    </comment>
    <comment ref="C66" authorId="1" shapeId="0" xr:uid="{DCD58970-A7F6-49FB-9BD3-F040D03C3E04}">
      <text>
        <r>
          <rPr>
            <sz val="9"/>
            <color indexed="81"/>
            <rFont val="Tahoma"/>
            <family val="2"/>
          </rPr>
          <t xml:space="preserve">Kunskapssystem för hantering och publicering av vanligt förekommande frågor, svar och guider. Informationen ska kunna nås via sökfunktion eller navigation via kategorier som administratören skapar. Systemet ska optimera matchningen av användarens frågor mot innehållet i databasen. Träffsäkerheten och relevansen ska kontinuerligt öka. Koppling mot för avropsberättigad relevanta databaser ska ingå. Ett tilläggspris per månad anges som multipliceras med antalet handläggare.
</t>
        </r>
      </text>
    </comment>
    <comment ref="C67" authorId="1" shapeId="0" xr:uid="{5CCD3AEE-7325-4648-94EE-DE15ED221B88}">
      <text>
        <r>
          <rPr>
            <sz val="9"/>
            <color indexed="81"/>
            <rFont val="Tahoma"/>
            <family val="2"/>
          </rPr>
          <t xml:space="preserve">Skärmdelning. Handläggaren kan erbjuda medborgaren skärmdelning på avropsberättigads webb i chatt eller mobiltelefon för exempelvis hjälp att fylla i blanketter. Ett tilläggspris per månad anges som multipliceras med antalet handläggare.
</t>
        </r>
      </text>
    </comment>
    <comment ref="C68" authorId="1" shapeId="0" xr:uid="{57CEF886-05C6-4257-838B-612C9982AE70}">
      <text>
        <r>
          <rPr>
            <sz val="9"/>
            <color indexed="81"/>
            <rFont val="Tahoma"/>
            <family val="2"/>
          </rPr>
          <t xml:space="preserve"> Videosamtal/möte på avropsberättigads webbplats eller i applikation som handläggaren ska kunna starta. Medborgaren ska kunna identifieras via exempelvis mobilt bank-ID. Ett tilläggspris per månad anges som multipliceras med antalet handläggare.</t>
        </r>
      </text>
    </comment>
    <comment ref="B70" authorId="1" shapeId="0" xr:uid="{79E70DEE-A8FA-4D18-99E1-5EF5DC9F6F92}">
      <text>
        <r>
          <rPr>
            <sz val="9"/>
            <color indexed="81"/>
            <rFont val="Tahoma"/>
            <family val="2"/>
          </rPr>
          <t>Bastjänsten ska kunna nyttjas av olika användare hos avropsberättigad med unika användarnamn och lösenord för att exempelvis olika verksamheter ska ha möjlighet att skicka SMS enligt nedan
Följande grundfunktioner och innehåll ingår:
• Möjlighet att skicka SMS från dator. 
• Skicka och ta emot SMS till och från samtliga operatörer och mobiler i hela Sverige. Avropsberättigad ska meddelas om SMS inte kommer fram.
Se alla inkommande SMS. Se vilka inkommande SMS som behandlats av filter och regler.
• Svara på meddelanden direkt från inkorgen. Möjlighet att söka bland inkomna meddelanden.
• Välja förinställda avsändare baserat på text och/eller nummer. Skicka till enstaka nummer, flera nummer och/eller sändlistor.
• Se antal SMS i varje sändning.
• Fördröj leverans, färdigställa SMS som skickas senare.
• Skapa nya, namngivna sändlistor och redigera sändlistor. Kunna importera telefonnummer från exempelvis Excel- och textfiler.
• Personifiera SMS i en sändlista så de blir unika för varje mottagare.
• Möjlighet att hantera meddelanden baserat på avsändare eller nyckelord.
• Ange standardmeddelande som auto reply.
• Vidarebefordra SMS till sändlista, nummer eller e-post.
• I uppstartskostnaden ingår 1000 SMS
• Bastjänsten ska kunna utökas med fler SMS som ska kunna beställas av avropsberättigad. Pris anges per SMS.
Vid avrop utgår pris med en månadskostnad för systemet samt per tillkommande SMS som avropsberättigad beställer.</t>
        </r>
      </text>
    </comment>
    <comment ref="B71" authorId="1" shapeId="0" xr:uid="{369FF534-39C5-44E3-A820-6C36A2A2F02E}">
      <text>
        <r>
          <rPr>
            <sz val="9"/>
            <color indexed="81"/>
            <rFont val="Tahoma"/>
            <family val="2"/>
          </rPr>
          <t xml:space="preserve">Ange antal system 
</t>
        </r>
      </text>
    </comment>
    <comment ref="C71" authorId="1" shapeId="0" xr:uid="{08A9406E-4F0A-4C11-9702-52413E1EB09A}">
      <text>
        <r>
          <rPr>
            <sz val="9"/>
            <color indexed="81"/>
            <rFont val="Tahoma"/>
            <family val="2"/>
          </rPr>
          <t xml:space="preserve">Ange totalt antal SMS. 
Upp till 1000 ingår i grundkostnaden varje månad. Önskas mer utgår en kostnad per tillkommande SMS. Ange antal inklusive de första 1000.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A13" authorId="0" shapeId="0" xr:uid="{81F47736-3878-4FAE-9EE1-E6A41A3ADEE3}">
      <text>
        <r>
          <rPr>
            <b/>
            <sz val="9"/>
            <color indexed="81"/>
            <rFont val="Tahoma"/>
            <family val="2"/>
          </rPr>
          <t>Sara Wedholm:</t>
        </r>
        <r>
          <rPr>
            <sz val="9"/>
            <color indexed="81"/>
            <rFont val="Tahoma"/>
            <family val="2"/>
          </rPr>
          <t xml:space="preserve">
Multipliceras med antal abonnemang</t>
        </r>
      </text>
    </comment>
    <comment ref="A14" authorId="0" shapeId="0" xr:uid="{9D0EA95D-DF06-4960-96F0-A5242D263C30}">
      <text>
        <r>
          <rPr>
            <b/>
            <sz val="9"/>
            <color indexed="81"/>
            <rFont val="Tahoma"/>
            <family val="2"/>
          </rPr>
          <t>Sara Wedholm:</t>
        </r>
        <r>
          <rPr>
            <sz val="9"/>
            <color indexed="81"/>
            <rFont val="Tahoma"/>
            <family val="2"/>
          </rPr>
          <t xml:space="preserve">
Multipliceras med antal abonnemang</t>
        </r>
      </text>
    </comment>
    <comment ref="A67" authorId="0" shapeId="0" xr:uid="{DC2616E1-02BD-4CCE-AB05-F6CFFC55B812}">
      <text>
        <r>
          <rPr>
            <b/>
            <sz val="9"/>
            <color indexed="81"/>
            <rFont val="Tahoma"/>
            <family val="2"/>
          </rPr>
          <t>Sara Wedholm:</t>
        </r>
        <r>
          <rPr>
            <sz val="9"/>
            <color indexed="81"/>
            <rFont val="Tahoma"/>
            <family val="2"/>
          </rPr>
          <t xml:space="preserve">
Multipliceras med antal anknytningar</t>
        </r>
      </text>
    </comment>
    <comment ref="A68" authorId="0" shapeId="0" xr:uid="{268620FE-E370-42F4-82C8-AF5207EDB0A2}">
      <text>
        <r>
          <rPr>
            <b/>
            <sz val="9"/>
            <color indexed="81"/>
            <rFont val="Tahoma"/>
            <family val="2"/>
          </rPr>
          <t>Sara Wedholm:</t>
        </r>
        <r>
          <rPr>
            <sz val="9"/>
            <color indexed="81"/>
            <rFont val="Tahoma"/>
            <family val="2"/>
          </rPr>
          <t xml:space="preserve">
Multipliceras med antal anknytningar</t>
        </r>
      </text>
    </comment>
    <comment ref="A69" authorId="0" shapeId="0" xr:uid="{BD832947-EC2F-4A76-B683-29DFE657D522}">
      <text>
        <r>
          <rPr>
            <b/>
            <sz val="9"/>
            <color indexed="81"/>
            <rFont val="Tahoma"/>
            <family val="2"/>
          </rPr>
          <t>Sara Wedholm:</t>
        </r>
        <r>
          <rPr>
            <sz val="9"/>
            <color indexed="81"/>
            <rFont val="Tahoma"/>
            <family val="2"/>
          </rPr>
          <t xml:space="preserve">
Multipliceras med antal anknytningar</t>
        </r>
      </text>
    </comment>
    <comment ref="A89" authorId="0" shapeId="0" xr:uid="{31219724-8955-4B09-99BE-3ED8B9C64880}">
      <text>
        <r>
          <rPr>
            <b/>
            <sz val="9"/>
            <color indexed="81"/>
            <rFont val="Tahoma"/>
            <family val="2"/>
          </rPr>
          <t>Sara Wedholm:</t>
        </r>
        <r>
          <rPr>
            <sz val="9"/>
            <color indexed="81"/>
            <rFont val="Tahoma"/>
            <family val="2"/>
          </rPr>
          <t xml:space="preserve">
Pris utgr per autentisering</t>
        </r>
      </text>
    </comment>
    <comment ref="A108" authorId="0" shapeId="0" xr:uid="{0AD366FA-512F-41D5-A05A-22288AF732AA}">
      <text>
        <r>
          <rPr>
            <b/>
            <sz val="9"/>
            <color indexed="81"/>
            <rFont val="Tahoma"/>
            <family val="2"/>
          </rPr>
          <t>Sara Wedholm:</t>
        </r>
        <r>
          <rPr>
            <sz val="9"/>
            <color indexed="81"/>
            <rFont val="Tahoma"/>
            <family val="2"/>
          </rPr>
          <t xml:space="preserve">
Ska endast utgå om det betälls mer än 1000 SMS</t>
        </r>
      </text>
    </comment>
  </commentList>
</comments>
</file>

<file path=xl/sharedStrings.xml><?xml version="1.0" encoding="utf-8"?>
<sst xmlns="http://schemas.openxmlformats.org/spreadsheetml/2006/main" count="177" uniqueCount="145">
  <si>
    <t>Avropsförfrågan inklusive Kontrakt</t>
  </si>
  <si>
    <t>Kundens diarienummer</t>
  </si>
  <si>
    <t>Datum ÅÅÅÅ-MM-DD</t>
  </si>
  <si>
    <t>Kontraktslängd</t>
  </si>
  <si>
    <t>Förlängningsoption antal månader</t>
  </si>
  <si>
    <t>Kundens uppgifter</t>
  </si>
  <si>
    <t>Ramavtalsleverantörens uppgifter</t>
  </si>
  <si>
    <t>Avropsberättigad</t>
  </si>
  <si>
    <t>Ramavtalslev</t>
  </si>
  <si>
    <t>Organisationsnr</t>
  </si>
  <si>
    <t>Kontaktperson</t>
  </si>
  <si>
    <t>Telefonnummer</t>
  </si>
  <si>
    <t>E-postadress</t>
  </si>
  <si>
    <t>E-postadress för avrop</t>
  </si>
  <si>
    <t>Fakturaadress</t>
  </si>
  <si>
    <t>Övrig information till leverantör</t>
  </si>
  <si>
    <t>Standard för e-faktura</t>
  </si>
  <si>
    <t>Fakturareferens</t>
  </si>
  <si>
    <t>Leveransdag</t>
  </si>
  <si>
    <t xml:space="preserve">Leveransadress </t>
  </si>
  <si>
    <t>Servicenivå, viten, leveransvillkor mm se allmänna vilkor</t>
  </si>
  <si>
    <t>Antal</t>
  </si>
  <si>
    <t>Pris per månad</t>
  </si>
  <si>
    <t>Övrigt</t>
  </si>
  <si>
    <t>Totalpris:</t>
  </si>
  <si>
    <t>Rangordning för avropet</t>
  </si>
  <si>
    <t xml:space="preserve">Rangordnad 1:a </t>
  </si>
  <si>
    <t xml:space="preserve">Rangordnad 2:a </t>
  </si>
  <si>
    <t xml:space="preserve">Rangordnad 3:a </t>
  </si>
  <si>
    <t xml:space="preserve">Rangordnad 4:a </t>
  </si>
  <si>
    <t>Underskrift kund</t>
  </si>
  <si>
    <t>Underskrift ramavtalsleverantör</t>
  </si>
  <si>
    <t>Datum</t>
  </si>
  <si>
    <t>Ramavtalsleverantör</t>
  </si>
  <si>
    <t>Organisations nr</t>
  </si>
  <si>
    <t>Summa</t>
  </si>
  <si>
    <t>Totalsumman kr/månad</t>
  </si>
  <si>
    <t>Rangordning</t>
  </si>
  <si>
    <t>Vinnande anbud</t>
  </si>
  <si>
    <t>Leverantör</t>
  </si>
  <si>
    <t>Pris</t>
  </si>
  <si>
    <t>Bastjänst 1 Mobilabonnemag för tal och datakommunikation</t>
  </si>
  <si>
    <t>Tillägg fritt tal och fria SMS inom Sverige</t>
  </si>
  <si>
    <t xml:space="preserve"> Bastjänst 2 Mobilt bredbandsabonnemang</t>
  </si>
  <si>
    <t>Pris per månad per abonnemang surfpott 10 GB</t>
  </si>
  <si>
    <t>Pris per månad per abonnemang surfpott 20 GB</t>
  </si>
  <si>
    <t>Pris per månad per abonnemang surfpott 100 GB</t>
  </si>
  <si>
    <t>Pris per månad per abonnemang surfpott 200 GB</t>
  </si>
  <si>
    <t>Pris per månad per abonnemang grund (5 GB)</t>
  </si>
  <si>
    <t>Tilläggspris per månad för utökat område</t>
  </si>
  <si>
    <t>Tilläggspris per månad fritt tal och fria SMS</t>
  </si>
  <si>
    <t xml:space="preserve">Samtliga villkor fastställda </t>
  </si>
  <si>
    <t>Område: Kommunikationslösningar 23.3-10150-21</t>
  </si>
  <si>
    <t>Tillägg utökat område (EU/EES/UK)</t>
  </si>
  <si>
    <t xml:space="preserve">Bastjänst 4 Växeltjänst </t>
  </si>
  <si>
    <t>Anknytningstyp</t>
  </si>
  <si>
    <t>Tillägg utökat område (till EU/EES/UK)</t>
  </si>
  <si>
    <t>Tillägg inspelning av samtal</t>
  </si>
  <si>
    <t xml:space="preserve">Bastjänst 5 Kontaktcentertjänst  </t>
  </si>
  <si>
    <t xml:space="preserve"> Bastjänst 6 Massutskick av SMS  </t>
  </si>
  <si>
    <t xml:space="preserve">Summa 2 </t>
  </si>
  <si>
    <t xml:space="preserve">Summa 1 </t>
  </si>
  <si>
    <t>Pris per månad per abonnemang surfpott 10 MB</t>
  </si>
  <si>
    <t>Pris per månad per abonnemang surfpott 500 MB</t>
  </si>
  <si>
    <t>Pris per månad per abonnemang surfpott 1 GB</t>
  </si>
  <si>
    <t>Pris per månad per abonnemang surfpott 2 GB</t>
  </si>
  <si>
    <t>Summa 3</t>
  </si>
  <si>
    <t>Pris per månad per abonnemang surfpott 50 MB</t>
  </si>
  <si>
    <t>Pris per månad per Analog anknytning</t>
  </si>
  <si>
    <t>Pris per månad per IP-anknytning</t>
  </si>
  <si>
    <t>Pris per månad per Telefonist anknytning</t>
  </si>
  <si>
    <t xml:space="preserve">Pris per månad per Gruppnummer </t>
  </si>
  <si>
    <t xml:space="preserve">Pris per månad per Mobil anknytning 10 GB </t>
  </si>
  <si>
    <t xml:space="preserve">Pris per månad per Mobil anknytning 20 GB </t>
  </si>
  <si>
    <t xml:space="preserve">Pris per månad per Mobil anknytning 100 GB </t>
  </si>
  <si>
    <t xml:space="preserve">Pris per månad per Mobil anknytning 200 GB </t>
  </si>
  <si>
    <t>Summa 4</t>
  </si>
  <si>
    <t>Tilläggspris utökat område</t>
  </si>
  <si>
    <t>Tilläggspris Inspelning av samtal</t>
  </si>
  <si>
    <t>Tilläggspris kalenderintegration</t>
  </si>
  <si>
    <t>Pris per handläggare och månad för upp till 10 samtidigt inloggade</t>
  </si>
  <si>
    <t>Pris per handläggare och månad för 11-25 samtidigt inloggade</t>
  </si>
  <si>
    <t>Pris per handläggare och månad för fler än 25 samtidigt inloggade</t>
  </si>
  <si>
    <t>Tilläggspris per utökad kanal</t>
  </si>
  <si>
    <t>Tilläggspris muntlig beskrivning av ärende</t>
  </si>
  <si>
    <t>Tilläggspris telefonistgränssnitt</t>
  </si>
  <si>
    <t>Tilläggspris autentisering</t>
  </si>
  <si>
    <t>Tilläggspris Kundundersökningverktyg</t>
  </si>
  <si>
    <t>Tilläggspris kunskapssystem</t>
  </si>
  <si>
    <t>Tilläggspris skärmdelning</t>
  </si>
  <si>
    <t>Tilläggspris Videosamtal</t>
  </si>
  <si>
    <t>Välj surfpott</t>
  </si>
  <si>
    <t>Tillägg kalender-integration</t>
  </si>
  <si>
    <t xml:space="preserve"> Bastjänst 3 Abonnemang för Maskin-till-maskin kommunikation (M2M) </t>
  </si>
  <si>
    <t>Om vinnnande ramavtalsleverantör inte kan leverera, välj nästa ramavtalsleverantör i rangordningen för avropet</t>
  </si>
  <si>
    <t>IP-anknytning</t>
  </si>
  <si>
    <t>Analog</t>
  </si>
  <si>
    <t>Telefonist</t>
  </si>
  <si>
    <t>Gruppnummer</t>
  </si>
  <si>
    <t>Mobil anknytning 10 GB</t>
  </si>
  <si>
    <t>Mobil anknytning 20 GB</t>
  </si>
  <si>
    <t>Mobil anknytning 100 GB</t>
  </si>
  <si>
    <t>Mobil anknytning 200 GB</t>
  </si>
  <si>
    <t>Kunskapssystem</t>
  </si>
  <si>
    <t>Skärmdelning</t>
  </si>
  <si>
    <t>Videosamtal</t>
  </si>
  <si>
    <t>Tilläggstjänster</t>
  </si>
  <si>
    <t xml:space="preserve">Antal SMS </t>
  </si>
  <si>
    <t>Ange vilka eventuella kanaler som läggs till</t>
  </si>
  <si>
    <t>Ange vad som ska ingå</t>
  </si>
  <si>
    <t>Summa 5</t>
  </si>
  <si>
    <t>Summa 6</t>
  </si>
  <si>
    <t>Grundpris systemet per månad</t>
  </si>
  <si>
    <t xml:space="preserve">Pris per sms </t>
  </si>
  <si>
    <t>Välj antal SMS</t>
  </si>
  <si>
    <t>Tilläggspris per månad 150 SMS</t>
  </si>
  <si>
    <t>Tilläggspris per månad 250 SMS</t>
  </si>
  <si>
    <t>Tilläggspris per månad 350 SMS</t>
  </si>
  <si>
    <t>Utökning kanaler</t>
  </si>
  <si>
    <t>Muntlig beskrivning av ärende</t>
  </si>
  <si>
    <t>Inspelning av samtal</t>
  </si>
  <si>
    <t>Telefonist-gränssnitt</t>
  </si>
  <si>
    <t>Autentisering</t>
  </si>
  <si>
    <t>Kundundersöknings-/Enkätverktyg</t>
  </si>
  <si>
    <t>Global Connect AB</t>
  </si>
  <si>
    <t>Tele2 Sverige AB</t>
  </si>
  <si>
    <t>Telenor Sverige AB</t>
  </si>
  <si>
    <t>Telia Sverige AB</t>
  </si>
  <si>
    <t>556597-6122</t>
  </si>
  <si>
    <t>556267-5164</t>
  </si>
  <si>
    <t>556421-0309</t>
  </si>
  <si>
    <t>556430-0142</t>
  </si>
  <si>
    <t>Johan Malm</t>
  </si>
  <si>
    <t>Joakim Berntsson</t>
  </si>
  <si>
    <t>Mikael Campbell</t>
  </si>
  <si>
    <t>010-1760297</t>
  </si>
  <si>
    <t>073-4417019</t>
  </si>
  <si>
    <t>070-5595562</t>
  </si>
  <si>
    <t>bidsweden@globalconnect.se</t>
  </si>
  <si>
    <t>upphandling@tele2.com</t>
  </si>
  <si>
    <t>upphandlingsenheten@teliacompany.com</t>
  </si>
  <si>
    <t xml:space="preserve">kommunikationstjanster.avrop@telenor.se          </t>
  </si>
  <si>
    <t>Rev datum 2023-01-25</t>
  </si>
  <si>
    <t>Michael Ljung</t>
  </si>
  <si>
    <t>0701-98 98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</si>
</sst>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quot;kr&quot;"/>
    <numFmt numFmtId="166" formatCode="#,##0\ &quot;kr&quot;"/>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28"/>
      <color theme="1"/>
      <name val="Calibri"/>
      <family val="2"/>
      <scheme val="minor"/>
    </font>
    <font>
      <sz val="18"/>
      <color theme="1"/>
      <name val="Calibri"/>
      <family val="2"/>
      <scheme val="minor"/>
    </font>
    <font>
      <sz val="9"/>
      <color theme="1"/>
      <name val="Calibri"/>
      <family val="2"/>
      <scheme val="minor"/>
    </font>
    <font>
      <u/>
      <sz val="10"/>
      <color theme="10"/>
      <name val="Calibri"/>
      <family val="2"/>
      <scheme val="minor"/>
    </font>
    <font>
      <b/>
      <sz val="10"/>
      <color theme="1"/>
      <name val="Calibri"/>
      <family val="2"/>
      <scheme val="minor"/>
    </font>
    <font>
      <sz val="10"/>
      <color theme="0"/>
      <name val="Calibri"/>
      <family val="2"/>
      <scheme val="minor"/>
    </font>
    <font>
      <sz val="13"/>
      <color theme="1"/>
      <name val="Calibri"/>
      <family val="2"/>
      <scheme val="minor"/>
    </font>
    <font>
      <sz val="12"/>
      <color theme="1"/>
      <name val="Calibri"/>
      <family val="2"/>
      <scheme val="minor"/>
    </font>
    <font>
      <sz val="16"/>
      <color theme="1"/>
      <name val="Calibri"/>
      <family val="2"/>
      <scheme val="minor"/>
    </font>
    <font>
      <b/>
      <sz val="9"/>
      <color indexed="81"/>
      <name val="Tahoma"/>
      <family val="2"/>
    </font>
    <font>
      <sz val="9"/>
      <color indexed="81"/>
      <name val="Tahoma"/>
      <family val="2"/>
    </font>
    <font>
      <sz val="10"/>
      <color rgb="FF000000"/>
      <name val="Calibri"/>
      <family val="2"/>
      <scheme val="minor"/>
    </font>
    <font>
      <sz val="10"/>
      <color theme="5" tint="0.79998168889431442"/>
      <name val="Calibri"/>
      <family val="2"/>
      <scheme val="minor"/>
    </font>
    <font>
      <sz val="10"/>
      <name val="Calibri"/>
      <family val="2"/>
      <scheme val="minor"/>
    </font>
    <font>
      <b/>
      <sz val="10"/>
      <name val="Calibri"/>
      <family val="2"/>
      <scheme val="minor"/>
    </font>
    <font>
      <b/>
      <sz val="18"/>
      <color theme="1"/>
      <name val="Calibri"/>
      <family val="2"/>
      <scheme val="minor"/>
    </font>
    <font>
      <sz val="8"/>
      <name val="Calibri"/>
      <family val="2"/>
      <scheme val="minor"/>
    </font>
    <font>
      <sz val="10"/>
      <color theme="1"/>
      <name val="Century Schoolbook"/>
      <family val="1"/>
    </font>
    <font>
      <b/>
      <sz val="10"/>
      <color theme="1"/>
      <name val="Franklin Gothic Book"/>
      <family val="2"/>
    </font>
    <font>
      <sz val="11"/>
      <color theme="1"/>
      <name val="Franklin Gothic Book"/>
      <family val="2"/>
    </font>
    <font>
      <b/>
      <sz val="10"/>
      <color theme="1"/>
      <name val="Century Schoolbook"/>
      <family val="1"/>
    </font>
    <font>
      <b/>
      <sz val="11"/>
      <color theme="1"/>
      <name val="Franklin Gothic Book"/>
      <family val="2"/>
    </font>
    <font>
      <sz val="28"/>
      <color theme="1"/>
      <name val="Franklin Gothic Book"/>
      <family val="2"/>
    </font>
    <font>
      <sz val="18"/>
      <color theme="1"/>
      <name val="Franklin Gothic Book"/>
      <family val="2"/>
    </font>
    <font>
      <sz val="10"/>
      <color theme="1"/>
      <name val="Franklin Gothic Book"/>
      <family val="2"/>
    </font>
    <font>
      <sz val="10"/>
      <color theme="0"/>
      <name val="Franklin Gothic Book"/>
      <family val="2"/>
    </font>
    <font>
      <sz val="14"/>
      <color theme="1"/>
      <name val="Calibri"/>
      <family val="2"/>
      <scheme val="minor"/>
    </font>
    <font>
      <sz val="9"/>
      <color indexed="81"/>
      <name val="Tahoma"/>
      <charset val="1"/>
    </font>
    <font>
      <b/>
      <sz val="9"/>
      <color indexed="81"/>
      <name val="Tahoma"/>
      <charset val="1"/>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96">
    <xf numFmtId="0" fontId="0" fillId="0" borderId="0" xfId="0"/>
    <xf numFmtId="0" fontId="0" fillId="2" borderId="0" xfId="0" applyFill="1"/>
    <xf numFmtId="0" fontId="3" fillId="2" borderId="0" xfId="0" applyFont="1" applyFill="1"/>
    <xf numFmtId="0" fontId="4" fillId="2" borderId="0" xfId="0" applyFont="1" applyFill="1"/>
    <xf numFmtId="0" fontId="0" fillId="2" borderId="1" xfId="0" applyFill="1" applyBorder="1"/>
    <xf numFmtId="164" fontId="0" fillId="2" borderId="1" xfId="0" applyNumberFormat="1" applyFill="1" applyBorder="1"/>
    <xf numFmtId="0" fontId="2" fillId="2" borderId="0" xfId="0" applyFont="1" applyFill="1"/>
    <xf numFmtId="0" fontId="0" fillId="2" borderId="0" xfId="0" applyFill="1" applyAlignment="1">
      <alignment vertical="top"/>
    </xf>
    <xf numFmtId="0" fontId="7" fillId="2" borderId="0" xfId="0" applyFont="1" applyFill="1"/>
    <xf numFmtId="0" fontId="0" fillId="2" borderId="1" xfId="0" applyFill="1" applyBorder="1" applyAlignment="1">
      <alignment wrapText="1"/>
    </xf>
    <xf numFmtId="165" fontId="0" fillId="2" borderId="0" xfId="0" applyNumberFormat="1" applyFill="1"/>
    <xf numFmtId="165" fontId="7" fillId="2" borderId="0" xfId="0" applyNumberFormat="1" applyFont="1" applyFill="1"/>
    <xf numFmtId="0" fontId="0" fillId="2" borderId="1" xfId="0" applyFill="1" applyBorder="1" applyAlignment="1">
      <alignment horizontal="center"/>
    </xf>
    <xf numFmtId="0" fontId="8" fillId="2" borderId="0" xfId="0" applyFont="1" applyFill="1"/>
    <xf numFmtId="0" fontId="0" fillId="2" borderId="0" xfId="0" applyFill="1"/>
    <xf numFmtId="0" fontId="9" fillId="2" borderId="0" xfId="0" applyFont="1" applyFill="1"/>
    <xf numFmtId="0" fontId="11" fillId="2" borderId="0" xfId="0" applyFont="1" applyFill="1"/>
    <xf numFmtId="165" fontId="0" fillId="2" borderId="1" xfId="0" applyNumberFormat="1" applyFill="1" applyBorder="1"/>
    <xf numFmtId="166" fontId="0" fillId="2" borderId="0" xfId="0" applyNumberFormat="1" applyFill="1"/>
    <xf numFmtId="0" fontId="0" fillId="2" borderId="1" xfId="0" applyFill="1" applyBorder="1" applyAlignment="1">
      <alignment horizontal="center" wrapText="1"/>
    </xf>
    <xf numFmtId="0" fontId="0" fillId="2" borderId="0" xfId="0" applyFill="1" applyAlignment="1">
      <alignment horizontal="center"/>
    </xf>
    <xf numFmtId="0" fontId="7" fillId="2" borderId="0" xfId="0" applyFont="1" applyFill="1" applyAlignment="1">
      <alignment wrapText="1"/>
    </xf>
    <xf numFmtId="165" fontId="7" fillId="2" borderId="1" xfId="0" applyNumberFormat="1" applyFont="1" applyFill="1" applyBorder="1"/>
    <xf numFmtId="0" fontId="7" fillId="2" borderId="1" xfId="0" applyFont="1" applyFill="1" applyBorder="1"/>
    <xf numFmtId="0" fontId="7" fillId="2" borderId="4" xfId="0" applyFont="1" applyFill="1" applyBorder="1"/>
    <xf numFmtId="0" fontId="7" fillId="2" borderId="15" xfId="0" applyFont="1" applyFill="1" applyBorder="1" applyAlignment="1">
      <alignment wrapText="1"/>
    </xf>
    <xf numFmtId="165" fontId="7" fillId="2" borderId="13" xfId="0" applyNumberFormat="1" applyFont="1" applyFill="1" applyBorder="1"/>
    <xf numFmtId="0" fontId="7" fillId="2" borderId="8" xfId="0" applyFont="1" applyFill="1" applyBorder="1" applyAlignment="1">
      <alignment wrapText="1"/>
    </xf>
    <xf numFmtId="165" fontId="0" fillId="2" borderId="0" xfId="0" applyNumberFormat="1" applyFill="1" applyAlignment="1">
      <alignment horizontal="center"/>
    </xf>
    <xf numFmtId="0" fontId="15" fillId="2" borderId="0" xfId="0" applyFont="1" applyFill="1" applyAlignment="1">
      <alignment wrapText="1"/>
    </xf>
    <xf numFmtId="0" fontId="16" fillId="2" borderId="0" xfId="0" applyFont="1" applyFill="1"/>
    <xf numFmtId="0" fontId="17" fillId="2" borderId="0" xfId="0" applyFont="1" applyFill="1"/>
    <xf numFmtId="0" fontId="16" fillId="2" borderId="0" xfId="0" applyFont="1" applyFill="1" applyAlignment="1">
      <alignment horizontal="center"/>
    </xf>
    <xf numFmtId="0" fontId="16" fillId="2" borderId="0" xfId="0" applyFont="1" applyFill="1" applyAlignment="1">
      <alignment wrapText="1"/>
    </xf>
    <xf numFmtId="0" fontId="4" fillId="2" borderId="0" xfId="0" applyFont="1" applyFill="1" applyAlignment="1">
      <alignment vertical="top" wrapText="1"/>
    </xf>
    <xf numFmtId="166" fontId="10" fillId="2" borderId="1" xfId="0" applyNumberFormat="1" applyFont="1" applyFill="1" applyBorder="1"/>
    <xf numFmtId="0" fontId="0" fillId="2" borderId="0" xfId="0" applyFill="1" applyAlignment="1">
      <alignment horizontal="center" wrapText="1"/>
    </xf>
    <xf numFmtId="0" fontId="6" fillId="2" borderId="0" xfId="1" applyFill="1" applyBorder="1"/>
    <xf numFmtId="0" fontId="14" fillId="2" borderId="0" xfId="0" applyFont="1" applyFill="1" applyBorder="1"/>
    <xf numFmtId="0" fontId="0" fillId="2" borderId="1" xfId="0" applyFill="1" applyBorder="1" applyAlignment="1"/>
    <xf numFmtId="0" fontId="0" fillId="2" borderId="0" xfId="0" applyFill="1" applyBorder="1" applyAlignment="1">
      <alignment wrapText="1"/>
    </xf>
    <xf numFmtId="0" fontId="20" fillId="2" borderId="0" xfId="0" applyFont="1" applyFill="1" applyBorder="1" applyAlignment="1">
      <alignment wrapText="1"/>
    </xf>
    <xf numFmtId="165" fontId="23" fillId="2" borderId="0" xfId="0" applyNumberFormat="1" applyFont="1" applyFill="1"/>
    <xf numFmtId="0" fontId="24" fillId="2" borderId="0" xfId="0" applyFont="1" applyFill="1"/>
    <xf numFmtId="0" fontId="22" fillId="2" borderId="0" xfId="0" applyFont="1" applyFill="1"/>
    <xf numFmtId="0" fontId="22" fillId="2" borderId="0" xfId="0" applyFont="1" applyFill="1" applyAlignment="1">
      <alignment vertical="top"/>
    </xf>
    <xf numFmtId="0" fontId="25" fillId="2" borderId="0" xfId="0" applyFont="1" applyFill="1"/>
    <xf numFmtId="0" fontId="26" fillId="2" borderId="0" xfId="0" applyFont="1" applyFill="1"/>
    <xf numFmtId="0" fontId="27" fillId="2" borderId="0" xfId="0" applyFont="1" applyFill="1" applyAlignment="1">
      <alignment vertical="center"/>
    </xf>
    <xf numFmtId="0" fontId="27" fillId="2" borderId="0" xfId="0" applyFont="1" applyFill="1" applyAlignment="1">
      <alignment vertical="center" wrapText="1"/>
    </xf>
    <xf numFmtId="0" fontId="20" fillId="2" borderId="0" xfId="0" applyFont="1" applyFill="1"/>
    <xf numFmtId="0" fontId="22" fillId="0" borderId="0" xfId="0" applyFont="1" applyBorder="1" applyAlignment="1"/>
    <xf numFmtId="165" fontId="23" fillId="2" borderId="0" xfId="0" applyNumberFormat="1" applyFont="1" applyFill="1" applyAlignment="1">
      <alignment horizontal="right"/>
    </xf>
    <xf numFmtId="0" fontId="0" fillId="2" borderId="0" xfId="0" applyFill="1" applyAlignment="1">
      <alignment horizontal="right"/>
    </xf>
    <xf numFmtId="165" fontId="20" fillId="2" borderId="0" xfId="0" applyNumberFormat="1" applyFont="1" applyFill="1" applyAlignment="1">
      <alignment horizontal="right"/>
    </xf>
    <xf numFmtId="0" fontId="27" fillId="2" borderId="0" xfId="0" applyFont="1" applyFill="1"/>
    <xf numFmtId="0" fontId="28" fillId="2" borderId="0" xfId="0" applyFont="1" applyFill="1"/>
    <xf numFmtId="165" fontId="27" fillId="2" borderId="0" xfId="0" applyNumberFormat="1" applyFont="1" applyFill="1"/>
    <xf numFmtId="166" fontId="27" fillId="2" borderId="0" xfId="0" applyNumberFormat="1" applyFont="1" applyFill="1"/>
    <xf numFmtId="165" fontId="27" fillId="2" borderId="1" xfId="0" applyNumberFormat="1" applyFont="1" applyFill="1" applyBorder="1"/>
    <xf numFmtId="0" fontId="27" fillId="3" borderId="1" xfId="0" applyFont="1" applyFill="1" applyBorder="1"/>
    <xf numFmtId="0" fontId="27" fillId="2" borderId="16" xfId="0" applyFont="1" applyFill="1" applyBorder="1"/>
    <xf numFmtId="0" fontId="5" fillId="2" borderId="0" xfId="0" applyFont="1" applyFill="1" applyBorder="1" applyAlignment="1">
      <alignment wrapText="1"/>
    </xf>
    <xf numFmtId="0" fontId="1" fillId="2" borderId="1" xfId="0" applyFont="1" applyFill="1" applyBorder="1" applyAlignment="1">
      <alignment horizontal="left" vertical="top" wrapText="1"/>
    </xf>
    <xf numFmtId="0" fontId="0" fillId="2" borderId="0" xfId="0" applyFill="1" applyBorder="1" applyAlignment="1">
      <alignment horizontal="center" vertical="top" wrapText="1"/>
    </xf>
    <xf numFmtId="0" fontId="20" fillId="2" borderId="0" xfId="0" applyFont="1" applyFill="1" applyBorder="1" applyAlignment="1">
      <alignment horizontal="right" wrapText="1"/>
    </xf>
    <xf numFmtId="165" fontId="0" fillId="2" borderId="0" xfId="0" applyNumberFormat="1" applyFill="1" applyBorder="1" applyAlignment="1">
      <alignment horizontal="right"/>
    </xf>
    <xf numFmtId="165" fontId="23" fillId="2" borderId="0" xfId="0" applyNumberFormat="1" applyFont="1" applyFill="1" applyBorder="1" applyAlignment="1">
      <alignment horizontal="right"/>
    </xf>
    <xf numFmtId="0" fontId="0" fillId="2" borderId="0" xfId="0" applyFill="1" applyBorder="1" applyAlignment="1">
      <alignment horizontal="right"/>
    </xf>
    <xf numFmtId="165" fontId="20" fillId="2" borderId="0" xfId="0" applyNumberFormat="1" applyFont="1" applyFill="1" applyBorder="1" applyAlignment="1">
      <alignment horizontal="right"/>
    </xf>
    <xf numFmtId="0" fontId="27" fillId="2" borderId="0" xfId="0" applyFont="1" applyFill="1" applyBorder="1"/>
    <xf numFmtId="0" fontId="21" fillId="2" borderId="0" xfId="0" applyFont="1" applyFill="1" applyBorder="1" applyAlignment="1"/>
    <xf numFmtId="0" fontId="0" fillId="0" borderId="0" xfId="0" applyBorder="1" applyAlignment="1"/>
    <xf numFmtId="0" fontId="20" fillId="2" borderId="20" xfId="0" applyFont="1" applyFill="1" applyBorder="1" applyAlignment="1"/>
    <xf numFmtId="0" fontId="20" fillId="2" borderId="21" xfId="0" applyFont="1" applyFill="1" applyBorder="1" applyAlignment="1">
      <alignment wrapText="1"/>
    </xf>
    <xf numFmtId="0" fontId="20" fillId="2" borderId="22" xfId="0" applyFont="1" applyFill="1" applyBorder="1" applyAlignment="1">
      <alignment wrapText="1"/>
    </xf>
    <xf numFmtId="0" fontId="23" fillId="2" borderId="23" xfId="0" applyFont="1" applyFill="1" applyBorder="1" applyAlignment="1">
      <alignment horizontal="right" wrapText="1"/>
    </xf>
    <xf numFmtId="0" fontId="0" fillId="2" borderId="24" xfId="0" applyFill="1" applyBorder="1" applyAlignment="1">
      <alignment vertical="top"/>
    </xf>
    <xf numFmtId="165" fontId="0" fillId="2" borderId="25" xfId="0" applyNumberFormat="1" applyFill="1" applyBorder="1" applyAlignment="1">
      <alignment horizontal="right"/>
    </xf>
    <xf numFmtId="0" fontId="0" fillId="2" borderId="26" xfId="0" applyFill="1" applyBorder="1" applyAlignment="1">
      <alignment vertical="top"/>
    </xf>
    <xf numFmtId="0" fontId="0" fillId="2" borderId="27" xfId="0" applyFill="1" applyBorder="1" applyAlignment="1"/>
    <xf numFmtId="0" fontId="0" fillId="2" borderId="27" xfId="0" applyFill="1" applyBorder="1" applyAlignment="1">
      <alignment horizontal="center"/>
    </xf>
    <xf numFmtId="0" fontId="0" fillId="2" borderId="16" xfId="0" applyFill="1" applyBorder="1" applyAlignment="1">
      <alignment wrapText="1"/>
    </xf>
    <xf numFmtId="0" fontId="20" fillId="2" borderId="22" xfId="0" applyFont="1" applyFill="1" applyBorder="1"/>
    <xf numFmtId="0" fontId="20" fillId="2" borderId="0" xfId="0" applyFont="1" applyFill="1" applyBorder="1"/>
    <xf numFmtId="165" fontId="20" fillId="2" borderId="25" xfId="0" applyNumberFormat="1" applyFont="1" applyFill="1" applyBorder="1" applyAlignment="1">
      <alignment horizontal="right"/>
    </xf>
    <xf numFmtId="0" fontId="20" fillId="2" borderId="16" xfId="0" applyFont="1" applyFill="1" applyBorder="1" applyAlignment="1">
      <alignment wrapText="1"/>
    </xf>
    <xf numFmtId="0" fontId="20" fillId="2" borderId="16" xfId="0" applyFont="1" applyFill="1" applyBorder="1"/>
    <xf numFmtId="165" fontId="20" fillId="2" borderId="28" xfId="0" applyNumberFormat="1" applyFont="1" applyFill="1" applyBorder="1" applyAlignment="1">
      <alignment horizontal="right"/>
    </xf>
    <xf numFmtId="0" fontId="20" fillId="2" borderId="30" xfId="0" applyFont="1" applyFill="1" applyBorder="1" applyAlignment="1">
      <alignment wrapText="1"/>
    </xf>
    <xf numFmtId="0" fontId="20" fillId="2" borderId="24" xfId="0" applyFont="1" applyFill="1" applyBorder="1" applyAlignment="1">
      <alignment vertical="top"/>
    </xf>
    <xf numFmtId="0" fontId="20" fillId="2" borderId="26" xfId="0" applyFont="1" applyFill="1" applyBorder="1" applyAlignment="1">
      <alignment vertical="top"/>
    </xf>
    <xf numFmtId="0" fontId="0" fillId="2" borderId="31" xfId="0" applyFill="1" applyBorder="1" applyAlignment="1">
      <alignment horizontal="center"/>
    </xf>
    <xf numFmtId="0" fontId="23" fillId="2" borderId="32" xfId="0" applyFont="1" applyFill="1" applyBorder="1" applyAlignment="1">
      <alignment horizontal="right" wrapText="1"/>
    </xf>
    <xf numFmtId="0" fontId="7" fillId="2" borderId="0" xfId="0" applyNumberFormat="1" applyFont="1" applyFill="1" applyAlignment="1">
      <alignment wrapText="1"/>
    </xf>
    <xf numFmtId="0" fontId="0" fillId="2" borderId="15" xfId="0" applyFill="1" applyBorder="1"/>
    <xf numFmtId="165" fontId="20" fillId="2" borderId="37" xfId="0" applyNumberFormat="1" applyFont="1" applyFill="1" applyBorder="1" applyAlignment="1">
      <alignment horizontal="right"/>
    </xf>
    <xf numFmtId="0" fontId="0" fillId="2" borderId="30" xfId="0" applyFill="1" applyBorder="1"/>
    <xf numFmtId="0" fontId="0" fillId="2" borderId="33" xfId="0" applyFill="1" applyBorder="1"/>
    <xf numFmtId="0" fontId="0" fillId="2" borderId="40" xfId="0" applyFill="1" applyBorder="1"/>
    <xf numFmtId="0" fontId="0" fillId="2" borderId="16" xfId="0" applyFill="1" applyBorder="1"/>
    <xf numFmtId="0" fontId="0" fillId="2" borderId="41" xfId="0" applyFill="1" applyBorder="1"/>
    <xf numFmtId="0" fontId="20" fillId="0" borderId="1" xfId="0" applyFont="1" applyBorder="1" applyAlignment="1">
      <alignment horizontal="left" wrapText="1"/>
    </xf>
    <xf numFmtId="0" fontId="20" fillId="2" borderId="1" xfId="0" applyFont="1" applyFill="1" applyBorder="1" applyAlignment="1">
      <alignment wrapText="1"/>
    </xf>
    <xf numFmtId="0" fontId="20" fillId="2" borderId="27" xfId="0" applyFont="1" applyFill="1" applyBorder="1" applyAlignment="1">
      <alignment wrapText="1"/>
    </xf>
    <xf numFmtId="0" fontId="23" fillId="2" borderId="20" xfId="0" applyFont="1" applyFill="1" applyBorder="1" applyAlignment="1"/>
    <xf numFmtId="0" fontId="2" fillId="0" borderId="22" xfId="0" applyFont="1" applyBorder="1"/>
    <xf numFmtId="0" fontId="23" fillId="0" borderId="29" xfId="0" applyFont="1" applyBorder="1" applyAlignment="1">
      <alignment horizontal="left" wrapText="1"/>
    </xf>
    <xf numFmtId="0" fontId="2" fillId="2" borderId="39" xfId="0" applyFont="1" applyFill="1" applyBorder="1"/>
    <xf numFmtId="0" fontId="0" fillId="2" borderId="2" xfId="0" applyFill="1" applyBorder="1" applyAlignment="1">
      <alignment wrapText="1"/>
    </xf>
    <xf numFmtId="0" fontId="0" fillId="2" borderId="8" xfId="0" applyFill="1" applyBorder="1"/>
    <xf numFmtId="0" fontId="0" fillId="2" borderId="0" xfId="0" applyFill="1" applyBorder="1"/>
    <xf numFmtId="0" fontId="0" fillId="2" borderId="9" xfId="0" applyFill="1" applyBorder="1"/>
    <xf numFmtId="0" fontId="0" fillId="2" borderId="2" xfId="0" applyFill="1" applyBorder="1" applyAlignment="1">
      <alignment horizontal="center"/>
    </xf>
    <xf numFmtId="165" fontId="0" fillId="2" borderId="28" xfId="0" applyNumberFormat="1" applyFill="1" applyBorder="1" applyAlignment="1">
      <alignment horizontal="right"/>
    </xf>
    <xf numFmtId="165" fontId="20" fillId="2" borderId="44" xfId="0" applyNumberFormat="1" applyFont="1" applyFill="1" applyBorder="1" applyAlignment="1">
      <alignment horizontal="right"/>
    </xf>
    <xf numFmtId="0" fontId="20" fillId="2" borderId="3" xfId="0" applyFont="1" applyFill="1" applyBorder="1" applyAlignment="1">
      <alignment vertical="top"/>
    </xf>
    <xf numFmtId="0" fontId="20" fillId="2" borderId="45" xfId="0" applyFont="1" applyFill="1" applyBorder="1" applyAlignment="1">
      <alignment vertical="top"/>
    </xf>
    <xf numFmtId="0" fontId="14" fillId="2" borderId="1" xfId="0" applyFont="1" applyFill="1" applyBorder="1" applyAlignment="1">
      <alignment horizontal="center" vertical="center"/>
    </xf>
    <xf numFmtId="0" fontId="14" fillId="2" borderId="1" xfId="0" applyFont="1" applyFill="1" applyBorder="1" applyAlignment="1">
      <alignment horizontal="center"/>
    </xf>
    <xf numFmtId="0" fontId="0" fillId="2" borderId="0" xfId="0" applyFill="1" applyBorder="1"/>
    <xf numFmtId="0" fontId="0" fillId="2" borderId="0" xfId="0" applyFill="1" applyAlignment="1">
      <alignment wrapText="1"/>
    </xf>
    <xf numFmtId="0" fontId="14" fillId="2" borderId="1" xfId="0" applyFont="1" applyFill="1" applyBorder="1"/>
    <xf numFmtId="0" fontId="6" fillId="2" borderId="1" xfId="1" applyFill="1" applyBorder="1"/>
    <xf numFmtId="166" fontId="0" fillId="2" borderId="1" xfId="0" applyNumberFormat="1" applyFill="1" applyBorder="1" applyAlignment="1">
      <alignment horizontal="center"/>
    </xf>
    <xf numFmtId="165" fontId="0" fillId="2" borderId="0" xfId="0" applyNumberFormat="1" applyFill="1" applyBorder="1"/>
    <xf numFmtId="0" fontId="7" fillId="2" borderId="1" xfId="0" applyFont="1" applyFill="1" applyBorder="1" applyAlignment="1">
      <alignment horizontal="center"/>
    </xf>
    <xf numFmtId="0" fontId="16" fillId="2" borderId="1" xfId="0" applyFont="1" applyFill="1" applyBorder="1"/>
    <xf numFmtId="0" fontId="17" fillId="2" borderId="1" xfId="0" applyFont="1" applyFill="1" applyBorder="1"/>
    <xf numFmtId="0" fontId="1" fillId="2" borderId="0" xfId="0" applyFont="1" applyFill="1" applyBorder="1" applyAlignment="1">
      <alignment wrapText="1"/>
    </xf>
    <xf numFmtId="0" fontId="22" fillId="2" borderId="0" xfId="0" applyFont="1" applyFill="1" applyBorder="1" applyAlignment="1"/>
    <xf numFmtId="49" fontId="0" fillId="2" borderId="1" xfId="0" applyNumberFormat="1" applyFill="1" applyBorder="1"/>
    <xf numFmtId="0" fontId="6" fillId="0" borderId="2" xfId="1" applyBorder="1"/>
    <xf numFmtId="0" fontId="27" fillId="2" borderId="2" xfId="0" applyFont="1" applyFill="1" applyBorder="1" applyAlignment="1">
      <alignment wrapText="1"/>
    </xf>
    <xf numFmtId="0" fontId="0" fillId="2" borderId="3" xfId="0" applyFill="1" applyBorder="1" applyAlignment="1">
      <alignment wrapText="1"/>
    </xf>
    <xf numFmtId="0" fontId="5" fillId="2" borderId="1" xfId="0" applyFont="1" applyFill="1" applyBorder="1" applyAlignment="1">
      <alignment vertical="top" wrapText="1"/>
    </xf>
    <xf numFmtId="0" fontId="0" fillId="0" borderId="1" xfId="0" applyBorder="1" applyAlignment="1">
      <alignment vertical="top" wrapText="1"/>
    </xf>
    <xf numFmtId="0" fontId="5" fillId="2" borderId="2" xfId="0" applyFont="1" applyFill="1"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20" fillId="0" borderId="1" xfId="0" applyFont="1" applyBorder="1" applyAlignment="1">
      <alignment horizontal="left"/>
    </xf>
    <xf numFmtId="0" fontId="20" fillId="0" borderId="38" xfId="0" applyFont="1" applyBorder="1" applyAlignment="1">
      <alignment horizontal="left"/>
    </xf>
    <xf numFmtId="0" fontId="20" fillId="0" borderId="39" xfId="0" applyFont="1" applyBorder="1" applyAlignment="1">
      <alignment horizontal="left"/>
    </xf>
    <xf numFmtId="0" fontId="5" fillId="2" borderId="5" xfId="0" applyFont="1" applyFill="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29" fillId="2" borderId="14" xfId="0" applyFont="1" applyFill="1" applyBorder="1" applyAlignment="1">
      <alignment horizontal="center" vertical="center"/>
    </xf>
    <xf numFmtId="0" fontId="29" fillId="0" borderId="15" xfId="0" applyFont="1" applyBorder="1" applyAlignment="1">
      <alignment horizontal="center" vertical="center"/>
    </xf>
    <xf numFmtId="0" fontId="29" fillId="0" borderId="33" xfId="0" applyFont="1" applyBorder="1" applyAlignment="1">
      <alignment horizontal="center" vertical="center"/>
    </xf>
    <xf numFmtId="0" fontId="0" fillId="2" borderId="5"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12" xfId="0" applyFill="1" applyBorder="1" applyAlignment="1">
      <alignment horizontal="center" vertical="top" wrapText="1"/>
    </xf>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20" fillId="2" borderId="34" xfId="0" applyFont="1" applyFill="1" applyBorder="1" applyAlignment="1">
      <alignment vertical="top"/>
    </xf>
    <xf numFmtId="0" fontId="20" fillId="2" borderId="35" xfId="0" applyFont="1" applyFill="1" applyBorder="1" applyAlignment="1">
      <alignment vertical="top"/>
    </xf>
    <xf numFmtId="0" fontId="0" fillId="0" borderId="35" xfId="0" applyBorder="1" applyAlignment="1">
      <alignment vertical="top"/>
    </xf>
    <xf numFmtId="0" fontId="0" fillId="0" borderId="36" xfId="0" applyBorder="1" applyAlignment="1">
      <alignment vertical="top"/>
    </xf>
    <xf numFmtId="0" fontId="27" fillId="2" borderId="5" xfId="0" applyFont="1" applyFill="1" applyBorder="1" applyAlignment="1">
      <alignment horizontal="center" vertical="center" wrapText="1"/>
    </xf>
    <xf numFmtId="0" fontId="27" fillId="2" borderId="7" xfId="0" applyFont="1" applyFill="1" applyBorder="1" applyAlignment="1">
      <alignment vertical="center"/>
    </xf>
    <xf numFmtId="0" fontId="27" fillId="2" borderId="8" xfId="0" applyFont="1" applyFill="1" applyBorder="1" applyAlignment="1">
      <alignment vertical="center"/>
    </xf>
    <xf numFmtId="0" fontId="27" fillId="2" borderId="9" xfId="0" applyFont="1" applyFill="1" applyBorder="1" applyAlignment="1">
      <alignment vertical="center"/>
    </xf>
    <xf numFmtId="0" fontId="27" fillId="2" borderId="10" xfId="0" applyFont="1" applyFill="1" applyBorder="1" applyAlignment="1">
      <alignment vertical="center"/>
    </xf>
    <xf numFmtId="0" fontId="27" fillId="2" borderId="12" xfId="0" applyFont="1" applyFill="1" applyBorder="1" applyAlignment="1">
      <alignment vertical="center"/>
    </xf>
    <xf numFmtId="0" fontId="20" fillId="0" borderId="27" xfId="0" applyFont="1" applyBorder="1" applyAlignment="1">
      <alignment horizontal="left"/>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2" fillId="0" borderId="29" xfId="0" applyFont="1" applyBorder="1" applyAlignment="1">
      <alignment horizontal="left"/>
    </xf>
    <xf numFmtId="0" fontId="2" fillId="0" borderId="42" xfId="0" applyFont="1" applyBorder="1" applyAlignment="1">
      <alignment horizontal="left"/>
    </xf>
    <xf numFmtId="0" fontId="2" fillId="0" borderId="43" xfId="0" applyFont="1" applyBorder="1" applyAlignment="1">
      <alignment horizontal="left"/>
    </xf>
    <xf numFmtId="0" fontId="7" fillId="2" borderId="11" xfId="0" applyFont="1" applyFill="1" applyBorder="1" applyAlignment="1">
      <alignment horizontal="left" wrapText="1"/>
    </xf>
    <xf numFmtId="0" fontId="0" fillId="0" borderId="11" xfId="0" applyBorder="1" applyAlignment="1">
      <alignment horizontal="left" wrapText="1"/>
    </xf>
    <xf numFmtId="0" fontId="18" fillId="2" borderId="17" xfId="0" applyFont="1"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0" xfId="0" applyFill="1" applyAlignment="1">
      <alignment wrapText="1"/>
    </xf>
    <xf numFmtId="0" fontId="0" fillId="0" borderId="0" xfId="0" applyAlignment="1">
      <alignment vertical="center"/>
    </xf>
    <xf numFmtId="0" fontId="32" fillId="0" borderId="0" xfId="0" applyFont="1" applyAlignment="1">
      <alignment vertical="center"/>
    </xf>
    <xf numFmtId="0" fontId="6" fillId="0" borderId="0" xfId="1" applyAlignment="1">
      <alignment vertical="center"/>
    </xf>
  </cellXfs>
  <cellStyles count="2">
    <cellStyle name="Hyperlänk" xfId="1" builtinId="8"/>
    <cellStyle name="Normal" xfId="0" builtinId="0"/>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ommunikationstjanster.avrop@telenor.se"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A102-A38A-464B-881C-F1DF209E9978}">
  <dimension ref="A1:AD103"/>
  <sheetViews>
    <sheetView tabSelected="1" zoomScaleNormal="100" workbookViewId="0">
      <selection activeCell="D8" sqref="D8:F8"/>
    </sheetView>
  </sheetViews>
  <sheetFormatPr defaultColWidth="9.140625" defaultRowHeight="15" x14ac:dyDescent="0.25"/>
  <cols>
    <col min="1" max="1" width="1.5703125" style="14" customWidth="1"/>
    <col min="2" max="2" width="9.7109375" style="14" customWidth="1"/>
    <col min="3" max="3" width="18.28515625" style="14" customWidth="1"/>
    <col min="4" max="5" width="14.42578125" style="14" customWidth="1"/>
    <col min="6" max="6" width="13.5703125" style="14" customWidth="1"/>
    <col min="7" max="7" width="15.7109375" style="14" customWidth="1"/>
    <col min="8" max="8" width="22.140625" style="14" customWidth="1"/>
    <col min="9" max="9" width="34.140625" style="14" customWidth="1"/>
    <col min="10" max="10" width="12.85546875" style="14" customWidth="1"/>
    <col min="11" max="11" width="10.85546875" style="14" customWidth="1"/>
    <col min="12" max="16384" width="9.140625" style="14"/>
  </cols>
  <sheetData>
    <row r="1" spans="1:12" ht="36" x14ac:dyDescent="0.55000000000000004">
      <c r="A1" s="1"/>
      <c r="B1" s="46" t="s">
        <v>0</v>
      </c>
      <c r="C1" s="2"/>
      <c r="D1" s="1"/>
      <c r="E1" s="1"/>
      <c r="F1" s="1"/>
      <c r="G1" s="1"/>
      <c r="H1" s="1"/>
      <c r="I1" s="7" t="s">
        <v>142</v>
      </c>
    </row>
    <row r="2" spans="1:12" ht="24" x14ac:dyDescent="0.4">
      <c r="A2" s="1"/>
      <c r="B2" s="47" t="s">
        <v>52</v>
      </c>
      <c r="C2" s="3"/>
      <c r="D2" s="1"/>
      <c r="E2" s="1"/>
      <c r="F2" s="1"/>
      <c r="G2" s="1"/>
      <c r="H2" s="48" t="s">
        <v>1</v>
      </c>
      <c r="I2" s="4"/>
    </row>
    <row r="3" spans="1:12" ht="24" x14ac:dyDescent="0.4">
      <c r="A3" s="1"/>
      <c r="B3" s="47" t="s">
        <v>51</v>
      </c>
      <c r="C3" s="3"/>
      <c r="D3" s="1"/>
      <c r="E3" s="1"/>
      <c r="F3" s="1"/>
      <c r="G3" s="1"/>
      <c r="H3" s="48" t="s">
        <v>2</v>
      </c>
      <c r="I3" s="5"/>
    </row>
    <row r="4" spans="1:12" ht="18.75" customHeight="1" x14ac:dyDescent="0.35">
      <c r="A4" s="1"/>
      <c r="B4" s="3"/>
      <c r="C4" s="3"/>
      <c r="D4" s="1"/>
      <c r="E4" s="1"/>
      <c r="F4" s="1"/>
      <c r="G4" s="1"/>
      <c r="H4" s="48" t="s">
        <v>3</v>
      </c>
      <c r="I4" s="131"/>
    </row>
    <row r="5" spans="1:12" ht="27" x14ac:dyDescent="0.35">
      <c r="A5" s="1"/>
      <c r="B5" s="3"/>
      <c r="C5" s="3"/>
      <c r="D5" s="1"/>
      <c r="E5" s="1"/>
      <c r="F5" s="1"/>
      <c r="G5" s="1"/>
      <c r="H5" s="49" t="s">
        <v>4</v>
      </c>
      <c r="I5" s="4"/>
    </row>
    <row r="6" spans="1:12" x14ac:dyDescent="0.25">
      <c r="A6" s="1"/>
      <c r="B6" s="1"/>
      <c r="C6" s="1"/>
      <c r="D6" s="1"/>
      <c r="E6" s="1"/>
      <c r="F6" s="1"/>
      <c r="G6" s="1"/>
      <c r="H6" s="1"/>
      <c r="I6" s="1"/>
    </row>
    <row r="7" spans="1:12" ht="15.75" x14ac:dyDescent="0.3">
      <c r="A7" s="1"/>
      <c r="B7" s="43" t="s">
        <v>5</v>
      </c>
      <c r="C7" s="6"/>
      <c r="D7" s="1"/>
      <c r="E7" s="1"/>
      <c r="F7" s="1"/>
      <c r="G7" s="1"/>
      <c r="H7" s="43" t="s">
        <v>6</v>
      </c>
      <c r="I7" s="1"/>
    </row>
    <row r="8" spans="1:12" ht="45.75" customHeight="1" x14ac:dyDescent="0.3">
      <c r="A8" s="1"/>
      <c r="B8" s="44" t="s">
        <v>7</v>
      </c>
      <c r="C8" s="1"/>
      <c r="D8" s="135"/>
      <c r="E8" s="136"/>
      <c r="F8" s="136"/>
      <c r="G8" s="1"/>
      <c r="H8" s="44" t="s">
        <v>8</v>
      </c>
      <c r="I8" s="63" t="str">
        <f>Prismatris!B140</f>
        <v/>
      </c>
      <c r="K8" s="129"/>
      <c r="L8" s="40"/>
    </row>
    <row r="9" spans="1:12" ht="15.75" x14ac:dyDescent="0.3">
      <c r="A9" s="1"/>
      <c r="B9" s="44" t="s">
        <v>9</v>
      </c>
      <c r="C9" s="1"/>
      <c r="D9" s="135"/>
      <c r="E9" s="136"/>
      <c r="F9" s="136"/>
      <c r="G9" s="1"/>
      <c r="H9" s="44" t="s">
        <v>9</v>
      </c>
      <c r="I9" s="63" t="str">
        <f>Prismatris!B141</f>
        <v/>
      </c>
      <c r="K9" s="129"/>
      <c r="L9" s="40"/>
    </row>
    <row r="10" spans="1:12" ht="15.75" x14ac:dyDescent="0.3">
      <c r="A10" s="1"/>
      <c r="B10" s="44" t="s">
        <v>10</v>
      </c>
      <c r="C10" s="1"/>
      <c r="D10" s="137"/>
      <c r="E10" s="138"/>
      <c r="F10" s="139"/>
      <c r="G10" s="1"/>
      <c r="H10" s="44" t="s">
        <v>10</v>
      </c>
      <c r="I10" s="63" t="str">
        <f>Prismatris!B142</f>
        <v/>
      </c>
      <c r="K10" s="129"/>
      <c r="L10" s="40"/>
    </row>
    <row r="11" spans="1:12" ht="15.75" x14ac:dyDescent="0.3">
      <c r="A11" s="1"/>
      <c r="B11" s="44" t="s">
        <v>11</v>
      </c>
      <c r="C11" s="1"/>
      <c r="D11" s="135"/>
      <c r="E11" s="136"/>
      <c r="F11" s="136"/>
      <c r="G11" s="1"/>
      <c r="H11" s="44" t="s">
        <v>11</v>
      </c>
      <c r="I11" s="63" t="str">
        <f>Prismatris!B143</f>
        <v/>
      </c>
      <c r="K11" s="129"/>
      <c r="L11" s="62"/>
    </row>
    <row r="12" spans="1:12" ht="15.75" x14ac:dyDescent="0.3">
      <c r="A12" s="1"/>
      <c r="B12" s="44" t="s">
        <v>12</v>
      </c>
      <c r="C12" s="1"/>
      <c r="D12" s="135"/>
      <c r="E12" s="136"/>
      <c r="F12" s="136"/>
      <c r="G12" s="1"/>
      <c r="H12" s="44" t="s">
        <v>13</v>
      </c>
      <c r="I12" s="63" t="str">
        <f>Prismatris!B144</f>
        <v/>
      </c>
      <c r="K12" s="129"/>
      <c r="L12" s="40"/>
    </row>
    <row r="13" spans="1:12" ht="15.75" x14ac:dyDescent="0.3">
      <c r="A13" s="1"/>
      <c r="B13" s="45" t="s">
        <v>14</v>
      </c>
      <c r="C13" s="7"/>
      <c r="D13" s="135"/>
      <c r="E13" s="136"/>
      <c r="F13" s="136"/>
      <c r="G13" s="1"/>
      <c r="H13" s="44" t="s">
        <v>15</v>
      </c>
      <c r="I13" s="44"/>
    </row>
    <row r="14" spans="1:12" ht="15.75" x14ac:dyDescent="0.3">
      <c r="A14" s="1"/>
      <c r="B14" s="44" t="s">
        <v>16</v>
      </c>
      <c r="C14" s="1"/>
      <c r="D14" s="135"/>
      <c r="E14" s="136"/>
      <c r="F14" s="136"/>
      <c r="G14" s="1"/>
      <c r="H14" s="155"/>
      <c r="I14" s="156"/>
      <c r="J14" s="64"/>
      <c r="K14" s="64"/>
      <c r="L14" s="120"/>
    </row>
    <row r="15" spans="1:12" ht="15.75" x14ac:dyDescent="0.3">
      <c r="A15" s="1"/>
      <c r="B15" s="44" t="s">
        <v>17</v>
      </c>
      <c r="C15" s="1"/>
      <c r="D15" s="135"/>
      <c r="E15" s="136"/>
      <c r="F15" s="136"/>
      <c r="G15" s="1"/>
      <c r="H15" s="157"/>
      <c r="I15" s="158"/>
      <c r="J15" s="64"/>
      <c r="K15" s="64"/>
      <c r="L15" s="120"/>
    </row>
    <row r="16" spans="1:12" ht="15.75" x14ac:dyDescent="0.3">
      <c r="A16" s="1"/>
      <c r="B16" s="44" t="s">
        <v>18</v>
      </c>
      <c r="C16" s="1"/>
      <c r="D16" s="135"/>
      <c r="E16" s="136"/>
      <c r="F16" s="136"/>
      <c r="G16" s="1"/>
      <c r="H16" s="157"/>
      <c r="I16" s="158"/>
      <c r="J16" s="64"/>
      <c r="K16" s="64"/>
      <c r="L16" s="120"/>
    </row>
    <row r="17" spans="1:12" ht="15.75" x14ac:dyDescent="0.3">
      <c r="A17" s="1"/>
      <c r="B17" s="44" t="s">
        <v>19</v>
      </c>
      <c r="C17" s="1"/>
      <c r="D17" s="143"/>
      <c r="E17" s="144"/>
      <c r="F17" s="145"/>
      <c r="G17" s="1"/>
      <c r="H17" s="157"/>
      <c r="I17" s="158"/>
      <c r="J17" s="64"/>
      <c r="K17" s="64"/>
      <c r="L17" s="120"/>
    </row>
    <row r="18" spans="1:12" ht="15.75" x14ac:dyDescent="0.3">
      <c r="A18" s="1"/>
      <c r="B18" s="44"/>
      <c r="C18" s="1"/>
      <c r="D18" s="146"/>
      <c r="E18" s="147"/>
      <c r="F18" s="148"/>
      <c r="G18" s="1"/>
      <c r="H18" s="157"/>
      <c r="I18" s="158"/>
      <c r="J18" s="64"/>
      <c r="K18" s="64"/>
      <c r="L18" s="120"/>
    </row>
    <row r="19" spans="1:12" ht="15.75" x14ac:dyDescent="0.3">
      <c r="A19" s="1"/>
      <c r="B19" s="44"/>
      <c r="C19" s="1"/>
      <c r="D19" s="149"/>
      <c r="E19" s="150"/>
      <c r="F19" s="151"/>
      <c r="G19" s="1"/>
      <c r="H19" s="159"/>
      <c r="I19" s="160"/>
      <c r="J19" s="64"/>
      <c r="K19" s="64"/>
      <c r="L19" s="120"/>
    </row>
    <row r="20" spans="1:12" ht="15.75" x14ac:dyDescent="0.3">
      <c r="A20" s="1"/>
      <c r="B20" s="44" t="s">
        <v>20</v>
      </c>
      <c r="C20" s="1"/>
      <c r="D20" s="1"/>
      <c r="E20" s="1"/>
      <c r="F20" s="1"/>
      <c r="G20" s="1"/>
      <c r="H20" s="1"/>
    </row>
    <row r="21" spans="1:12" x14ac:dyDescent="0.25">
      <c r="A21" s="1"/>
      <c r="B21" s="1"/>
      <c r="C21" s="1"/>
      <c r="D21" s="1"/>
      <c r="E21" s="1"/>
      <c r="F21" s="1"/>
      <c r="G21" s="1"/>
      <c r="H21" s="1"/>
    </row>
    <row r="22" spans="1:12" ht="15.75" thickBot="1" x14ac:dyDescent="0.3">
      <c r="A22" s="1"/>
      <c r="B22" s="71" t="s">
        <v>41</v>
      </c>
      <c r="C22" s="72"/>
      <c r="D22" s="72"/>
      <c r="E22" s="1"/>
      <c r="F22" s="1"/>
      <c r="G22" s="1"/>
      <c r="H22" s="1"/>
    </row>
    <row r="23" spans="1:12" ht="39" x14ac:dyDescent="0.25">
      <c r="A23" s="1"/>
      <c r="B23" s="73" t="s">
        <v>21</v>
      </c>
      <c r="C23" s="74" t="s">
        <v>91</v>
      </c>
      <c r="D23" s="74" t="s">
        <v>53</v>
      </c>
      <c r="E23" s="74" t="s">
        <v>42</v>
      </c>
      <c r="F23" s="75"/>
      <c r="G23" s="75"/>
      <c r="H23" s="75"/>
      <c r="I23" s="76" t="s">
        <v>22</v>
      </c>
      <c r="K23" s="65"/>
      <c r="L23" s="120"/>
    </row>
    <row r="24" spans="1:12" x14ac:dyDescent="0.25">
      <c r="A24" s="1"/>
      <c r="B24" s="77"/>
      <c r="C24" s="39"/>
      <c r="D24" s="12"/>
      <c r="E24" s="12"/>
      <c r="F24" s="40"/>
      <c r="G24" s="40"/>
      <c r="H24" s="40"/>
      <c r="I24" s="78" t="str">
        <f>Prismatris!H19</f>
        <v>0</v>
      </c>
      <c r="K24" s="66"/>
      <c r="L24" s="120"/>
    </row>
    <row r="25" spans="1:12" x14ac:dyDescent="0.25">
      <c r="A25" s="1"/>
      <c r="B25" s="77"/>
      <c r="C25" s="39"/>
      <c r="D25" s="12"/>
      <c r="E25" s="12"/>
      <c r="F25" s="40"/>
      <c r="G25" s="40"/>
      <c r="H25" s="40"/>
      <c r="I25" s="78" t="str">
        <f>Prismatris!H20</f>
        <v>0</v>
      </c>
      <c r="K25" s="66"/>
      <c r="L25" s="120"/>
    </row>
    <row r="26" spans="1:12" x14ac:dyDescent="0.25">
      <c r="B26" s="77"/>
      <c r="C26" s="39"/>
      <c r="D26" s="12"/>
      <c r="E26" s="12"/>
      <c r="F26" s="40"/>
      <c r="G26" s="40"/>
      <c r="H26" s="40"/>
      <c r="I26" s="78" t="str">
        <f>Prismatris!H21</f>
        <v>0</v>
      </c>
      <c r="K26" s="66"/>
      <c r="L26" s="120"/>
    </row>
    <row r="27" spans="1:12" ht="15.75" thickBot="1" x14ac:dyDescent="0.3">
      <c r="A27" s="1"/>
      <c r="B27" s="79"/>
      <c r="C27" s="80"/>
      <c r="D27" s="81"/>
      <c r="E27" s="81"/>
      <c r="F27" s="82"/>
      <c r="G27" s="82"/>
      <c r="H27" s="82"/>
      <c r="I27" s="114" t="str">
        <f>Prismatris!H22</f>
        <v>0</v>
      </c>
      <c r="K27" s="66"/>
      <c r="L27" s="120"/>
    </row>
    <row r="28" spans="1:12" x14ac:dyDescent="0.25">
      <c r="A28" s="1"/>
      <c r="B28" s="1"/>
      <c r="C28" s="1"/>
      <c r="D28" s="1"/>
      <c r="E28" s="1"/>
      <c r="F28" s="1"/>
      <c r="G28" s="1"/>
      <c r="H28" s="1"/>
      <c r="I28" s="52">
        <f>SUM(I24:I27)</f>
        <v>0</v>
      </c>
      <c r="K28" s="67"/>
      <c r="L28" s="120"/>
    </row>
    <row r="29" spans="1:12" ht="16.5" thickBot="1" x14ac:dyDescent="0.35">
      <c r="A29" s="1"/>
      <c r="B29" s="71" t="s">
        <v>43</v>
      </c>
      <c r="C29" s="51"/>
      <c r="D29" s="51"/>
      <c r="E29" s="1"/>
      <c r="F29" s="1"/>
      <c r="G29" s="1"/>
      <c r="H29" s="1"/>
      <c r="I29" s="53"/>
      <c r="K29" s="68"/>
      <c r="L29" s="120"/>
    </row>
    <row r="30" spans="1:12" x14ac:dyDescent="0.25">
      <c r="A30" s="1"/>
      <c r="B30" s="73" t="s">
        <v>21</v>
      </c>
      <c r="C30" s="74" t="s">
        <v>91</v>
      </c>
      <c r="D30" s="75"/>
      <c r="E30" s="75"/>
      <c r="F30" s="83"/>
      <c r="G30" s="83"/>
      <c r="H30" s="83"/>
      <c r="I30" s="76" t="s">
        <v>22</v>
      </c>
      <c r="K30" s="65"/>
      <c r="L30" s="120"/>
    </row>
    <row r="31" spans="1:12" x14ac:dyDescent="0.25">
      <c r="A31" s="1"/>
      <c r="B31" s="77"/>
      <c r="C31" s="39"/>
      <c r="D31" s="41"/>
      <c r="E31" s="41"/>
      <c r="F31" s="84"/>
      <c r="G31" s="84"/>
      <c r="H31" s="84"/>
      <c r="I31" s="85" t="str">
        <f>Prismatris!H34</f>
        <v>0</v>
      </c>
      <c r="K31" s="69"/>
      <c r="L31" s="120"/>
    </row>
    <row r="32" spans="1:12" x14ac:dyDescent="0.25">
      <c r="A32" s="1"/>
      <c r="B32" s="77"/>
      <c r="C32" s="39"/>
      <c r="D32" s="41"/>
      <c r="E32" s="41"/>
      <c r="F32" s="84"/>
      <c r="G32" s="84"/>
      <c r="H32" s="84"/>
      <c r="I32" s="85" t="str">
        <f>Prismatris!H35</f>
        <v>0</v>
      </c>
      <c r="K32" s="69"/>
      <c r="L32" s="120"/>
    </row>
    <row r="33" spans="1:12" x14ac:dyDescent="0.25">
      <c r="B33" s="77"/>
      <c r="C33" s="39"/>
      <c r="D33" s="41"/>
      <c r="E33" s="41"/>
      <c r="F33" s="84"/>
      <c r="G33" s="84"/>
      <c r="H33" s="84"/>
      <c r="I33" s="85" t="str">
        <f>Prismatris!H36</f>
        <v>0</v>
      </c>
      <c r="K33" s="69"/>
      <c r="L33" s="120"/>
    </row>
    <row r="34" spans="1:12" ht="15.75" thickBot="1" x14ac:dyDescent="0.3">
      <c r="A34" s="1"/>
      <c r="B34" s="79"/>
      <c r="C34" s="80"/>
      <c r="D34" s="86"/>
      <c r="E34" s="86"/>
      <c r="F34" s="87"/>
      <c r="G34" s="87"/>
      <c r="H34" s="87"/>
      <c r="I34" s="88" t="str">
        <f>Prismatris!H37</f>
        <v>0</v>
      </c>
      <c r="K34" s="69"/>
      <c r="L34" s="120"/>
    </row>
    <row r="35" spans="1:12" x14ac:dyDescent="0.25">
      <c r="A35" s="1"/>
      <c r="B35" s="50"/>
      <c r="C35" s="50"/>
      <c r="D35" s="50"/>
      <c r="E35" s="50"/>
      <c r="F35" s="50"/>
      <c r="G35" s="50"/>
      <c r="H35" s="50"/>
      <c r="I35" s="52">
        <f>SUM(I31:I34)</f>
        <v>0</v>
      </c>
      <c r="K35" s="67"/>
      <c r="L35" s="120"/>
    </row>
    <row r="36" spans="1:12" ht="16.5" thickBot="1" x14ac:dyDescent="0.35">
      <c r="A36" s="1"/>
      <c r="B36" s="71" t="s">
        <v>93</v>
      </c>
      <c r="C36" s="51"/>
      <c r="D36" s="51"/>
      <c r="E36" s="1"/>
      <c r="F36" s="1"/>
      <c r="G36" s="1"/>
      <c r="H36" s="1"/>
      <c r="I36" s="53"/>
      <c r="K36" s="68"/>
      <c r="L36" s="120"/>
    </row>
    <row r="37" spans="1:12" x14ac:dyDescent="0.25">
      <c r="A37" s="1"/>
      <c r="B37" s="73" t="s">
        <v>21</v>
      </c>
      <c r="C37" s="74" t="s">
        <v>91</v>
      </c>
      <c r="D37" s="74" t="s">
        <v>114</v>
      </c>
      <c r="E37" s="75"/>
      <c r="F37" s="83"/>
      <c r="G37" s="83"/>
      <c r="H37" s="83"/>
      <c r="I37" s="76" t="s">
        <v>22</v>
      </c>
      <c r="K37" s="65"/>
      <c r="L37" s="120"/>
    </row>
    <row r="38" spans="1:12" x14ac:dyDescent="0.25">
      <c r="A38" s="1"/>
      <c r="B38" s="77"/>
      <c r="C38" s="39"/>
      <c r="D38" s="39"/>
      <c r="E38" s="41"/>
      <c r="F38" s="84"/>
      <c r="G38" s="84"/>
      <c r="H38" s="84"/>
      <c r="I38" s="85" t="str">
        <f>Prismatris!H51</f>
        <v>0</v>
      </c>
      <c r="K38" s="69"/>
      <c r="L38" s="120"/>
    </row>
    <row r="39" spans="1:12" x14ac:dyDescent="0.25">
      <c r="B39" s="77"/>
      <c r="C39" s="39"/>
      <c r="D39" s="39"/>
      <c r="E39" s="41"/>
      <c r="F39" s="84"/>
      <c r="G39" s="84"/>
      <c r="H39" s="84"/>
      <c r="I39" s="85" t="str">
        <f>Prismatris!H52</f>
        <v>0</v>
      </c>
      <c r="K39" s="69"/>
      <c r="L39" s="120"/>
    </row>
    <row r="40" spans="1:12" x14ac:dyDescent="0.25">
      <c r="B40" s="77"/>
      <c r="C40" s="39"/>
      <c r="D40" s="39"/>
      <c r="E40" s="41"/>
      <c r="F40" s="84"/>
      <c r="G40" s="84"/>
      <c r="H40" s="84"/>
      <c r="I40" s="85" t="str">
        <f>Prismatris!H53</f>
        <v>0</v>
      </c>
      <c r="K40" s="69"/>
      <c r="L40" s="120"/>
    </row>
    <row r="41" spans="1:12" x14ac:dyDescent="0.25">
      <c r="A41" s="1"/>
      <c r="B41" s="77"/>
      <c r="C41" s="39"/>
      <c r="D41" s="39"/>
      <c r="E41" s="41"/>
      <c r="F41" s="84"/>
      <c r="G41" s="84"/>
      <c r="H41" s="84"/>
      <c r="I41" s="85" t="str">
        <f>Prismatris!H54</f>
        <v>0</v>
      </c>
      <c r="K41" s="69"/>
      <c r="L41" s="120"/>
    </row>
    <row r="42" spans="1:12" ht="15.75" thickBot="1" x14ac:dyDescent="0.3">
      <c r="A42" s="1"/>
      <c r="B42" s="79"/>
      <c r="C42" s="80"/>
      <c r="D42" s="80"/>
      <c r="E42" s="86"/>
      <c r="F42" s="87"/>
      <c r="G42" s="87"/>
      <c r="H42" s="87"/>
      <c r="I42" s="88" t="str">
        <f>Prismatris!H55</f>
        <v>0</v>
      </c>
      <c r="K42" s="54"/>
    </row>
    <row r="43" spans="1:12" x14ac:dyDescent="0.25">
      <c r="A43" s="1"/>
      <c r="B43" s="50"/>
      <c r="C43" s="50"/>
      <c r="D43" s="50"/>
      <c r="E43" s="50"/>
      <c r="F43" s="50"/>
      <c r="G43" s="50"/>
      <c r="H43" s="50"/>
      <c r="I43" s="52">
        <f>SUM(I38:I42)</f>
        <v>0</v>
      </c>
      <c r="K43" s="52"/>
    </row>
    <row r="44" spans="1:12" ht="16.5" thickBot="1" x14ac:dyDescent="0.35">
      <c r="A44" s="1"/>
      <c r="B44" s="71" t="s">
        <v>54</v>
      </c>
      <c r="C44" s="51"/>
      <c r="D44" s="51"/>
      <c r="E44" s="1"/>
      <c r="F44" s="1"/>
      <c r="G44" s="1"/>
      <c r="H44" s="1"/>
      <c r="I44" s="1"/>
      <c r="K44" s="53"/>
    </row>
    <row r="45" spans="1:12" ht="39" x14ac:dyDescent="0.25">
      <c r="A45" s="1"/>
      <c r="B45" s="73" t="s">
        <v>21</v>
      </c>
      <c r="C45" s="141" t="s">
        <v>55</v>
      </c>
      <c r="D45" s="142"/>
      <c r="E45" s="74" t="s">
        <v>57</v>
      </c>
      <c r="F45" s="89" t="s">
        <v>56</v>
      </c>
      <c r="G45" s="74" t="s">
        <v>92</v>
      </c>
      <c r="H45" s="97"/>
      <c r="I45" s="76" t="s">
        <v>22</v>
      </c>
    </row>
    <row r="46" spans="1:12" x14ac:dyDescent="0.25">
      <c r="A46" s="1"/>
      <c r="B46" s="90"/>
      <c r="C46" s="140" t="s">
        <v>96</v>
      </c>
      <c r="D46" s="140"/>
      <c r="E46" s="116"/>
      <c r="F46" s="152"/>
      <c r="G46" s="152"/>
      <c r="H46" s="95"/>
      <c r="I46" s="85">
        <f>Prismatris!H71</f>
        <v>0</v>
      </c>
    </row>
    <row r="47" spans="1:12" x14ac:dyDescent="0.25">
      <c r="A47" s="1"/>
      <c r="B47" s="90"/>
      <c r="C47" s="140" t="s">
        <v>95</v>
      </c>
      <c r="D47" s="140"/>
      <c r="E47" s="116"/>
      <c r="F47" s="153"/>
      <c r="G47" s="153"/>
      <c r="H47" s="95"/>
      <c r="I47" s="85">
        <f>Prismatris!H72</f>
        <v>0</v>
      </c>
    </row>
    <row r="48" spans="1:12" x14ac:dyDescent="0.25">
      <c r="B48" s="90"/>
      <c r="C48" s="140" t="s">
        <v>97</v>
      </c>
      <c r="D48" s="140"/>
      <c r="E48" s="116"/>
      <c r="F48" s="153"/>
      <c r="G48" s="153"/>
      <c r="H48" s="95"/>
      <c r="I48" s="85">
        <f>Prismatris!H73</f>
        <v>0</v>
      </c>
    </row>
    <row r="49" spans="1:30" x14ac:dyDescent="0.25">
      <c r="B49" s="90"/>
      <c r="C49" s="140" t="s">
        <v>98</v>
      </c>
      <c r="D49" s="140"/>
      <c r="E49" s="116"/>
      <c r="F49" s="153"/>
      <c r="G49" s="153"/>
      <c r="H49" s="95"/>
      <c r="I49" s="85">
        <f>Prismatris!H74</f>
        <v>0</v>
      </c>
    </row>
    <row r="50" spans="1:30" x14ac:dyDescent="0.25">
      <c r="A50" s="1"/>
      <c r="B50" s="90"/>
      <c r="C50" s="140" t="s">
        <v>99</v>
      </c>
      <c r="D50" s="140"/>
      <c r="E50" s="116"/>
      <c r="F50" s="153"/>
      <c r="G50" s="153"/>
      <c r="H50" s="95"/>
      <c r="I50" s="85">
        <f>Prismatris!H75</f>
        <v>0</v>
      </c>
    </row>
    <row r="51" spans="1:30" x14ac:dyDescent="0.25">
      <c r="B51" s="90"/>
      <c r="C51" s="140" t="s">
        <v>100</v>
      </c>
      <c r="D51" s="140"/>
      <c r="E51" s="116"/>
      <c r="F51" s="153"/>
      <c r="G51" s="153"/>
      <c r="H51" s="95"/>
      <c r="I51" s="85">
        <f>Prismatris!H76</f>
        <v>0</v>
      </c>
    </row>
    <row r="52" spans="1:30" x14ac:dyDescent="0.25">
      <c r="B52" s="90"/>
      <c r="C52" s="140" t="s">
        <v>101</v>
      </c>
      <c r="D52" s="140"/>
      <c r="E52" s="116"/>
      <c r="F52" s="153"/>
      <c r="G52" s="153"/>
      <c r="H52" s="95"/>
      <c r="I52" s="85">
        <f>Prismatris!H77</f>
        <v>0</v>
      </c>
    </row>
    <row r="53" spans="1:30" ht="15.75" thickBot="1" x14ac:dyDescent="0.3">
      <c r="A53" s="1"/>
      <c r="B53" s="91"/>
      <c r="C53" s="180" t="s">
        <v>102</v>
      </c>
      <c r="D53" s="180"/>
      <c r="E53" s="117"/>
      <c r="F53" s="154"/>
      <c r="G53" s="154"/>
      <c r="H53" s="98"/>
      <c r="I53" s="88">
        <f>Prismatris!H78</f>
        <v>0</v>
      </c>
    </row>
    <row r="54" spans="1:30" x14ac:dyDescent="0.25">
      <c r="A54" s="1"/>
      <c r="B54" s="13">
        <f>SUM(B46:C53)</f>
        <v>0</v>
      </c>
      <c r="C54" s="1"/>
      <c r="D54" s="1"/>
      <c r="E54" s="1"/>
      <c r="F54" s="1"/>
      <c r="G54" s="1"/>
      <c r="H54" s="1"/>
      <c r="I54" s="42">
        <f>SUM(I46:I53)</f>
        <v>0</v>
      </c>
    </row>
    <row r="55" spans="1:30" x14ac:dyDescent="0.25">
      <c r="B55" s="13"/>
      <c r="I55" s="42"/>
    </row>
    <row r="56" spans="1:30" x14ac:dyDescent="0.25">
      <c r="B56" s="13"/>
      <c r="I56" s="42"/>
      <c r="J56" s="42"/>
      <c r="K56" s="42"/>
      <c r="L56" s="42"/>
      <c r="M56" s="42"/>
      <c r="N56" s="42"/>
      <c r="O56" s="42"/>
      <c r="P56" s="42"/>
      <c r="Q56" s="42"/>
      <c r="R56" s="42"/>
      <c r="S56" s="42"/>
      <c r="T56" s="42"/>
      <c r="U56" s="42"/>
      <c r="V56" s="42"/>
      <c r="W56" s="42"/>
      <c r="X56" s="42"/>
      <c r="Y56" s="42"/>
      <c r="Z56" s="42"/>
      <c r="AA56" s="42"/>
      <c r="AB56" s="42"/>
      <c r="AC56" s="42"/>
      <c r="AD56" s="42"/>
    </row>
    <row r="57" spans="1:30" x14ac:dyDescent="0.25">
      <c r="B57" s="13"/>
      <c r="I57" s="42"/>
    </row>
    <row r="58" spans="1:30" ht="16.5" thickBot="1" x14ac:dyDescent="0.35">
      <c r="A58" s="1"/>
      <c r="B58" s="71" t="s">
        <v>58</v>
      </c>
      <c r="C58" s="51"/>
      <c r="D58" s="51"/>
      <c r="E58" s="1"/>
      <c r="F58" s="1"/>
      <c r="G58" s="1"/>
      <c r="H58" s="1"/>
      <c r="I58" s="53"/>
    </row>
    <row r="59" spans="1:30" ht="26.25" x14ac:dyDescent="0.25">
      <c r="A59" s="1"/>
      <c r="B59" s="105" t="s">
        <v>21</v>
      </c>
      <c r="C59" s="106" t="s">
        <v>106</v>
      </c>
      <c r="D59" s="107" t="s">
        <v>109</v>
      </c>
      <c r="E59" s="184" t="s">
        <v>108</v>
      </c>
      <c r="F59" s="185"/>
      <c r="G59" s="186"/>
      <c r="H59" s="108"/>
      <c r="I59" s="93" t="s">
        <v>22</v>
      </c>
    </row>
    <row r="60" spans="1:30" x14ac:dyDescent="0.25">
      <c r="A60" s="1"/>
      <c r="B60" s="170"/>
      <c r="C60" s="102" t="s">
        <v>118</v>
      </c>
      <c r="D60" s="109"/>
      <c r="E60" s="181"/>
      <c r="F60" s="182"/>
      <c r="G60" s="183"/>
      <c r="H60" s="112"/>
      <c r="I60" s="96">
        <f>Prismatris!H95</f>
        <v>0</v>
      </c>
    </row>
    <row r="61" spans="1:30" ht="29.25" customHeight="1" x14ac:dyDescent="0.25">
      <c r="B61" s="171"/>
      <c r="C61" s="102" t="s">
        <v>119</v>
      </c>
      <c r="D61" s="113"/>
      <c r="E61" s="110"/>
      <c r="F61" s="111"/>
      <c r="G61" s="111"/>
      <c r="H61" s="112"/>
      <c r="I61" s="96">
        <f>Prismatris!H96</f>
        <v>0</v>
      </c>
    </row>
    <row r="62" spans="1:30" ht="26.25" x14ac:dyDescent="0.25">
      <c r="B62" s="171"/>
      <c r="C62" s="103" t="s">
        <v>120</v>
      </c>
      <c r="D62" s="113"/>
      <c r="E62" s="110"/>
      <c r="F62" s="111"/>
      <c r="G62" s="111"/>
      <c r="H62" s="112"/>
      <c r="I62" s="96">
        <f>Prismatris!H97</f>
        <v>0</v>
      </c>
    </row>
    <row r="63" spans="1:30" ht="26.25" x14ac:dyDescent="0.25">
      <c r="B63" s="171"/>
      <c r="C63" s="103" t="s">
        <v>121</v>
      </c>
      <c r="D63" s="113"/>
      <c r="E63" s="110"/>
      <c r="F63" s="111"/>
      <c r="G63" s="111"/>
      <c r="H63" s="112"/>
      <c r="I63" s="96">
        <f>Prismatris!H98</f>
        <v>0</v>
      </c>
    </row>
    <row r="64" spans="1:30" x14ac:dyDescent="0.25">
      <c r="B64" s="171"/>
      <c r="C64" s="103" t="s">
        <v>122</v>
      </c>
      <c r="D64" s="113"/>
      <c r="E64" s="110"/>
      <c r="F64" s="111"/>
      <c r="G64" s="111"/>
      <c r="H64" s="112"/>
      <c r="I64" s="96">
        <f>Prismatris!H99</f>
        <v>0</v>
      </c>
    </row>
    <row r="65" spans="1:11" ht="29.25" customHeight="1" x14ac:dyDescent="0.25">
      <c r="B65" s="171"/>
      <c r="C65" s="103" t="s">
        <v>123</v>
      </c>
      <c r="D65" s="113"/>
      <c r="E65" s="110"/>
      <c r="F65" s="111"/>
      <c r="G65" s="111"/>
      <c r="H65" s="112"/>
      <c r="I65" s="96">
        <f>Prismatris!H100</f>
        <v>0</v>
      </c>
    </row>
    <row r="66" spans="1:11" ht="20.25" customHeight="1" x14ac:dyDescent="0.25">
      <c r="A66" s="1"/>
      <c r="B66" s="172"/>
      <c r="C66" s="103" t="s">
        <v>103</v>
      </c>
      <c r="D66" s="113"/>
      <c r="E66" s="110"/>
      <c r="F66" s="111"/>
      <c r="G66" s="111"/>
      <c r="H66" s="112"/>
      <c r="I66" s="96">
        <f>Prismatris!H101</f>
        <v>0</v>
      </c>
    </row>
    <row r="67" spans="1:11" x14ac:dyDescent="0.25">
      <c r="A67" s="1"/>
      <c r="B67" s="172"/>
      <c r="C67" s="103" t="s">
        <v>104</v>
      </c>
      <c r="D67" s="113"/>
      <c r="E67" s="110"/>
      <c r="F67" s="111"/>
      <c r="G67" s="111"/>
      <c r="H67" s="112"/>
      <c r="I67" s="96">
        <f>Prismatris!H102</f>
        <v>0</v>
      </c>
    </row>
    <row r="68" spans="1:11" ht="15.75" thickBot="1" x14ac:dyDescent="0.3">
      <c r="A68" s="1"/>
      <c r="B68" s="173"/>
      <c r="C68" s="104" t="s">
        <v>105</v>
      </c>
      <c r="D68" s="92"/>
      <c r="E68" s="99"/>
      <c r="F68" s="100"/>
      <c r="G68" s="100"/>
      <c r="H68" s="101"/>
      <c r="I68" s="115">
        <f>Prismatris!H103</f>
        <v>0</v>
      </c>
    </row>
    <row r="69" spans="1:11" x14ac:dyDescent="0.25">
      <c r="A69" s="1"/>
      <c r="B69" s="13"/>
      <c r="C69" s="1"/>
      <c r="D69" s="1"/>
      <c r="E69" s="1"/>
      <c r="F69" s="1"/>
      <c r="G69" s="1"/>
      <c r="H69" s="1"/>
      <c r="I69" s="42">
        <f>SUM(I60:I68)</f>
        <v>0</v>
      </c>
    </row>
    <row r="70" spans="1:11" ht="16.5" thickBot="1" x14ac:dyDescent="0.35">
      <c r="B70" s="71" t="s">
        <v>59</v>
      </c>
      <c r="C70" s="130"/>
      <c r="D70" s="130"/>
      <c r="I70" s="53"/>
    </row>
    <row r="71" spans="1:11" x14ac:dyDescent="0.25">
      <c r="B71" s="105" t="s">
        <v>21</v>
      </c>
      <c r="C71" s="105" t="s">
        <v>107</v>
      </c>
      <c r="D71" s="75"/>
      <c r="E71" s="75"/>
      <c r="F71" s="83"/>
      <c r="G71" s="83"/>
      <c r="H71" s="83"/>
      <c r="I71" s="76" t="s">
        <v>40</v>
      </c>
    </row>
    <row r="72" spans="1:11" ht="15.75" thickBot="1" x14ac:dyDescent="0.3">
      <c r="B72" s="79"/>
      <c r="C72" s="79"/>
      <c r="D72" s="86"/>
      <c r="E72" s="86"/>
      <c r="F72" s="87"/>
      <c r="G72" s="87"/>
      <c r="H72" s="87"/>
      <c r="I72" s="88">
        <f>Prismatris!H110</f>
        <v>0</v>
      </c>
    </row>
    <row r="73" spans="1:11" x14ac:dyDescent="0.25">
      <c r="B73" s="50"/>
      <c r="C73" s="50"/>
      <c r="D73" s="50"/>
      <c r="E73" s="50"/>
      <c r="F73" s="50"/>
      <c r="G73" s="50"/>
      <c r="H73" s="50"/>
      <c r="I73" s="52">
        <f>SUM(I72:I72)</f>
        <v>0</v>
      </c>
    </row>
    <row r="74" spans="1:11" x14ac:dyDescent="0.25">
      <c r="B74" s="50" t="s">
        <v>23</v>
      </c>
      <c r="C74" s="50"/>
      <c r="D74" s="50"/>
      <c r="E74" s="50"/>
      <c r="F74" s="50"/>
      <c r="G74" s="50"/>
      <c r="H74" s="50"/>
      <c r="I74" s="50"/>
    </row>
    <row r="75" spans="1:11" x14ac:dyDescent="0.25">
      <c r="B75" s="161"/>
      <c r="C75" s="162"/>
      <c r="D75" s="162"/>
      <c r="E75" s="162"/>
      <c r="F75" s="162"/>
      <c r="G75" s="162"/>
      <c r="H75" s="162"/>
      <c r="I75" s="163"/>
    </row>
    <row r="76" spans="1:11" x14ac:dyDescent="0.25">
      <c r="B76" s="164"/>
      <c r="C76" s="165"/>
      <c r="D76" s="165"/>
      <c r="E76" s="165"/>
      <c r="F76" s="165"/>
      <c r="G76" s="165"/>
      <c r="H76" s="165"/>
      <c r="I76" s="166"/>
    </row>
    <row r="77" spans="1:11" x14ac:dyDescent="0.25">
      <c r="B77" s="164"/>
      <c r="C77" s="165"/>
      <c r="D77" s="165"/>
      <c r="E77" s="165"/>
      <c r="F77" s="165"/>
      <c r="G77" s="165"/>
      <c r="H77" s="165"/>
      <c r="I77" s="166"/>
    </row>
    <row r="78" spans="1:11" x14ac:dyDescent="0.25">
      <c r="B78" s="167"/>
      <c r="C78" s="168"/>
      <c r="D78" s="168"/>
      <c r="E78" s="168"/>
      <c r="F78" s="168"/>
      <c r="G78" s="168"/>
      <c r="H78" s="168"/>
      <c r="I78" s="169"/>
    </row>
    <row r="80" spans="1:11" x14ac:dyDescent="0.25">
      <c r="B80" s="55"/>
      <c r="C80" s="55"/>
      <c r="D80" s="55"/>
      <c r="E80" s="174" t="str">
        <f>IF(F84&gt;250000,"Avropet överstiger 250 000kr per månad, använd förnyad konkurensutsättning för avrop",IF(Prismatris!H128=0,"Vinnande anbud",IF(Prismatris!B135=1,IF(I93=1,E88,IF(I93=2,E89,IF(I93=3,E90,IF(I93=4,E91)))),Prismatris!B153)))</f>
        <v>Vinnande anbud</v>
      </c>
      <c r="F80" s="175"/>
      <c r="G80" s="55"/>
      <c r="H80" s="55"/>
      <c r="I80" s="55"/>
      <c r="K80" s="55"/>
    </row>
    <row r="81" spans="2:12" x14ac:dyDescent="0.25">
      <c r="B81" s="55"/>
      <c r="C81" s="55"/>
      <c r="D81" s="55"/>
      <c r="E81" s="176"/>
      <c r="F81" s="177"/>
      <c r="G81" s="55"/>
      <c r="H81" s="55"/>
      <c r="I81" s="55"/>
      <c r="K81" s="55"/>
    </row>
    <row r="82" spans="2:12" x14ac:dyDescent="0.25">
      <c r="B82" s="55"/>
      <c r="C82" s="55"/>
      <c r="D82" s="55"/>
      <c r="E82" s="178"/>
      <c r="F82" s="179"/>
      <c r="G82" s="55"/>
      <c r="H82" s="55"/>
      <c r="I82" s="55"/>
      <c r="K82" s="55"/>
    </row>
    <row r="83" spans="2:12" x14ac:dyDescent="0.25">
      <c r="B83" s="55"/>
      <c r="C83" s="55"/>
      <c r="D83" s="56">
        <f>SUM(D73:D81)</f>
        <v>0</v>
      </c>
      <c r="E83" s="55"/>
      <c r="F83" s="55"/>
      <c r="G83" s="55"/>
      <c r="H83" s="55"/>
      <c r="I83" s="55"/>
      <c r="K83" s="55"/>
    </row>
    <row r="84" spans="2:12" x14ac:dyDescent="0.25">
      <c r="B84" s="55"/>
      <c r="C84" s="55"/>
      <c r="D84" s="55"/>
      <c r="E84" s="55" t="s">
        <v>24</v>
      </c>
      <c r="F84" s="57">
        <f>Prismatris!C147</f>
        <v>1E-4</v>
      </c>
      <c r="G84" s="55"/>
      <c r="H84" s="55"/>
      <c r="I84" s="58"/>
      <c r="K84" s="58"/>
    </row>
    <row r="85" spans="2:12" x14ac:dyDescent="0.25">
      <c r="B85" s="55"/>
      <c r="C85" s="55"/>
      <c r="D85" s="55"/>
      <c r="E85" s="55"/>
      <c r="F85" s="55"/>
      <c r="G85" s="55"/>
      <c r="H85" s="55"/>
      <c r="I85" s="55"/>
      <c r="K85" s="55"/>
    </row>
    <row r="86" spans="2:12" x14ac:dyDescent="0.25">
      <c r="B86" s="55" t="s">
        <v>25</v>
      </c>
      <c r="C86" s="55"/>
      <c r="D86" s="55"/>
      <c r="E86" s="55"/>
      <c r="F86" s="55"/>
      <c r="G86" s="55"/>
      <c r="H86" s="55"/>
      <c r="I86" s="55"/>
      <c r="K86" s="55"/>
    </row>
    <row r="87" spans="2:12" x14ac:dyDescent="0.25">
      <c r="B87" s="55"/>
      <c r="C87" s="55"/>
      <c r="D87" s="55"/>
      <c r="E87" s="55"/>
      <c r="F87" s="55"/>
      <c r="G87" s="55"/>
      <c r="H87" s="55"/>
      <c r="I87" s="59" t="s">
        <v>40</v>
      </c>
      <c r="K87" s="55"/>
    </row>
    <row r="88" spans="2:12" x14ac:dyDescent="0.25">
      <c r="B88" s="55" t="s">
        <v>26</v>
      </c>
      <c r="C88" s="55"/>
      <c r="D88" s="55"/>
      <c r="E88" s="133" t="str">
        <f>Prismatris!B154</f>
        <v>Leverantör</v>
      </c>
      <c r="F88" s="134"/>
      <c r="G88" s="55"/>
      <c r="H88" s="55"/>
      <c r="I88" s="59">
        <f>Prismatris!D154</f>
        <v>1E-4</v>
      </c>
      <c r="K88" s="55"/>
      <c r="L88" s="18"/>
    </row>
    <row r="89" spans="2:12" x14ac:dyDescent="0.25">
      <c r="B89" s="55" t="s">
        <v>27</v>
      </c>
      <c r="C89" s="55"/>
      <c r="D89" s="55"/>
      <c r="E89" s="133" t="str">
        <f>Prismatris!B155</f>
        <v>Leverantör</v>
      </c>
      <c r="F89" s="134"/>
      <c r="G89" s="55"/>
      <c r="H89" s="55"/>
      <c r="I89" s="59">
        <f>Prismatris!D155</f>
        <v>2.0000000000000001E-4</v>
      </c>
      <c r="K89" s="55"/>
      <c r="L89" s="18"/>
    </row>
    <row r="90" spans="2:12" x14ac:dyDescent="0.25">
      <c r="B90" s="55" t="s">
        <v>28</v>
      </c>
      <c r="C90" s="55"/>
      <c r="D90" s="55"/>
      <c r="E90" s="133" t="str">
        <f>Prismatris!B156</f>
        <v>Leverantör</v>
      </c>
      <c r="F90" s="134"/>
      <c r="G90" s="55"/>
      <c r="H90" s="55"/>
      <c r="I90" s="59">
        <f>Prismatris!D156</f>
        <v>2.9999999999999997E-4</v>
      </c>
      <c r="K90" s="55"/>
      <c r="L90" s="18"/>
    </row>
    <row r="91" spans="2:12" x14ac:dyDescent="0.25">
      <c r="B91" s="55" t="s">
        <v>29</v>
      </c>
      <c r="C91" s="55"/>
      <c r="D91" s="55"/>
      <c r="E91" s="133" t="str">
        <f>Prismatris!B157</f>
        <v>Leverantör</v>
      </c>
      <c r="F91" s="134"/>
      <c r="G91" s="55"/>
      <c r="H91" s="55"/>
      <c r="I91" s="59">
        <f>Prismatris!D157</f>
        <v>4.0000000000000002E-4</v>
      </c>
      <c r="K91" s="55"/>
      <c r="L91" s="18"/>
    </row>
    <row r="92" spans="2:12" x14ac:dyDescent="0.25">
      <c r="B92" s="55"/>
      <c r="C92" s="55"/>
      <c r="D92" s="55"/>
      <c r="E92" s="55"/>
      <c r="F92" s="55"/>
      <c r="G92" s="55"/>
      <c r="H92" s="55"/>
      <c r="I92" s="55"/>
      <c r="K92" s="55"/>
    </row>
    <row r="93" spans="2:12" x14ac:dyDescent="0.25">
      <c r="B93" s="55" t="s">
        <v>94</v>
      </c>
      <c r="C93" s="55"/>
      <c r="D93" s="55"/>
      <c r="E93" s="55"/>
      <c r="F93" s="55"/>
      <c r="G93" s="55"/>
      <c r="H93" s="55"/>
      <c r="I93" s="60">
        <v>1</v>
      </c>
      <c r="K93" s="55"/>
    </row>
    <row r="94" spans="2:12" x14ac:dyDescent="0.25">
      <c r="B94" s="55"/>
      <c r="C94" s="55"/>
      <c r="D94" s="55"/>
      <c r="E94" s="55"/>
      <c r="F94" s="55"/>
      <c r="G94" s="55"/>
      <c r="H94" s="55"/>
      <c r="I94" s="55"/>
      <c r="J94" s="55"/>
      <c r="K94" s="55"/>
    </row>
    <row r="95" spans="2:12" x14ac:dyDescent="0.25">
      <c r="B95" s="55"/>
      <c r="C95" s="55"/>
      <c r="D95" s="55"/>
      <c r="E95" s="55"/>
      <c r="F95" s="55"/>
      <c r="G95" s="55"/>
      <c r="H95" s="55"/>
      <c r="I95" s="55"/>
      <c r="J95" s="55"/>
      <c r="K95" s="55"/>
    </row>
    <row r="96" spans="2:12" x14ac:dyDescent="0.25">
      <c r="B96" s="55" t="s">
        <v>30</v>
      </c>
      <c r="C96" s="55"/>
      <c r="D96" s="55"/>
      <c r="E96" s="55"/>
      <c r="F96" s="55"/>
      <c r="G96" s="55"/>
      <c r="H96" s="55" t="s">
        <v>31</v>
      </c>
      <c r="I96" s="55"/>
      <c r="J96" s="55"/>
      <c r="K96" s="55"/>
    </row>
    <row r="97" spans="2:11" x14ac:dyDescent="0.25">
      <c r="B97" s="55"/>
      <c r="C97" s="55"/>
      <c r="D97" s="55"/>
      <c r="E97" s="55"/>
      <c r="F97" s="55"/>
      <c r="G97" s="55"/>
      <c r="H97" s="55"/>
      <c r="I97" s="55"/>
      <c r="J97" s="55"/>
      <c r="K97" s="55"/>
    </row>
    <row r="98" spans="2:11" x14ac:dyDescent="0.25">
      <c r="B98" s="55"/>
      <c r="C98" s="55"/>
      <c r="D98" s="55"/>
      <c r="E98" s="55"/>
      <c r="F98" s="55"/>
      <c r="G98" s="55"/>
      <c r="H98" s="55"/>
      <c r="I98" s="55"/>
      <c r="J98" s="55"/>
      <c r="K98" s="55"/>
    </row>
    <row r="99" spans="2:11" x14ac:dyDescent="0.25">
      <c r="B99" s="55"/>
      <c r="C99" s="55"/>
      <c r="D99" s="55"/>
      <c r="E99" s="55"/>
      <c r="F99" s="55"/>
      <c r="G99" s="55"/>
      <c r="H99" s="55"/>
      <c r="I99" s="55"/>
      <c r="J99" s="55"/>
      <c r="K99" s="55"/>
    </row>
    <row r="100" spans="2:11" ht="15.75" thickBot="1" x14ac:dyDescent="0.3">
      <c r="B100" s="61"/>
      <c r="C100" s="61"/>
      <c r="D100" s="61"/>
      <c r="E100" s="61"/>
      <c r="F100" s="55"/>
      <c r="G100" s="55"/>
      <c r="H100" s="61"/>
      <c r="I100" s="61"/>
      <c r="J100" s="70"/>
      <c r="K100" s="70"/>
    </row>
    <row r="101" spans="2:11" x14ac:dyDescent="0.25">
      <c r="B101" s="55"/>
      <c r="C101" s="55"/>
      <c r="D101" s="55"/>
      <c r="E101" s="55"/>
      <c r="F101" s="55"/>
      <c r="G101" s="55"/>
      <c r="H101" s="55"/>
      <c r="I101" s="55"/>
      <c r="J101" s="55"/>
      <c r="K101" s="55"/>
    </row>
    <row r="102" spans="2:11" x14ac:dyDescent="0.25">
      <c r="B102" s="55"/>
      <c r="C102" s="55"/>
      <c r="D102" s="55"/>
      <c r="E102" s="55"/>
      <c r="F102" s="55"/>
      <c r="G102" s="55"/>
      <c r="H102" s="55"/>
      <c r="I102" s="55"/>
      <c r="J102" s="55"/>
      <c r="K102" s="55"/>
    </row>
    <row r="103" spans="2:11" x14ac:dyDescent="0.25">
      <c r="B103" s="55" t="s">
        <v>32</v>
      </c>
      <c r="C103" s="55"/>
      <c r="D103" s="55"/>
      <c r="E103" s="55"/>
      <c r="F103" s="55"/>
      <c r="G103" s="55"/>
      <c r="H103" s="55" t="s">
        <v>32</v>
      </c>
      <c r="I103" s="55"/>
      <c r="J103" s="55"/>
      <c r="K103" s="55"/>
    </row>
  </sheetData>
  <sheetProtection algorithmName="SHA-512" hashValue="fylT4Qh9lXlXKye4wVLVfeffAsAdKRmHtxgGu32wtm7dCxRI/m2K+UE8kH8zHTRxlgPBRrNLba1CAW5iFl7kAg==" saltValue="hB8R6/U1Ca8VHowHNS2WYQ==" spinCount="100000" sheet="1" formatColumns="0" formatRows="0"/>
  <protectedRanges>
    <protectedRange sqref="D8:F19 H14:I14 B31:C34 B75 I93 B24:E27 I2:I5 B60:B68 D60:D68 B72:C72 B46:B53 E60:G60 B38:D42 E46:G53" name="Område1"/>
  </protectedRanges>
  <mergeCells count="31">
    <mergeCell ref="E80:F82"/>
    <mergeCell ref="C46:D46"/>
    <mergeCell ref="C47:D47"/>
    <mergeCell ref="C50:D50"/>
    <mergeCell ref="C53:D53"/>
    <mergeCell ref="C51:D51"/>
    <mergeCell ref="E60:G60"/>
    <mergeCell ref="E59:G59"/>
    <mergeCell ref="D16:F16"/>
    <mergeCell ref="D17:F19"/>
    <mergeCell ref="F46:F53"/>
    <mergeCell ref="H14:I19"/>
    <mergeCell ref="B75:I78"/>
    <mergeCell ref="G46:G53"/>
    <mergeCell ref="B60:B68"/>
    <mergeCell ref="E88:F88"/>
    <mergeCell ref="E89:F89"/>
    <mergeCell ref="E90:F90"/>
    <mergeCell ref="E91:F91"/>
    <mergeCell ref="D8:F8"/>
    <mergeCell ref="D9:F9"/>
    <mergeCell ref="D10:F10"/>
    <mergeCell ref="C48:D48"/>
    <mergeCell ref="C52:D52"/>
    <mergeCell ref="C49:D49"/>
    <mergeCell ref="D11:F11"/>
    <mergeCell ref="D12:F12"/>
    <mergeCell ref="D13:F13"/>
    <mergeCell ref="D14:F14"/>
    <mergeCell ref="D15:F15"/>
    <mergeCell ref="C45:D45"/>
  </mergeCells>
  <phoneticPr fontId="19" type="noConversion"/>
  <conditionalFormatting sqref="I8:I12">
    <cfRule type="expression" dxfId="30" priority="100">
      <formula>IF(U13="Kan ej leverera","Sant","Falskt")</formula>
    </cfRule>
  </conditionalFormatting>
  <conditionalFormatting sqref="D8:D17 B72">
    <cfRule type="containsBlanks" dxfId="29" priority="101">
      <formula>LEN(TRIM(B8))=0</formula>
    </cfRule>
  </conditionalFormatting>
  <conditionalFormatting sqref="H14">
    <cfRule type="containsBlanks" dxfId="28" priority="98">
      <formula>LEN(TRIM(H14))=0</formula>
    </cfRule>
  </conditionalFormatting>
  <conditionalFormatting sqref="B75:H78 B24:E27 B46:B53">
    <cfRule type="containsBlanks" dxfId="27" priority="97">
      <formula>LEN(TRIM(B24))=0</formula>
    </cfRule>
  </conditionalFormatting>
  <conditionalFormatting sqref="E80:F82">
    <cfRule type="beginsWith" dxfId="26" priority="96" operator="beginsWith" text="Två eller ">
      <formula>LEFT(E80,LEN("Två eller "))="Två eller "</formula>
    </cfRule>
  </conditionalFormatting>
  <conditionalFormatting sqref="K8:K12 I8:I12">
    <cfRule type="beginsWith" dxfId="25" priority="95" operator="beginsWith" text="Två eller">
      <formula>LEFT(I8,LEN("Två eller"))="Två eller"</formula>
    </cfRule>
  </conditionalFormatting>
  <conditionalFormatting sqref="F84">
    <cfRule type="cellIs" dxfId="24" priority="94" operator="greaterThan">
      <formula>250000</formula>
    </cfRule>
  </conditionalFormatting>
  <conditionalFormatting sqref="B31:C34">
    <cfRule type="containsBlanks" dxfId="23" priority="92">
      <formula>LEN(TRIM(B31))=0</formula>
    </cfRule>
  </conditionalFormatting>
  <conditionalFormatting sqref="B38:C42">
    <cfRule type="containsBlanks" dxfId="22" priority="91">
      <formula>LEN(TRIM(B38))=0</formula>
    </cfRule>
  </conditionalFormatting>
  <conditionalFormatting sqref="C60 C62:C65">
    <cfRule type="containsBlanks" dxfId="21" priority="78">
      <formula>LEN(TRIM(C60))=0</formula>
    </cfRule>
  </conditionalFormatting>
  <conditionalFormatting sqref="B60:B65">
    <cfRule type="containsBlanks" dxfId="20" priority="80">
      <formula>LEN(TRIM(B60))=0</formula>
    </cfRule>
  </conditionalFormatting>
  <conditionalFormatting sqref="D61:D65 E60">
    <cfRule type="containsBlanks" dxfId="19" priority="53">
      <formula>LEN(TRIM(D60))=0</formula>
    </cfRule>
  </conditionalFormatting>
  <conditionalFormatting sqref="D68">
    <cfRule type="containsBlanks" dxfId="18" priority="50">
      <formula>LEN(TRIM(D68))=0</formula>
    </cfRule>
  </conditionalFormatting>
  <conditionalFormatting sqref="D66">
    <cfRule type="containsBlanks" dxfId="17" priority="52">
      <formula>LEN(TRIM(D66))=0</formula>
    </cfRule>
  </conditionalFormatting>
  <conditionalFormatting sqref="I3:I4">
    <cfRule type="containsBlanks" dxfId="16" priority="45">
      <formula>LEN(TRIM(I3))=0</formula>
    </cfRule>
  </conditionalFormatting>
  <conditionalFormatting sqref="D67">
    <cfRule type="containsBlanks" dxfId="15" priority="51">
      <formula>LEN(TRIM(D67))=0</formula>
    </cfRule>
  </conditionalFormatting>
  <conditionalFormatting sqref="I2">
    <cfRule type="containsBlanks" dxfId="14" priority="44">
      <formula>LEN(TRIM(I2))=0</formula>
    </cfRule>
  </conditionalFormatting>
  <conditionalFormatting sqref="I5">
    <cfRule type="containsBlanks" dxfId="13" priority="43">
      <formula>LEN(TRIM(I5))=0</formula>
    </cfRule>
  </conditionalFormatting>
  <conditionalFormatting sqref="F46">
    <cfRule type="containsBlanks" dxfId="12" priority="25">
      <formula>LEN(TRIM(F46))=0</formula>
    </cfRule>
  </conditionalFormatting>
  <conditionalFormatting sqref="G46">
    <cfRule type="containsBlanks" dxfId="11" priority="19">
      <formula>LEN(TRIM(G46))=0</formula>
    </cfRule>
  </conditionalFormatting>
  <conditionalFormatting sqref="C72">
    <cfRule type="containsBlanks" dxfId="10" priority="13">
      <formula>LEN(TRIM(C72))=0</formula>
    </cfRule>
  </conditionalFormatting>
  <conditionalFormatting sqref="C67">
    <cfRule type="containsBlanks" dxfId="9" priority="11">
      <formula>LEN(TRIM(C67))=0</formula>
    </cfRule>
  </conditionalFormatting>
  <conditionalFormatting sqref="D60">
    <cfRule type="containsBlanks" dxfId="8" priority="7">
      <formula>LEN(TRIM(D60))=0</formula>
    </cfRule>
  </conditionalFormatting>
  <conditionalFormatting sqref="C68">
    <cfRule type="containsBlanks" dxfId="7" priority="9">
      <formula>LEN(TRIM(C68))=0</formula>
    </cfRule>
  </conditionalFormatting>
  <conditionalFormatting sqref="C66">
    <cfRule type="containsBlanks" dxfId="6" priority="8">
      <formula>LEN(TRIM(C66))=0</formula>
    </cfRule>
  </conditionalFormatting>
  <conditionalFormatting sqref="D38">
    <cfRule type="containsBlanks" dxfId="5" priority="6">
      <formula>LEN(TRIM(D38))=0</formula>
    </cfRule>
  </conditionalFormatting>
  <conditionalFormatting sqref="D39">
    <cfRule type="containsBlanks" dxfId="4" priority="5">
      <formula>LEN(TRIM(D39))=0</formula>
    </cfRule>
  </conditionalFormatting>
  <conditionalFormatting sqref="D40">
    <cfRule type="containsBlanks" dxfId="3" priority="4">
      <formula>LEN(TRIM(D40))=0</formula>
    </cfRule>
  </conditionalFormatting>
  <conditionalFormatting sqref="D41">
    <cfRule type="containsBlanks" dxfId="2" priority="3">
      <formula>LEN(TRIM(D41))=0</formula>
    </cfRule>
  </conditionalFormatting>
  <conditionalFormatting sqref="D42">
    <cfRule type="containsBlanks" dxfId="1" priority="2">
      <formula>LEN(TRIM(D42))=0</formula>
    </cfRule>
  </conditionalFormatting>
  <conditionalFormatting sqref="E46:E53">
    <cfRule type="containsBlanks" dxfId="0" priority="1">
      <formula>LEN(TRIM(E46))=0</formula>
    </cfRule>
  </conditionalFormatting>
  <dataValidations count="12">
    <dataValidation type="whole" operator="greaterThanOrEqual" allowBlank="1" showInputMessage="1" showErrorMessage="1" sqref="I5" xr:uid="{F479CB42-9397-4947-ACF9-5AD2B28699F6}">
      <formula1>0</formula1>
    </dataValidation>
    <dataValidation type="whole" operator="greaterThan" allowBlank="1" showInputMessage="1" showErrorMessage="1" sqref="B38:B42 B24:B27 B31:B34 B46:B53 B60:B65 B72:C72 E46:E53" xr:uid="{FCC4252E-B2DA-4FE3-8434-22110E1FF044}">
      <formula1>-1</formula1>
    </dataValidation>
    <dataValidation allowBlank="1" showInputMessage="1" showErrorMessage="1" prompt="Övrig information så som leveransadress, faktura referens mm" sqref="B75:H78" xr:uid="{E56CDCD9-F246-4EAA-A48B-2DDED9EA626D}"/>
    <dataValidation type="decimal" allowBlank="1" showInputMessage="1" showErrorMessage="1" error="Ni har överskridit 500 000 kronor se ramavtalets vilkor" sqref="F84" xr:uid="{2EAD6E5F-4CEB-4D2A-99E3-05A8B0CE7DC6}">
      <formula1>0</formula1>
      <formula2>100000</formula2>
    </dataValidation>
    <dataValidation type="list" allowBlank="1" showInputMessage="1" showErrorMessage="1" sqref="I93" xr:uid="{816634B4-F450-458A-8F35-53392B99FBE7}">
      <formula1>"1,2,3,4"</formula1>
    </dataValidation>
    <dataValidation type="list" allowBlank="1" showInputMessage="1" showErrorMessage="1" sqref="D24:E27 F46:G46 D61:D63 D65:D68" xr:uid="{45C015E6-FF4C-4526-B153-AF55FFA883FC}">
      <formula1>"Ja,Nej"</formula1>
    </dataValidation>
    <dataValidation type="list" allowBlank="1" showInputMessage="1" showErrorMessage="1" sqref="C24:C27" xr:uid="{0C651FE7-6DBA-4BFD-8D56-96CB71E6F092}">
      <formula1>"5 GB (grund),10 GB,20 GB,100 GB,200 GB"</formula1>
    </dataValidation>
    <dataValidation type="list" allowBlank="1" showInputMessage="1" showErrorMessage="1" sqref="C31:C34" xr:uid="{6E65A731-7C6F-497A-A770-91A303570C3A}">
      <formula1>"10 GB (grund),20 GB,100 GB,200 GB"</formula1>
    </dataValidation>
    <dataValidation type="list" allowBlank="1" showInputMessage="1" showErrorMessage="1" sqref="C38:C42" xr:uid="{B1334324-BE08-4AB6-9B06-7205B4F3FA86}">
      <formula1>"10 MB (grund),50 MB,500 MB,1 GB,2 GB"</formula1>
    </dataValidation>
    <dataValidation type="list" allowBlank="1" showInputMessage="1" showErrorMessage="1" sqref="D60" xr:uid="{061C226B-8673-4F46-A1F3-43B4D276BC3E}">
      <formula1>"1 ytterligare kanal ,2 ytterligare kanaler, 3 ytterligare kanaler, 4 ytterligare kanaler,5 ytterligare kanaler"</formula1>
    </dataValidation>
    <dataValidation type="list" allowBlank="1" showInputMessage="1" showErrorMessage="1" sqref="D38:D42" xr:uid="{018CDF11-95B5-4773-9380-315D4744D911}">
      <formula1>"100 SMS/MMS (grund),150 SMS/MMS,250 SMS/MMS,350 SMS/MMS"</formula1>
    </dataValidation>
    <dataValidation type="whole" operator="greaterThan" allowBlank="1" showInputMessage="1" showErrorMessage="1" sqref="D64" xr:uid="{9EA450DF-DFA3-4022-ADC2-F11B64765BA5}">
      <formula1>0</formula1>
    </dataValidation>
  </dataValidations>
  <pageMargins left="0.7" right="0.7" top="0.75" bottom="0.75" header="0.3" footer="0.3"/>
  <pageSetup paperSize="9" orientation="landscape" r:id="rId1"/>
  <rowBreaks count="2" manualBreakCount="2">
    <brk id="20" max="16383" man="1"/>
    <brk id="4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A2E4-BE37-47CF-B324-1CD58F331080}">
  <dimension ref="A1:N167"/>
  <sheetViews>
    <sheetView zoomScale="90" zoomScaleNormal="90" workbookViewId="0">
      <pane ySplit="1" topLeftCell="A2" activePane="bottomLeft" state="frozen"/>
      <selection pane="bottomLeft" activeCell="N8" sqref="N8"/>
    </sheetView>
  </sheetViews>
  <sheetFormatPr defaultColWidth="9.140625" defaultRowHeight="15" x14ac:dyDescent="0.25"/>
  <cols>
    <col min="1" max="1" width="28.140625" style="14" customWidth="1"/>
    <col min="2" max="2" width="17.5703125" style="14" customWidth="1"/>
    <col min="3" max="3" width="21.140625" style="14" customWidth="1"/>
    <col min="4" max="4" width="20.5703125" style="14" customWidth="1"/>
    <col min="5" max="5" width="23.85546875" style="14" customWidth="1"/>
    <col min="6" max="6" width="2" style="14" customWidth="1"/>
    <col min="7" max="7" width="5" style="14" customWidth="1"/>
    <col min="8" max="8" width="20.140625" style="14" customWidth="1"/>
    <col min="9" max="9" width="9.140625" style="14"/>
    <col min="10" max="10" width="10.7109375" style="14" bestFit="1" customWidth="1"/>
    <col min="11" max="16384" width="9.140625" style="14"/>
  </cols>
  <sheetData>
    <row r="1" spans="1:14" x14ac:dyDescent="0.25">
      <c r="A1" s="4" t="s">
        <v>33</v>
      </c>
      <c r="B1" s="12" t="s">
        <v>124</v>
      </c>
      <c r="C1" s="12" t="s">
        <v>125</v>
      </c>
      <c r="D1" s="12" t="s">
        <v>126</v>
      </c>
      <c r="E1" s="12" t="s">
        <v>127</v>
      </c>
      <c r="F1" s="30"/>
    </row>
    <row r="2" spans="1:14" x14ac:dyDescent="0.25">
      <c r="A2" s="4" t="s">
        <v>34</v>
      </c>
      <c r="B2" s="12" t="s">
        <v>128</v>
      </c>
      <c r="C2" s="118" t="s">
        <v>129</v>
      </c>
      <c r="D2" s="119" t="s">
        <v>130</v>
      </c>
      <c r="E2" s="119" t="s">
        <v>131</v>
      </c>
      <c r="F2" s="30"/>
      <c r="H2" s="20"/>
    </row>
    <row r="3" spans="1:14" x14ac:dyDescent="0.25">
      <c r="A3" s="4" t="s">
        <v>10</v>
      </c>
      <c r="B3" s="122" t="s">
        <v>143</v>
      </c>
      <c r="C3" s="122" t="s">
        <v>132</v>
      </c>
      <c r="D3" s="122" t="s">
        <v>133</v>
      </c>
      <c r="E3" s="122" t="s">
        <v>134</v>
      </c>
      <c r="F3" s="30"/>
      <c r="H3" s="20"/>
    </row>
    <row r="4" spans="1:14" x14ac:dyDescent="0.25">
      <c r="A4" s="4" t="s">
        <v>11</v>
      </c>
      <c r="B4" s="193" t="s">
        <v>144</v>
      </c>
      <c r="C4" s="122" t="s">
        <v>135</v>
      </c>
      <c r="D4" s="122" t="s">
        <v>136</v>
      </c>
      <c r="E4" s="122" t="s">
        <v>137</v>
      </c>
      <c r="F4" s="30"/>
      <c r="H4" s="20"/>
    </row>
    <row r="5" spans="1:14" x14ac:dyDescent="0.25">
      <c r="A5" s="4" t="s">
        <v>12</v>
      </c>
      <c r="B5" s="123" t="s">
        <v>138</v>
      </c>
      <c r="C5" s="123" t="s">
        <v>139</v>
      </c>
      <c r="D5" s="132" t="s">
        <v>141</v>
      </c>
      <c r="E5" s="123" t="s">
        <v>140</v>
      </c>
      <c r="F5" s="30"/>
      <c r="H5" s="20"/>
    </row>
    <row r="6" spans="1:14" x14ac:dyDescent="0.25">
      <c r="A6" s="120"/>
      <c r="B6" s="120"/>
      <c r="C6" s="37"/>
      <c r="D6" s="38"/>
      <c r="E6" s="38"/>
      <c r="F6" s="30"/>
      <c r="H6" s="20"/>
    </row>
    <row r="7" spans="1:14" ht="26.25" customHeight="1" x14ac:dyDescent="0.25">
      <c r="A7" s="187" t="str">
        <f>Avropsblankett!B22</f>
        <v>Bastjänst 1 Mobilabonnemag för tal och datakommunikation</v>
      </c>
      <c r="B7" s="188"/>
      <c r="C7" s="188"/>
      <c r="D7" s="188"/>
      <c r="E7" s="188"/>
      <c r="F7" s="30"/>
      <c r="H7" s="20"/>
      <c r="I7" s="20"/>
      <c r="J7" s="20"/>
      <c r="N7" s="194"/>
    </row>
    <row r="8" spans="1:14" ht="30" x14ac:dyDescent="0.25">
      <c r="A8" s="9" t="s">
        <v>48</v>
      </c>
      <c r="B8" s="124">
        <v>24</v>
      </c>
      <c r="C8" s="124">
        <v>50</v>
      </c>
      <c r="D8" s="124">
        <v>39</v>
      </c>
      <c r="E8" s="124">
        <v>89</v>
      </c>
      <c r="F8" s="30"/>
      <c r="H8" s="20"/>
      <c r="I8" s="20"/>
      <c r="J8" s="20"/>
      <c r="K8" s="10"/>
      <c r="N8" s="195"/>
    </row>
    <row r="9" spans="1:14" ht="30" x14ac:dyDescent="0.25">
      <c r="A9" s="9" t="s">
        <v>44</v>
      </c>
      <c r="B9" s="124">
        <v>26</v>
      </c>
      <c r="C9" s="124">
        <v>50</v>
      </c>
      <c r="D9" s="124">
        <v>49</v>
      </c>
      <c r="E9" s="124">
        <v>119</v>
      </c>
      <c r="F9" s="30"/>
      <c r="H9" s="20"/>
      <c r="I9" s="20"/>
      <c r="J9" s="20"/>
      <c r="K9" s="10"/>
      <c r="N9" s="193"/>
    </row>
    <row r="10" spans="1:14" ht="30" x14ac:dyDescent="0.25">
      <c r="A10" s="9" t="s">
        <v>45</v>
      </c>
      <c r="B10" s="124">
        <v>30</v>
      </c>
      <c r="C10" s="124">
        <v>50</v>
      </c>
      <c r="D10" s="124">
        <v>68</v>
      </c>
      <c r="E10" s="124">
        <v>149</v>
      </c>
      <c r="F10" s="30"/>
      <c r="H10" s="20"/>
      <c r="I10" s="20"/>
      <c r="J10" s="20"/>
      <c r="K10" s="10"/>
    </row>
    <row r="11" spans="1:14" ht="30" x14ac:dyDescent="0.25">
      <c r="A11" s="9" t="s">
        <v>46</v>
      </c>
      <c r="B11" s="124">
        <v>75</v>
      </c>
      <c r="C11" s="124">
        <v>62</v>
      </c>
      <c r="D11" s="124">
        <v>100</v>
      </c>
      <c r="E11" s="124">
        <v>249</v>
      </c>
      <c r="F11" s="30"/>
      <c r="H11" s="20"/>
      <c r="I11" s="20"/>
      <c r="J11" s="20"/>
      <c r="K11" s="10"/>
    </row>
    <row r="12" spans="1:14" ht="30" x14ac:dyDescent="0.25">
      <c r="A12" s="9" t="s">
        <v>47</v>
      </c>
      <c r="B12" s="124">
        <v>115</v>
      </c>
      <c r="C12" s="124">
        <v>62</v>
      </c>
      <c r="D12" s="124">
        <v>118</v>
      </c>
      <c r="E12" s="124">
        <v>299</v>
      </c>
      <c r="F12" s="30"/>
      <c r="H12" s="20"/>
      <c r="I12" s="20"/>
      <c r="J12" s="20"/>
      <c r="K12" s="10"/>
    </row>
    <row r="13" spans="1:14" ht="30" x14ac:dyDescent="0.25">
      <c r="A13" s="9" t="s">
        <v>49</v>
      </c>
      <c r="B13" s="124">
        <v>3</v>
      </c>
      <c r="C13" s="124">
        <v>0</v>
      </c>
      <c r="D13" s="124">
        <v>0</v>
      </c>
      <c r="E13" s="124">
        <v>49</v>
      </c>
      <c r="F13" s="30"/>
      <c r="H13" s="20"/>
      <c r="I13" s="20"/>
      <c r="J13" s="20"/>
      <c r="K13" s="10"/>
    </row>
    <row r="14" spans="1:14" ht="30" x14ac:dyDescent="0.25">
      <c r="A14" s="9" t="s">
        <v>50</v>
      </c>
      <c r="B14" s="124">
        <v>3</v>
      </c>
      <c r="C14" s="124">
        <v>0</v>
      </c>
      <c r="D14" s="124">
        <v>0</v>
      </c>
      <c r="E14" s="124">
        <v>0</v>
      </c>
      <c r="F14" s="30"/>
      <c r="H14" s="20"/>
      <c r="I14" s="20"/>
      <c r="J14" s="20"/>
      <c r="K14" s="10"/>
    </row>
    <row r="15" spans="1:14" x14ac:dyDescent="0.25">
      <c r="A15" s="9"/>
      <c r="B15" s="17"/>
      <c r="C15" s="17"/>
      <c r="D15" s="17"/>
      <c r="E15" s="17"/>
      <c r="F15" s="30"/>
      <c r="H15" s="20"/>
      <c r="I15" s="20"/>
      <c r="J15" s="20"/>
      <c r="K15" s="10"/>
    </row>
    <row r="16" spans="1:14" x14ac:dyDescent="0.25">
      <c r="A16" s="9"/>
      <c r="B16" s="17"/>
      <c r="C16" s="17"/>
      <c r="D16" s="17"/>
      <c r="E16" s="17"/>
      <c r="F16" s="30"/>
      <c r="H16" s="20"/>
      <c r="I16" s="20"/>
      <c r="J16" s="20"/>
      <c r="K16" s="10"/>
    </row>
    <row r="17" spans="1:11" x14ac:dyDescent="0.25">
      <c r="A17" s="9"/>
      <c r="B17" s="17"/>
      <c r="C17" s="17"/>
      <c r="D17" s="17"/>
      <c r="E17" s="17"/>
      <c r="F17" s="30"/>
      <c r="H17" s="20"/>
      <c r="I17" s="20"/>
      <c r="J17" s="20"/>
      <c r="K17" s="10"/>
    </row>
    <row r="18" spans="1:11" x14ac:dyDescent="0.25">
      <c r="A18" s="21"/>
      <c r="B18" s="8"/>
      <c r="C18" s="8"/>
      <c r="D18" s="8"/>
      <c r="E18" s="8"/>
      <c r="F18" s="30"/>
      <c r="H18" s="20"/>
      <c r="I18" s="20"/>
      <c r="J18" s="20"/>
      <c r="K18" s="8"/>
    </row>
    <row r="19" spans="1:11" x14ac:dyDescent="0.25">
      <c r="A19" s="21" t="s">
        <v>35</v>
      </c>
      <c r="B19" s="22" t="str">
        <f>IF(Avropsblankett!$B24&gt;0,Avropsblankett!$B24*(IF(Avropsblankett!$C24="5 GB (grund)",B$8,IF(Avropsblankett!$C24="10 GB",B$9,IF(Avropsblankett!$C24="20 GB",B$10,IF(Avropsblankett!$C24="100 GB",B$11,IF(Avropsblankett!$C24="200 GB",B$12,B$8)))))+IF(Avropsblankett!$D24="Ja",B$13,"0")+IF(Avropsblankett!$E24="Ja",B$14,"0")),"0")</f>
        <v>0</v>
      </c>
      <c r="C19" s="22" t="str">
        <f>IF(Avropsblankett!$B24&gt;0,Avropsblankett!$B24*(IF(Avropsblankett!$C24="5 GB (grund)",C$8,IF(Avropsblankett!$C24="10 GB",C$9,IF(Avropsblankett!$C24="20 GB",C$10,IF(Avropsblankett!$C24="100 GB",C$11,IF(Avropsblankett!$C24="200 GB",C$12,C$8)))))+IF(Avropsblankett!$D24="Ja",C$13,"0")+IF(Avropsblankett!$E24="Ja",C$14,"0")),"0")</f>
        <v>0</v>
      </c>
      <c r="D19" s="22" t="str">
        <f>IF(Avropsblankett!$B24&gt;0,Avropsblankett!$B24*(IF(Avropsblankett!$C24="5 GB (grund)",D$8,IF(Avropsblankett!$C24="10 GB",D$9,IF(Avropsblankett!$C24="20 GB",D$10,IF(Avropsblankett!$C24="100 GB",D$11,IF(Avropsblankett!$C24="200 GB",D$12,D$8)))))+IF(Avropsblankett!$D24="Ja",D$13,"0")+IF(Avropsblankett!$E24="Ja",D$14,"0")),"0")</f>
        <v>0</v>
      </c>
      <c r="E19" s="22" t="str">
        <f>IF(Avropsblankett!$B24&gt;0,Avropsblankett!$B24*(IF(Avropsblankett!$C24="5 GB (grund)",E$8,IF(Avropsblankett!$C24="10 GB",E$9,IF(Avropsblankett!$C24="20 GB",E$10,IF(Avropsblankett!$C24="100 GB",E$11,IF(Avropsblankett!$C24="200 GB",E$12,E$8)))))+IF(Avropsblankett!$D24="Ja",E$13,"0")+IF(Avropsblankett!$E24="Ja",E$14,"0")),"0")</f>
        <v>0</v>
      </c>
      <c r="F19" s="30"/>
      <c r="H19" s="12" t="str">
        <f>IF($D$160=$B$132,B19,IF($D$160=$C$132,C19,IF($D$160=$D$132,D19,IF($D$160=$E$132,E19,IF($D$160=$F$132,F19,0)))))</f>
        <v>0</v>
      </c>
      <c r="I19" s="20"/>
      <c r="J19" s="20"/>
    </row>
    <row r="20" spans="1:11" x14ac:dyDescent="0.25">
      <c r="A20" s="21"/>
      <c r="B20" s="22" t="str">
        <f>IF(Avropsblankett!$B25&gt;0,Avropsblankett!$B25*(IF(Avropsblankett!$C25="5 GB (grund)",B$8,IF(Avropsblankett!$C25="10 GB",B$9,IF(Avropsblankett!$C25="20 GB",B$10,IF(Avropsblankett!$C25="100 GB",B$11,IF(Avropsblankett!$C25="200 GB",B$12,B$8)))))+IF(Avropsblankett!$D25="Ja",B$13,"0")+IF(Avropsblankett!$E25="Ja",B$14,"0")),"0")</f>
        <v>0</v>
      </c>
      <c r="C20" s="22" t="str">
        <f>IF(Avropsblankett!$B25&gt;0,Avropsblankett!$B25*(IF(Avropsblankett!$C25="5 GB (grund)",C$8,IF(Avropsblankett!$C25="10 GB",C$9,IF(Avropsblankett!$C25="20 GB",C$10,IF(Avropsblankett!$C25="100 GB",C$11,IF(Avropsblankett!$C25="200 GB",C$12,C$8)))))+IF(Avropsblankett!$D25="Ja",C$13,"0")+IF(Avropsblankett!$E25="Ja",C$14,"0")),"0")</f>
        <v>0</v>
      </c>
      <c r="D20" s="22" t="str">
        <f>IF(Avropsblankett!$B25&gt;0,Avropsblankett!$B25*(IF(Avropsblankett!$C25="5 GB (grund)",D$8,IF(Avropsblankett!$C25="10 GB",D$9,IF(Avropsblankett!$C25="20 GB",D$10,IF(Avropsblankett!$C25="100 GB",D$11,IF(Avropsblankett!$C25="200 GB",D$12,D$8)))))+IF(Avropsblankett!$D25="Ja",D$13,"0")+IF(Avropsblankett!$E25="Ja",D$14,"0")),"0")</f>
        <v>0</v>
      </c>
      <c r="E20" s="22" t="str">
        <f>IF(Avropsblankett!$B25&gt;0,Avropsblankett!$B25*(IF(Avropsblankett!$C25="5 GB (grund)",E$8,IF(Avropsblankett!$C25="10 GB",E$9,IF(Avropsblankett!$C25="20 GB",E$10,IF(Avropsblankett!$C25="100 GB",E$11,IF(Avropsblankett!$C25="200 GB",E$12,E$8)))))+IF(Avropsblankett!$D25="Ja",E$13,"0")+IF(Avropsblankett!$E25="Ja",E$14,"0")),"0")</f>
        <v>0</v>
      </c>
      <c r="F20" s="30"/>
      <c r="H20" s="12" t="str">
        <f>IF($D$160=$B$132,B20,IF($D$160=$C$132,C20,IF($D$160=$D$132,D20,IF($D$160=$E$132,E20,IF($D$160=$F$132,F20,0)))))</f>
        <v>0</v>
      </c>
      <c r="I20" s="20"/>
      <c r="J20" s="20"/>
    </row>
    <row r="21" spans="1:11" x14ac:dyDescent="0.25">
      <c r="A21" s="21"/>
      <c r="B21" s="22" t="str">
        <f>IF(Avropsblankett!$B26&gt;0,Avropsblankett!$B26*(IF(Avropsblankett!$C26="5 GB (grund)",B$8,IF(Avropsblankett!$C26="10 GB",B$9,IF(Avropsblankett!$C26="20 GB",B$10,IF(Avropsblankett!$C26="100 GB",B$11,IF(Avropsblankett!$C26="200 GB",B$12,B$8)))))+IF(Avropsblankett!$D26="Ja",B$13,"0")+IF(Avropsblankett!$E26="Ja",B$14,"0")),"0")</f>
        <v>0</v>
      </c>
      <c r="C21" s="22" t="str">
        <f>IF(Avropsblankett!$B26&gt;0,Avropsblankett!$B26*(IF(Avropsblankett!$C26="5 GB (grund)",C$8,IF(Avropsblankett!$C26="10 GB",C$9,IF(Avropsblankett!$C26="20 GB",C$10,IF(Avropsblankett!$C26="100 GB",C$11,IF(Avropsblankett!$C26="200 GB",C$12,C$8)))))+IF(Avropsblankett!$D26="Ja",C$13,"0")+IF(Avropsblankett!$E26="Ja",C$14,"0")),"0")</f>
        <v>0</v>
      </c>
      <c r="D21" s="22" t="str">
        <f>IF(Avropsblankett!$B26&gt;0,Avropsblankett!$B26*(IF(Avropsblankett!$C26="5 GB (grund)",D$8,IF(Avropsblankett!$C26="10 GB",D$9,IF(Avropsblankett!$C26="20 GB",D$10,IF(Avropsblankett!$C26="100 GB",D$11,IF(Avropsblankett!$C26="200 GB",D$12,D$8)))))+IF(Avropsblankett!$D26="Ja",D$13,"0")+IF(Avropsblankett!$E26="Ja",D$14,"0")),"0")</f>
        <v>0</v>
      </c>
      <c r="E21" s="22" t="str">
        <f>IF(Avropsblankett!$B26&gt;0,Avropsblankett!$B26*(IF(Avropsblankett!$C26="5 GB (grund)",E$8,IF(Avropsblankett!$C26="10 GB",E$9,IF(Avropsblankett!$C26="20 GB",E$10,IF(Avropsblankett!$C26="100 GB",E$11,IF(Avropsblankett!$C26="200 GB",E$12,E$8)))))+IF(Avropsblankett!$D26="Ja",E$13,"0")+IF(Avropsblankett!$E26="Ja",E$14,"0")),"0")</f>
        <v>0</v>
      </c>
      <c r="F21" s="30"/>
      <c r="H21" s="12" t="str">
        <f>IF($D$160=$B$132,B21,IF($D$160=$C$132,C21,IF($D$160=$D$132,D21,IF($D$160=$E$132,E21,IF($D$160=$F$132,F21,0)))))</f>
        <v>0</v>
      </c>
      <c r="I21" s="20"/>
      <c r="J21" s="20"/>
      <c r="K21" s="11"/>
    </row>
    <row r="22" spans="1:11" x14ac:dyDescent="0.25">
      <c r="A22" s="21"/>
      <c r="B22" s="22" t="str">
        <f>IF(Avropsblankett!$B27&gt;0,Avropsblankett!$B27*(IF(Avropsblankett!$C27="5 GB (grund)",B$8,IF(Avropsblankett!$C27="10 GB",B$9,IF(Avropsblankett!$C27="20 GB",B$10,IF(Avropsblankett!$C27="100 GB",B$11,IF(Avropsblankett!$C27="200 GB",B$12,B$8)))))+IF(Avropsblankett!$D27="Ja",B$13,"0")+IF(Avropsblankett!$E27="Ja",B$14,"0")),"0")</f>
        <v>0</v>
      </c>
      <c r="C22" s="22" t="str">
        <f>IF(Avropsblankett!$B27&gt;0,Avropsblankett!$B27*(IF(Avropsblankett!$C27="5 GB (grund)",C$8,IF(Avropsblankett!$C27="10 GB",C$9,IF(Avropsblankett!$C27="20 GB",C$10,IF(Avropsblankett!$C27="100 GB",C$11,IF(Avropsblankett!$C27="200 GB",C$12,C$8)))))+IF(Avropsblankett!$D27="Ja",C$13,"0")+IF(Avropsblankett!$E27="Ja",C$14,"0")),"0")</f>
        <v>0</v>
      </c>
      <c r="D22" s="22" t="str">
        <f>IF(Avropsblankett!$B27&gt;0,Avropsblankett!$B27*(IF(Avropsblankett!$C27="5 GB (grund)",D$8,IF(Avropsblankett!$C27="10 GB",D$9,IF(Avropsblankett!$C27="20 GB",D$10,IF(Avropsblankett!$C27="100 GB",D$11,IF(Avropsblankett!$C27="200 GB",D$12,D$8)))))+IF(Avropsblankett!$D27="Ja",D$13,"0")+IF(Avropsblankett!$E27="Ja",D$14,"0")),"0")</f>
        <v>0</v>
      </c>
      <c r="E22" s="22" t="str">
        <f>IF(Avropsblankett!$B27&gt;0,Avropsblankett!$B27*(IF(Avropsblankett!$C27="5 GB (grund)",E$8,IF(Avropsblankett!$C27="10 GB",E$9,IF(Avropsblankett!$C27="20 GB",E$10,IF(Avropsblankett!$C27="100 GB",E$11,IF(Avropsblankett!$C27="200 GB",E$12,E$8)))))+IF(Avropsblankett!$D27="Ja",E$13,"0")+IF(Avropsblankett!$E27="Ja",E$14,"0")),"0")</f>
        <v>0</v>
      </c>
      <c r="F22" s="30"/>
      <c r="H22" s="12" t="str">
        <f>IF($D$160=$B$132,B22,IF($D$160=$C$132,C22,IF($D$160=$D$132,D22,IF($D$160=$E$132,E22,IF($D$160=$F$132,F22,0)))))</f>
        <v>0</v>
      </c>
      <c r="I22" s="20"/>
      <c r="J22" s="20"/>
      <c r="K22" s="11"/>
    </row>
    <row r="23" spans="1:11" x14ac:dyDescent="0.25">
      <c r="A23" s="21" t="s">
        <v>61</v>
      </c>
      <c r="B23" s="11">
        <f>SUM(B19:B22)</f>
        <v>0</v>
      </c>
      <c r="C23" s="11">
        <f t="shared" ref="C23:E23" si="0">SUM(C19:C22)</f>
        <v>0</v>
      </c>
      <c r="D23" s="11">
        <f t="shared" si="0"/>
        <v>0</v>
      </c>
      <c r="E23" s="11">
        <f t="shared" si="0"/>
        <v>0</v>
      </c>
      <c r="F23" s="30"/>
      <c r="H23" s="20"/>
    </row>
    <row r="24" spans="1:11" x14ac:dyDescent="0.25">
      <c r="A24" s="21"/>
      <c r="B24" s="8"/>
      <c r="C24" s="8"/>
      <c r="D24" s="8"/>
      <c r="E24" s="8"/>
      <c r="F24" s="30"/>
      <c r="H24" s="20"/>
    </row>
    <row r="25" spans="1:11" ht="26.25" customHeight="1" x14ac:dyDescent="0.25">
      <c r="A25" s="187" t="str">
        <f>Avropsblankett!B29</f>
        <v xml:space="preserve"> Bastjänst 2 Mobilt bredbandsabonnemang</v>
      </c>
      <c r="B25" s="188"/>
      <c r="C25" s="188"/>
      <c r="D25" s="188"/>
      <c r="E25" s="188"/>
      <c r="F25" s="30"/>
      <c r="H25" s="20"/>
      <c r="I25" s="20"/>
      <c r="J25" s="20"/>
      <c r="K25" s="8"/>
    </row>
    <row r="26" spans="1:11" ht="30" x14ac:dyDescent="0.25">
      <c r="A26" s="9" t="s">
        <v>44</v>
      </c>
      <c r="B26" s="124">
        <v>19</v>
      </c>
      <c r="C26" s="124">
        <v>45</v>
      </c>
      <c r="D26" s="124">
        <v>59</v>
      </c>
      <c r="E26" s="124">
        <v>79</v>
      </c>
      <c r="F26" s="30"/>
      <c r="H26" s="20"/>
      <c r="I26" s="20"/>
      <c r="J26" s="20"/>
      <c r="K26" s="125"/>
    </row>
    <row r="27" spans="1:11" ht="30" x14ac:dyDescent="0.25">
      <c r="A27" s="9" t="s">
        <v>45</v>
      </c>
      <c r="B27" s="124">
        <v>25</v>
      </c>
      <c r="C27" s="124">
        <v>45</v>
      </c>
      <c r="D27" s="124">
        <v>89</v>
      </c>
      <c r="E27" s="124">
        <v>99</v>
      </c>
      <c r="F27" s="30"/>
      <c r="H27" s="20"/>
      <c r="I27" s="20"/>
      <c r="J27" s="20"/>
      <c r="K27" s="125"/>
    </row>
    <row r="28" spans="1:11" ht="30" x14ac:dyDescent="0.25">
      <c r="A28" s="9" t="s">
        <v>46</v>
      </c>
      <c r="B28" s="124">
        <v>50</v>
      </c>
      <c r="C28" s="124">
        <v>49</v>
      </c>
      <c r="D28" s="124">
        <v>109</v>
      </c>
      <c r="E28" s="124">
        <v>199</v>
      </c>
      <c r="F28" s="30"/>
      <c r="H28" s="20"/>
      <c r="I28" s="20"/>
      <c r="J28" s="20"/>
      <c r="K28" s="10"/>
    </row>
    <row r="29" spans="1:11" ht="30" x14ac:dyDescent="0.25">
      <c r="A29" s="9" t="s">
        <v>47</v>
      </c>
      <c r="B29" s="124">
        <v>75</v>
      </c>
      <c r="C29" s="124">
        <v>49</v>
      </c>
      <c r="D29" s="124">
        <v>125</v>
      </c>
      <c r="E29" s="124">
        <v>299</v>
      </c>
      <c r="F29" s="30"/>
      <c r="H29" s="20"/>
      <c r="I29" s="20"/>
      <c r="J29" s="20"/>
      <c r="K29" s="10"/>
    </row>
    <row r="30" spans="1:11" x14ac:dyDescent="0.25">
      <c r="A30" s="9"/>
      <c r="B30" s="17"/>
      <c r="C30" s="17"/>
      <c r="D30" s="17"/>
      <c r="E30" s="17"/>
      <c r="F30" s="30"/>
      <c r="H30" s="20"/>
      <c r="I30" s="20"/>
      <c r="J30" s="20"/>
      <c r="K30" s="10"/>
    </row>
    <row r="31" spans="1:11" x14ac:dyDescent="0.25">
      <c r="A31" s="9"/>
      <c r="B31" s="17"/>
      <c r="C31" s="17"/>
      <c r="D31" s="17"/>
      <c r="E31" s="17"/>
      <c r="F31" s="30"/>
      <c r="H31" s="20"/>
      <c r="I31" s="20"/>
      <c r="J31" s="20"/>
      <c r="K31" s="10"/>
    </row>
    <row r="32" spans="1:11" x14ac:dyDescent="0.25">
      <c r="A32" s="9"/>
      <c r="B32" s="17"/>
      <c r="C32" s="17"/>
      <c r="D32" s="17"/>
      <c r="E32" s="17"/>
      <c r="F32" s="30"/>
      <c r="H32" s="20"/>
      <c r="I32" s="20"/>
      <c r="J32" s="20"/>
    </row>
    <row r="33" spans="1:11" x14ac:dyDescent="0.25">
      <c r="A33" s="21"/>
      <c r="B33" s="8"/>
      <c r="C33" s="8"/>
      <c r="D33" s="8"/>
      <c r="E33" s="8"/>
      <c r="F33" s="30"/>
      <c r="H33" s="20"/>
      <c r="I33" s="20"/>
      <c r="J33" s="20"/>
      <c r="K33" s="8"/>
    </row>
    <row r="34" spans="1:11" x14ac:dyDescent="0.25">
      <c r="A34" s="21" t="s">
        <v>60</v>
      </c>
      <c r="B34" s="22" t="str">
        <f>IF(Avropsblankett!$B31&gt;0,Avropsblankett!$B31*(IF(Avropsblankett!$C31="10 GB (grund)",B$26,IF(Avropsblankett!$C31="20 GB",B$27,IF(Avropsblankett!$C31="100 GB",B$28,IF(Avropsblankett!$C31="200 GB",B$29,B$26))))),"0")</f>
        <v>0</v>
      </c>
      <c r="C34" s="22" t="str">
        <f>IF(Avropsblankett!$B31&gt;0,Avropsblankett!$B31*(IF(Avropsblankett!$C31="10 GB (grund)",C$26,IF(Avropsblankett!$C31="20 GB",C$27,IF(Avropsblankett!$C31="100 GB",C$28,IF(Avropsblankett!$C31="200 GB",C$29,C$26))))),"0")</f>
        <v>0</v>
      </c>
      <c r="D34" s="22" t="str">
        <f>IF(Avropsblankett!$B31&gt;0,Avropsblankett!$B31*(IF(Avropsblankett!$C31="10 GB (grund)",D$26,IF(Avropsblankett!$C31="20 GB",D$27,IF(Avropsblankett!$C31="100 GB",D$28,IF(Avropsblankett!$C31="200 GB",D$29,D$26))))),"0")</f>
        <v>0</v>
      </c>
      <c r="E34" s="22" t="str">
        <f>IF(Avropsblankett!$B31&gt;0,Avropsblankett!$B31*(IF(Avropsblankett!$C31="10 GB (grund)",E$26,IF(Avropsblankett!$C31="20 GB",E$27,IF(Avropsblankett!$C31="100 GB",E$28,IF(Avropsblankett!$C31="200 GB",E$29,E$26))))),"0")</f>
        <v>0</v>
      </c>
      <c r="F34" s="30"/>
      <c r="H34" s="12" t="str">
        <f>IF($D$160=$B$132,B34,IF($D$160=$C$132,C34,IF($D$160=$D$132,D34,IF($D$160=$E$132,E34,IF($D$160=$F$132,F34,0)))))</f>
        <v>0</v>
      </c>
      <c r="I34" s="20"/>
    </row>
    <row r="35" spans="1:11" x14ac:dyDescent="0.25">
      <c r="A35" s="21"/>
      <c r="B35" s="22" t="str">
        <f>IF(Avropsblankett!$B32&gt;0,Avropsblankett!$B32*(IF(Avropsblankett!$C32="10 GB (grund)",B$26,IF(Avropsblankett!$C32="20 GB",B$27,IF(Avropsblankett!$C32="100 GB",B$28,IF(Avropsblankett!$C32="200 GB",B$29,B$26))))),"0")</f>
        <v>0</v>
      </c>
      <c r="C35" s="22" t="str">
        <f>IF(Avropsblankett!$B32&gt;0,Avropsblankett!$B32*(IF(Avropsblankett!$C32="10 GB (grund)",C$26,IF(Avropsblankett!$C32="20 GB",C$27,IF(Avropsblankett!$C32="100 GB",C$28,IF(Avropsblankett!$C32="200 GB",C$29,C$26))))),"0")</f>
        <v>0</v>
      </c>
      <c r="D35" s="22" t="str">
        <f>IF(Avropsblankett!$B32&gt;0,Avropsblankett!$B32*(IF(Avropsblankett!$C32="10 GB (grund)",D$26,IF(Avropsblankett!$C32="20 GB",D$27,IF(Avropsblankett!$C32="100 GB",D$28,IF(Avropsblankett!$C32="200 GB",D$29,D$26))))),"0")</f>
        <v>0</v>
      </c>
      <c r="E35" s="22" t="str">
        <f>IF(Avropsblankett!$B32&gt;0,Avropsblankett!$B32*(IF(Avropsblankett!$C32="10 GB (grund)",E$26,IF(Avropsblankett!$C32="20 GB",E$27,IF(Avropsblankett!$C32="100 GB",E$28,IF(Avropsblankett!$C32="200 GB",E$29,E$26))))),"0")</f>
        <v>0</v>
      </c>
      <c r="F35" s="30"/>
      <c r="H35" s="12" t="str">
        <f>IF($D$160=$B$132,B35,IF($D$160=$C$132,C35,IF($D$160=$D$132,D35,IF($D$160=$E$132,E35,IF($D$160=$F$132,F35,0)))))</f>
        <v>0</v>
      </c>
      <c r="I35" s="20"/>
      <c r="J35" s="20"/>
      <c r="K35" s="11"/>
    </row>
    <row r="36" spans="1:11" x14ac:dyDescent="0.25">
      <c r="A36" s="21"/>
      <c r="B36" s="22" t="str">
        <f>IF(Avropsblankett!$B33&gt;0,Avropsblankett!$B33*(IF(Avropsblankett!$C33="10 GB (grund)",B$26,IF(Avropsblankett!$C33="20 GB",B$27,IF(Avropsblankett!$C33="100 GB",B$28,IF(Avropsblankett!$C33="200 GB",B$29,B$26))))),"0")</f>
        <v>0</v>
      </c>
      <c r="C36" s="22" t="str">
        <f>IF(Avropsblankett!$B33&gt;0,Avropsblankett!$B33*(IF(Avropsblankett!$C33="10 GB (grund)",C$26,IF(Avropsblankett!$C33="20 GB",C$27,IF(Avropsblankett!$C33="100 GB",C$28,IF(Avropsblankett!$C33="200 GB",C$29,C$26))))),"0")</f>
        <v>0</v>
      </c>
      <c r="D36" s="22" t="str">
        <f>IF(Avropsblankett!$B33&gt;0,Avropsblankett!$B33*(IF(Avropsblankett!$C33="10 GB (grund)",D$26,IF(Avropsblankett!$C33="20 GB",D$27,IF(Avropsblankett!$C33="100 GB",D$28,IF(Avropsblankett!$C33="200 GB",D$29,D$26))))),"0")</f>
        <v>0</v>
      </c>
      <c r="E36" s="22" t="str">
        <f>IF(Avropsblankett!$B33&gt;0,Avropsblankett!$B33*(IF(Avropsblankett!$C33="10 GB (grund)",E$26,IF(Avropsblankett!$C33="20 GB",E$27,IF(Avropsblankett!$C33="100 GB",E$28,IF(Avropsblankett!$C33="200 GB",E$29,E$26))))),"0")</f>
        <v>0</v>
      </c>
      <c r="F36" s="30"/>
      <c r="H36" s="12" t="str">
        <f>IF($D$160=$B$132,B36,IF($D$160=$C$132,C36,IF($D$160=$D$132,D36,IF($D$160=$E$132,E36,IF($D$160=$F$132,F36,0)))))</f>
        <v>0</v>
      </c>
      <c r="I36" s="20"/>
      <c r="J36" s="20"/>
      <c r="K36" s="11"/>
    </row>
    <row r="37" spans="1:11" x14ac:dyDescent="0.25">
      <c r="A37" s="21"/>
      <c r="B37" s="22" t="str">
        <f>IF(Avropsblankett!$B34&gt;0,Avropsblankett!$B34*(IF(Avropsblankett!$C34="10 GB (grund)",B$26,IF(Avropsblankett!$C34="20 GB",B$27,IF(Avropsblankett!$C34="100 GB",B$28,IF(Avropsblankett!$C34="200 GB",B$29,B$26))))),"0")</f>
        <v>0</v>
      </c>
      <c r="C37" s="22" t="str">
        <f>IF(Avropsblankett!$B34&gt;0,Avropsblankett!$B34*(IF(Avropsblankett!$C34="10 GB (grund)",C$26,IF(Avropsblankett!$C34="20 GB",C$27,IF(Avropsblankett!$C34="100 GB",C$28,IF(Avropsblankett!$C34="200 GB",C$29,C$26))))),"0")</f>
        <v>0</v>
      </c>
      <c r="D37" s="22" t="str">
        <f>IF(Avropsblankett!$B34&gt;0,Avropsblankett!$B34*(IF(Avropsblankett!$C34="10 GB (grund)",D$26,IF(Avropsblankett!$C34="20 GB",D$27,IF(Avropsblankett!$C34="100 GB",D$28,IF(Avropsblankett!$C34="200 GB",D$29,D$26))))),"0")</f>
        <v>0</v>
      </c>
      <c r="E37" s="22" t="str">
        <f>IF(Avropsblankett!$B34&gt;0,Avropsblankett!$B34*(IF(Avropsblankett!$C34="10 GB (grund)",E$26,IF(Avropsblankett!$C34="20 GB",E$27,IF(Avropsblankett!$C34="100 GB",E$28,IF(Avropsblankett!$C34="200 GB",E$29,E$26))))),"0")</f>
        <v>0</v>
      </c>
      <c r="F37" s="30"/>
      <c r="H37" s="12" t="str">
        <f>IF($D$160=$B$132,B37,IF($D$160=$C$132,C37,IF($D$160=$D$132,D37,IF($D$160=$E$132,E37,IF($D$160=$F$132,F37,0)))))</f>
        <v>0</v>
      </c>
      <c r="I37" s="20"/>
      <c r="J37" s="20"/>
      <c r="K37" s="11"/>
    </row>
    <row r="38" spans="1:11" x14ac:dyDescent="0.25">
      <c r="A38" s="21"/>
      <c r="B38" s="11">
        <f t="shared" ref="B38" si="1">SUM(B34:B37)</f>
        <v>0</v>
      </c>
      <c r="C38" s="11">
        <f>SUM(C34:C37)</f>
        <v>0</v>
      </c>
      <c r="D38" s="11">
        <f>SUM(D34:D37)</f>
        <v>0</v>
      </c>
      <c r="E38" s="11">
        <f>SUM(E34:E37)</f>
        <v>0</v>
      </c>
      <c r="F38" s="30"/>
      <c r="H38" s="20"/>
      <c r="I38" s="20"/>
      <c r="J38" s="20"/>
    </row>
    <row r="39" spans="1:11" x14ac:dyDescent="0.25">
      <c r="A39" s="121"/>
      <c r="F39" s="30"/>
      <c r="H39" s="20"/>
      <c r="I39" s="20"/>
      <c r="J39" s="20"/>
    </row>
    <row r="40" spans="1:11" ht="39" x14ac:dyDescent="0.25">
      <c r="A40" s="21" t="str">
        <f>Avropsblankett!B36</f>
        <v xml:space="preserve"> Bastjänst 3 Abonnemang för Maskin-till-maskin kommunikation (M2M) </v>
      </c>
      <c r="F40" s="30"/>
      <c r="H40" s="20"/>
      <c r="I40" s="20"/>
      <c r="J40" s="20"/>
    </row>
    <row r="41" spans="1:11" ht="30" x14ac:dyDescent="0.25">
      <c r="A41" s="9" t="s">
        <v>62</v>
      </c>
      <c r="B41" s="124">
        <v>5</v>
      </c>
      <c r="C41" s="124">
        <v>8</v>
      </c>
      <c r="D41" s="124">
        <v>14</v>
      </c>
      <c r="E41" s="124">
        <v>18</v>
      </c>
      <c r="F41" s="30"/>
      <c r="H41" s="20"/>
      <c r="I41" s="20"/>
      <c r="J41" s="20"/>
    </row>
    <row r="42" spans="1:11" ht="30" x14ac:dyDescent="0.25">
      <c r="A42" s="9" t="s">
        <v>67</v>
      </c>
      <c r="B42" s="124">
        <v>7</v>
      </c>
      <c r="C42" s="124">
        <v>8</v>
      </c>
      <c r="D42" s="124">
        <v>16</v>
      </c>
      <c r="E42" s="124">
        <v>20</v>
      </c>
      <c r="F42" s="30"/>
      <c r="H42" s="20"/>
      <c r="I42" s="20"/>
      <c r="J42" s="20"/>
    </row>
    <row r="43" spans="1:11" ht="30" x14ac:dyDescent="0.25">
      <c r="A43" s="9" t="s">
        <v>63</v>
      </c>
      <c r="B43" s="124">
        <v>8</v>
      </c>
      <c r="C43" s="124">
        <v>8</v>
      </c>
      <c r="D43" s="124">
        <v>19</v>
      </c>
      <c r="E43" s="124">
        <v>25</v>
      </c>
      <c r="F43" s="30"/>
      <c r="H43" s="20"/>
      <c r="I43" s="20"/>
      <c r="J43" s="20"/>
    </row>
    <row r="44" spans="1:11" ht="30" x14ac:dyDescent="0.25">
      <c r="A44" s="9" t="s">
        <v>64</v>
      </c>
      <c r="B44" s="124">
        <v>10</v>
      </c>
      <c r="C44" s="124">
        <v>12</v>
      </c>
      <c r="D44" s="124">
        <v>22</v>
      </c>
      <c r="E44" s="124">
        <v>30</v>
      </c>
      <c r="F44" s="30"/>
      <c r="H44" s="20"/>
      <c r="I44" s="20"/>
      <c r="J44" s="20"/>
    </row>
    <row r="45" spans="1:11" ht="30" x14ac:dyDescent="0.25">
      <c r="A45" s="9" t="s">
        <v>65</v>
      </c>
      <c r="B45" s="124">
        <v>12</v>
      </c>
      <c r="C45" s="124">
        <v>12</v>
      </c>
      <c r="D45" s="124">
        <v>25</v>
      </c>
      <c r="E45" s="124">
        <v>40</v>
      </c>
      <c r="F45" s="30"/>
      <c r="H45" s="20"/>
      <c r="I45" s="20"/>
      <c r="J45" s="20"/>
    </row>
    <row r="46" spans="1:11" ht="30" x14ac:dyDescent="0.25">
      <c r="A46" s="9" t="s">
        <v>115</v>
      </c>
      <c r="B46" s="124">
        <v>0</v>
      </c>
      <c r="C46" s="124">
        <v>0</v>
      </c>
      <c r="D46" s="124">
        <v>7</v>
      </c>
      <c r="E46" s="124">
        <v>5</v>
      </c>
      <c r="F46" s="30"/>
      <c r="H46" s="20"/>
      <c r="I46" s="20"/>
      <c r="J46" s="20"/>
    </row>
    <row r="47" spans="1:11" ht="30" x14ac:dyDescent="0.25">
      <c r="A47" s="9" t="s">
        <v>116</v>
      </c>
      <c r="B47" s="124">
        <v>0</v>
      </c>
      <c r="C47" s="124">
        <v>0</v>
      </c>
      <c r="D47" s="124">
        <v>13</v>
      </c>
      <c r="E47" s="124">
        <v>10</v>
      </c>
      <c r="F47" s="30"/>
      <c r="H47" s="20"/>
      <c r="I47" s="20"/>
      <c r="J47" s="20"/>
    </row>
    <row r="48" spans="1:11" ht="30" x14ac:dyDescent="0.25">
      <c r="A48" s="9" t="s">
        <v>117</v>
      </c>
      <c r="B48" s="124">
        <v>0</v>
      </c>
      <c r="C48" s="124">
        <v>0</v>
      </c>
      <c r="D48" s="124">
        <v>18</v>
      </c>
      <c r="E48" s="124">
        <v>15</v>
      </c>
      <c r="F48" s="30"/>
      <c r="H48" s="20"/>
      <c r="I48" s="20"/>
      <c r="J48" s="20"/>
    </row>
    <row r="49" spans="1:11" x14ac:dyDescent="0.25">
      <c r="A49" s="9"/>
      <c r="B49" s="17"/>
      <c r="C49" s="17"/>
      <c r="D49" s="17"/>
      <c r="E49" s="17"/>
      <c r="F49" s="30"/>
      <c r="H49" s="20"/>
      <c r="I49" s="20"/>
      <c r="J49" s="20"/>
    </row>
    <row r="50" spans="1:11" x14ac:dyDescent="0.25">
      <c r="A50" s="21"/>
      <c r="B50" s="8"/>
      <c r="C50" s="8"/>
      <c r="D50" s="8"/>
      <c r="E50" s="8"/>
      <c r="F50" s="30"/>
      <c r="H50" s="20"/>
      <c r="I50" s="20"/>
      <c r="J50" s="20"/>
    </row>
    <row r="51" spans="1:11" x14ac:dyDescent="0.25">
      <c r="A51" s="21" t="s">
        <v>66</v>
      </c>
      <c r="B51" s="23" t="str">
        <f>IF(Avropsblankett!$B38&gt;0,Avropsblankett!$B38*(IF(Avropsblankett!$C38="10 mB (grund)",B$41,IF(Avropsblankett!$C38="50 mB",B$42,IF(Avropsblankett!$C38="500 mB",B$43,IF(Avropsblankett!$C38="1 GB",B$44,IF(Avropsblankett!$C38="2 GB",B$45,B$41)))))+IF(Avropsblankett!$D38="150 SMS/MMS",B$46,IF(Avropsblankett!$D38="250 SMS/MMS",B$47,IF(Avropsblankett!$D38="350 SMS/MMS",B$48,)))),"0")</f>
        <v>0</v>
      </c>
      <c r="C51" s="23" t="str">
        <f>IF(Avropsblankett!$B38&gt;0,Avropsblankett!$B38*(IF(Avropsblankett!$C38="10 mB (grund)",C$41,IF(Avropsblankett!$C38="50 mB",C$42,IF(Avropsblankett!$C38="500 mB",C$43,IF(Avropsblankett!$C38="1 GB",C$44,IF(Avropsblankett!$C38="2 GB",C$45,C$41)))))+IF(Avropsblankett!$D38="150 SMS/MMS",C$46,IF(Avropsblankett!$D38="250 SMS/MMS",C$47,IF(Avropsblankett!$D38="350 SMS/MMS",C$48,)))),"0")</f>
        <v>0</v>
      </c>
      <c r="D51" s="23" t="str">
        <f>IF(Avropsblankett!$B38&gt;0,Avropsblankett!$B38*(IF(Avropsblankett!$C38="10 mB (grund)",D$41,IF(Avropsblankett!$C38="50 mB",D$42,IF(Avropsblankett!$C38="500 mB",D$43,IF(Avropsblankett!$C38="1 GB",D$44,IF(Avropsblankett!$C38="2 GB",D$45,D$41)))))+IF(Avropsblankett!$D38="150 SMS/MMS",D$46,IF(Avropsblankett!$D38="250 SMS/MMS",D$47,IF(Avropsblankett!$D38="350 SMS/MMS",D$48,)))),"0")</f>
        <v>0</v>
      </c>
      <c r="E51" s="23" t="str">
        <f>IF(Avropsblankett!$B38&gt;0,Avropsblankett!$B38*(IF(Avropsblankett!$C38="10 mB (grund)",E$41,IF(Avropsblankett!$C38="50 mB",E$42,IF(Avropsblankett!$C38="500 mB",E$43,IF(Avropsblankett!$C38="1 GB",E$44,IF(Avropsblankett!$C38="2 GB",E$45,E$41)))))+IF(Avropsblankett!$D38="150 SMS/MMS",E$46,IF(Avropsblankett!$D38="250 SMS/MMS",E$47,IF(Avropsblankett!$D38="350 SMS/MMS",E$48,)))),"0")</f>
        <v>0</v>
      </c>
      <c r="F51" s="30"/>
      <c r="H51" s="12" t="str">
        <f>IF($D$160=$B$132,B51,IF($D$160=$C$132,C51,IF($D$160=$D$132,D51,IF($D$160=$E$132,E51,IF($D$160=$F$132,F51,0)))))</f>
        <v>0</v>
      </c>
      <c r="I51" s="20"/>
      <c r="J51" s="20"/>
    </row>
    <row r="52" spans="1:11" x14ac:dyDescent="0.25">
      <c r="A52" s="21"/>
      <c r="B52" s="23" t="str">
        <f>IF(Avropsblankett!$B39&gt;0,Avropsblankett!$B39*(IF(Avropsblankett!$C39="10 mB (grund)",B$41,IF(Avropsblankett!$C39="50 mB",B$42,IF(Avropsblankett!$C39="500 mB",B$43,IF(Avropsblankett!$C39="1 GB",B$44,IF(Avropsblankett!$C39="2 GB",B$45,B$41)))))+IF(Avropsblankett!$D39="150 SMS/MMS",B$46,IF(Avropsblankett!$D39="250 SMS/MMS",B$47,IF(Avropsblankett!$D39="350 SMS/MMS",B$48,)))),"0")</f>
        <v>0</v>
      </c>
      <c r="C52" s="23" t="str">
        <f>IF(Avropsblankett!$B39&gt;0,Avropsblankett!$B39*(IF(Avropsblankett!$C39="10 mB (grund)",C$41,IF(Avropsblankett!$C39="50 mB",C$42,IF(Avropsblankett!$C39="500 mB",C$43,IF(Avropsblankett!$C39="1 GB",C$44,IF(Avropsblankett!$C39="2 GB",C$45,C$41)))))+IF(Avropsblankett!$D39="150 SMS/MMS",C$46,IF(Avropsblankett!$D39="250 SMS/MMS",C$47,IF(Avropsblankett!$D39="350 SMS/MMS",C$48,)))),"0")</f>
        <v>0</v>
      </c>
      <c r="D52" s="23" t="str">
        <f>IF(Avropsblankett!$B39&gt;0,Avropsblankett!$B39*(IF(Avropsblankett!$C39="10 mB (grund)",D$41,IF(Avropsblankett!$C39="50 mB",D$42,IF(Avropsblankett!$C39="500 mB",D$43,IF(Avropsblankett!$C39="1 GB",D$44,IF(Avropsblankett!$C39="2 GB",D$45,D$41)))))+IF(Avropsblankett!$D39="150 SMS/MMS",D$46,IF(Avropsblankett!$D39="250 SMS/MMS",D$47,IF(Avropsblankett!$D39="350 SMS/MMS",D$48,)))),"0")</f>
        <v>0</v>
      </c>
      <c r="E52" s="23" t="str">
        <f>IF(Avropsblankett!$B39&gt;0,Avropsblankett!$B39*(IF(Avropsblankett!$C39="10 mB (grund)",E$41,IF(Avropsblankett!$C39="50 mB",E$42,IF(Avropsblankett!$C39="500 mB",E$43,IF(Avropsblankett!$C39="1 GB",E$44,IF(Avropsblankett!$C39="2 GB",E$45,E$41)))))+IF(Avropsblankett!$D39="150 SMS/MMS",E$46,IF(Avropsblankett!$D39="250 SMS/MMS",E$47,IF(Avropsblankett!$D39="350 SMS/MMS",E$48,)))),"0")</f>
        <v>0</v>
      </c>
      <c r="F52" s="30"/>
      <c r="H52" s="12" t="str">
        <f>IF($D$160=$B$132,B52,IF($D$160=$C$132,C52,IF($D$160=$D$132,D52,IF($D$160=$E$132,E52,IF($D$160=$F$132,F52,0)))))</f>
        <v>0</v>
      </c>
      <c r="I52" s="20"/>
      <c r="J52" s="20"/>
    </row>
    <row r="53" spans="1:11" x14ac:dyDescent="0.25">
      <c r="A53" s="21"/>
      <c r="B53" s="23" t="str">
        <f>IF(Avropsblankett!$B40&gt;0,Avropsblankett!$B40*(IF(Avropsblankett!$C40="10 mB (grund)",B$41,IF(Avropsblankett!$C40="50 mB",B$42,IF(Avropsblankett!$C40="500 mB",B$43,IF(Avropsblankett!$C40="1 GB",B$44,IF(Avropsblankett!$C40="2 GB",B$45,B$41)))))+IF(Avropsblankett!$D40="150 SMS/MMS",B$46,IF(Avropsblankett!$D40="250 SMS/MMS",B$47,IF(Avropsblankett!$D40="350 SMS/MMS",B$48,)))),"0")</f>
        <v>0</v>
      </c>
      <c r="C53" s="23" t="str">
        <f>IF(Avropsblankett!$B40&gt;0,Avropsblankett!$B40*(IF(Avropsblankett!$C40="10 mB (grund)",C$41,IF(Avropsblankett!$C40="50 mB",C$42,IF(Avropsblankett!$C40="500 mB",C$43,IF(Avropsblankett!$C40="1 GB",C$44,IF(Avropsblankett!$C40="2 GB",C$45,C$41)))))+IF(Avropsblankett!$D40="150 SMS/MMS",C$46,IF(Avropsblankett!$D40="250 SMS/MMS",C$47,IF(Avropsblankett!$D40="350 SMS/MMS",C$48,)))),"0")</f>
        <v>0</v>
      </c>
      <c r="D53" s="23" t="str">
        <f>IF(Avropsblankett!$B40&gt;0,Avropsblankett!$B40*(IF(Avropsblankett!$C40="10 mB (grund)",D$41,IF(Avropsblankett!$C40="50 mB",D$42,IF(Avropsblankett!$C40="500 mB",D$43,IF(Avropsblankett!$C40="1 GB",D$44,IF(Avropsblankett!$C40="2 GB",D$45,D$41)))))+IF(Avropsblankett!$D40="150 SMS/MMS",D$46,IF(Avropsblankett!$D40="250 SMS/MMS",D$47,IF(Avropsblankett!$D40="350 SMS/MMS",D$48,)))),"0")</f>
        <v>0</v>
      </c>
      <c r="E53" s="23" t="str">
        <f>IF(Avropsblankett!$B40&gt;0,Avropsblankett!$B40*(IF(Avropsblankett!$C40="10 mB (grund)",E$41,IF(Avropsblankett!$C40="50 mB",E$42,IF(Avropsblankett!$C40="500 mB",E$43,IF(Avropsblankett!$C40="1 GB",E$44,IF(Avropsblankett!$C40="2 GB",E$45,E$41)))))+IF(Avropsblankett!$D40="150 SMS/MMS",E$46,IF(Avropsblankett!$D40="250 SMS/MMS",E$47,IF(Avropsblankett!$D40="350 SMS/MMS",E$48,)))),"0")</f>
        <v>0</v>
      </c>
      <c r="F53" s="30"/>
      <c r="H53" s="12" t="str">
        <f>IF($D$160=$B$132,B53,IF($D$160=$C$132,C53,IF($D$160=$D$132,D53,IF($D$160=$E$132,E53,IF($D$160=$F$132,F53,0)))))</f>
        <v>0</v>
      </c>
      <c r="I53" s="20"/>
      <c r="J53" s="20"/>
    </row>
    <row r="54" spans="1:11" x14ac:dyDescent="0.25">
      <c r="A54" s="21"/>
      <c r="B54" s="23" t="str">
        <f>IF(Avropsblankett!$B41&gt;0,Avropsblankett!$B41*(IF(Avropsblankett!$C41="10 mB (grund)",B$41,IF(Avropsblankett!$C41="50 mB",B$42,IF(Avropsblankett!$C41="500 mB",B$43,IF(Avropsblankett!$C41="1 GB",B$44,IF(Avropsblankett!$C41="2 GB",B$45,B$41)))))+IF(Avropsblankett!$D41="150 SMS/MMS",B$46,IF(Avropsblankett!$D41="250 SMS/MMS",B$47,IF(Avropsblankett!$D41="350 SMS/MMS",B$48,)))),"0")</f>
        <v>0</v>
      </c>
      <c r="C54" s="23" t="str">
        <f>IF(Avropsblankett!$B41&gt;0,Avropsblankett!$B41*(IF(Avropsblankett!$C41="10 mB (grund)",C$41,IF(Avropsblankett!$C41="50 mB",C$42,IF(Avropsblankett!$C41="500 mB",C$43,IF(Avropsblankett!$C41="1 GB",C$44,IF(Avropsblankett!$C41="2 GB",C$45,C$41)))))+IF(Avropsblankett!$D41="150 SMS/MMS",C$46,IF(Avropsblankett!$D41="250 SMS/MMS",C$47,IF(Avropsblankett!$D41="350 SMS/MMS",C$48,)))),"0")</f>
        <v>0</v>
      </c>
      <c r="D54" s="23" t="str">
        <f>IF(Avropsblankett!$B41&gt;0,Avropsblankett!$B41*(IF(Avropsblankett!$C41="10 mB (grund)",D$41,IF(Avropsblankett!$C41="50 mB",D$42,IF(Avropsblankett!$C41="500 mB",D$43,IF(Avropsblankett!$C41="1 GB",D$44,IF(Avropsblankett!$C41="2 GB",D$45,D$41)))))+IF(Avropsblankett!$D41="150 SMS/MMS",D$46,IF(Avropsblankett!$D41="250 SMS/MMS",D$47,IF(Avropsblankett!$D41="350 SMS/MMS",D$48,)))),"0")</f>
        <v>0</v>
      </c>
      <c r="E54" s="23" t="str">
        <f>IF(Avropsblankett!$B41&gt;0,Avropsblankett!$B41*(IF(Avropsblankett!$C41="10 mB (grund)",E$41,IF(Avropsblankett!$C41="50 mB",E$42,IF(Avropsblankett!$C41="500 mB",E$43,IF(Avropsblankett!$C41="1 GB",E$44,IF(Avropsblankett!$C41="2 GB",E$45,E$41)))))+IF(Avropsblankett!$D41="150 SMS/MMS",E$46,IF(Avropsblankett!$D41="250 SMS/MMS",E$47,IF(Avropsblankett!$D41="350 SMS/MMS",E$48,)))),"0")</f>
        <v>0</v>
      </c>
      <c r="F54" s="30"/>
      <c r="H54" s="12" t="str">
        <f>IF($D$160=$B$132,B54,IF($D$160=$C$132,C54,IF($D$160=$D$132,D54,IF($D$160=$E$132,E54,IF($D$160=$F$132,F54,0)))))</f>
        <v>0</v>
      </c>
      <c r="I54" s="20"/>
      <c r="J54" s="20"/>
    </row>
    <row r="55" spans="1:11" x14ac:dyDescent="0.25">
      <c r="A55" s="21"/>
      <c r="B55" s="23" t="str">
        <f>IF(Avropsblankett!$B42&gt;0,Avropsblankett!$B42*(IF(Avropsblankett!$C42="10 mB (grund)",B$41,IF(Avropsblankett!$C42="50 mB",B$42,IF(Avropsblankett!$C42="500 mB",B$43,IF(Avropsblankett!$C42="1 GB",B$44,IF(Avropsblankett!$C42="2 GB",B$45,B$41)))))+IF(Avropsblankett!$D42="150 SMS/MMS",B$46,IF(Avropsblankett!$D42="250 SMS/MMS",B$47,IF(Avropsblankett!$D42="350 SMS/MMS",B$48,)))),"0")</f>
        <v>0</v>
      </c>
      <c r="C55" s="23" t="str">
        <f>IF(Avropsblankett!$B42&gt;0,Avropsblankett!$B42*(IF(Avropsblankett!$C42="10 mB (grund)",C$41,IF(Avropsblankett!$C42="50 mB",C$42,IF(Avropsblankett!$C42="500 mB",C$43,IF(Avropsblankett!$C42="1 GB",C$44,IF(Avropsblankett!$C42="2 GB",C$45,C$41)))))+IF(Avropsblankett!$D42="150 SMS/MMS",C$46,IF(Avropsblankett!$D42="250 SMS/MMS",C$47,IF(Avropsblankett!$D42="350 SMS/MMS",C$48,)))),"0")</f>
        <v>0</v>
      </c>
      <c r="D55" s="23" t="str">
        <f>IF(Avropsblankett!$B42&gt;0,Avropsblankett!$B42*(IF(Avropsblankett!$C42="10 mB (grund)",D$41,IF(Avropsblankett!$C42="50 mB",D$42,IF(Avropsblankett!$C42="500 mB",D$43,IF(Avropsblankett!$C42="1 GB",D$44,IF(Avropsblankett!$C42="2 GB",D$45,D$41)))))+IF(Avropsblankett!$D42="150 SMS/MMS",D$46,IF(Avropsblankett!$D42="250 SMS/MMS",D$47,IF(Avropsblankett!$D42="350 SMS/MMS",D$48,)))),"0")</f>
        <v>0</v>
      </c>
      <c r="E55" s="23" t="str">
        <f>IF(Avropsblankett!$B42&gt;0,Avropsblankett!$B42*(IF(Avropsblankett!$C42="10 mB (grund)",E$41,IF(Avropsblankett!$C42="50 mB",E$42,IF(Avropsblankett!$C42="500 mB",E$43,IF(Avropsblankett!$C42="1 GB",E$44,IF(Avropsblankett!$C42="2 GB",E$45,E$41)))))+IF(Avropsblankett!$D42="150 SMS/MMS",E$46,IF(Avropsblankett!$D42="250 SMS/MMS",E$47,IF(Avropsblankett!$D42="350 SMS/MMS",E$48,)))),"0")</f>
        <v>0</v>
      </c>
      <c r="F55" s="30"/>
      <c r="H55" s="12" t="str">
        <f>IF($D$160=$B$132,B55,IF($D$160=$C$132,C55,IF($D$160=$D$132,D55,IF($D$160=$E$132,E55,IF($D$160=$F$132,F55,0)))))</f>
        <v>0</v>
      </c>
      <c r="I55" s="20"/>
      <c r="J55" s="20"/>
    </row>
    <row r="56" spans="1:11" x14ac:dyDescent="0.25">
      <c r="A56" s="21"/>
      <c r="B56" s="23">
        <f>SUM(B51:B55)</f>
        <v>0</v>
      </c>
      <c r="C56" s="23">
        <f t="shared" ref="C56:E56" si="2">SUM(C51:C55)</f>
        <v>0</v>
      </c>
      <c r="D56" s="23">
        <f t="shared" si="2"/>
        <v>0</v>
      </c>
      <c r="E56" s="23">
        <f t="shared" si="2"/>
        <v>0</v>
      </c>
      <c r="F56" s="30"/>
      <c r="H56" s="20"/>
      <c r="I56" s="20"/>
      <c r="J56" s="20"/>
    </row>
    <row r="57" spans="1:11" x14ac:dyDescent="0.25">
      <c r="A57" s="121"/>
      <c r="F57" s="30"/>
      <c r="H57" s="20"/>
      <c r="I57" s="20"/>
      <c r="J57" s="20"/>
    </row>
    <row r="58" spans="1:11" x14ac:dyDescent="0.25">
      <c r="A58" s="94" t="str">
        <f>Avropsblankett!B44</f>
        <v xml:space="preserve">Bastjänst 4 Växeltjänst </v>
      </c>
      <c r="F58" s="30"/>
      <c r="H58" s="20"/>
      <c r="I58" s="20"/>
      <c r="J58" s="20"/>
    </row>
    <row r="59" spans="1:11" ht="30" x14ac:dyDescent="0.25">
      <c r="A59" s="9" t="s">
        <v>68</v>
      </c>
      <c r="B59" s="124">
        <v>35</v>
      </c>
      <c r="C59" s="124">
        <v>5</v>
      </c>
      <c r="D59" s="124">
        <v>35</v>
      </c>
      <c r="E59" s="124">
        <v>149</v>
      </c>
      <c r="F59" s="30"/>
      <c r="H59" s="20"/>
      <c r="I59" s="20"/>
      <c r="J59" s="20"/>
      <c r="K59" s="20"/>
    </row>
    <row r="60" spans="1:11" ht="30" x14ac:dyDescent="0.25">
      <c r="A60" s="9" t="s">
        <v>69</v>
      </c>
      <c r="B60" s="124">
        <v>49</v>
      </c>
      <c r="C60" s="124">
        <v>50</v>
      </c>
      <c r="D60" s="124">
        <v>19</v>
      </c>
      <c r="E60" s="124">
        <v>99</v>
      </c>
      <c r="F60" s="30"/>
      <c r="H60" s="20"/>
      <c r="I60" s="20"/>
      <c r="J60" s="20"/>
      <c r="K60" s="20"/>
    </row>
    <row r="61" spans="1:11" ht="30" x14ac:dyDescent="0.25">
      <c r="A61" s="9" t="s">
        <v>70</v>
      </c>
      <c r="B61" s="124">
        <v>150</v>
      </c>
      <c r="C61" s="124">
        <v>59</v>
      </c>
      <c r="D61" s="124">
        <v>50</v>
      </c>
      <c r="E61" s="124">
        <v>79</v>
      </c>
      <c r="F61" s="30"/>
      <c r="H61" s="20"/>
      <c r="I61" s="20"/>
      <c r="J61" s="20"/>
      <c r="K61" s="10"/>
    </row>
    <row r="62" spans="1:11" ht="30" x14ac:dyDescent="0.25">
      <c r="A62" s="9" t="s">
        <v>71</v>
      </c>
      <c r="B62" s="124">
        <v>150</v>
      </c>
      <c r="C62" s="124">
        <v>0</v>
      </c>
      <c r="D62" s="124">
        <v>89</v>
      </c>
      <c r="E62" s="124">
        <v>99</v>
      </c>
      <c r="F62" s="30"/>
      <c r="H62" s="20"/>
      <c r="I62" s="20"/>
      <c r="J62" s="20"/>
      <c r="K62" s="10"/>
    </row>
    <row r="63" spans="1:11" ht="30" x14ac:dyDescent="0.25">
      <c r="A63" s="9" t="s">
        <v>72</v>
      </c>
      <c r="B63" s="124">
        <v>49</v>
      </c>
      <c r="C63" s="124">
        <v>83</v>
      </c>
      <c r="D63" s="124">
        <v>88</v>
      </c>
      <c r="E63" s="124">
        <v>169</v>
      </c>
      <c r="F63" s="30"/>
      <c r="H63" s="20"/>
      <c r="I63" s="20"/>
      <c r="J63" s="20"/>
      <c r="K63" s="10"/>
    </row>
    <row r="64" spans="1:11" ht="30" x14ac:dyDescent="0.25">
      <c r="A64" s="9" t="s">
        <v>73</v>
      </c>
      <c r="B64" s="124">
        <v>100</v>
      </c>
      <c r="C64" s="124">
        <v>83</v>
      </c>
      <c r="D64" s="124">
        <v>98</v>
      </c>
      <c r="E64" s="124">
        <v>199</v>
      </c>
      <c r="F64" s="30"/>
      <c r="H64" s="20"/>
      <c r="I64" s="20"/>
      <c r="J64" s="20"/>
      <c r="K64" s="10"/>
    </row>
    <row r="65" spans="1:11" ht="30" x14ac:dyDescent="0.25">
      <c r="A65" s="9" t="s">
        <v>74</v>
      </c>
      <c r="B65" s="124">
        <v>200</v>
      </c>
      <c r="C65" s="124">
        <v>95</v>
      </c>
      <c r="D65" s="124">
        <v>129</v>
      </c>
      <c r="E65" s="124">
        <v>299</v>
      </c>
      <c r="F65" s="30"/>
      <c r="H65" s="20"/>
      <c r="I65" s="20"/>
      <c r="J65" s="20"/>
      <c r="K65" s="10"/>
    </row>
    <row r="66" spans="1:11" ht="30" x14ac:dyDescent="0.25">
      <c r="A66" s="9" t="s">
        <v>75</v>
      </c>
      <c r="B66" s="124">
        <v>340</v>
      </c>
      <c r="C66" s="124">
        <v>95</v>
      </c>
      <c r="D66" s="124">
        <v>149</v>
      </c>
      <c r="E66" s="124">
        <v>349</v>
      </c>
      <c r="F66" s="30"/>
      <c r="H66" s="20"/>
      <c r="I66" s="20"/>
      <c r="J66" s="20"/>
      <c r="K66" s="10"/>
    </row>
    <row r="67" spans="1:11" x14ac:dyDescent="0.25">
      <c r="A67" s="9" t="s">
        <v>77</v>
      </c>
      <c r="B67" s="124">
        <v>20</v>
      </c>
      <c r="C67" s="124">
        <v>0</v>
      </c>
      <c r="D67" s="124">
        <v>0</v>
      </c>
      <c r="E67" s="124">
        <v>49</v>
      </c>
      <c r="F67" s="30"/>
      <c r="H67" s="20"/>
      <c r="I67" s="20"/>
      <c r="J67" s="20"/>
      <c r="K67" s="10"/>
    </row>
    <row r="68" spans="1:11" ht="30" x14ac:dyDescent="0.25">
      <c r="A68" s="9" t="s">
        <v>78</v>
      </c>
      <c r="B68" s="124">
        <v>200</v>
      </c>
      <c r="C68" s="124">
        <v>11</v>
      </c>
      <c r="D68" s="124">
        <v>99</v>
      </c>
      <c r="E68" s="124">
        <v>79</v>
      </c>
      <c r="F68" s="30"/>
      <c r="H68" s="20"/>
      <c r="I68" s="20"/>
      <c r="J68" s="20"/>
      <c r="K68" s="10"/>
    </row>
    <row r="69" spans="1:11" ht="30" x14ac:dyDescent="0.25">
      <c r="A69" s="9" t="s">
        <v>79</v>
      </c>
      <c r="B69" s="124">
        <v>50</v>
      </c>
      <c r="C69" s="124">
        <v>9</v>
      </c>
      <c r="D69" s="124">
        <v>5</v>
      </c>
      <c r="E69" s="124">
        <v>5</v>
      </c>
      <c r="F69" s="30"/>
      <c r="H69" s="20"/>
      <c r="I69" s="20"/>
      <c r="J69" s="20"/>
      <c r="K69" s="10"/>
    </row>
    <row r="70" spans="1:11" x14ac:dyDescent="0.25">
      <c r="A70" s="21"/>
      <c r="B70" s="8"/>
      <c r="C70" s="8"/>
      <c r="D70" s="8"/>
      <c r="E70" s="8"/>
      <c r="F70" s="30"/>
      <c r="H70" s="20"/>
      <c r="I70" s="20"/>
      <c r="J70" s="20"/>
      <c r="K70" s="8"/>
    </row>
    <row r="71" spans="1:11" x14ac:dyDescent="0.25">
      <c r="A71" s="21" t="s">
        <v>76</v>
      </c>
      <c r="B71" s="22">
        <f>(Avropsblankett!$B46*(B59+IF(Avropsblankett!$F$46="Ja",B$67,0)+IF(Avropsblankett!$G$46="Ja",B$69,0)))+Avropsblankett!$E46*B$68</f>
        <v>0</v>
      </c>
      <c r="C71" s="22">
        <f>(Avropsblankett!$B46*(C59+IF(Avropsblankett!$F$46="Ja",C$67,0)+IF(Avropsblankett!$G$46="Ja",C$69,0)))+Avropsblankett!$E46*C$68</f>
        <v>0</v>
      </c>
      <c r="D71" s="22">
        <f>(Avropsblankett!$B46*(D59+IF(Avropsblankett!$F$46="Ja",D$67,0)+IF(Avropsblankett!$G$46="Ja",D$69,0)))+Avropsblankett!$E46*D$68</f>
        <v>0</v>
      </c>
      <c r="E71" s="22">
        <f>(Avropsblankett!$B46*(E59+IF(Avropsblankett!$F$46="Ja",E$67,0)+IF(Avropsblankett!$G$46="Ja",E$69,0)))+Avropsblankett!$E46*E$68</f>
        <v>0</v>
      </c>
      <c r="F71" s="30"/>
      <c r="H71" s="12">
        <f t="shared" ref="H71:H78" si="3">IF($D$160=$B$132,B71,IF($D$160=$C$132,C71,IF($D$160=$D$132,D71,IF($D$160=$E$132,E71,IF($D$160=$F$132,F71,0)))))</f>
        <v>0</v>
      </c>
      <c r="I71" s="20"/>
      <c r="J71" s="20"/>
    </row>
    <row r="72" spans="1:11" x14ac:dyDescent="0.25">
      <c r="A72" s="21"/>
      <c r="B72" s="22">
        <f>(Avropsblankett!$B47*(B60+IF(Avropsblankett!$F$46="Ja",B$67,0)+IF(Avropsblankett!$G$46="Ja",B$69,0)))+Avropsblankett!$E47*B$68</f>
        <v>0</v>
      </c>
      <c r="C72" s="22">
        <f>(Avropsblankett!$B47*(C60+IF(Avropsblankett!$F$46="Ja",C$67,0)+IF(Avropsblankett!$G$46="Ja",C$69,0)))+Avropsblankett!$E47*C$68</f>
        <v>0</v>
      </c>
      <c r="D72" s="22">
        <f>(Avropsblankett!$B47*(D60+IF(Avropsblankett!$F$46="Ja",D$67,0)+IF(Avropsblankett!$G$46="Ja",D$69,0)))+Avropsblankett!$E47*D$68</f>
        <v>0</v>
      </c>
      <c r="E72" s="22">
        <f>(Avropsblankett!$B47*(E60+IF(Avropsblankett!$F$46="Ja",E$67,0)+IF(Avropsblankett!$G$46="Ja",E$69,0)))+Avropsblankett!$E47*E$68</f>
        <v>0</v>
      </c>
      <c r="F72" s="30"/>
      <c r="H72" s="12">
        <f t="shared" si="3"/>
        <v>0</v>
      </c>
      <c r="I72" s="20"/>
      <c r="J72" s="20"/>
    </row>
    <row r="73" spans="1:11" x14ac:dyDescent="0.25">
      <c r="A73" s="21"/>
      <c r="B73" s="22">
        <f>(Avropsblankett!$B48*(B61+IF(Avropsblankett!$F$46="Ja",B$67,0)+IF(Avropsblankett!$G$46="Ja",B$69,0)))+Avropsblankett!$E48*B$68</f>
        <v>0</v>
      </c>
      <c r="C73" s="22">
        <f>(Avropsblankett!$B48*(C61+IF(Avropsblankett!$F$46="Ja",C$67,0)+IF(Avropsblankett!$G$46="Ja",C$69,0)))+Avropsblankett!$E48*C$68</f>
        <v>0</v>
      </c>
      <c r="D73" s="22">
        <f>(Avropsblankett!$B48*(D61+IF(Avropsblankett!$F$46="Ja",D$67,0)+IF(Avropsblankett!$G$46="Ja",D$69,0)))+Avropsblankett!$E48*D$68</f>
        <v>0</v>
      </c>
      <c r="E73" s="22">
        <f>(Avropsblankett!$B48*(E61+IF(Avropsblankett!$F$46="Ja",E$67,0)+IF(Avropsblankett!$G$46="Ja",E$69,0)))+Avropsblankett!$E48*E$68</f>
        <v>0</v>
      </c>
      <c r="F73" s="30"/>
      <c r="H73" s="12">
        <f t="shared" si="3"/>
        <v>0</v>
      </c>
      <c r="I73" s="20"/>
      <c r="J73" s="20"/>
    </row>
    <row r="74" spans="1:11" x14ac:dyDescent="0.25">
      <c r="A74" s="21"/>
      <c r="B74" s="22">
        <f>(Avropsblankett!$B49*(B62+IF(Avropsblankett!$F$46="Ja",B$67,0)+IF(Avropsblankett!$G$46="Ja",B$69,0)))+Avropsblankett!$E49*B$68</f>
        <v>0</v>
      </c>
      <c r="C74" s="22">
        <f>(Avropsblankett!$B49*(C62+IF(Avropsblankett!$F$46="Ja",C$67,0)+IF(Avropsblankett!$G$46="Ja",C$69,0)))+Avropsblankett!$E49*C$68</f>
        <v>0</v>
      </c>
      <c r="D74" s="22">
        <f>(Avropsblankett!$B49*(D62+IF(Avropsblankett!$F$46="Ja",D$67,0)+IF(Avropsblankett!$G$46="Ja",D$69,0)))+Avropsblankett!$E49*D$68</f>
        <v>0</v>
      </c>
      <c r="E74" s="22">
        <f>(Avropsblankett!$B49*(E62+IF(Avropsblankett!$F$46="Ja",E$67,0)+IF(Avropsblankett!$G$46="Ja",E$69,0)))+Avropsblankett!$E49*E$68</f>
        <v>0</v>
      </c>
      <c r="F74" s="30"/>
      <c r="H74" s="12">
        <f t="shared" si="3"/>
        <v>0</v>
      </c>
      <c r="I74" s="20"/>
      <c r="J74" s="20"/>
    </row>
    <row r="75" spans="1:11" x14ac:dyDescent="0.25">
      <c r="A75" s="21"/>
      <c r="B75" s="22">
        <f>(Avropsblankett!$B50*(B63+IF(Avropsblankett!$F$46="Ja",B$67,0)+IF(Avropsblankett!$G$46="Ja",B$69,0)))+Avropsblankett!$E50*B$68</f>
        <v>0</v>
      </c>
      <c r="C75" s="22">
        <f>(Avropsblankett!$B50*(C63+IF(Avropsblankett!$F$46="Ja",C$67,0)+IF(Avropsblankett!$G$46="Ja",C$69,0)))+Avropsblankett!$E50*C$68</f>
        <v>0</v>
      </c>
      <c r="D75" s="22">
        <f>(Avropsblankett!$B50*(D63+IF(Avropsblankett!$F$46="Ja",D$67,0)+IF(Avropsblankett!$G$46="Ja",D$69,0)))+Avropsblankett!$E50*D$68</f>
        <v>0</v>
      </c>
      <c r="E75" s="22">
        <f>(Avropsblankett!$B50*(E63+IF(Avropsblankett!$F$46="Ja",E$67,0)+IF(Avropsblankett!$G$46="Ja",E$69,0)))+Avropsblankett!$E50*E$68</f>
        <v>0</v>
      </c>
      <c r="F75" s="30"/>
      <c r="H75" s="12">
        <f t="shared" si="3"/>
        <v>0</v>
      </c>
      <c r="I75" s="20"/>
      <c r="J75" s="20"/>
    </row>
    <row r="76" spans="1:11" x14ac:dyDescent="0.25">
      <c r="A76" s="21"/>
      <c r="B76" s="22">
        <f>(Avropsblankett!$B51*(B64+IF(Avropsblankett!$F$46="Ja",B$67,0)+IF(Avropsblankett!$G$46="Ja",B$69,0)))+Avropsblankett!$E51*B$68</f>
        <v>0</v>
      </c>
      <c r="C76" s="22">
        <f>(Avropsblankett!$B51*(C64+IF(Avropsblankett!$F$46="Ja",C$67,0)+IF(Avropsblankett!$G$46="Ja",C$69,0)))+Avropsblankett!$E51*C$68</f>
        <v>0</v>
      </c>
      <c r="D76" s="22">
        <f>(Avropsblankett!$B51*(D64+IF(Avropsblankett!$F$46="Ja",D$67,0)+IF(Avropsblankett!$G$46="Ja",D$69,0)))+Avropsblankett!$E51*D$68</f>
        <v>0</v>
      </c>
      <c r="E76" s="22">
        <f>(Avropsblankett!$B51*(E64+IF(Avropsblankett!$F$46="Ja",E$67,0)+IF(Avropsblankett!$G$46="Ja",E$69,0)))+Avropsblankett!$E51*E$68</f>
        <v>0</v>
      </c>
      <c r="F76" s="30"/>
      <c r="H76" s="12">
        <f t="shared" si="3"/>
        <v>0</v>
      </c>
      <c r="I76" s="20"/>
      <c r="J76" s="20"/>
    </row>
    <row r="77" spans="1:11" x14ac:dyDescent="0.25">
      <c r="A77" s="21"/>
      <c r="B77" s="22">
        <f>(Avropsblankett!$B52*(B65+IF(Avropsblankett!$F$46="Ja",B$67,0)+IF(Avropsblankett!$G$46="Ja",B$69,0)))+Avropsblankett!$E52*B$68</f>
        <v>0</v>
      </c>
      <c r="C77" s="22">
        <f>(Avropsblankett!$B52*(C65+IF(Avropsblankett!$F$46="Ja",C$67,0)+IF(Avropsblankett!$G$46="Ja",C$69,0)))+Avropsblankett!$E52*C$68</f>
        <v>0</v>
      </c>
      <c r="D77" s="22">
        <f>(Avropsblankett!$B52*(D65+IF(Avropsblankett!$F$46="Ja",D$67,0)+IF(Avropsblankett!$G$46="Ja",D$69,0)))+Avropsblankett!$E52*D$68</f>
        <v>0</v>
      </c>
      <c r="E77" s="22">
        <f>(Avropsblankett!$B52*(E65+IF(Avropsblankett!$F$46="Ja",E$67,0)+IF(Avropsblankett!$G$46="Ja",E$69,0)))+Avropsblankett!$E52*E$68</f>
        <v>0</v>
      </c>
      <c r="F77" s="30"/>
      <c r="H77" s="12">
        <f t="shared" si="3"/>
        <v>0</v>
      </c>
      <c r="I77" s="20"/>
      <c r="J77" s="20"/>
      <c r="K77" s="11"/>
    </row>
    <row r="78" spans="1:11" x14ac:dyDescent="0.25">
      <c r="A78" s="21"/>
      <c r="B78" s="22">
        <f>(Avropsblankett!$B53*(B66+IF(Avropsblankett!$F$46="Ja",B$67,0)+IF(Avropsblankett!$G$46="Ja",B$69,0)))+Avropsblankett!$E53*B$68</f>
        <v>0</v>
      </c>
      <c r="C78" s="22">
        <f>(Avropsblankett!$B53*(C66+IF(Avropsblankett!$F$46="Ja",C$67,0)+IF(Avropsblankett!$G$46="Ja",C$69,0)))+Avropsblankett!$E53*C$68</f>
        <v>0</v>
      </c>
      <c r="D78" s="22">
        <f>(Avropsblankett!$B53*(D66+IF(Avropsblankett!$F$46="Ja",D$67,0)+IF(Avropsblankett!$G$46="Ja",D$69,0)))+Avropsblankett!$E53*D$68</f>
        <v>0</v>
      </c>
      <c r="E78" s="22">
        <f>(Avropsblankett!$B53*(E66+IF(Avropsblankett!$F$46="Ja",E$67,0)+IF(Avropsblankett!$G$46="Ja",E$69,0)))+Avropsblankett!$E53*E$68</f>
        <v>0</v>
      </c>
      <c r="F78" s="30"/>
      <c r="H78" s="12">
        <f t="shared" si="3"/>
        <v>0</v>
      </c>
      <c r="I78" s="20"/>
      <c r="J78" s="20"/>
      <c r="K78" s="11"/>
    </row>
    <row r="79" spans="1:11" x14ac:dyDescent="0.25">
      <c r="A79" s="21"/>
      <c r="B79" s="11">
        <f t="shared" ref="B79" si="4">SUM(B71:B78)</f>
        <v>0</v>
      </c>
      <c r="C79" s="11">
        <f>SUM(C71:C78)</f>
        <v>0</v>
      </c>
      <c r="D79" s="11">
        <f>SUM(D71:D78)</f>
        <v>0</v>
      </c>
      <c r="E79" s="11">
        <f>SUM(E71:E78)</f>
        <v>0</v>
      </c>
      <c r="F79" s="30"/>
      <c r="H79" s="20"/>
      <c r="I79" s="20"/>
      <c r="J79" s="20"/>
    </row>
    <row r="80" spans="1:11" x14ac:dyDescent="0.25">
      <c r="A80" s="121"/>
      <c r="F80" s="30"/>
      <c r="H80" s="20"/>
      <c r="I80" s="20"/>
      <c r="J80" s="20"/>
    </row>
    <row r="81" spans="1:11" x14ac:dyDescent="0.25">
      <c r="A81" s="94" t="str">
        <f>Avropsblankett!B58</f>
        <v xml:space="preserve">Bastjänst 5 Kontaktcentertjänst  </v>
      </c>
      <c r="F81" s="30"/>
      <c r="H81" s="20"/>
      <c r="I81" s="20"/>
      <c r="J81" s="20"/>
    </row>
    <row r="82" spans="1:11" ht="45" x14ac:dyDescent="0.25">
      <c r="A82" s="9" t="s">
        <v>80</v>
      </c>
      <c r="B82" s="124">
        <v>1200</v>
      </c>
      <c r="C82" s="124">
        <v>899</v>
      </c>
      <c r="D82" s="124">
        <v>500</v>
      </c>
      <c r="E82" s="124">
        <v>683</v>
      </c>
      <c r="F82" s="30"/>
      <c r="H82" s="20"/>
      <c r="I82" s="20"/>
      <c r="J82" s="20"/>
    </row>
    <row r="83" spans="1:11" ht="45" x14ac:dyDescent="0.25">
      <c r="A83" s="9" t="s">
        <v>81</v>
      </c>
      <c r="B83" s="124">
        <v>950</v>
      </c>
      <c r="C83" s="124">
        <v>599</v>
      </c>
      <c r="D83" s="124">
        <v>500</v>
      </c>
      <c r="E83" s="124">
        <v>608</v>
      </c>
      <c r="F83" s="30"/>
      <c r="H83" s="20"/>
      <c r="I83" s="20"/>
      <c r="J83" s="20"/>
    </row>
    <row r="84" spans="1:11" ht="45" x14ac:dyDescent="0.25">
      <c r="A84" s="9" t="s">
        <v>82</v>
      </c>
      <c r="B84" s="124">
        <v>950</v>
      </c>
      <c r="C84" s="124">
        <v>499</v>
      </c>
      <c r="D84" s="124">
        <v>450</v>
      </c>
      <c r="E84" s="124">
        <v>530</v>
      </c>
      <c r="F84" s="30"/>
      <c r="H84" s="20"/>
      <c r="I84" s="20"/>
      <c r="J84" s="20"/>
    </row>
    <row r="85" spans="1:11" x14ac:dyDescent="0.25">
      <c r="A85" s="9" t="s">
        <v>83</v>
      </c>
      <c r="B85" s="124">
        <v>575</v>
      </c>
      <c r="C85" s="124">
        <v>50</v>
      </c>
      <c r="D85" s="124">
        <v>100</v>
      </c>
      <c r="E85" s="124">
        <v>571</v>
      </c>
      <c r="F85" s="30"/>
      <c r="H85" s="20"/>
      <c r="I85" s="20"/>
      <c r="J85" s="20"/>
    </row>
    <row r="86" spans="1:11" ht="30" x14ac:dyDescent="0.25">
      <c r="A86" s="9" t="s">
        <v>84</v>
      </c>
      <c r="B86" s="124">
        <v>650</v>
      </c>
      <c r="C86" s="124">
        <v>50</v>
      </c>
      <c r="D86" s="124">
        <v>250</v>
      </c>
      <c r="E86" s="124">
        <v>526</v>
      </c>
      <c r="F86" s="30"/>
      <c r="H86" s="20"/>
      <c r="I86" s="20"/>
      <c r="J86" s="20"/>
    </row>
    <row r="87" spans="1:11" ht="30" x14ac:dyDescent="0.25">
      <c r="A87" s="9" t="s">
        <v>78</v>
      </c>
      <c r="B87" s="124">
        <v>50</v>
      </c>
      <c r="C87" s="124">
        <v>10</v>
      </c>
      <c r="D87" s="124">
        <v>50</v>
      </c>
      <c r="E87" s="124">
        <v>203</v>
      </c>
      <c r="F87" s="30"/>
      <c r="H87" s="20"/>
      <c r="I87" s="20"/>
      <c r="J87" s="20"/>
    </row>
    <row r="88" spans="1:11" ht="30" x14ac:dyDescent="0.25">
      <c r="A88" s="9" t="s">
        <v>85</v>
      </c>
      <c r="B88" s="124">
        <v>150</v>
      </c>
      <c r="C88" s="124">
        <v>29</v>
      </c>
      <c r="D88" s="124">
        <v>100</v>
      </c>
      <c r="E88" s="124">
        <v>668</v>
      </c>
      <c r="F88" s="30"/>
      <c r="H88" s="20"/>
      <c r="I88" s="20"/>
      <c r="J88" s="20"/>
      <c r="K88" s="10"/>
    </row>
    <row r="89" spans="1:11" x14ac:dyDescent="0.25">
      <c r="A89" s="9" t="s">
        <v>86</v>
      </c>
      <c r="B89" s="124">
        <v>50</v>
      </c>
      <c r="C89" s="124">
        <v>5</v>
      </c>
      <c r="D89" s="124">
        <v>20</v>
      </c>
      <c r="E89" s="124">
        <v>4</v>
      </c>
      <c r="F89" s="30"/>
      <c r="H89" s="20"/>
      <c r="I89" s="20"/>
      <c r="J89" s="20"/>
      <c r="K89" s="10"/>
    </row>
    <row r="90" spans="1:11" ht="30" x14ac:dyDescent="0.25">
      <c r="A90" s="9" t="s">
        <v>87</v>
      </c>
      <c r="B90" s="124">
        <v>200</v>
      </c>
      <c r="C90" s="124">
        <v>29</v>
      </c>
      <c r="D90" s="124">
        <v>70</v>
      </c>
      <c r="E90" s="124">
        <v>478</v>
      </c>
      <c r="F90" s="30"/>
      <c r="H90" s="20"/>
      <c r="I90" s="20"/>
      <c r="J90" s="20"/>
      <c r="K90" s="10"/>
    </row>
    <row r="91" spans="1:11" x14ac:dyDescent="0.25">
      <c r="A91" s="9" t="s">
        <v>88</v>
      </c>
      <c r="B91" s="124">
        <v>50</v>
      </c>
      <c r="C91" s="124">
        <v>29</v>
      </c>
      <c r="D91" s="124">
        <v>70</v>
      </c>
      <c r="E91" s="124">
        <v>828</v>
      </c>
      <c r="F91" s="30"/>
      <c r="H91" s="20"/>
      <c r="I91" s="20"/>
      <c r="J91" s="20"/>
      <c r="K91" s="10"/>
    </row>
    <row r="92" spans="1:11" x14ac:dyDescent="0.25">
      <c r="A92" s="9" t="s">
        <v>89</v>
      </c>
      <c r="B92" s="124">
        <v>600</v>
      </c>
      <c r="C92" s="124">
        <v>29</v>
      </c>
      <c r="D92" s="124">
        <v>150</v>
      </c>
      <c r="E92" s="124">
        <v>183</v>
      </c>
      <c r="F92" s="30"/>
      <c r="H92" s="20"/>
      <c r="I92" s="20"/>
      <c r="J92" s="20"/>
      <c r="K92" s="10"/>
    </row>
    <row r="93" spans="1:11" x14ac:dyDescent="0.25">
      <c r="A93" s="9" t="s">
        <v>90</v>
      </c>
      <c r="B93" s="124">
        <v>600</v>
      </c>
      <c r="C93" s="124">
        <v>29</v>
      </c>
      <c r="D93" s="124">
        <v>300</v>
      </c>
      <c r="E93" s="124">
        <v>678</v>
      </c>
      <c r="F93" s="30"/>
      <c r="H93" s="20"/>
      <c r="I93" s="20"/>
      <c r="J93" s="20"/>
      <c r="K93" s="10"/>
    </row>
    <row r="94" spans="1:11" x14ac:dyDescent="0.25">
      <c r="A94" s="21"/>
      <c r="B94" s="8"/>
      <c r="C94" s="8"/>
      <c r="D94" s="8"/>
      <c r="E94" s="8"/>
      <c r="F94" s="30"/>
      <c r="H94" s="20"/>
      <c r="I94" s="20"/>
      <c r="J94" s="20"/>
      <c r="K94" s="8"/>
    </row>
    <row r="95" spans="1:11" x14ac:dyDescent="0.25">
      <c r="A95" s="21" t="s">
        <v>110</v>
      </c>
      <c r="B95" s="22">
        <f>IF(Avropsblankett!$B$60&lt;11,Avropsblankett!$B$60*B$82,10*B$82)+IF(Avropsblankett!$B$60&lt;11,0,IF(AND(Avropsblankett!$B$60&gt;10,Avropsblankett!$B$60&lt;26),(Avropsblankett!$B$60-10)*(B$83),15*B$83))+IF(Avropsblankett!$B$60&gt;25,(Avropsblankett!$B$60-25)*B$84,0)+IF(Avropsblankett!$D$60="1 ytterligare kanal ",B$85*Avropsblankett!$B$60,IF(Avropsblankett!$D$60="2 ytterligare kanaler",B$85*Avropsblankett!$B$60*2,IF(Avropsblankett!$D$60="3 ytterligare kanaler",B$85*Avropsblankett!$B$60*3,IF(Avropsblankett!$D$60="4 ytterligare kanaler",B$85*Avropsblankett!$B$60*4,IF(Avropsblankett!$D$60="5 ytterligare kanaler",B$85*Avropsblankett!$B$60*5,0)))))</f>
        <v>0</v>
      </c>
      <c r="C95" s="22">
        <f>IF(Avropsblankett!$B$60&lt;11,Avropsblankett!$B$60*C$82,10*C$82)+IF(Avropsblankett!$B$60&lt;11,0,IF(AND(Avropsblankett!$B$60&gt;10,Avropsblankett!$B$60&lt;26),(Avropsblankett!$B$60-10)*(C$83),15*C$83))+IF(Avropsblankett!$B$60&gt;25,(Avropsblankett!$B$60-25)*C$84,0)+IF(Avropsblankett!$D$60="1 ytterligare kanal ",C$85*Avropsblankett!$B$60,IF(Avropsblankett!$D$60="2 ytterligare kanaler",C$85*Avropsblankett!$B$60*2,IF(Avropsblankett!$D$60="3 ytterligare kanaler",C$85*Avropsblankett!$B$60*3,IF(Avropsblankett!$D$60="4 ytterligare kanaler",C$85*Avropsblankett!$B$60*4,IF(Avropsblankett!$D$60="5 ytterligare kanaler",C$85*Avropsblankett!$B$60*5,0)))))</f>
        <v>0</v>
      </c>
      <c r="D95" s="22">
        <f>IF(Avropsblankett!$B$60&lt;11,Avropsblankett!$B$60*D$82,10*D$82)+IF(Avropsblankett!$B$60&lt;11,0,IF(AND(Avropsblankett!$B$60&gt;10,Avropsblankett!$B$60&lt;26),(Avropsblankett!$B$60-10)*(D$83),15*D$83))+IF(Avropsblankett!$B$60&gt;25,(Avropsblankett!$B$60-25)*D$84,0)+IF(Avropsblankett!$D$60="1 ytterligare kanal ",D$85*Avropsblankett!$B$60,IF(Avropsblankett!$D$60="2 ytterligare kanaler",D$85*Avropsblankett!$B$60*2,IF(Avropsblankett!$D$60="3 ytterligare kanaler",D$85*Avropsblankett!$B$60*3,IF(Avropsblankett!$D$60="4 ytterligare kanaler",D$85*Avropsblankett!$B$60*4,IF(Avropsblankett!$D$60="5 ytterligare kanaler",D$85*Avropsblankett!$B$60*5,0)))))</f>
        <v>0</v>
      </c>
      <c r="E95" s="22">
        <f>IF(Avropsblankett!$B$60&lt;11,Avropsblankett!$B$60*E$82,10*E$82)+IF(Avropsblankett!$B$60&lt;11,0,IF(AND(Avropsblankett!$B$60&gt;10,Avropsblankett!$B$60&lt;26),(Avropsblankett!$B$60-10)*(E$83),15*E$83))+IF(Avropsblankett!$B$60&gt;25,(Avropsblankett!$B$60-25)*E$84,0)+IF(Avropsblankett!$D$60="1 ytterligare kanal ",E$85*Avropsblankett!$B$60,IF(Avropsblankett!$D$60="2 ytterligare kanaler",E$85*Avropsblankett!$B$60*2,IF(Avropsblankett!$D$60="3 ytterligare kanaler",E$85*Avropsblankett!$B$60*3,IF(Avropsblankett!$D$60="4 ytterligare kanaler",E$85*Avropsblankett!$B$60*4,IF(Avropsblankett!$D$60="5 ytterligare kanaler",E$85*Avropsblankett!$B$60*5,0)))))</f>
        <v>0</v>
      </c>
      <c r="F95" s="30"/>
      <c r="H95" s="12">
        <f t="shared" ref="H95:H103" si="5">IF($D$160=$B$132,B95,IF($D$160=$C$132,C95,IF($D$160=$D$132,D95,IF($D$160=$E$132,E95,IF($D$160=$F$132,F95,0)))))</f>
        <v>0</v>
      </c>
      <c r="I95" s="20"/>
      <c r="J95" s="20"/>
    </row>
    <row r="96" spans="1:11" x14ac:dyDescent="0.25">
      <c r="A96" s="21"/>
      <c r="B96" s="22">
        <f>IF(Avropsblankett!$D$61="Ja",B86*Avropsblankett!$B$60,0)</f>
        <v>0</v>
      </c>
      <c r="C96" s="22">
        <f>IF(Avropsblankett!$D$61="Ja",C86*Avropsblankett!$B$60,0)</f>
        <v>0</v>
      </c>
      <c r="D96" s="22">
        <f>IF(Avropsblankett!$D$61="Ja",D86*Avropsblankett!$B$60,0)</f>
        <v>0</v>
      </c>
      <c r="E96" s="22">
        <f>IF(Avropsblankett!$D$61="Ja",E86*Avropsblankett!$B$60,0)</f>
        <v>0</v>
      </c>
      <c r="F96" s="30"/>
      <c r="H96" s="12">
        <f t="shared" si="5"/>
        <v>0</v>
      </c>
      <c r="I96" s="20"/>
      <c r="J96" s="20"/>
    </row>
    <row r="97" spans="1:11" x14ac:dyDescent="0.25">
      <c r="A97" s="21"/>
      <c r="B97" s="22">
        <f>IF(Avropsblankett!$D$62="Ja",B87*Avropsblankett!$B$60,0)</f>
        <v>0</v>
      </c>
      <c r="C97" s="22">
        <f>IF(Avropsblankett!$D$62="Ja",C87*Avropsblankett!$B$60,0)</f>
        <v>0</v>
      </c>
      <c r="D97" s="22">
        <f>IF(Avropsblankett!$D$62="Ja",D87*Avropsblankett!$B$60,0)</f>
        <v>0</v>
      </c>
      <c r="E97" s="22">
        <f>IF(Avropsblankett!$D$62="Ja",E87*Avropsblankett!$B$60,0)</f>
        <v>0</v>
      </c>
      <c r="F97" s="30"/>
      <c r="H97" s="12">
        <f t="shared" si="5"/>
        <v>0</v>
      </c>
      <c r="I97" s="20"/>
      <c r="J97" s="20"/>
    </row>
    <row r="98" spans="1:11" x14ac:dyDescent="0.25">
      <c r="A98" s="21"/>
      <c r="B98" s="22">
        <f>IF(Avropsblankett!$D$63="Ja",B88*Avropsblankett!$B$60,0)</f>
        <v>0</v>
      </c>
      <c r="C98" s="22">
        <f>IF(Avropsblankett!$D$63="Ja",C88*Avropsblankett!$B$60,0)</f>
        <v>0</v>
      </c>
      <c r="D98" s="22">
        <f>IF(Avropsblankett!$D$63="Ja",D88*Avropsblankett!$B$60,0)</f>
        <v>0</v>
      </c>
      <c r="E98" s="22">
        <f>IF(Avropsblankett!$D$63="Ja",E88*Avropsblankett!$B$60,0)</f>
        <v>0</v>
      </c>
      <c r="F98" s="30"/>
      <c r="H98" s="12">
        <f t="shared" si="5"/>
        <v>0</v>
      </c>
      <c r="I98" s="20"/>
      <c r="J98" s="20"/>
    </row>
    <row r="99" spans="1:11" x14ac:dyDescent="0.25">
      <c r="A99" s="21"/>
      <c r="B99" s="22">
        <f>Avropsblankett!$D$64*B89*Avropsblankett!$B$60</f>
        <v>0</v>
      </c>
      <c r="C99" s="22">
        <f>Avropsblankett!$D$64*C89*Avropsblankett!$B$60</f>
        <v>0</v>
      </c>
      <c r="D99" s="22">
        <f>Avropsblankett!$D$64*D89*Avropsblankett!$B$60</f>
        <v>0</v>
      </c>
      <c r="E99" s="22">
        <f>Avropsblankett!$D$64*E89*Avropsblankett!$B$60</f>
        <v>0</v>
      </c>
      <c r="F99" s="30"/>
      <c r="H99" s="12">
        <f t="shared" si="5"/>
        <v>0</v>
      </c>
      <c r="I99" s="20"/>
      <c r="J99" s="20"/>
    </row>
    <row r="100" spans="1:11" x14ac:dyDescent="0.25">
      <c r="A100" s="21"/>
      <c r="B100" s="22">
        <f>IF(Avropsblankett!$D$65="Ja",B90*Avropsblankett!$B$60,0)</f>
        <v>0</v>
      </c>
      <c r="C100" s="22">
        <f>IF(Avropsblankett!$D$65="Ja",C90*Avropsblankett!$B$60,0)</f>
        <v>0</v>
      </c>
      <c r="D100" s="22">
        <f>IF(Avropsblankett!$D$65="Ja",D90*Avropsblankett!$B$60,0)</f>
        <v>0</v>
      </c>
      <c r="E100" s="22">
        <f>IF(Avropsblankett!$D$65="Ja",E90*Avropsblankett!$B$60,0)</f>
        <v>0</v>
      </c>
      <c r="F100" s="30"/>
      <c r="H100" s="12">
        <f t="shared" si="5"/>
        <v>0</v>
      </c>
      <c r="I100" s="20"/>
      <c r="J100" s="20"/>
    </row>
    <row r="101" spans="1:11" x14ac:dyDescent="0.25">
      <c r="A101" s="21"/>
      <c r="B101" s="22">
        <f>IF(Avropsblankett!$D$66="Ja",B91*Avropsblankett!$B$60,0)</f>
        <v>0</v>
      </c>
      <c r="C101" s="22">
        <f>IF(Avropsblankett!$D$66="Ja",C91*Avropsblankett!$B$60,0)</f>
        <v>0</v>
      </c>
      <c r="D101" s="22">
        <f>IF(Avropsblankett!$D$66="Ja",D91*Avropsblankett!$B$60,0)</f>
        <v>0</v>
      </c>
      <c r="E101" s="22">
        <f>IF(Avropsblankett!$D$66="Ja",E91*Avropsblankett!$B$60,0)</f>
        <v>0</v>
      </c>
      <c r="F101" s="30"/>
      <c r="H101" s="12">
        <f t="shared" si="5"/>
        <v>0</v>
      </c>
      <c r="I101" s="20"/>
      <c r="J101" s="20"/>
    </row>
    <row r="102" spans="1:11" x14ac:dyDescent="0.25">
      <c r="A102" s="21"/>
      <c r="B102" s="22">
        <f>IF(Avropsblankett!$D$67="Ja",B92*Avropsblankett!$B$60,0)</f>
        <v>0</v>
      </c>
      <c r="C102" s="22">
        <f>IF(Avropsblankett!$D$67="Ja",C92*Avropsblankett!$B$60,0)</f>
        <v>0</v>
      </c>
      <c r="D102" s="22">
        <f>IF(Avropsblankett!$D$67="Ja",D92*Avropsblankett!$B$60,0)</f>
        <v>0</v>
      </c>
      <c r="E102" s="22">
        <f>IF(Avropsblankett!$D$67="Ja",E92*Avropsblankett!$B$60,0)</f>
        <v>0</v>
      </c>
      <c r="F102" s="30"/>
      <c r="H102" s="12">
        <f t="shared" si="5"/>
        <v>0</v>
      </c>
      <c r="I102" s="20"/>
      <c r="J102" s="20"/>
    </row>
    <row r="103" spans="1:11" x14ac:dyDescent="0.25">
      <c r="A103" s="21"/>
      <c r="B103" s="22">
        <f>IF(Avropsblankett!$D$68="Ja",B93*Avropsblankett!$B$60,0)</f>
        <v>0</v>
      </c>
      <c r="C103" s="22">
        <f>IF(Avropsblankett!$D$68="Ja",C93*Avropsblankett!$B$60,0)</f>
        <v>0</v>
      </c>
      <c r="D103" s="22">
        <f>IF(Avropsblankett!$D$68="Ja",D93*Avropsblankett!$B$60,0)</f>
        <v>0</v>
      </c>
      <c r="E103" s="22">
        <f>IF(Avropsblankett!$D$68="Ja",E93*Avropsblankett!$B$60,0)</f>
        <v>0</v>
      </c>
      <c r="F103" s="30"/>
      <c r="H103" s="12">
        <f t="shared" si="5"/>
        <v>0</v>
      </c>
      <c r="I103" s="20"/>
      <c r="J103" s="20"/>
      <c r="K103" s="11"/>
    </row>
    <row r="104" spans="1:11" x14ac:dyDescent="0.25">
      <c r="A104" s="21"/>
      <c r="B104" s="11">
        <f>SUM(B95:B103)</f>
        <v>0</v>
      </c>
      <c r="C104" s="11">
        <f>SUM(C95:C103)</f>
        <v>0</v>
      </c>
      <c r="D104" s="11">
        <f>SUM(D95:D103)</f>
        <v>0</v>
      </c>
      <c r="E104" s="11">
        <f>SUM(E95:E103)</f>
        <v>0</v>
      </c>
      <c r="F104" s="30"/>
      <c r="H104" s="20"/>
      <c r="I104" s="20"/>
      <c r="J104" s="20"/>
    </row>
    <row r="105" spans="1:11" x14ac:dyDescent="0.25">
      <c r="A105" s="121"/>
      <c r="F105" s="30"/>
      <c r="H105" s="20"/>
      <c r="I105" s="20"/>
      <c r="J105" s="20"/>
    </row>
    <row r="106" spans="1:11" x14ac:dyDescent="0.25">
      <c r="A106" s="21" t="str">
        <f>Avropsblankett!B70</f>
        <v xml:space="preserve"> Bastjänst 6 Massutskick av SMS  </v>
      </c>
      <c r="F106" s="30"/>
      <c r="I106" s="20"/>
      <c r="J106" s="20"/>
    </row>
    <row r="107" spans="1:11" x14ac:dyDescent="0.25">
      <c r="A107" s="14" t="s">
        <v>112</v>
      </c>
      <c r="B107" s="124">
        <v>1</v>
      </c>
      <c r="C107" s="124">
        <v>0</v>
      </c>
      <c r="D107" s="124">
        <v>350</v>
      </c>
      <c r="E107" s="124">
        <v>1200</v>
      </c>
      <c r="F107" s="30"/>
      <c r="H107" s="20"/>
      <c r="I107" s="20"/>
      <c r="J107" s="20"/>
      <c r="K107" s="10"/>
    </row>
    <row r="108" spans="1:11" x14ac:dyDescent="0.25">
      <c r="A108" s="14" t="s">
        <v>113</v>
      </c>
      <c r="B108" s="124">
        <v>0.31</v>
      </c>
      <c r="C108" s="124">
        <v>1</v>
      </c>
      <c r="D108" s="124">
        <v>1</v>
      </c>
      <c r="E108" s="124">
        <v>1</v>
      </c>
      <c r="F108" s="30"/>
      <c r="H108" s="20"/>
      <c r="I108" s="20"/>
      <c r="J108" s="20"/>
      <c r="K108" s="10"/>
    </row>
    <row r="109" spans="1:11" x14ac:dyDescent="0.25">
      <c r="A109" s="21"/>
      <c r="B109" s="24"/>
      <c r="C109" s="24"/>
      <c r="D109" s="24"/>
      <c r="E109" s="24"/>
      <c r="F109" s="30"/>
      <c r="H109" s="20"/>
      <c r="I109" s="20"/>
      <c r="J109" s="20"/>
      <c r="K109" s="8"/>
    </row>
    <row r="110" spans="1:11" x14ac:dyDescent="0.25">
      <c r="A110" s="25" t="s">
        <v>111</v>
      </c>
      <c r="B110" s="26">
        <f>Avropsblankett!$B$72*(B107+IF(Avropsblankett!$C$72&lt;1000,0,(Avropsblankett!$C$72-1000)*B108))</f>
        <v>0</v>
      </c>
      <c r="C110" s="26">
        <f>Avropsblankett!$B$72*(C107+IF(Avropsblankett!$C$72&lt;1000,0,(Avropsblankett!$C$72-1000)*C108))</f>
        <v>0</v>
      </c>
      <c r="D110" s="26">
        <f>Avropsblankett!$B$72*(D107+IF(Avropsblankett!$C$72&lt;1000,0,(Avropsblankett!$C$72-1000)*D108))</f>
        <v>0</v>
      </c>
      <c r="E110" s="26">
        <f>Avropsblankett!$B$72*(E107+IF(Avropsblankett!$C$72&lt;1000,0,(Avropsblankett!$C$72-1000)*E108))</f>
        <v>0</v>
      </c>
      <c r="F110" s="30"/>
      <c r="H110" s="12">
        <f>IF($D$160=$B$132,B110,IF($D$160=$C$132,C110,IF($D$160=$D$132,D110,IF($D$160=$E$132,E110,IF($D$160=$F$132,F110,0)))))</f>
        <v>0</v>
      </c>
      <c r="I110" s="20"/>
      <c r="J110" s="28"/>
    </row>
    <row r="111" spans="1:11" x14ac:dyDescent="0.25">
      <c r="A111" s="21"/>
      <c r="B111" s="26">
        <f>SUM(B107*I107,SUM(IF(I108="Ja",B108*I107,)))</f>
        <v>0</v>
      </c>
      <c r="C111" s="26">
        <f>SUM(C107*I107,SUM(IF(I108="Ja",C108*I107,)))</f>
        <v>0</v>
      </c>
      <c r="D111" s="26">
        <f>SUM(D107*I107,SUM(IF(I108="Ja",D108*I107,)))</f>
        <v>0</v>
      </c>
      <c r="E111" s="26">
        <f>SUM(E107*I107,SUM(IF(I108="Ja",E108*I107,)))</f>
        <v>0</v>
      </c>
      <c r="F111" s="30"/>
      <c r="H111" s="20"/>
      <c r="I111" s="20"/>
      <c r="J111" s="20"/>
      <c r="K111" s="11"/>
    </row>
    <row r="112" spans="1:11" x14ac:dyDescent="0.25">
      <c r="A112" s="21"/>
      <c r="B112" s="11">
        <f t="shared" ref="B112" si="6">SUM(B110:B111)</f>
        <v>0</v>
      </c>
      <c r="C112" s="11">
        <f>SUM(C110:C111)</f>
        <v>0</v>
      </c>
      <c r="D112" s="11">
        <f>SUM(D110:D111)</f>
        <v>0</v>
      </c>
      <c r="E112" s="11">
        <f>SUM(E110:E111)</f>
        <v>0</v>
      </c>
      <c r="F112" s="30"/>
      <c r="H112" s="20"/>
      <c r="I112" s="20"/>
      <c r="J112" s="20"/>
    </row>
    <row r="113" spans="1:11" x14ac:dyDescent="0.25">
      <c r="A113" s="121"/>
      <c r="F113" s="30"/>
      <c r="H113" s="20"/>
      <c r="I113" s="20"/>
      <c r="J113" s="20"/>
    </row>
    <row r="114" spans="1:11" x14ac:dyDescent="0.25">
      <c r="A114" s="27"/>
      <c r="F114" s="30"/>
      <c r="H114" s="20"/>
      <c r="I114" s="20"/>
      <c r="J114" s="20"/>
    </row>
    <row r="115" spans="1:11" x14ac:dyDescent="0.25">
      <c r="A115" s="9"/>
      <c r="B115" s="17"/>
      <c r="C115" s="17"/>
      <c r="D115" s="17"/>
      <c r="E115" s="17"/>
      <c r="F115" s="30"/>
      <c r="H115" s="20"/>
      <c r="I115" s="20"/>
      <c r="J115" s="20"/>
    </row>
    <row r="116" spans="1:11" x14ac:dyDescent="0.25">
      <c r="A116" s="9"/>
      <c r="B116" s="17"/>
      <c r="C116" s="17"/>
      <c r="D116" s="17"/>
      <c r="E116" s="17"/>
      <c r="F116" s="30"/>
      <c r="H116" s="20"/>
      <c r="I116" s="20"/>
      <c r="J116" s="20"/>
    </row>
    <row r="117" spans="1:11" x14ac:dyDescent="0.25">
      <c r="A117" s="9"/>
      <c r="B117" s="17"/>
      <c r="C117" s="17"/>
      <c r="D117" s="17"/>
      <c r="E117" s="17"/>
      <c r="F117" s="30"/>
      <c r="H117" s="20"/>
      <c r="I117" s="20"/>
      <c r="J117" s="20"/>
    </row>
    <row r="118" spans="1:11" x14ac:dyDescent="0.25">
      <c r="A118" s="9"/>
      <c r="B118" s="17"/>
      <c r="C118" s="17"/>
      <c r="D118" s="17"/>
      <c r="E118" s="17"/>
      <c r="F118" s="30"/>
      <c r="H118" s="20"/>
      <c r="I118" s="20"/>
      <c r="J118" s="20"/>
    </row>
    <row r="119" spans="1:11" x14ac:dyDescent="0.25">
      <c r="A119" s="4"/>
      <c r="B119" s="17"/>
      <c r="C119" s="17"/>
      <c r="D119" s="17"/>
      <c r="E119" s="17"/>
      <c r="F119" s="30"/>
      <c r="H119" s="20"/>
      <c r="I119" s="20"/>
      <c r="J119" s="20"/>
    </row>
    <row r="120" spans="1:11" x14ac:dyDescent="0.25">
      <c r="A120" s="4"/>
      <c r="B120" s="17"/>
      <c r="C120" s="17"/>
      <c r="D120" s="17"/>
      <c r="E120" s="17"/>
      <c r="F120" s="30"/>
      <c r="H120" s="20"/>
      <c r="I120" s="20"/>
      <c r="J120" s="20"/>
    </row>
    <row r="121" spans="1:11" x14ac:dyDescent="0.25">
      <c r="A121" s="4"/>
      <c r="B121" s="17"/>
      <c r="C121" s="17"/>
      <c r="D121" s="17"/>
      <c r="E121" s="17"/>
      <c r="F121" s="30"/>
      <c r="H121" s="20"/>
      <c r="I121" s="20"/>
      <c r="J121" s="20"/>
    </row>
    <row r="122" spans="1:11" x14ac:dyDescent="0.25">
      <c r="A122" s="21"/>
      <c r="B122" s="11"/>
      <c r="C122" s="11"/>
      <c r="D122" s="11"/>
      <c r="E122" s="11"/>
      <c r="F122" s="30"/>
      <c r="H122" s="20"/>
      <c r="I122" s="20"/>
      <c r="J122" s="20"/>
    </row>
    <row r="123" spans="1:11" x14ac:dyDescent="0.25">
      <c r="A123" s="25" t="s">
        <v>35</v>
      </c>
      <c r="B123" s="22">
        <f>SUM(B115*H115,SUM(IF(H116="Ja",B116*H115,),IF(H117="Ja",B117*H115,),IF(H118="jA",B118*H115,),IF(H119="50 MB",B119*H115,),IF(H119="500 MB",B120*H115,),IF(H119="1 GB",B121*H115,)))</f>
        <v>0</v>
      </c>
      <c r="C123" s="22">
        <f>SUM(C115*H115,SUM(IF(H116="Ja",C116*H115,),IF(H117="Ja",C117*H115,),IF(H118="jA",C118*H115,),IF(H119="50 MB",C119*H115,),IF(H119="500 MB",C120*H115,),IF(H119="1 GB",C121*H115,)))</f>
        <v>0</v>
      </c>
      <c r="D123" s="22">
        <f>SUM(D115*H115,SUM(IF(H116="Ja",D116*H115,),IF(H117="Ja",D117*H115,),IF(H118="jA",D118*H115,),IF(H119="50 MB",D119*H115,),IF(H119="500 MB",D120*H115,),IF(H119="1 GB",D121*H115,)))</f>
        <v>0</v>
      </c>
      <c r="E123" s="22">
        <f>SUM(E115*H115,SUM(IF(H116="Ja",E116*H115,),IF(H117="Ja",E117*H115,),IF(H118="jA",E118*H115,),IF(H119="50 MB",E119*H115,),IF(H119="500 MB",E120*H115,),IF(H119="1 GB",E121*H115,)))</f>
        <v>0</v>
      </c>
      <c r="F123" s="30"/>
      <c r="H123" s="20"/>
      <c r="I123" s="20"/>
      <c r="J123" s="20"/>
    </row>
    <row r="124" spans="1:11" x14ac:dyDescent="0.25">
      <c r="A124" s="21"/>
      <c r="B124" s="22">
        <f>SUM(B115*I115,SUM(IF(I116="Ja",B116*I115,),IF(I117="Ja",B117*I115,),IF(I118="jA",B118*I115,),IF(I119="50 MB",B119*I115,),IF(I119="500 MB",B120*I115,),IF(I119="1 GB",B121*I115,)))</f>
        <v>0</v>
      </c>
      <c r="C124" s="22">
        <f>SUM(C115*I115,SUM(IF(I116="Ja",C116*I115,),IF(I117="Ja",C117*I115,),IF(I118="Ja",C118*I115,),IF(I119="50 MB",C119*I115,),IF(I119="500 MB",C120*I115,),IF(I119="1 GB",C121*I115,)))</f>
        <v>0</v>
      </c>
      <c r="D124" s="22">
        <f>SUM(D115*I115,SUM(IF(I116="Ja",D116*I115,),IF(I117="Ja",D117*I115,),IF(I118="Ja",D118*I115,),IF(I119="50 MB",D119*I115,),IF(I119="500 MB",D120*I115,),IF(I119="1 GB",D121*I115,)))</f>
        <v>0</v>
      </c>
      <c r="E124" s="22">
        <f>SUM(E115*I115,SUM(IF(I116="Ja",E116*I115,),IF(I117="Ja",E117*I115,),IF(I118="jA",E118*I115,),IF(I119="50 MB",E119*I115,),IF(I119="500 MB",E120*I115,),IF(I119="1 GB",E121*I115,)))</f>
        <v>0</v>
      </c>
      <c r="F124" s="30"/>
      <c r="H124" s="20"/>
      <c r="I124" s="20"/>
      <c r="J124" s="20"/>
      <c r="K124" s="11"/>
    </row>
    <row r="125" spans="1:11" x14ac:dyDescent="0.25">
      <c r="A125" s="21"/>
      <c r="B125" s="22">
        <f>SUM(B115*J115,SUM(IF(J116="Ja",B116*J115,),IF(J117="Ja",B117*J115,),IF(J118="Ja",B118*J115,),IF(J119="50 MB",B119*J115,),IF(J119="500 MB",B120*J115,),IF(J119="1 GB",B121*J115,)))</f>
        <v>0</v>
      </c>
      <c r="C125" s="22">
        <f>SUM(C115*J115,SUM(IF(J116="Ja",C116*J115,),IF(J117="Ja",C117*J115,),IF(J118="Ja",C118*J115,),IF(J119="50 MB",C119*J115,),IF(J119="500 MB",C120*J115,),IF(J119="1 GB",C121*J115,)))</f>
        <v>0</v>
      </c>
      <c r="D125" s="22">
        <f>SUM(D115*J115,SUM(IF(J116="Ja",D116*J115,),IF(J117="Ja",D117*J115,),IF(J118="Ja",D118*J115,),IF(J119="50 MB",D119*J115,),IF(J119="500 MB",D120*J115,),IF(J119="1 GB",D121*J115,)))</f>
        <v>0</v>
      </c>
      <c r="E125" s="22">
        <f>SUM(E115*J115,SUM(IF(J116="Ja",E116*J115,),IF(J117="Ja",E117*J115,),IF(J118="jA",E118*J115,),IF(J119="50 MB",E119*J115,),IF(J119="500 MB",E120*J115,),IF(J119="1 GB",E121*J115,)))</f>
        <v>0</v>
      </c>
      <c r="F125" s="30"/>
      <c r="H125" s="20"/>
      <c r="I125" s="20"/>
      <c r="J125" s="20"/>
      <c r="K125" s="11"/>
    </row>
    <row r="126" spans="1:11" x14ac:dyDescent="0.25">
      <c r="A126" s="21"/>
      <c r="B126" s="11">
        <f t="shared" ref="B126" si="7">SUM(B123:B125)</f>
        <v>0</v>
      </c>
      <c r="C126" s="11">
        <f>SUM(C123:C125)</f>
        <v>0</v>
      </c>
      <c r="D126" s="11">
        <f>SUM(D123:D125)</f>
        <v>0</v>
      </c>
      <c r="E126" s="11">
        <f>SUM(E123:E125)</f>
        <v>0</v>
      </c>
      <c r="F126" s="30"/>
      <c r="H126" s="20"/>
    </row>
    <row r="127" spans="1:11" x14ac:dyDescent="0.25">
      <c r="A127" s="21"/>
      <c r="B127" s="11"/>
      <c r="C127" s="11"/>
      <c r="D127" s="11"/>
      <c r="E127" s="11"/>
      <c r="F127" s="30"/>
      <c r="H127" s="20"/>
    </row>
    <row r="128" spans="1:11" x14ac:dyDescent="0.25">
      <c r="A128" s="121" t="s">
        <v>36</v>
      </c>
      <c r="B128" s="17">
        <f>SUM(B23,B38,B56,B79,B104,B112,B126,)</f>
        <v>0</v>
      </c>
      <c r="C128" s="17">
        <f>SUM(C23,C38,C56,C79,C104,C112,C126,)</f>
        <v>0</v>
      </c>
      <c r="D128" s="17">
        <f>SUM(D23,D38,D56,D79,D104,D112,D126,)</f>
        <v>0</v>
      </c>
      <c r="E128" s="17">
        <f>SUM(E23,E38,E56,E79,E104,E112,E126,)</f>
        <v>0</v>
      </c>
      <c r="F128" s="30"/>
      <c r="H128" s="28">
        <f>SUM(B128:F128)</f>
        <v>0</v>
      </c>
    </row>
    <row r="129" spans="1:11" x14ac:dyDescent="0.25">
      <c r="A129" s="21"/>
      <c r="B129" s="11">
        <v>2.0000000000000001E-4</v>
      </c>
      <c r="C129" s="11">
        <v>1E-4</v>
      </c>
      <c r="D129" s="11">
        <v>2.9999999999999997E-4</v>
      </c>
      <c r="E129" s="11">
        <v>4.0000000000000002E-4</v>
      </c>
      <c r="F129" s="30"/>
      <c r="G129" s="11"/>
      <c r="H129" s="21"/>
    </row>
    <row r="130" spans="1:11" x14ac:dyDescent="0.25">
      <c r="B130" s="10">
        <f>SUM(B128:B129)</f>
        <v>2.0000000000000001E-4</v>
      </c>
      <c r="C130" s="10">
        <f t="shared" ref="C130:E130" si="8">SUM(C128:C129)</f>
        <v>1E-4</v>
      </c>
      <c r="D130" s="10">
        <f t="shared" si="8"/>
        <v>2.9999999999999997E-4</v>
      </c>
      <c r="E130" s="10">
        <f t="shared" si="8"/>
        <v>4.0000000000000002E-4</v>
      </c>
      <c r="F130" s="30"/>
      <c r="H130" s="21"/>
    </row>
    <row r="131" spans="1:11" x14ac:dyDescent="0.25">
      <c r="A131" s="121"/>
      <c r="F131" s="30"/>
      <c r="H131" s="21"/>
    </row>
    <row r="132" spans="1:11" x14ac:dyDescent="0.25">
      <c r="A132" s="14" t="s">
        <v>37</v>
      </c>
      <c r="B132" s="126">
        <f>_xlfn.RANK.EQ(B130,B130:E130,2)</f>
        <v>2</v>
      </c>
      <c r="C132" s="126">
        <f>_xlfn.RANK.EQ(C130,B130:E130,2)</f>
        <v>1</v>
      </c>
      <c r="D132" s="126">
        <f>_xlfn.RANK.EQ(D130,B130:E130,2)</f>
        <v>3</v>
      </c>
      <c r="E132" s="126">
        <f>_xlfn.RANK.EQ(E130,B130:E130,2)</f>
        <v>4</v>
      </c>
      <c r="F132" s="30"/>
      <c r="H132" s="21"/>
    </row>
    <row r="133" spans="1:11" x14ac:dyDescent="0.25">
      <c r="B133" s="8"/>
      <c r="C133" s="8"/>
      <c r="D133" s="8"/>
      <c r="E133" s="8"/>
      <c r="F133" s="30"/>
      <c r="G133" s="8"/>
      <c r="H133" s="21"/>
    </row>
    <row r="134" spans="1:11" x14ac:dyDescent="0.25">
      <c r="A134" s="29"/>
      <c r="B134" s="127">
        <f>_xlfn.RANK.EQ(B128,B128:E128,2)</f>
        <v>1</v>
      </c>
      <c r="C134" s="127">
        <f>_xlfn.RANK.EQ(C128,B128:E128,2)</f>
        <v>1</v>
      </c>
      <c r="D134" s="128">
        <f>_xlfn.RANK.EQ(D128,B128:E128,2)</f>
        <v>1</v>
      </c>
      <c r="E134" s="127">
        <f>_xlfn.RANK.EQ(E128,B128:E128,2)</f>
        <v>1</v>
      </c>
      <c r="F134" s="30"/>
      <c r="G134" s="30"/>
      <c r="H134" s="32"/>
      <c r="I134" s="30"/>
      <c r="J134" s="30"/>
      <c r="K134" s="30"/>
    </row>
    <row r="135" spans="1:11" x14ac:dyDescent="0.25">
      <c r="A135" s="29"/>
      <c r="B135" s="127">
        <f>COUNTIF(B134:E134,1)</f>
        <v>4</v>
      </c>
      <c r="C135" s="30"/>
      <c r="D135" s="30"/>
      <c r="E135" s="31"/>
      <c r="F135" s="30"/>
      <c r="G135" s="30"/>
      <c r="H135" s="32"/>
      <c r="I135" s="30"/>
      <c r="J135" s="30"/>
      <c r="K135" s="30"/>
    </row>
    <row r="136" spans="1:11" x14ac:dyDescent="0.25">
      <c r="A136" s="29"/>
      <c r="B136" s="30" t="str">
        <f>IF(H128=0,"",IF(B135&gt;1,"Två eller flera ramavtalsleverantörer har samma pris. Urskilning sker med hjälp av lottning av leverantörerna med lägst pris",""))</f>
        <v/>
      </c>
      <c r="C136" s="30"/>
      <c r="D136" s="30"/>
      <c r="E136" s="31"/>
      <c r="F136" s="30"/>
      <c r="G136" s="30"/>
      <c r="H136" s="32"/>
      <c r="I136" s="30"/>
      <c r="J136" s="30"/>
      <c r="K136" s="30"/>
    </row>
    <row r="137" spans="1:11" x14ac:dyDescent="0.25">
      <c r="A137" s="33"/>
      <c r="B137" s="30"/>
      <c r="C137" s="30"/>
      <c r="D137" s="30"/>
      <c r="E137" s="31"/>
      <c r="F137" s="30"/>
      <c r="G137" s="30"/>
      <c r="H137" s="32"/>
      <c r="I137" s="30"/>
      <c r="J137" s="30"/>
      <c r="K137" s="30"/>
    </row>
    <row r="138" spans="1:11" x14ac:dyDescent="0.25">
      <c r="A138" s="33"/>
      <c r="B138" s="30"/>
      <c r="C138" s="30"/>
      <c r="D138" s="30"/>
      <c r="E138" s="31"/>
      <c r="F138" s="30"/>
      <c r="G138" s="30"/>
      <c r="H138" s="32"/>
      <c r="I138" s="30"/>
      <c r="J138" s="30"/>
      <c r="K138" s="30"/>
    </row>
    <row r="139" spans="1:11" ht="15.75" thickBot="1" x14ac:dyDescent="0.3">
      <c r="A139" s="121"/>
      <c r="H139" s="20"/>
    </row>
    <row r="140" spans="1:11" ht="24" thickBot="1" x14ac:dyDescent="0.3">
      <c r="A140" s="34" t="s">
        <v>38</v>
      </c>
      <c r="B140" s="189" t="str">
        <f>IF(C147&gt;250001,"Avropet överstiger 250 000kr per månad,",IF(B135=5,"Ange vilken/vilka bastjänster och antal samt eventuella",IF(B135=1,IF(B132=D160,B1,IF(C132=D160,C1,IF(D132=D160,D1,IF(E132=D160,E1,IF(F132=D160,F1,"Ingen lev"))))),B136)))</f>
        <v/>
      </c>
      <c r="C140" s="190"/>
      <c r="D140" s="190"/>
      <c r="E140" s="190"/>
      <c r="F140" s="191"/>
      <c r="G140" s="121"/>
      <c r="H140" s="20"/>
    </row>
    <row r="141" spans="1:11" ht="24" thickBot="1" x14ac:dyDescent="0.3">
      <c r="A141" s="34"/>
      <c r="B141" s="189" t="str">
        <f>IF(C147&gt;250001,"använd förnyad konkurensutsättning för avrop.",IF(B135=6,"tillägg i de ljusgula rutorna som önskas avropas.",IF(B135=1,IF(B132=D160,B2,IF(C132=D160,C2,IF(D132=D160,D2,IF(E132=D160,E2,IF(F132=D160,F2,"Ingen lev"))))),"")))</f>
        <v/>
      </c>
      <c r="C141" s="190"/>
      <c r="D141" s="190"/>
      <c r="E141" s="190"/>
      <c r="F141" s="191"/>
      <c r="G141" s="121"/>
      <c r="H141" s="20"/>
    </row>
    <row r="142" spans="1:11" ht="24" thickBot="1" x14ac:dyDescent="0.3">
      <c r="A142" s="34"/>
      <c r="B142" s="189" t="str">
        <f>IF(C147&gt;250001,"",IF(B135=6,"",IF(B135=1,IF(B132=D160,B3,IF(C132=D160,C3,IF(D132=D160,D3,IF(E132=D160,E3,IF(F132=D160,F3,"Ingen lev"))))),"")))</f>
        <v/>
      </c>
      <c r="C142" s="190"/>
      <c r="D142" s="190"/>
      <c r="E142" s="190"/>
      <c r="F142" s="191"/>
      <c r="G142" s="121"/>
      <c r="H142" s="20"/>
    </row>
    <row r="143" spans="1:11" ht="24" thickBot="1" x14ac:dyDescent="0.3">
      <c r="A143" s="34"/>
      <c r="B143" s="189" t="str">
        <f>IF(C147&gt;250001,"",IF(B135=6,"",IF(B135=1,IF(B132=D160,B4,IF(C132=D160,C4,IF(D132=D160,D4,IF(E132=D160,E4,IF(F132=D160,F4,"Ingen lev"))))),"")))</f>
        <v/>
      </c>
      <c r="C143" s="190"/>
      <c r="D143" s="190"/>
      <c r="E143" s="190"/>
      <c r="F143" s="191"/>
      <c r="G143" s="121"/>
      <c r="H143" s="20"/>
    </row>
    <row r="144" spans="1:11" ht="24" thickBot="1" x14ac:dyDescent="0.3">
      <c r="A144" s="34"/>
      <c r="B144" s="189" t="str">
        <f>IF(C147&gt;250001,"",IF(B135=6,"",IF(B135=1,IF(B132=D160,B5,IF(C132=D160,C5,IF(D132=D160,D5,IF(E132=D160,E5,IF(F132=D160,F5,"Ingen lev"))))),"")))</f>
        <v/>
      </c>
      <c r="C144" s="190"/>
      <c r="D144" s="190"/>
      <c r="E144" s="190"/>
      <c r="F144" s="191"/>
      <c r="G144" s="121"/>
      <c r="H144" s="20"/>
    </row>
    <row r="145" spans="1:8" x14ac:dyDescent="0.25">
      <c r="A145" s="121"/>
      <c r="H145" s="20"/>
    </row>
    <row r="146" spans="1:8" x14ac:dyDescent="0.25">
      <c r="A146" s="121"/>
      <c r="H146" s="20"/>
    </row>
    <row r="147" spans="1:8" ht="17.25" x14ac:dyDescent="0.3">
      <c r="A147" s="121"/>
      <c r="B147" s="15" t="s">
        <v>24</v>
      </c>
      <c r="C147" s="35">
        <f>IF(B132=D160,B130,IF(C132=D160,C130,IF(D132=D160,D130,IF(E132=D160,E130,IF(F132=D160,F130,"Ingen lev")))))</f>
        <v>1E-4</v>
      </c>
      <c r="H147" s="20"/>
    </row>
    <row r="148" spans="1:8" x14ac:dyDescent="0.25">
      <c r="H148" s="20"/>
    </row>
    <row r="149" spans="1:8" x14ac:dyDescent="0.25">
      <c r="H149" s="20"/>
    </row>
    <row r="150" spans="1:8" x14ac:dyDescent="0.25">
      <c r="H150" s="20"/>
    </row>
    <row r="151" spans="1:8" x14ac:dyDescent="0.25">
      <c r="H151" s="20"/>
    </row>
    <row r="152" spans="1:8" ht="21" x14ac:dyDescent="0.35">
      <c r="A152" s="16" t="s">
        <v>25</v>
      </c>
    </row>
    <row r="153" spans="1:8" x14ac:dyDescent="0.25">
      <c r="B153" s="14" t="s">
        <v>39</v>
      </c>
      <c r="D153" s="14" t="s">
        <v>40</v>
      </c>
    </row>
    <row r="154" spans="1:8" x14ac:dyDescent="0.25">
      <c r="A154" s="14" t="s">
        <v>26</v>
      </c>
      <c r="B154" s="19" t="str">
        <f>IF($B$135=4,"Leverantör",IF($B$132=$C$132,"",IF($B$132=1,$B$1,IF($B$132=1,B1,IF($C$132=1,$C$1,IF($D$132=1,$D$1,IF($E$132=1,$E$1,IF($F$132=1,$F$1,""))))))))</f>
        <v>Leverantör</v>
      </c>
      <c r="C154" s="36"/>
      <c r="D154" s="17">
        <f>IF($B$132=$C$132,"",IF($B$132=1,$B$130,IF($B$132=1,$B$130,IF($C$132=1,$C$130,IF($D$132=1,$D$130,IF($E$132=1,$E$130,IF($F$132=1,$F$130,"")))))))</f>
        <v>1E-4</v>
      </c>
    </row>
    <row r="155" spans="1:8" x14ac:dyDescent="0.25">
      <c r="A155" s="14" t="s">
        <v>27</v>
      </c>
      <c r="B155" s="19" t="str">
        <f>IF($B$135=4,"Leverantör",IF($B$132=$C$132,"",IF($B$132=2,$B$1,IF($B$132=2,B2,IF($C$132=2,$C$1,IF($D$132=2,$D$1,IF($E$132=2,$E$1,IF($F$132=2,$F$1,""))))))))</f>
        <v>Leverantör</v>
      </c>
      <c r="C155" s="36"/>
      <c r="D155" s="17">
        <f>IF($B$132=$C$132,"",IF($B$132=2,$B$130,IF($B$132=2,$B$130,IF($C$132=2,$C$130,IF($D$132=2,$D$130,IF($E$132=2,$E$130,IF($F$132=2,$F$130,"")))))))</f>
        <v>2.0000000000000001E-4</v>
      </c>
    </row>
    <row r="156" spans="1:8" x14ac:dyDescent="0.25">
      <c r="A156" s="14" t="s">
        <v>28</v>
      </c>
      <c r="B156" s="19" t="str">
        <f>IF($B$135=4,"Leverantör",IF($B$132=$C$132,"",IF($B$132=3,$B$1,IF($B$132=3,B3,IF($C$132=3,$C$1,IF($D$132=3,$D$1,IF($E$132=3,$E$1,IF($F$132=3,$F$1,""))))))))</f>
        <v>Leverantör</v>
      </c>
      <c r="C156" s="36"/>
      <c r="D156" s="17">
        <f>IF($B$132=$C$132,"",IF($B$132=3,$B$130,IF($B$132=3,$B$130,IF($C$132=3,$C$130,IF($D$132=3,$D$130,IF($E$132=3,$E$130,IF($F$132=3,$F$130,"")))))))</f>
        <v>2.9999999999999997E-4</v>
      </c>
    </row>
    <row r="157" spans="1:8" x14ac:dyDescent="0.25">
      <c r="A157" s="14" t="s">
        <v>29</v>
      </c>
      <c r="B157" s="19" t="str">
        <f>IF($B$135=4,"Leverantör",IF($B$132=$C$132,"",IF($B$132=4,$B$1,IF($B$132=4,B4,IF($C$132=4,$C$1,IF($D$132=4,$D$1,IF($E$132=4,$E$1,IF($F$132=4,$F$1,""))))))))</f>
        <v>Leverantör</v>
      </c>
      <c r="C157" s="36"/>
      <c r="D157" s="17">
        <f>IF($B$132=$C$132,"",IF($B$132=4,$B$130,IF($B$132=4,$B$130,IF($C$132=4,$C$130,IF($D$132=4,$D$130,IF($E$132=4,$E$130,IF($F$132=4,$F$130,"")))))))</f>
        <v>4.0000000000000002E-4</v>
      </c>
    </row>
    <row r="158" spans="1:8" x14ac:dyDescent="0.25">
      <c r="C158" s="36"/>
    </row>
    <row r="160" spans="1:8" x14ac:dyDescent="0.25">
      <c r="A160" s="192"/>
      <c r="B160" s="192"/>
      <c r="C160" s="192"/>
      <c r="D160" s="4">
        <f>Avropsblankett!I93</f>
        <v>1</v>
      </c>
    </row>
    <row r="161" spans="1:8" x14ac:dyDescent="0.25">
      <c r="A161" s="121"/>
      <c r="B161" s="121"/>
      <c r="C161" s="121"/>
      <c r="D161" s="121"/>
      <c r="E161" s="121"/>
      <c r="F161" s="121"/>
      <c r="G161" s="121"/>
      <c r="H161" s="20"/>
    </row>
    <row r="162" spans="1:8" x14ac:dyDescent="0.25">
      <c r="A162" s="121"/>
      <c r="B162" s="121"/>
      <c r="C162" s="121"/>
      <c r="D162" s="121"/>
      <c r="E162" s="121"/>
      <c r="F162" s="121"/>
      <c r="G162" s="121"/>
    </row>
    <row r="163" spans="1:8" x14ac:dyDescent="0.25">
      <c r="A163" s="121"/>
      <c r="B163" s="121"/>
      <c r="C163" s="121"/>
    </row>
    <row r="164" spans="1:8" x14ac:dyDescent="0.25">
      <c r="A164" s="121"/>
      <c r="B164" s="121"/>
      <c r="C164" s="121"/>
    </row>
    <row r="165" spans="1:8" x14ac:dyDescent="0.25">
      <c r="A165" s="121"/>
      <c r="B165" s="121"/>
      <c r="C165" s="121"/>
    </row>
    <row r="166" spans="1:8" x14ac:dyDescent="0.25">
      <c r="A166" s="121"/>
      <c r="B166" s="121"/>
      <c r="C166" s="121"/>
    </row>
    <row r="167" spans="1:8" x14ac:dyDescent="0.25">
      <c r="A167" s="121"/>
      <c r="B167" s="121"/>
      <c r="C167" s="121"/>
    </row>
  </sheetData>
  <sheetProtection algorithmName="SHA-512" hashValue="d1lK6jfAJ64YYPpOPuP9XIWwh8dh9/clcpEZo/DWidcfUs2OCg3JXFYgSfuHjeT0F1UstBJRCNZe7YMpbHktCw==" saltValue="LYOG2PKlvs2fMT2COckUsg==" spinCount="100000" sheet="1" objects="1" scenarios="1"/>
  <mergeCells count="8">
    <mergeCell ref="A25:E25"/>
    <mergeCell ref="A7:E7"/>
    <mergeCell ref="B144:F144"/>
    <mergeCell ref="A160:C160"/>
    <mergeCell ref="B140:F140"/>
    <mergeCell ref="B141:F141"/>
    <mergeCell ref="B142:F142"/>
    <mergeCell ref="B143:F143"/>
  </mergeCells>
  <phoneticPr fontId="19" type="noConversion"/>
  <dataValidations count="1">
    <dataValidation errorStyle="warning" allowBlank="1" showInputMessage="1" showErrorMessage="1" sqref="B140:B144" xr:uid="{84559DA1-4ABB-4B5F-9526-92B2B8DE52C6}"/>
  </dataValidations>
  <hyperlinks>
    <hyperlink ref="D5" r:id="rId1" xr:uid="{77B68F01-33C6-4000-A480-BE4E58CD0FA8}"/>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Avropsblankett</vt:lpstr>
      <vt:lpstr>Prismatris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2022-02-08T09:46:19Z</cp:lastPrinted>
  <dcterms:created xsi:type="dcterms:W3CDTF">2022-01-19T09:09:50Z</dcterms:created>
  <dcterms:modified xsi:type="dcterms:W3CDTF">2024-05-15T14:56:25Z</dcterms:modified>
</cp:coreProperties>
</file>