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Mobiltelefoner 2022\3 Förvaltning\1 Avropa.se\Avropsstöd\Särskild fördelningsnyckel\"/>
    </mc:Choice>
  </mc:AlternateContent>
  <xr:revisionPtr revIDLastSave="0" documentId="8_{8419E30A-E990-4EE5-9D27-3F583E49BF4A}" xr6:coauthVersionLast="47" xr6:coauthVersionMax="47" xr10:uidLastSave="{00000000-0000-0000-0000-000000000000}"/>
  <workbookProtection workbookAlgorithmName="SHA-512" workbookHashValue="8R4N4eQDVS0F47OjvTYcDLIf5CJV7gLXKwt80MT45UkJNrFSbMx9fQmgoYQz1KvtIc8jxdDXbYl6HfcNp3JL8Q==" workbookSaltValue="dlBbxCLx9ODq4kft3DUUQw==" workbookSpinCount="100000" lockStructure="1"/>
  <bookViews>
    <workbookView xWindow="-27660" yWindow="-810" windowWidth="27585" windowHeight="15390" xr2:uid="{00000000-000D-0000-FFFF-FFFF00000000}"/>
  </bookViews>
  <sheets>
    <sheet name="Mobiltelefoner" sheetId="1" r:id="rId1"/>
    <sheet name="Prismatris " sheetId="2" r:id="rId2"/>
    <sheet name="Information" sheetId="3" r:id="rId3"/>
  </sheets>
  <definedNames>
    <definedName name="_GoBack" localSheetId="1">'Prismatris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5" i="1" l="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84" i="1"/>
  <c r="J51" i="1"/>
  <c r="Q108" i="2"/>
  <c r="R108" i="2"/>
  <c r="S108" i="2"/>
  <c r="T108" i="2"/>
  <c r="U108" i="2"/>
  <c r="Q109" i="2"/>
  <c r="R109" i="2"/>
  <c r="S109" i="2"/>
  <c r="T109" i="2"/>
  <c r="U109" i="2"/>
  <c r="Q110" i="2"/>
  <c r="R110" i="2"/>
  <c r="S110" i="2"/>
  <c r="T110" i="2"/>
  <c r="U110" i="2"/>
  <c r="Q111" i="2"/>
  <c r="R111" i="2"/>
  <c r="S111" i="2"/>
  <c r="T111" i="2"/>
  <c r="U111" i="2"/>
  <c r="Q112" i="2"/>
  <c r="R112" i="2"/>
  <c r="S112" i="2"/>
  <c r="T112" i="2"/>
  <c r="U112" i="2"/>
  <c r="Q113" i="2"/>
  <c r="R113" i="2"/>
  <c r="S113" i="2"/>
  <c r="T113" i="2"/>
  <c r="U113" i="2"/>
  <c r="Q114" i="2"/>
  <c r="R114" i="2"/>
  <c r="S114" i="2"/>
  <c r="T114" i="2"/>
  <c r="U114" i="2"/>
  <c r="Q115" i="2"/>
  <c r="R115" i="2"/>
  <c r="S115" i="2"/>
  <c r="T115" i="2"/>
  <c r="U115" i="2"/>
  <c r="Q116" i="2"/>
  <c r="R116" i="2"/>
  <c r="S116" i="2"/>
  <c r="T116" i="2"/>
  <c r="U116" i="2"/>
  <c r="Q117" i="2"/>
  <c r="R117" i="2"/>
  <c r="S117" i="2"/>
  <c r="T117" i="2"/>
  <c r="U117" i="2"/>
  <c r="Q118" i="2"/>
  <c r="R118" i="2"/>
  <c r="S118" i="2"/>
  <c r="T118" i="2"/>
  <c r="U118" i="2"/>
  <c r="Q119" i="2"/>
  <c r="R119" i="2"/>
  <c r="S119" i="2"/>
  <c r="T119" i="2"/>
  <c r="U119" i="2"/>
  <c r="Q120" i="2"/>
  <c r="R120" i="2"/>
  <c r="S120" i="2"/>
  <c r="T120" i="2"/>
  <c r="U120" i="2"/>
  <c r="Q121" i="2"/>
  <c r="R121" i="2"/>
  <c r="S121" i="2"/>
  <c r="T121" i="2"/>
  <c r="U121" i="2"/>
  <c r="Q122" i="2"/>
  <c r="R122" i="2"/>
  <c r="S122" i="2"/>
  <c r="T122" i="2"/>
  <c r="U122" i="2"/>
  <c r="Q123" i="2"/>
  <c r="R123" i="2"/>
  <c r="S123" i="2"/>
  <c r="T123" i="2"/>
  <c r="U123" i="2"/>
  <c r="Q124" i="2"/>
  <c r="R124" i="2"/>
  <c r="S124" i="2"/>
  <c r="T124" i="2"/>
  <c r="U124" i="2"/>
  <c r="Q125" i="2"/>
  <c r="R125" i="2"/>
  <c r="S125" i="2"/>
  <c r="T125" i="2"/>
  <c r="U125" i="2"/>
  <c r="Q126" i="2"/>
  <c r="R126" i="2"/>
  <c r="S126" i="2"/>
  <c r="T126" i="2"/>
  <c r="U126" i="2"/>
  <c r="Q127" i="2"/>
  <c r="R127" i="2"/>
  <c r="S127" i="2"/>
  <c r="T127" i="2"/>
  <c r="U127" i="2"/>
  <c r="Q128" i="2"/>
  <c r="R128" i="2"/>
  <c r="S128" i="2"/>
  <c r="T128" i="2"/>
  <c r="U128" i="2"/>
  <c r="Q129" i="2"/>
  <c r="R129" i="2"/>
  <c r="S129" i="2"/>
  <c r="T129" i="2"/>
  <c r="U129" i="2"/>
  <c r="Q130" i="2"/>
  <c r="R130" i="2"/>
  <c r="S130" i="2"/>
  <c r="T130" i="2"/>
  <c r="U130" i="2"/>
  <c r="Q131" i="2"/>
  <c r="R131" i="2"/>
  <c r="S131" i="2"/>
  <c r="T131" i="2"/>
  <c r="U131" i="2"/>
  <c r="Q132" i="2"/>
  <c r="R132" i="2"/>
  <c r="S132" i="2"/>
  <c r="T132" i="2"/>
  <c r="U132" i="2"/>
  <c r="Q133" i="2"/>
  <c r="R133" i="2"/>
  <c r="S133" i="2"/>
  <c r="T133" i="2"/>
  <c r="U133" i="2"/>
  <c r="Q134" i="2"/>
  <c r="R134" i="2"/>
  <c r="S134" i="2"/>
  <c r="T134" i="2"/>
  <c r="U134" i="2"/>
  <c r="Q135" i="2"/>
  <c r="R135" i="2"/>
  <c r="S135" i="2"/>
  <c r="T135" i="2"/>
  <c r="U135" i="2"/>
  <c r="Q136" i="2"/>
  <c r="R136" i="2"/>
  <c r="S136" i="2"/>
  <c r="T136" i="2"/>
  <c r="U136" i="2"/>
  <c r="Q137" i="2"/>
  <c r="R137" i="2"/>
  <c r="S137" i="2"/>
  <c r="T137" i="2"/>
  <c r="U137"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B99" i="2"/>
  <c r="B100" i="2"/>
  <c r="B101" i="2"/>
  <c r="B102" i="2"/>
  <c r="B103" i="2"/>
  <c r="B98" i="2"/>
  <c r="C83" i="2"/>
  <c r="D83" i="2"/>
  <c r="E83" i="2"/>
  <c r="F83" i="2"/>
  <c r="G83" i="2"/>
  <c r="C84" i="2"/>
  <c r="D84" i="2"/>
  <c r="E84" i="2"/>
  <c r="F84" i="2"/>
  <c r="G84" i="2"/>
  <c r="C85" i="2"/>
  <c r="D85" i="2"/>
  <c r="E85" i="2"/>
  <c r="F85" i="2"/>
  <c r="G85" i="2"/>
  <c r="B84" i="2"/>
  <c r="B85" i="2"/>
  <c r="B83" i="2"/>
  <c r="B72" i="2"/>
  <c r="C70" i="2"/>
  <c r="D70" i="2"/>
  <c r="E70" i="2"/>
  <c r="F70" i="2"/>
  <c r="G70" i="2"/>
  <c r="C71" i="2"/>
  <c r="D71" i="2"/>
  <c r="E71" i="2"/>
  <c r="F71" i="2"/>
  <c r="G71" i="2"/>
  <c r="C72" i="2"/>
  <c r="D72" i="2"/>
  <c r="E72" i="2"/>
  <c r="F72" i="2"/>
  <c r="G72" i="2"/>
  <c r="B71" i="2"/>
  <c r="B70" i="2"/>
  <c r="C57" i="2"/>
  <c r="D57" i="2"/>
  <c r="E57" i="2"/>
  <c r="F57" i="2"/>
  <c r="G57" i="2"/>
  <c r="C58" i="2"/>
  <c r="D58" i="2"/>
  <c r="E58" i="2"/>
  <c r="F58" i="2"/>
  <c r="G58" i="2"/>
  <c r="C59" i="2"/>
  <c r="D59" i="2"/>
  <c r="E59" i="2"/>
  <c r="F59" i="2"/>
  <c r="G59" i="2"/>
  <c r="B58" i="2"/>
  <c r="B59" i="2"/>
  <c r="B57" i="2"/>
  <c r="C44" i="2"/>
  <c r="D44" i="2"/>
  <c r="E44" i="2"/>
  <c r="F44" i="2"/>
  <c r="G44" i="2"/>
  <c r="C45" i="2"/>
  <c r="D45" i="2"/>
  <c r="E45" i="2"/>
  <c r="F45" i="2"/>
  <c r="G45" i="2"/>
  <c r="C46" i="2"/>
  <c r="D46" i="2"/>
  <c r="E46" i="2"/>
  <c r="F46" i="2"/>
  <c r="G46" i="2"/>
  <c r="B45" i="2"/>
  <c r="B46" i="2"/>
  <c r="B44" i="2"/>
  <c r="C30" i="2"/>
  <c r="D30" i="2"/>
  <c r="E30" i="2"/>
  <c r="F30" i="2"/>
  <c r="G30" i="2"/>
  <c r="C31" i="2"/>
  <c r="D31" i="2"/>
  <c r="E31" i="2"/>
  <c r="F31" i="2"/>
  <c r="G31" i="2"/>
  <c r="C32" i="2"/>
  <c r="D32" i="2"/>
  <c r="E32" i="2"/>
  <c r="F32" i="2"/>
  <c r="G32" i="2"/>
  <c r="B31" i="2"/>
  <c r="B32" i="2"/>
  <c r="B30" i="2"/>
  <c r="C15" i="2"/>
  <c r="D15" i="2"/>
  <c r="E15" i="2"/>
  <c r="F15" i="2"/>
  <c r="G15" i="2"/>
  <c r="C16" i="2"/>
  <c r="D16" i="2"/>
  <c r="E16" i="2"/>
  <c r="F16" i="2"/>
  <c r="G16" i="2"/>
  <c r="C17" i="2"/>
  <c r="D17" i="2"/>
  <c r="E17" i="2"/>
  <c r="F17" i="2"/>
  <c r="G17" i="2"/>
  <c r="B16" i="2"/>
  <c r="B17" i="2"/>
  <c r="B15" i="2"/>
  <c r="B70" i="1"/>
  <c r="P108" i="2" l="1"/>
  <c r="J107" i="2"/>
  <c r="K107" i="2"/>
  <c r="L107" i="2"/>
  <c r="M107" i="2"/>
  <c r="N107" i="2"/>
  <c r="I107" i="2"/>
  <c r="D168" i="2"/>
  <c r="D74" i="2" l="1"/>
  <c r="E74" i="2"/>
  <c r="B74" i="2"/>
  <c r="C74" i="2"/>
  <c r="G74" i="2"/>
  <c r="F74" i="2"/>
  <c r="C48" i="2"/>
  <c r="G87" i="2"/>
  <c r="G105" i="2"/>
  <c r="B19" i="2"/>
  <c r="F34" i="2"/>
  <c r="E34" i="2"/>
  <c r="E19" i="2"/>
  <c r="D105" i="2"/>
  <c r="B105" i="2"/>
  <c r="C105" i="2"/>
  <c r="U138" i="2"/>
  <c r="D87" i="2"/>
  <c r="F87" i="2"/>
  <c r="D19" i="2"/>
  <c r="D34" i="2"/>
  <c r="E48" i="2"/>
  <c r="E87" i="2"/>
  <c r="C19" i="2"/>
  <c r="C34" i="2"/>
  <c r="F48" i="2"/>
  <c r="G61" i="2"/>
  <c r="T138" i="2"/>
  <c r="B87" i="2"/>
  <c r="F19" i="2"/>
  <c r="B48" i="2"/>
  <c r="R138" i="2"/>
  <c r="E105" i="2"/>
  <c r="P138" i="2"/>
  <c r="S138" i="2"/>
  <c r="F105" i="2"/>
  <c r="Q138" i="2"/>
  <c r="F61" i="2"/>
  <c r="D48" i="2"/>
  <c r="G48" i="2"/>
  <c r="B34" i="2"/>
  <c r="E61" i="2"/>
  <c r="D61" i="2"/>
  <c r="B61" i="2"/>
  <c r="C87" i="2"/>
  <c r="G34" i="2"/>
  <c r="G19" i="2"/>
  <c r="C61" i="2"/>
  <c r="B143" i="2" l="1"/>
  <c r="G143" i="2"/>
  <c r="D143" i="2"/>
  <c r="F143" i="2"/>
  <c r="C143" i="2"/>
  <c r="E143" i="2"/>
  <c r="D146" i="2" l="1"/>
  <c r="D147" i="2" s="1"/>
  <c r="C146" i="2"/>
  <c r="C147" i="2" s="1"/>
  <c r="G146" i="2"/>
  <c r="G147" i="2" s="1"/>
  <c r="F146" i="2"/>
  <c r="F147" i="2" s="1"/>
  <c r="E146" i="2"/>
  <c r="E147" i="2" s="1"/>
  <c r="J151" i="2"/>
  <c r="B146" i="2"/>
  <c r="B147" i="2" s="1"/>
  <c r="D151" i="2" l="1"/>
  <c r="E151" i="2"/>
  <c r="C151" i="2"/>
  <c r="F151" i="2"/>
  <c r="G151" i="2"/>
  <c r="B151" i="2"/>
  <c r="D164" i="2" s="1"/>
  <c r="K121" i="1" s="1"/>
  <c r="J68" i="1"/>
  <c r="J67" i="1"/>
  <c r="J66" i="1"/>
  <c r="J60" i="1"/>
  <c r="J59" i="1"/>
  <c r="J58" i="1"/>
  <c r="J35" i="1"/>
  <c r="J52" i="1"/>
  <c r="J44" i="1"/>
  <c r="J43" i="1"/>
  <c r="J36" i="1"/>
  <c r="J34" i="1"/>
  <c r="J29" i="1"/>
  <c r="J28" i="1"/>
  <c r="J27" i="1"/>
  <c r="L87" i="1"/>
  <c r="L99" i="1"/>
  <c r="L111" i="1"/>
  <c r="L101" i="1"/>
  <c r="L86" i="1"/>
  <c r="L88" i="1"/>
  <c r="L100" i="1"/>
  <c r="L112" i="1"/>
  <c r="L89" i="1"/>
  <c r="L113" i="1"/>
  <c r="L90" i="1"/>
  <c r="L102" i="1"/>
  <c r="L84" i="1"/>
  <c r="L78" i="1"/>
  <c r="L91" i="1"/>
  <c r="L103" i="1"/>
  <c r="L75" i="1"/>
  <c r="L110" i="1"/>
  <c r="L92" i="1"/>
  <c r="L104" i="1"/>
  <c r="L76" i="1"/>
  <c r="L106" i="1"/>
  <c r="L97" i="1"/>
  <c r="L93" i="1"/>
  <c r="L105" i="1"/>
  <c r="L77" i="1"/>
  <c r="L94" i="1"/>
  <c r="L109" i="1"/>
  <c r="L98" i="1"/>
  <c r="L95" i="1"/>
  <c r="L107" i="1"/>
  <c r="L79" i="1"/>
  <c r="L96" i="1"/>
  <c r="L108" i="1"/>
  <c r="L74" i="1"/>
  <c r="L85" i="1"/>
  <c r="L68" i="1"/>
  <c r="L66" i="1"/>
  <c r="L59" i="1"/>
  <c r="L58" i="1"/>
  <c r="L67" i="1"/>
  <c r="L60" i="1"/>
  <c r="L51" i="1"/>
  <c r="L52" i="1"/>
  <c r="L43" i="1"/>
  <c r="L44" i="1"/>
  <c r="L34" i="1"/>
  <c r="L42" i="1"/>
  <c r="L28" i="1"/>
  <c r="L29" i="1"/>
  <c r="L27" i="1"/>
  <c r="L35" i="1"/>
  <c r="L36" i="1"/>
  <c r="J42" i="1" l="1"/>
  <c r="B162" i="2"/>
  <c r="F119" i="1" s="1"/>
  <c r="B163" i="2"/>
  <c r="F120" i="1" s="1"/>
  <c r="L50" i="1"/>
  <c r="B161" i="2"/>
  <c r="F118" i="1" s="1"/>
  <c r="B166" i="2"/>
  <c r="F123" i="1" s="1"/>
  <c r="B165" i="2"/>
  <c r="F122" i="1" s="1"/>
  <c r="B164" i="2"/>
  <c r="F121" i="1" s="1"/>
  <c r="J50" i="1"/>
  <c r="D162" i="2"/>
  <c r="K119" i="1" s="1"/>
  <c r="D165" i="2"/>
  <c r="K122" i="1" s="1"/>
  <c r="D163" i="2"/>
  <c r="K120" i="1" s="1"/>
  <c r="D166" i="2"/>
  <c r="K123" i="1" s="1"/>
  <c r="D161" i="2"/>
  <c r="K118" i="1" s="1"/>
  <c r="B153" i="2" l="1"/>
  <c r="I7" i="1" s="1"/>
  <c r="F157" i="2"/>
  <c r="K114" i="1" s="1"/>
  <c r="B157" i="2" l="1"/>
  <c r="I11" i="1" s="1"/>
  <c r="B155" i="2"/>
  <c r="I9" i="1" s="1"/>
  <c r="B154" i="2"/>
  <c r="I8" i="1" s="1"/>
  <c r="B156" i="2"/>
  <c r="I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Sara Wedholm</author>
    <author>Sara Lyngdorf Franzén</author>
  </authors>
  <commentList>
    <comment ref="B19" authorId="0" shapeId="0" xr:uid="{A73F3D87-E1AD-44AA-B4A3-89B08CD5F78E}">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0" authorId="0" shapeId="0" xr:uid="{A4CC7342-283A-4432-A84D-67747CD84FF5}">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4" authorId="1" shapeId="0" xr:uid="{5E8A474F-3CCC-44BE-992D-6C8B757E8FB9}">
      <text>
        <r>
          <rPr>
            <b/>
            <sz val="9"/>
            <color indexed="81"/>
            <rFont val="Tahoma"/>
            <family val="2"/>
          </rPr>
          <t xml:space="preserve">Specifikation:
- </t>
        </r>
        <r>
          <rPr>
            <sz val="9"/>
            <color indexed="81"/>
            <rFont val="Tahoma"/>
            <family val="2"/>
          </rPr>
          <t xml:space="preserve">Skärmstorlek: minst 4,5 tum, pekskärm, upplösning minst 1300*700, PPI minst 300, ljusstyrka minst 600 nits
Vikt: Högst 200 gram i grundutförande
Nätverkstyp: minst 5G
Integrerat WLAN: minst 802.11ax (Wi-Fi 6)
Integrerad bluetooth: minst v. 5.0
Integrerad primär kamera (bakåtriktad): fotoupplösning minst 12 megapixlar, spela in video i 4K eller mer i minst 60 bilder/sekund
Integrerad kamera (framåtriktad, "selfiekamera"): fotoupplösning minst 7 megapixlar
Processor: minst 6 processorkärnor
Internt lagringsutrymme: minst 64 GB utan minneskort
Fingeravtrycksläsare eller ansiktsigenkänning
Minst klassad IP 67
Positioneringssystem: minst GPS
Funktioner/programvara för webbläsare, e-post, kalender, kontakter, samtalshantering och SMS
Tilldelningskriterier: 
Mobiltelefon 1A och 1B bör vara halogenfria, dvs. uppfylla kraven gällande gränsvärden för halogener enligt IEC 61249-2-21.
Förpackningsmaterialet till Mobiltelefon 1A och 1B bör till viss andel bestå av återvunnet material samt kunna återvinnas till minst 90 %.
Mobiltelefon 1A och 1B bör finnas i lager, dvs. leveranstiden bör inte överstiga 14 arbetsdagar från och med beställning i den särskilda fördelningsnyckeln från Avropsberättigad.
Se 6.10.2 för byte av hårdvara: "En hårdvara/tillbehör kan alltid vara bättre än angivna prestandakrav och uppfylla senare standarder och versioner etc. Angivna gränser för vikt, storleksangivelser och liknande kan vid utbyte anpassas +/- 20%."
 </t>
        </r>
      </text>
    </comment>
    <comment ref="C26" authorId="1" shapeId="0" xr:uid="{3D1C9031-14C4-45F6-BDEA-405249B5D58F}">
      <text>
        <r>
          <rPr>
            <sz val="9"/>
            <color indexed="81"/>
            <rFont val="Tahoma"/>
            <family val="2"/>
          </rPr>
          <t>Ange om utökat lagringsutrymme önskas</t>
        </r>
      </text>
    </comment>
    <comment ref="D26" authorId="1" shapeId="0" xr:uid="{2581552C-E842-4072-9EAF-01F1B741149C}">
      <text>
        <r>
          <rPr>
            <sz val="9"/>
            <color indexed="81"/>
            <rFont val="Tahoma"/>
            <family val="2"/>
          </rPr>
          <t>Ange om skyddsfilm för skydd mot repor på framsidans glas ska inkluderas samt om det ska monteras eller endast bifogas till beställningen för egen montering sedan</t>
        </r>
      </text>
    </comment>
    <comment ref="E26" authorId="1" shapeId="0" xr:uid="{3BCCAB4C-5846-4909-A027-A4AAE07BAC87}">
      <text>
        <r>
          <rPr>
            <sz val="9"/>
            <color indexed="81"/>
            <rFont val="Tahoma"/>
            <family val="2"/>
          </rPr>
          <t xml:space="preserve">Ange om Enrollment önskas.
</t>
        </r>
      </text>
    </comment>
    <comment ref="B31" authorId="1" shapeId="0" xr:uid="{7761B442-6E89-4C2F-AB3E-52025A12EE14}">
      <text>
        <r>
          <rPr>
            <b/>
            <sz val="9"/>
            <color indexed="81"/>
            <rFont val="Tahoma"/>
            <family val="2"/>
          </rPr>
          <t xml:space="preserve">Specifikation:
</t>
        </r>
        <r>
          <rPr>
            <sz val="9"/>
            <color indexed="81"/>
            <rFont val="Tahoma"/>
            <family val="2"/>
          </rPr>
          <t xml:space="preserve">Skärmstorlek: minst 5,5 tum, pekskärm, upplösning minst 2500*1100, PPI minst 300, ljusstyrka minst 600 nits
Vikt: Högst 200 gram i grundutförande
Nätverkstyp: minst 5G
Integrerat WLAN: minst 802.11ax (Wi-Fi 6)
Integrerad bluetooth: minst v. 5.
Integrerad primär kamera (bakåtriktad): fotoupplösning minst 12 megapixlar, spela in video i 4K eller mer i minst 60 bilder/sekund
Integrerad kamera (framåtriktad, "selfiekamera"): fotoupplösning minst 12 megapixlar
Processor: minst 6 processorkärnor
Internt lagringsutrymme: minst 128 GB utan minneskort
Ansiktsigenkänning eller likvärdigt
Minst klassad IP 68
Positioneringssystem: minst GPS
Funktioner/programvara för webbläsare, e-post, kalender, kontakter, samtalshantering och SMS
Tilldelningskriterier: 
Mobiltelefon 1A och 1B bör vara halogenfria, dvs. uppfylla kraven gällande gränsvärden för halogener enligt IEC 61249-2-21.
Förpackningsmaterialet till Mobiltelefon 1A och 1B bör till viss andel bestå av återvunnet material samt kunna återvinnas till minst 90 %.
Mobiltelefon 1A och 1B bör finnas i lager, dvs. leveranstiden bör inte överstiga 14 arbetsdagar från och med beställning i den särskilda fördelningsnyckeln från Avropsberättigad.
Se 6.10.2 för byte av hårdvara: "En hårdvara/tillbehör kan alltid vara bättre än angivna prestandakrav och uppfylla senare standarder och versioner etc. Angivna gränser för vikt, storleksangivelser och liknande kan vid utbyte anpassas +/- 20%."
</t>
        </r>
      </text>
    </comment>
    <comment ref="C33" authorId="1" shapeId="0" xr:uid="{B221AD2C-2B32-4482-8279-06CB0CB6DBC4}">
      <text>
        <r>
          <rPr>
            <sz val="9"/>
            <color indexed="81"/>
            <rFont val="Tahoma"/>
            <family val="2"/>
          </rPr>
          <t>Ange om utökat lagringsutrymme önskas</t>
        </r>
      </text>
    </comment>
    <comment ref="D33" authorId="1" shapeId="0" xr:uid="{F860F9EA-35D5-49F5-9B28-89D0FFA85A3A}">
      <text>
        <r>
          <rPr>
            <sz val="9"/>
            <color indexed="81"/>
            <rFont val="Tahoma"/>
            <family val="2"/>
          </rPr>
          <t>Ange om skyddsfilm för skydd mot repor på framsidans glas ska inkluderas samt om det ska monteras eller endast bifogas till beställningen för egen montering sedan</t>
        </r>
      </text>
    </comment>
    <comment ref="E33" authorId="1" shapeId="0" xr:uid="{A85E8A41-21DF-43E1-B597-9C7827D75E3A}">
      <text>
        <r>
          <rPr>
            <sz val="9"/>
            <color indexed="81"/>
            <rFont val="Tahoma"/>
            <family val="2"/>
          </rPr>
          <t xml:space="preserve">Ange om Enrollment önskas.
</t>
        </r>
      </text>
    </comment>
    <comment ref="B39" authorId="1" shapeId="0" xr:uid="{F2CAEC20-289E-4A5D-8E2C-E62323D64B6B}">
      <text>
        <r>
          <rPr>
            <b/>
            <sz val="9"/>
            <color indexed="81"/>
            <rFont val="Tahoma"/>
            <family val="2"/>
          </rPr>
          <t xml:space="preserve">Specifikation:
</t>
        </r>
        <r>
          <rPr>
            <sz val="9"/>
            <color indexed="81"/>
            <rFont val="Tahoma"/>
            <family val="2"/>
          </rPr>
          <t xml:space="preserve">Skärmstorlek: 5-6,5", pekskärm, upplösning minst 2200*1080, PPI minst 400, ljusstyrka minst 800 nits
Vikt: Högst 200 gram i grundutförande
Nätverkstyp: minst 5G
Integrerat WLAN: minst IEEE 802.11ac (Wi-Fi 5)
Integrerad bluetooth: minst 5.0
Integrerad primär kamera (bakåtriktad): upplösning minst 12 megapixlar, spela in video i 4K eller mer i minst 30 bilder/s
Integrerad kamera (framåtriktad, "selfiekamera"): upplösning minst 7 megapixlar
Processor: minst 8 processorkärnor
Internt lagringsutrymme: 128 GB utan minneskort
RAM-minne: minst 6 GB
2 SIM-kortplatser varav minst 1 nano-sim eller 1 mikro-sim samt 1 nano-sim eller 1 mikro-sim eller 1 esim
Klassad minst IP 67
Fingeravtrycksläsare eller ansiktsigenkänning eller likvärdigt
Positioneringssystem: minst GPS
Funktioner/programvara för e-post, kalender, kontakter, samtalshantering och SMS
Det ska vara möjligt för slutanvändaren att enkelt (såsom efter ändring av operativsystemets inställningar) installera appar från okända källor, förutom där Avropsberättigad själv väljer att använda en särskild lösning såsom EMM/MDM med inställningar som blockerar det
Tilldelningskriterier: 
Mobiltelefon 2A, 2B och 2C bör vara halogenfria, dvs. uppfylla kraven gällande gränsvärden för halogener enligt IEC 61249-2-21. Kriteriet inkluderar externa strömkablar och förpackningsmaterial.
Förpackningsmaterialet till Mobiltelefon 2A, 2B och 2C bör till viss andel bestå av återvunnet material samt kunna återvinnas till minst 90 %.
Mobiltelefon 2A, 2B och 2C bör kunna garantera minst fyra års säkerhetsuppdateringar.
Mobiltelefon 2A, 2B och 2C bör finnas i lager, dvs. leveranstiden bör inte överstiga 14 arbetsdagar från och med beställning i den särskilda fördelningsnyckeln från Avropsberättigad.
Se 6.10.2 för byte av hårdvara: "En hårdvara/tillbehör kan alltid vara bättre än angivna prestandakrav och uppfylla senare standarder och versioner etc. Angivna gränser för vikt, storleksangivelser och liknande kan vid utbyte anpassas +/- 20%."
</t>
        </r>
      </text>
    </comment>
    <comment ref="C41" authorId="1" shapeId="0" xr:uid="{589089AD-16EB-4F34-A388-6F6DEF4A5C97}">
      <text>
        <r>
          <rPr>
            <sz val="9"/>
            <color indexed="81"/>
            <rFont val="Tahoma"/>
            <family val="2"/>
          </rPr>
          <t>Ange om skyddsfilm för skydd mot repor på framsidans glas ska inkluderas samt om det ska monteras eller endast bifogas till beställningen för egen montering sedan</t>
        </r>
      </text>
    </comment>
    <comment ref="D41" authorId="1" shapeId="0" xr:uid="{B1C1E226-5A74-4DEB-B14E-18344000A7F5}">
      <text>
        <r>
          <rPr>
            <sz val="9"/>
            <color indexed="81"/>
            <rFont val="Tahoma"/>
            <family val="2"/>
          </rPr>
          <t>Ange om Enrollment önskas.</t>
        </r>
      </text>
    </comment>
    <comment ref="B47" authorId="1" shapeId="0" xr:uid="{C2CFEB92-62B3-4F8E-9969-EC2E7BC0C77B}">
      <text>
        <r>
          <rPr>
            <b/>
            <sz val="9"/>
            <color indexed="81"/>
            <rFont val="Tahoma"/>
            <family val="2"/>
          </rPr>
          <t xml:space="preserve">Specifikation:
</t>
        </r>
        <r>
          <rPr>
            <sz val="9"/>
            <color indexed="81"/>
            <rFont val="Tahoma"/>
            <family val="2"/>
          </rPr>
          <t xml:space="preserve">Skärmstorlek: 6-6,7" tum, pekskärm, upplösning minst 2200*1080, PPI minst 400, ljusstyrka minst 1200 nits
Vikt: Högst 200 gram i grundutförande
Nätverkstyp: minst 5G
Integrerat WLAN: minst 802.11ax (Wi-Fi 6)
Integrerad bluetooth: minst v. 5.3
Integrerad primär kamera (bakåtriktad): upplösning minst 40 megapixlar, spela in video i 4K eller mer i minst 30 bilder/s
Integrerad kamera (framåtriktad, "selfiekamera"): upplösning minst 10 megapixlar
Processor: minst 8 processorkärnor
Internt lagringsutrymme: 128 GB utan minneskort
RAM-minne: minst 8 GB
2 SIM-kortplatser varav minst 1 nano-sim eller 1 mikro-sim samt 1 nano-sim eller 1 mikro-sim eller 1 esim
Klassad minst IP 68
Fingeravtrycksläsare eller ansiktsigenkänning eller likvärdigt
Positioneringssystem: minst GPS
Funktioner/programvara för e-post, kalender, kontakter, samtalshantering och SMS
Det ska vara möjligt för slutanvändaren att enkelt (såsom efter ändring av operativsystemets inställningar) installera appar från okända källor, förutom där Avropsberättigad själv väljer att använda en särskild lösning såsom EMM/MDM med inställningar som blockerar det
Tilldelningskriterier: 
Mobiltelefon 2A, 2B och 2C bör vara halogenfria, dvs. uppfylla kraven gällande gränsvärden för halogener enligt IEC 61249-2-21. Kriteriet inkluderar externa strömkablar och förpackningsmaterial.
Förpackningsmaterialet till Mobiltelefon 2A, 2B och 2C bör till viss andel bestå av återvunnet material samt kunna återvinnas till minst 90 %.
Mobiltelefon 2A, 2B och 2C bör kunna garantera minst fyra års säkerhetsuppdateringar.
Mobiltelefon 2A, 2B och 2C bör finnas i lager, dvs. leveranstiden bör inte överstiga 14 arbetsdagar från och med beställning i den särskilda fördelningsnyckeln från Avropsberättigad.
Se 6.10.2 för byte av hårdvara: "En hårdvara/tillbehör kan alltid vara bättre än angivna prestandakrav och uppfylla senare standarder och versioner etc. Angivna gränser för vikt, storleksangivelser och liknande kan vid utbyte anpassas +/- 20%."
</t>
        </r>
      </text>
    </comment>
    <comment ref="C49" authorId="1" shapeId="0" xr:uid="{C4AEDB64-2E9A-42AF-A441-1ED614AAE572}">
      <text>
        <r>
          <rPr>
            <sz val="9"/>
            <color indexed="81"/>
            <rFont val="Tahoma"/>
            <family val="2"/>
          </rPr>
          <t>Ange om skyddsfilm för skydd mot repor på framsidans glas ska inkluderas samt om det ska monteras eller endast bifogas till beställningen för egen montering sedan</t>
        </r>
      </text>
    </comment>
    <comment ref="D49" authorId="1" shapeId="0" xr:uid="{E41B5FC9-C39C-4981-AE38-56B84397C1B1}">
      <text>
        <r>
          <rPr>
            <sz val="9"/>
            <color indexed="81"/>
            <rFont val="Tahoma"/>
            <family val="2"/>
          </rPr>
          <t>Ange om Enrollment önskas.</t>
        </r>
      </text>
    </comment>
    <comment ref="B55" authorId="1" shapeId="0" xr:uid="{41221998-8C7B-4A1A-AD85-1F50BE994A41}">
      <text>
        <r>
          <rPr>
            <b/>
            <sz val="9"/>
            <color indexed="81"/>
            <rFont val="Tahoma"/>
            <family val="2"/>
          </rPr>
          <t xml:space="preserve">Specifikation:
</t>
        </r>
        <r>
          <rPr>
            <sz val="9"/>
            <color indexed="81"/>
            <rFont val="Tahoma"/>
            <family val="2"/>
          </rPr>
          <t xml:space="preserve">Skärmstorlek: minst 5", pekskärm, upplösning minst 1480*720
Vikt: Högst 240 gram i grundutförande
Nätverkstyp: minst 4G
Integrerat WLAN: minst IEEE 802.11ac (Wi-Fi 5)
Integrerad bluetooth: minst 5.0
Integrerad primär kamera (bakåtriktad): upplösning minst 16 megapixlar
Integrerad kamera (framåtriktad, "selfiekamera"): upplösning minst 5 megapixlar
Processor: minst 8 processorkärnor
Internt lagringsutrymme: 64 GB utan minneskort
RAM-minne: minst 4 GB
2 SIM-kortplatser varav minst 1 nano-sim eller 1 mikro-sim samt 1 nano-sim eller 1 mikro-sim eller 1 esim
Fingeravtrycksläsare eller ansiktsigenkänning eller likvärdigt
Positioneringssystem: minst GPS
IP 68 eller högre
MIL-STD 810H eller högre
Funktioner/programvara för webbläsare, e-post, kalender, kontakter, samtalshantering och SMS
Det ska vara möjligt för slutanvändaren att enkelt (såsom efter ändring av operativsystemets inställningar) installera appar från okända källor, förutom där Avropsberättigad själv väljer att använda en särskild lösning såsom EMM/MDM med inställningar som blockerar det
Tilldelningskriterier: 
Mobiltelefon 2A, 2B och 2C bör vara halogenfria, dvs. uppfylla kraven gällande gränsvärden för halogener enligt IEC 61249-2-21. Kriteriet inkluderar externa strömkablar och förpackningsmaterial.
Förpackningsmaterialet till Mobiltelefon 2A, 2B och 2C bör till viss andel bestå av återvunnet material samt kunna återvinnas till minst 90 %.
Mobiltelefon 2A, 2B och 2C bör kunna garantera minst fyra års säkerhetsuppdateringar.
Mobiltelefon 2A, 2B och 2C bör finnas i lager, dvs. leveranstiden bör inte överstiga 14 arbetsdagar från och med beställning i den särskilda fördelningsnyckeln från Avropsberättigad.
Se 6.10.2 för byte av hårdvara: "En hårdvara/tillbehör kan alltid vara bättre än angivna prestandakrav och uppfylla senare standarder och versioner etc. Angivna gränser för vikt, storleksangivelser och liknande kan vid utbyte anpassas +/- 20%.
</t>
        </r>
      </text>
    </comment>
    <comment ref="C57" authorId="1" shapeId="0" xr:uid="{32CC5CC6-3DB2-4E03-9581-29EAC460ADD9}">
      <text>
        <r>
          <rPr>
            <sz val="9"/>
            <color indexed="81"/>
            <rFont val="Tahoma"/>
            <family val="2"/>
          </rPr>
          <t>Ange om skyddsfilm för skydd mot repor på framsidans glas ska inkluderas samt om det ska monteras eller endast bifogas till beställningen för egen montering sedan</t>
        </r>
      </text>
    </comment>
    <comment ref="D57" authorId="1" shapeId="0" xr:uid="{41BFE1AC-D9C1-4B93-8429-CFD215AEC040}">
      <text>
        <r>
          <rPr>
            <sz val="9"/>
            <color indexed="81"/>
            <rFont val="Tahoma"/>
            <family val="2"/>
          </rPr>
          <t>Ange om Enrollment önskas.</t>
        </r>
      </text>
    </comment>
    <comment ref="B63" authorId="1" shapeId="0" xr:uid="{FF53EACE-E6A7-4530-B50F-D93B75F1CACF}">
      <text>
        <r>
          <rPr>
            <b/>
            <sz val="9"/>
            <color indexed="81"/>
            <rFont val="Tahoma"/>
            <family val="2"/>
          </rPr>
          <t xml:space="preserve">Specifikation:
</t>
        </r>
        <r>
          <rPr>
            <sz val="9"/>
            <color indexed="81"/>
            <rFont val="Tahoma"/>
            <family val="2"/>
          </rPr>
          <t xml:space="preserve">Skärmstorlek: 5-7", pekskärm, upplösning minst 2300*1080, PPI minst 420
Vikt: Högst 240 gram i grundutförande
Nätverkstyp: minst 5G
Integrerat WLAN: minst IEEE 802.11a/b/g/n/ac (Wifi 5)
Integrerad bluetooth: minst 5.1
Integrerad primär kamera (bakåtriktad): upplösning minst 40 megapixlar
Integrerad kamera (framåtriktad, "selfiekamera"): upplösning minst 20 megapixlar
Processor: minst 8 processorkärnor
Internt lagringsutrymme: 128 GB utan minneskort
RAM-minne: minst 8 GB
2 SIM-kortplatser varav minst 1 nano-sim eller 1 mikro-sim samt 1 nano-sim eller 1 mikro-sim eller 1 esim
Batteri med taltid om minst 13 timmar
Fingeravtrycksläsare eller ansiktsigenkänning eller likvärdigt
Positioneringssystem: minst GPS
Funktioner/programvara för webbläsare, e-post, kalender, kontakter, samtalshantering och SMS
Miljökrav: 
Mobiltelefonen ska vara vara konstruerad utifrån ett hållbarhetsperspektiv med utbytbara moduler där det ska vara möjligt att med ett allmänt tillgängligt och inkluderat verktyg (såsom skruvmejsel) för användaren själv att kunna byta ut minst batteri, skärm och kamera med bibehållen garanti från varumärkesägaren. Komponenter ska tillhandahålls av varumärkesägaren. Observera att detta ska framgå i varumärkesägarens officiellt publicerade information i produktblad, hemsida eller liknande. Den officiellt publicerade informationen ska bifogas.
Guld i mobiltelefonen ska vara via Fairtrade med certifiering/märkning gällande detta. Observera att detta ska framgå i varumärkesägarens officiellt publicerade information i produktblad, hemsida eller liknande. Den officiellt publicerade informationen ska bifogas.
Tenn och wolfram i mobiltelefonen ska komma från konfliktfria källor
Tilldelningskriterier: 
Mobiltelefon 3 bör vara halogenfri, dvs. uppfylla kraven gällande gränsvärden för halogener enligt IEC 61249-2-21. Kriteriet inkluderar externa strömkablar och förpackningsmaterial.
Förpackningsmaterialet till Mobiltelefon 3 bör till viss andel bestå av återvunnet material samt kunna återvinnas till minst 90 %. 
Mobiltelefon 3 bör finnas i lager, dvs. leveranstiden bör inte överstiga 14 arbetsdagar från och med beställning i den särskilda fördelningsnyckeln från Avropsberättigad.
Se 6.10.2 för byte av hårdvara: "En hårdvara/tillbehör kan alltid vara bättre än angivna prestandakrav och uppfylla senare standarder och versioner etc. Angivna gränser för vikt, storleksangivelser och liknande kan vid utbyte anpassas +/- 20%.
</t>
        </r>
      </text>
    </comment>
    <comment ref="C65" authorId="1" shapeId="0" xr:uid="{E894A3C3-B682-4366-98F9-A00CA1D33345}">
      <text>
        <r>
          <rPr>
            <sz val="9"/>
            <color indexed="81"/>
            <rFont val="Tahoma"/>
            <family val="2"/>
          </rPr>
          <t>Ange om skyddsfilm för skydd mot repor på framsidans glas ska inkluderas samt om det ska monteras eller endast bifogas till beställningen för egen montering sedan</t>
        </r>
      </text>
    </comment>
    <comment ref="D65" authorId="1" shapeId="0" xr:uid="{CE8B366D-C89A-40C8-85E6-D2A9747F3A0D}">
      <text>
        <r>
          <rPr>
            <sz val="9"/>
            <color indexed="81"/>
            <rFont val="Tahoma"/>
            <family val="2"/>
          </rPr>
          <t>Ange om Enrollment önskas.</t>
        </r>
      </text>
    </comment>
    <comment ref="B73" authorId="1" shapeId="0" xr:uid="{48B0FE59-46C6-4159-840C-047B1B7A34AF}">
      <text>
        <r>
          <rPr>
            <sz val="9"/>
            <color indexed="81"/>
            <rFont val="Tahoma"/>
            <family val="2"/>
          </rPr>
          <t>Ange antal produkter tjänsten beställs till alt.
antal timmar som beställs</t>
        </r>
      </text>
    </comment>
    <comment ref="G73" authorId="1" shapeId="0" xr:uid="{A1818359-170A-47F0-91E7-A13914E87969}">
      <text>
        <r>
          <rPr>
            <sz val="9"/>
            <color indexed="81"/>
            <rFont val="Tahoma"/>
            <family val="2"/>
          </rPr>
          <t xml:space="preserve">Ange till vilken produkt tjänsten beställs
</t>
        </r>
      </text>
    </comment>
    <comment ref="C74" authorId="2" shapeId="0" xr:uid="{AE5B465B-2B35-4D35-BBA3-C3E3FD81527E}">
      <text>
        <r>
          <rPr>
            <b/>
            <sz val="9"/>
            <color indexed="81"/>
            <rFont val="Tahoma"/>
            <family val="2"/>
          </rPr>
          <t>Sara Lyngdorf Franzén:</t>
        </r>
        <r>
          <rPr>
            <sz val="9"/>
            <color indexed="81"/>
            <rFont val="Tahoma"/>
            <family val="2"/>
          </rPr>
          <t xml:space="preserve">
4.2.2
Anbudsgivaren ska erbjuda återtag av uttjänta mobiltelefoner och tillbehör. Med detta menas att anbudsgivaren hämtar uttjänta mobiltelefoner och tillbehör hos Avropsberättigad och säkerställer att de rekonditioneras och säljs eller återvinnes. Information på lagringsmedia ska inte gå att återskapa. Anbudsgivare ska för Avropsberättigad beskriva hur Avropsberättigads information som lagrats i uttjänt enhet förstörs.
Certifikat och intyg för hur uttjänta mobiltelefoner och tillbehör tas omhand och återvinns på ett miljömässigt sätt samt hur information förstörs ska kunna uppvisas. Avropsberättigad har rätt att erhålla ersättning för enheter som rekonditioneras och säljs vidare enligt överenskommelse mellan parterna.
För hårdvara (mobiltelefoner och/eller tillbehör) som inte kan rekonditioneras får anbudsgivaren ta ett pris per styck för återtag, radering av lagringsmedia samt återvinning. Ett pris anges och gäller oavsett produkt.
Avropsberättigad ansvarar, enligt Ramavtalsleverantörens skäliga instruktioner, för att Avropsberättigad inte konfigurerat hårdvara på så sätt att Ramavtalsleverantör inte kan återvinna eller rekonditionera hårdvaran, men köper Avropsberättigad denna tjänst äger inte Ramavtalsleverantören rätt att ta ut en kostnad utöver det pris som anges.</t>
        </r>
      </text>
    </comment>
    <comment ref="C75" authorId="2" shapeId="0" xr:uid="{0358B00F-03A3-46CC-B26D-367D16DAE082}">
      <text>
        <r>
          <rPr>
            <b/>
            <sz val="9"/>
            <color indexed="81"/>
            <rFont val="Tahoma"/>
            <family val="2"/>
          </rPr>
          <t>Sara Lyngdorf Franzén:</t>
        </r>
        <r>
          <rPr>
            <sz val="9"/>
            <color indexed="81"/>
            <rFont val="Tahoma"/>
            <family val="2"/>
          </rPr>
          <t xml:space="preserve">
4.2.3
Anbudsgivaren ska kunna erbjuda säkerhetskonsulter för rådgivning gällande kryptering och övriga IT-säkerhetsfrågor exempelvis kopplade till MDM, EMM etc. Säkerhetskonsulterna ska vara certifierade eller utbildade för säkerhetslösningar för mobiltelefoner samt kunna flytande svenska i tal och skrift. Säkerhetskonsulterna ska minst ha gymnasieexamen från en utbildning som minst omfattar 2 500 gymnasiepoäng. Säkerhetskonsulterna ska vidare arbetat minst 4 år som säkerhetskonsult och kunna arbeta helt självständigt.
Om anbudsgivare anlitar underleverantör för att uppfylla detta krav ska bilaga Underleverantör signeras och bifogas anbudet.
Säkerhetskonsult ska kunna avropas genom förnyad konkurrensutsättning. Timpriset som anges i anbudet utgör ett takpris, för säkerhetskonsult vid avrop genom förnyad konkurrensutsättning, under Ramavtalets hela löptid vilket ej får överstigas. Lägre pris får ges.
Anbudsgivaren ska ange ett pris per timme för denna tjänst som ska gälla oavsett tjänstens innehåll inom säkerhetsområdet kopplat till upphandlingsföremålet. Konsulter med mindre erfarenhet får inte levereras till Avropsberättigad om inte Avropsberättigad specifikt efterfrågat det i sitt avrop.
Priset ska även gälla för säkerhetskonsulter som har mer erfarenhet än angivna minimikrav. Priset ska gälla på plats hos Avropsberättigad eller ramavtalsleverantören samt i övrigt enligt villkor i bilaga Allmänna villkor.</t>
        </r>
      </text>
    </comment>
    <comment ref="C76" authorId="2" shapeId="0" xr:uid="{13E4627F-E6C8-4170-833B-521660A97BE5}">
      <text>
        <r>
          <rPr>
            <b/>
            <sz val="9"/>
            <color indexed="81"/>
            <rFont val="Tahoma"/>
            <family val="2"/>
          </rPr>
          <t>Sara Lyngdorf Franzén:</t>
        </r>
        <r>
          <rPr>
            <sz val="9"/>
            <color indexed="81"/>
            <rFont val="Tahoma"/>
            <family val="2"/>
          </rPr>
          <t xml:space="preserve">
4.2.4
Anbudsgivaren ska kunna erbjuda tekniker för exempelvis konfiguration, anpassning, installation, framtagande, hantering, pålägg och/eller förvaltning av image och drivrutiner, rådgivning relaterat till upphandlingsföremålet, analys av användarkrav, support, felsökning etc.
Teknikerna ska vara certifierade och/eller utbildade i tjänster till hårdvara inom anbudsområdet samt arbetat minst 4 år med dessa tjänster och kunna arbeta helt självständigt. Tekniker ska kunna flytande svenska i tal och skrift. Tekniker ska minst ha gymnasieexamen från en utbildning som minst omfattar 2 500 gymnasiepoäng.
Anbudsgivaren ska ange ett pris per timme för tekniker som gäller oavsett typ av hårdvara och tjänst inom upphandlingsföremålet. Konsulter med mindre erfarenhet får inte levereras till Avropsberättigad om inte Avropsberättigad specifikt efterfrågat det i sitt avrop. Priset ska även gälla för tekniker som har mer erfarenhet än angivna minimikrav gällande utbildning och yrkesverksam tid. Priset ska gälla på plats hos Avropsberättigad eller ramavtalsleverantören samt i övrigt enligt villkor i bilaga Allmänna villkor. Priset gäller även för utbildning på plats hos Avropsberättigad.
Minst 6 500 timmar ska kunna tillhandahållas per år, vilket motsvarar ca fyra (4) heltidstjänster. Observera att angivet antal timmar omfattas av leveransplikt och levereras inte detta (efter beställning eller avrop av Avropsberättigad) utgår vite enligt ramavtalet, se vidare ramavtalets huvuddokument avsnitt Vite vid avtalsbrott gällande Avropssvar
Anbudsgivaren ska ange om denne själv kan tillhandahålla 6 500 timmar eller behöver stödja sig på underleverantör för att uppfylla kravet. En eventuell underleverantör ska vara angiven, med antalet timmar denne ger anbudsgivaren förfogade över, i bilaga Underleverantör.</t>
        </r>
      </text>
    </comment>
    <comment ref="C77" authorId="0" shapeId="0" xr:uid="{FB499237-D97D-45D6-BE71-4028B1A3C43F}">
      <text>
        <r>
          <rPr>
            <b/>
            <sz val="9"/>
            <color indexed="81"/>
            <rFont val="Tahoma"/>
            <family val="2"/>
          </rPr>
          <t>Karl-Johan Skiver:</t>
        </r>
        <r>
          <rPr>
            <sz val="9"/>
            <color indexed="81"/>
            <rFont val="Tahoma"/>
            <family val="2"/>
          </rPr>
          <t xml:space="preserve">
Anbudsgivaren ska erbjuda reparation av glas/display på mobiltelefoner orsakat av Avropsberättigads vållande. Priset för tjänsten gäller per mobiltelefon nedan och ska inkludera ny display, övriga eventuella reservdelar, arbetet och samtliga transporter. Åtgärdstiden ska vara högst sju arbetsdagar, annars utgår vite enligt avsnitt Fel och vite i bilaga Allmänna villkor. Priset ska gälla för samtliga produkter inom kategorin och även likvärdiga.</t>
        </r>
      </text>
    </comment>
    <comment ref="C78" authorId="0" shapeId="0" xr:uid="{C8A4A4FF-7699-44D2-8B67-38C0D063F4CE}">
      <text>
        <r>
          <rPr>
            <b/>
            <sz val="9"/>
            <color indexed="81"/>
            <rFont val="Tahoma"/>
            <family val="2"/>
          </rPr>
          <t>Karl-Johan Skiver:</t>
        </r>
        <r>
          <rPr>
            <sz val="9"/>
            <color indexed="81"/>
            <rFont val="Tahoma"/>
            <family val="2"/>
          </rPr>
          <t xml:space="preserve">
Anbudsgivaren ska erbjuda reparation av glas/display på mobiltelefoner orsakat av Avropsberättigads vållande. Priset för tjänsten gäller per mobiltelefon nedan och ska inkludera ny display, övriga eventuella reservdelar, arbetet och samtliga transporter. Åtgärdstiden ska vara högst sju arbetsdagar, annars utgår vite enligt avsnitt Fel och vite i bilaga Allmänna villkor. Priset ska gälla för samtliga produkter inom kategorin och även likvärdiga.</t>
        </r>
      </text>
    </comment>
    <comment ref="C79" authorId="0" shapeId="0" xr:uid="{1922ED36-969B-479A-AA2C-C5E719F16F48}">
      <text>
        <r>
          <rPr>
            <b/>
            <sz val="9"/>
            <color indexed="81"/>
            <rFont val="Tahoma"/>
            <family val="2"/>
          </rPr>
          <t>Karl-Johan Skiver:</t>
        </r>
        <r>
          <rPr>
            <sz val="9"/>
            <color indexed="81"/>
            <rFont val="Tahoma"/>
            <family val="2"/>
          </rPr>
          <t xml:space="preserve">
Anbudsgivaren ska erbjuda reparation av glas/display på mobiltelefoner orsakat av Avropsberättigads vållande. Priset för tjänsten gäller per mobiltelefon nedan och ska inkludera ny display, övriga eventuella reservdelar, arbetet och samtliga transporter. Åtgärdstiden ska vara högst sju arbetsdagar, annars utgår vite enligt avsnitt Fel och vite i bilaga Allmänna villkor. Priset ska gälla för samtliga produkter inom kategorin och även likvärdiga.</t>
        </r>
      </text>
    </comment>
    <comment ref="H83" authorId="1" shapeId="0" xr:uid="{BF2EECBD-0645-4A1E-A483-F48B03957762}">
      <text>
        <r>
          <rPr>
            <sz val="9"/>
            <color indexed="81"/>
            <rFont val="Tahoma"/>
            <family val="2"/>
          </rPr>
          <t>Ange vilken eventuell mobiltelefon eller surfplatta tillbehöret beställs till.</t>
        </r>
      </text>
    </comment>
    <comment ref="C84" authorId="2" shapeId="0" xr:uid="{D566BB5E-F14D-406B-A848-9AB3261580F6}">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85" authorId="2" shapeId="0" xr:uid="{F1604656-FDD6-42CB-BF15-8E05469C65C3}">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86" authorId="2" shapeId="0" xr:uid="{43EE2C2E-E30A-4101-AD66-6E9318E81DB1}">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87" authorId="2" shapeId="0" xr:uid="{72AFF279-7BC1-415B-A28A-4AA662FA86CB}">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88" authorId="2" shapeId="0" xr:uid="{5320A170-3F8B-4D56-8696-E5EBE2ACD973}">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89" authorId="2" shapeId="0" xr:uid="{AB62673F-B1AC-488C-A29C-7818559CA091}">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0" authorId="2" shapeId="0" xr:uid="{79327D3F-1525-4B00-8349-7EA364DD6D38}">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1" authorId="2" shapeId="0" xr:uid="{B5EB65B8-2DEF-4BAB-9970-D7011D8E275D}">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2" authorId="2" shapeId="0" xr:uid="{D936EB98-ABF1-4A2D-8EBC-44876B3B3842}">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3" authorId="2" shapeId="0" xr:uid="{76DFE78C-D27F-45F3-AA25-FE1B31942E53}">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4" authorId="2" shapeId="0" xr:uid="{89664746-6DAD-4379-8401-3993E6CBD9BB}">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5" authorId="2" shapeId="0" xr:uid="{5485C770-2274-4E2A-B16F-63CAD7185CD2}">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6" authorId="2" shapeId="0" xr:uid="{82811BD8-2CEF-4BE6-8DEC-706112D1F3D1}">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7" authorId="2" shapeId="0" xr:uid="{B9503DD1-0D26-48A1-ADDF-4E3C4F36E0D2}">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8" authorId="2" shapeId="0" xr:uid="{C2612BEB-E02D-4D3E-A183-0E2137CE7A00}">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99" authorId="2" shapeId="0" xr:uid="{55EEA5AE-7B84-422D-86B7-2B1AC0B78BCA}">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0" authorId="2" shapeId="0" xr:uid="{F4A589EB-11FC-4210-A2C0-5FD928AA07A5}">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1" authorId="2" shapeId="0" xr:uid="{EF551BF7-88A2-4DE5-9C28-BDE3A75DCF4A}">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2" authorId="2" shapeId="0" xr:uid="{6D5EE6B3-38C5-4AD7-BA68-1C12B773C419}">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3" authorId="2" shapeId="0" xr:uid="{2E31F34C-2DE5-47C6-BA15-3D18D482DB60}">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4" authorId="2" shapeId="0" xr:uid="{00210CE0-D242-4194-B4CB-40DC776CD6B8}">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5" authorId="2" shapeId="0" xr:uid="{E9A02077-08B2-409A-ACF8-B5A0680E54C8}">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6" authorId="2" shapeId="0" xr:uid="{900A0AF5-D2EC-4B4A-B23C-A3E2FD17ACB8}">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7" authorId="2" shapeId="0" xr:uid="{1CF1DDB0-7BD0-430F-A315-F95CF02AE643}">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8" authorId="2" shapeId="0" xr:uid="{B9E169F9-68C5-49ED-B5CD-568BB80CF9CD}">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09" authorId="2" shapeId="0" xr:uid="{73FD0AE1-A2F2-4BCB-A48B-966243F7AFB0}">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10" authorId="2" shapeId="0" xr:uid="{0659DE85-184F-4C82-8670-F1FEF2A52C4D}">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11" authorId="2" shapeId="0" xr:uid="{72DE97A3-B3A5-4DDD-88D8-2819F3FFC35A}">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12" authorId="2" shapeId="0" xr:uid="{957E5846-F3BF-4222-A6E0-22F3EDCDF6CD}">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 ref="C113" authorId="2" shapeId="0" xr:uid="{6F3F7EC9-6F84-4261-9462-FC461B3FF023}">
      <text>
        <r>
          <rPr>
            <b/>
            <sz val="9"/>
            <color indexed="81"/>
            <rFont val="Tahoma"/>
            <family val="2"/>
          </rPr>
          <t>Sara Lyngdorf Franzén:</t>
        </r>
        <r>
          <rPr>
            <sz val="9"/>
            <color indexed="81"/>
            <rFont val="Tahoma"/>
            <family val="2"/>
          </rPr>
          <t xml:space="preserve">
Tillbehören bör finnas i lager och leveranstiden bör inte överstiga 14 arbetsdagar från och med beställning i den särskilda fördelningsnyckeln från Avropsberättigad.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Karl-Johan Skiver</author>
  </authors>
  <commentList>
    <comment ref="B1" authorId="0" shapeId="0" xr:uid="{F526915A-4D56-463F-AB50-36CCFAFBBA2F}">
      <text>
        <r>
          <rPr>
            <b/>
            <sz val="9"/>
            <color indexed="81"/>
            <rFont val="Tahoma"/>
            <family val="2"/>
          </rPr>
          <t>Karl-Johan Skiver:</t>
        </r>
        <r>
          <rPr>
            <sz val="9"/>
            <color indexed="81"/>
            <rFont val="Tahoma"/>
            <family val="2"/>
          </rPr>
          <t xml:space="preserve">
Ingen prisjustering 2026-02-19</t>
        </r>
      </text>
    </comment>
    <comment ref="C1" authorId="0" shapeId="0" xr:uid="{AD184AF1-6AB6-4DA2-8C93-0B3DA35B7B1A}">
      <text>
        <r>
          <rPr>
            <b/>
            <sz val="9"/>
            <color indexed="81"/>
            <rFont val="Tahoma"/>
            <family val="2"/>
          </rPr>
          <t>Karl-Johan Skiver:</t>
        </r>
        <r>
          <rPr>
            <sz val="9"/>
            <color indexed="81"/>
            <rFont val="Tahoma"/>
            <family val="2"/>
          </rPr>
          <t xml:space="preserve">
Prisjustering 2026-02-19</t>
        </r>
      </text>
    </comment>
    <comment ref="D1" authorId="0" shapeId="0" xr:uid="{1D7EA416-0026-48C5-81DE-6B256020A215}">
      <text>
        <r>
          <rPr>
            <b/>
            <sz val="9"/>
            <color indexed="81"/>
            <rFont val="Tahoma"/>
            <family val="2"/>
          </rPr>
          <t>Karl-Johan Skiver:</t>
        </r>
        <r>
          <rPr>
            <sz val="9"/>
            <color indexed="81"/>
            <rFont val="Tahoma"/>
            <family val="2"/>
          </rPr>
          <t xml:space="preserve">
Verifikat saknas. Ingen prisjustering</t>
        </r>
      </text>
    </comment>
    <comment ref="E1" authorId="0" shapeId="0" xr:uid="{3D42818E-B5FC-4630-8BCD-0E2DC51DE7E8}">
      <text>
        <r>
          <rPr>
            <b/>
            <sz val="9"/>
            <color indexed="81"/>
            <rFont val="Tahoma"/>
            <family val="2"/>
          </rPr>
          <t>Karl-Johan Skiver:</t>
        </r>
        <r>
          <rPr>
            <sz val="9"/>
            <color indexed="81"/>
            <rFont val="Tahoma"/>
            <family val="2"/>
          </rPr>
          <t xml:space="preserve">
Techstep har godkänt våran föreslagan prisjustering.</t>
        </r>
      </text>
    </comment>
    <comment ref="G1" authorId="0" shapeId="0" xr:uid="{08A0832B-AD63-4F55-934F-3CFF2E1B8DB9}">
      <text>
        <r>
          <rPr>
            <b/>
            <sz val="9"/>
            <color indexed="81"/>
            <rFont val="Tahoma"/>
            <family val="2"/>
          </rPr>
          <t>Karl-Johan Skiver:</t>
        </r>
        <r>
          <rPr>
            <sz val="9"/>
            <color indexed="81"/>
            <rFont val="Tahoma"/>
            <family val="2"/>
          </rPr>
          <t xml:space="preserve">
Prisjustering okej</t>
        </r>
      </text>
    </comment>
    <comment ref="I1" authorId="0" shapeId="0" xr:uid="{79964CF5-EE93-4837-A8FB-B1DC48392CF3}">
      <text>
        <r>
          <rPr>
            <b/>
            <sz val="9"/>
            <color indexed="81"/>
            <rFont val="Tahoma"/>
            <family val="2"/>
          </rPr>
          <t>Karl-Johan Skiver:</t>
        </r>
        <r>
          <rPr>
            <sz val="9"/>
            <color indexed="81"/>
            <rFont val="Tahoma"/>
            <family val="2"/>
          </rPr>
          <t xml:space="preserve">
Ingen prisjustering 2026-02-19</t>
        </r>
      </text>
    </comment>
    <comment ref="J1" authorId="0" shapeId="0" xr:uid="{3067495B-0900-48E7-A31D-AB224C0CC3B8}">
      <text>
        <r>
          <rPr>
            <b/>
            <sz val="9"/>
            <color indexed="81"/>
            <rFont val="Tahoma"/>
            <family val="2"/>
          </rPr>
          <t>Karl-Johan Skiver:</t>
        </r>
        <r>
          <rPr>
            <sz val="9"/>
            <color indexed="81"/>
            <rFont val="Tahoma"/>
            <family val="2"/>
          </rPr>
          <t xml:space="preserve">
Prisjustering 6,68% För 2C från 2929,20 till 3124,80</t>
        </r>
      </text>
    </comment>
    <comment ref="K1" authorId="0" shapeId="0" xr:uid="{34379389-ECAE-4771-B392-3F9BDF339606}">
      <text>
        <r>
          <rPr>
            <b/>
            <sz val="9"/>
            <color indexed="81"/>
            <rFont val="Tahoma"/>
            <family val="2"/>
          </rPr>
          <t>Karl-Johan Skiver:</t>
        </r>
        <r>
          <rPr>
            <sz val="9"/>
            <color indexed="81"/>
            <rFont val="Tahoma"/>
            <family val="2"/>
          </rPr>
          <t xml:space="preserve">
Foxway har bara meddelat att Prisjustering pga höjd insköpspris 2026-02-03 och 02</t>
        </r>
      </text>
    </comment>
    <comment ref="L1" authorId="0" shapeId="0" xr:uid="{CE8C6D82-0396-4827-8827-7E01B5BF85D9}">
      <text>
        <r>
          <rPr>
            <b/>
            <sz val="9"/>
            <color indexed="81"/>
            <rFont val="Tahoma"/>
            <family val="2"/>
          </rPr>
          <t>Karl-Johan Skiver:</t>
        </r>
        <r>
          <rPr>
            <sz val="9"/>
            <color indexed="81"/>
            <rFont val="Tahoma"/>
            <family val="2"/>
          </rPr>
          <t xml:space="preserve">
Techstep har godkänt våran föreslagan prisjustering.</t>
        </r>
      </text>
    </comment>
    <comment ref="N1" authorId="0" shapeId="0" xr:uid="{B9130401-9461-4DDF-B66B-3570097DFD40}">
      <text>
        <r>
          <rPr>
            <b/>
            <sz val="9"/>
            <color indexed="81"/>
            <rFont val="Tahoma"/>
            <family val="2"/>
          </rPr>
          <t>Karl-Johan Skiver:</t>
        </r>
        <r>
          <rPr>
            <sz val="9"/>
            <color indexed="81"/>
            <rFont val="Tahoma"/>
            <family val="2"/>
          </rPr>
          <t xml:space="preserve">
Prisjustering okej</t>
        </r>
      </text>
    </comment>
    <comment ref="B8" authorId="0" shapeId="0" xr:uid="{254AB602-5236-48BB-BA8C-E0100C25214B}">
      <text>
        <r>
          <rPr>
            <b/>
            <sz val="9"/>
            <color indexed="81"/>
            <rFont val="Tahoma"/>
            <family val="2"/>
          </rPr>
          <t>Karl-Johan Skiver:</t>
        </r>
        <r>
          <rPr>
            <sz val="9"/>
            <color indexed="81"/>
            <rFont val="Tahoma"/>
            <family val="2"/>
          </rPr>
          <t xml:space="preserve">
Bytt produkt EOL 2025-02-24</t>
        </r>
      </text>
    </comment>
    <comment ref="C8" authorId="0" shapeId="0" xr:uid="{ADCA9485-D367-4BB0-8E59-339CAEE6407F}">
      <text>
        <r>
          <rPr>
            <b/>
            <sz val="9"/>
            <color indexed="81"/>
            <rFont val="Tahoma"/>
            <family val="2"/>
          </rPr>
          <t>Karl-Johan Skiver:</t>
        </r>
        <r>
          <rPr>
            <sz val="9"/>
            <color indexed="81"/>
            <rFont val="Tahoma"/>
            <family val="2"/>
          </rPr>
          <t xml:space="preserve">
Bytt produkt 2025-02-28 EOL</t>
        </r>
      </text>
    </comment>
    <comment ref="D8" authorId="0" shapeId="0" xr:uid="{41D76C3E-FAF7-4365-983A-5033AB5F60B8}">
      <text>
        <r>
          <rPr>
            <b/>
            <sz val="9"/>
            <color indexed="81"/>
            <rFont val="Tahoma"/>
            <family val="2"/>
          </rPr>
          <t>Karl-Johan Skiver:</t>
        </r>
        <r>
          <rPr>
            <sz val="9"/>
            <color indexed="81"/>
            <rFont val="Tahoma"/>
            <family val="2"/>
          </rPr>
          <t xml:space="preserve">
Bytt produkt EOL 2025-03-14
</t>
        </r>
      </text>
    </comment>
    <comment ref="E8" authorId="0" shapeId="0" xr:uid="{47917B4A-2181-4ADD-BBB1-9A4F66D83265}">
      <text>
        <r>
          <rPr>
            <b/>
            <sz val="9"/>
            <color indexed="81"/>
            <rFont val="Tahoma"/>
            <family val="2"/>
          </rPr>
          <t>Karl-Johan Skiver:</t>
        </r>
        <r>
          <rPr>
            <sz val="9"/>
            <color indexed="81"/>
            <rFont val="Tahoma"/>
            <family val="2"/>
          </rPr>
          <t xml:space="preserve">
Bytt produkt EOL 2025-04-11</t>
        </r>
      </text>
    </comment>
    <comment ref="F8" authorId="0" shapeId="0" xr:uid="{69069EB2-4292-40AD-AEAC-09A129EDAC33}">
      <text>
        <r>
          <rPr>
            <b/>
            <sz val="9"/>
            <color indexed="81"/>
            <rFont val="Tahoma"/>
            <family val="2"/>
          </rPr>
          <t>Karl-Johan Skiver:</t>
        </r>
        <r>
          <rPr>
            <sz val="9"/>
            <color indexed="81"/>
            <rFont val="Tahoma"/>
            <family val="2"/>
          </rPr>
          <t xml:space="preserve">
Bytt produkt EOL 2025-04-16</t>
        </r>
      </text>
    </comment>
    <comment ref="G8" authorId="0" shapeId="0" xr:uid="{3D7FCFCB-4D6E-4FA9-8E45-84EE2E5E3C0A}">
      <text>
        <r>
          <rPr>
            <b/>
            <sz val="9"/>
            <color indexed="81"/>
            <rFont val="Tahoma"/>
            <family val="2"/>
          </rPr>
          <t>Karl-Johan Skiver:</t>
        </r>
        <r>
          <rPr>
            <sz val="9"/>
            <color indexed="81"/>
            <rFont val="Tahoma"/>
            <family val="2"/>
          </rPr>
          <t xml:space="preserve">
Bytt produkt EOL 2025-04-07
Bytt produkt EOL 2026-02-25</t>
        </r>
      </text>
    </comment>
    <comment ref="B9" authorId="0" shapeId="0" xr:uid="{8492098D-DF98-43BF-804E-975EC4A2B124}">
      <text>
        <r>
          <rPr>
            <b/>
            <sz val="9"/>
            <color indexed="81"/>
            <rFont val="Tahoma"/>
            <family val="2"/>
          </rPr>
          <t>Karl-Johan Skiver:</t>
        </r>
        <r>
          <rPr>
            <sz val="9"/>
            <color indexed="81"/>
            <rFont val="Tahoma"/>
            <family val="2"/>
          </rPr>
          <t xml:space="preserve">
Prisjusterat EOL 2025-02-24</t>
        </r>
      </text>
    </comment>
    <comment ref="C9" authorId="0" shapeId="0" xr:uid="{64F9E0AC-E72A-43C2-931E-9B9D549878F3}">
      <text>
        <r>
          <rPr>
            <b/>
            <sz val="9"/>
            <color indexed="81"/>
            <rFont val="Tahoma"/>
            <family val="2"/>
          </rPr>
          <t>Karl-Johan Skiver:</t>
        </r>
        <r>
          <rPr>
            <sz val="9"/>
            <color indexed="81"/>
            <rFont val="Tahoma"/>
            <family val="2"/>
          </rPr>
          <t xml:space="preserve">
Prisjusterat 2025-02-28 EOL</t>
        </r>
      </text>
    </comment>
    <comment ref="D9" authorId="0" shapeId="0" xr:uid="{C65BDE96-79D7-4F69-B269-9B30842BAADC}">
      <text>
        <r>
          <rPr>
            <b/>
            <sz val="9"/>
            <color indexed="81"/>
            <rFont val="Tahoma"/>
            <family val="2"/>
          </rPr>
          <t>Karl-Johan Skiver:</t>
        </r>
        <r>
          <rPr>
            <sz val="9"/>
            <color indexed="81"/>
            <rFont val="Tahoma"/>
            <family val="2"/>
          </rPr>
          <t xml:space="preserve">
Prisjusterat EOL 2025-03-14</t>
        </r>
      </text>
    </comment>
    <comment ref="E9" authorId="0" shapeId="0" xr:uid="{E164AA5A-6F95-4879-BC74-88B5E4AD0695}">
      <text>
        <r>
          <rPr>
            <b/>
            <sz val="9"/>
            <color indexed="81"/>
            <rFont val="Tahoma"/>
            <family val="2"/>
          </rPr>
          <t>Karl-Johan Skiver:</t>
        </r>
        <r>
          <rPr>
            <sz val="9"/>
            <color indexed="81"/>
            <rFont val="Tahoma"/>
            <family val="2"/>
          </rPr>
          <t xml:space="preserve">
Prisjusterat 2024-11-12
Prisjusterat 2025-04-11 EOL</t>
        </r>
      </text>
    </comment>
    <comment ref="F9" authorId="0" shapeId="0" xr:uid="{405D513D-4A08-4BED-AF97-439CAB661B46}">
      <text>
        <r>
          <rPr>
            <b/>
            <sz val="9"/>
            <color indexed="81"/>
            <rFont val="Tahoma"/>
            <family val="2"/>
          </rPr>
          <t>Karl-Johan Skiver:</t>
        </r>
        <r>
          <rPr>
            <sz val="9"/>
            <color indexed="81"/>
            <rFont val="Tahoma"/>
            <family val="2"/>
          </rPr>
          <t xml:space="preserve">
Prisjusterat 2025-04-16 EOL
Prisjusterat 2026-02-27</t>
        </r>
      </text>
    </comment>
    <comment ref="G9" authorId="0" shapeId="0" xr:uid="{22224D9E-5B17-4FCE-947B-447D0C3EE9D2}">
      <text>
        <r>
          <rPr>
            <b/>
            <sz val="9"/>
            <color indexed="81"/>
            <rFont val="Tahoma"/>
            <family val="2"/>
          </rPr>
          <t>Karl-Johan Skiver:</t>
        </r>
        <r>
          <rPr>
            <sz val="9"/>
            <color indexed="81"/>
            <rFont val="Tahoma"/>
            <family val="2"/>
          </rPr>
          <t xml:space="preserve">
Prisjusterat EOL 2025-04-07
Prisjusterat EOL 2026-02-25</t>
        </r>
      </text>
    </comment>
    <comment ref="B10" authorId="0" shapeId="0" xr:uid="{C521C3BC-4A78-4C50-82F8-C0D0A937FF7A}">
      <text>
        <r>
          <rPr>
            <b/>
            <sz val="9"/>
            <color indexed="81"/>
            <rFont val="Tahoma"/>
            <family val="2"/>
          </rPr>
          <t>Karl-Johan Skiver:</t>
        </r>
        <r>
          <rPr>
            <sz val="9"/>
            <color indexed="81"/>
            <rFont val="Tahoma"/>
            <family val="2"/>
          </rPr>
          <t xml:space="preserve">
Prisjusterat EOL 2025-02-24</t>
        </r>
      </text>
    </comment>
    <comment ref="C10" authorId="0" shapeId="0" xr:uid="{D33BCCF1-9EA9-4734-AA26-2B79197E0A12}">
      <text>
        <r>
          <rPr>
            <b/>
            <sz val="9"/>
            <color indexed="81"/>
            <rFont val="Tahoma"/>
            <family val="2"/>
          </rPr>
          <t>Karl-Johan Skiver:</t>
        </r>
        <r>
          <rPr>
            <sz val="9"/>
            <color indexed="81"/>
            <rFont val="Tahoma"/>
            <family val="2"/>
          </rPr>
          <t xml:space="preserve">
Prisjusterat 2025-02-28 EOL</t>
        </r>
      </text>
    </comment>
    <comment ref="D10" authorId="0" shapeId="0" xr:uid="{5F4B2368-30E0-49D8-9C7D-F6BAA1A3A793}">
      <text>
        <r>
          <rPr>
            <b/>
            <sz val="9"/>
            <color indexed="81"/>
            <rFont val="Tahoma"/>
            <family val="2"/>
          </rPr>
          <t>Karl-Johan Skiver:</t>
        </r>
        <r>
          <rPr>
            <sz val="9"/>
            <color indexed="81"/>
            <rFont val="Tahoma"/>
            <family val="2"/>
          </rPr>
          <t xml:space="preserve">
Prisjusterat EOL 2025-03-14</t>
        </r>
      </text>
    </comment>
    <comment ref="E10" authorId="0" shapeId="0" xr:uid="{85E21199-E462-4E3A-B914-F71E92B59B41}">
      <text>
        <r>
          <rPr>
            <b/>
            <sz val="9"/>
            <color indexed="81"/>
            <rFont val="Tahoma"/>
            <family val="2"/>
          </rPr>
          <t>Karl-Johan Skiver:</t>
        </r>
        <r>
          <rPr>
            <sz val="9"/>
            <color indexed="81"/>
            <rFont val="Tahoma"/>
            <family val="2"/>
          </rPr>
          <t xml:space="preserve">
Prisjusterat EOL 2024-11-12
Prisjusterat EOL 2025-04-11
Prisjusterat 2026-02-19</t>
        </r>
      </text>
    </comment>
    <comment ref="F10" authorId="0" shapeId="0" xr:uid="{EE098462-CB80-44AC-BD2A-FE46CEF151D0}">
      <text>
        <r>
          <rPr>
            <b/>
            <sz val="9"/>
            <color indexed="81"/>
            <rFont val="Tahoma"/>
            <family val="2"/>
          </rPr>
          <t>Karl-Johan Skiver:</t>
        </r>
        <r>
          <rPr>
            <sz val="9"/>
            <color indexed="81"/>
            <rFont val="Tahoma"/>
            <family val="2"/>
          </rPr>
          <t xml:space="preserve">
Prisjusterat 2025-04-16 EOL
Prisjusterat 2026-02-27</t>
        </r>
      </text>
    </comment>
    <comment ref="G10" authorId="0" shapeId="0" xr:uid="{D4AE06D1-2ED2-4BCF-9E07-905FAC93E616}">
      <text>
        <r>
          <rPr>
            <b/>
            <sz val="9"/>
            <color indexed="81"/>
            <rFont val="Tahoma"/>
            <family val="2"/>
          </rPr>
          <t>Karl-Johan Skiver:</t>
        </r>
        <r>
          <rPr>
            <sz val="9"/>
            <color indexed="81"/>
            <rFont val="Tahoma"/>
            <family val="2"/>
          </rPr>
          <t xml:space="preserve">
Prisjusterat EOL 2025-04-07</t>
        </r>
      </text>
    </comment>
    <comment ref="B11" authorId="0" shapeId="0" xr:uid="{D94B54D1-98CE-426C-848B-EBE0EE310202}">
      <text>
        <r>
          <rPr>
            <b/>
            <sz val="9"/>
            <color indexed="81"/>
            <rFont val="Tahoma"/>
            <family val="2"/>
          </rPr>
          <t>Karl-Johan Skiver:</t>
        </r>
        <r>
          <rPr>
            <sz val="9"/>
            <color indexed="81"/>
            <rFont val="Tahoma"/>
            <family val="2"/>
          </rPr>
          <t xml:space="preserve">
Prisjusterat EOL 2025-02-24</t>
        </r>
      </text>
    </comment>
    <comment ref="D11" authorId="0" shapeId="0" xr:uid="{235C5C06-FAA7-4B33-B9B1-DCA098888E2C}">
      <text>
        <r>
          <rPr>
            <b/>
            <sz val="9"/>
            <color indexed="81"/>
            <rFont val="Tahoma"/>
            <family val="2"/>
          </rPr>
          <t>Karl-Johan Skiver:</t>
        </r>
        <r>
          <rPr>
            <sz val="9"/>
            <color indexed="81"/>
            <rFont val="Tahoma"/>
            <family val="2"/>
          </rPr>
          <t xml:space="preserve">
Prisjusterat EOL 2025-03-14</t>
        </r>
      </text>
    </comment>
    <comment ref="B12" authorId="0" shapeId="0" xr:uid="{A830D7E4-EC39-4F4E-8049-8CF6E0FC38E4}">
      <text>
        <r>
          <rPr>
            <b/>
            <sz val="9"/>
            <color indexed="81"/>
            <rFont val="Tahoma"/>
            <family val="2"/>
          </rPr>
          <t>Karl-Johan Skiver:</t>
        </r>
        <r>
          <rPr>
            <sz val="9"/>
            <color indexed="81"/>
            <rFont val="Tahoma"/>
            <family val="2"/>
          </rPr>
          <t xml:space="preserve">
Prisjusterat EOL 2025-02-24</t>
        </r>
      </text>
    </comment>
    <comment ref="D12" authorId="0" shapeId="0" xr:uid="{61F5ADB2-F397-4081-AF81-4AB12A10E0C3}">
      <text>
        <r>
          <rPr>
            <b/>
            <sz val="9"/>
            <color indexed="81"/>
            <rFont val="Tahoma"/>
            <family val="2"/>
          </rPr>
          <t>Karl-Johan Skiver:</t>
        </r>
        <r>
          <rPr>
            <sz val="9"/>
            <color indexed="81"/>
            <rFont val="Tahoma"/>
            <family val="2"/>
          </rPr>
          <t xml:space="preserve">
Prisjusterat EOL 2025-03-14</t>
        </r>
      </text>
    </comment>
    <comment ref="B23" authorId="0" shapeId="0" xr:uid="{2FC52804-1E99-48A6-B6E7-2FA63E331E47}">
      <text>
        <r>
          <rPr>
            <b/>
            <sz val="9"/>
            <color indexed="81"/>
            <rFont val="Tahoma"/>
            <family val="2"/>
          </rPr>
          <t>Karl-Johan Skiver:</t>
        </r>
        <r>
          <rPr>
            <sz val="9"/>
            <color indexed="81"/>
            <rFont val="Tahoma"/>
            <family val="2"/>
          </rPr>
          <t xml:space="preserve">
Bytt produkt EOL 2025-02-24
Bytt produkt EOL 2025-03-11</t>
        </r>
      </text>
    </comment>
    <comment ref="C23" authorId="0" shapeId="0" xr:uid="{1CD3DDC3-464D-4AB8-8C8F-2C09351245A6}">
      <text>
        <r>
          <rPr>
            <b/>
            <sz val="9"/>
            <color indexed="81"/>
            <rFont val="Tahoma"/>
            <family val="2"/>
          </rPr>
          <t>Karl-Johan Skiver:</t>
        </r>
        <r>
          <rPr>
            <sz val="9"/>
            <color indexed="81"/>
            <rFont val="Tahoma"/>
            <family val="2"/>
          </rPr>
          <t xml:space="preserve">
Byttt produkt 2025-02-28 EOL</t>
        </r>
      </text>
    </comment>
    <comment ref="D23" authorId="0" shapeId="0" xr:uid="{9BA74519-8095-4202-994C-9578D1170B06}">
      <text>
        <r>
          <rPr>
            <b/>
            <sz val="9"/>
            <color indexed="81"/>
            <rFont val="Tahoma"/>
            <family val="2"/>
          </rPr>
          <t>Karl-Johan Skiver:</t>
        </r>
        <r>
          <rPr>
            <sz val="9"/>
            <color indexed="81"/>
            <rFont val="Tahoma"/>
            <family val="2"/>
          </rPr>
          <t xml:space="preserve">
Bytt produkt EOL 2024-12-04
Bytt produkt EOL 2026-02-25</t>
        </r>
      </text>
    </comment>
    <comment ref="E23" authorId="0" shapeId="0" xr:uid="{6AFC257B-F511-415E-AB69-6EADCB9DD7A8}">
      <text>
        <r>
          <rPr>
            <b/>
            <sz val="9"/>
            <color indexed="81"/>
            <rFont val="Tahoma"/>
            <family val="2"/>
          </rPr>
          <t>Karl-Johan Skiver:</t>
        </r>
        <r>
          <rPr>
            <sz val="9"/>
            <color indexed="81"/>
            <rFont val="Tahoma"/>
            <family val="2"/>
          </rPr>
          <t xml:space="preserve">
Bytt produkt EOL 2025-04-11</t>
        </r>
      </text>
    </comment>
    <comment ref="F23" authorId="0" shapeId="0" xr:uid="{B7D7A095-D837-4346-AC04-A853BBDDC814}">
      <text>
        <r>
          <rPr>
            <b/>
            <sz val="9"/>
            <color indexed="81"/>
            <rFont val="Tahoma"/>
            <family val="2"/>
          </rPr>
          <t>Karl-Johan Skiver:</t>
        </r>
        <r>
          <rPr>
            <sz val="9"/>
            <color indexed="81"/>
            <rFont val="Tahoma"/>
            <family val="2"/>
          </rPr>
          <t xml:space="preserve">
Bytt produkt EOL 2025-03-21</t>
        </r>
      </text>
    </comment>
    <comment ref="G23" authorId="0" shapeId="0" xr:uid="{7C0475DB-99B9-49AD-8E4D-AE9B475BCDDD}">
      <text>
        <r>
          <rPr>
            <b/>
            <sz val="9"/>
            <color indexed="81"/>
            <rFont val="Tahoma"/>
            <family val="2"/>
          </rPr>
          <t>Karl-Johan Skiver:</t>
        </r>
        <r>
          <rPr>
            <sz val="9"/>
            <color indexed="81"/>
            <rFont val="Tahoma"/>
            <family val="2"/>
          </rPr>
          <t xml:space="preserve">
Bytt produkt EOL 2025-04-07
Bytt produkt EOL 2026-02-25</t>
        </r>
      </text>
    </comment>
    <comment ref="B24" authorId="0" shapeId="0" xr:uid="{6D82931C-1B56-446B-B7B7-2CB5DB2BE66F}">
      <text>
        <r>
          <rPr>
            <b/>
            <sz val="9"/>
            <color indexed="81"/>
            <rFont val="Tahoma"/>
            <family val="2"/>
          </rPr>
          <t>Karl-Johan Skiver:</t>
        </r>
        <r>
          <rPr>
            <sz val="9"/>
            <color indexed="81"/>
            <rFont val="Tahoma"/>
            <family val="2"/>
          </rPr>
          <t xml:space="preserve">
Prisjusterat EOL 2025-02-24
Prisjusterat EOL 2025-03-11</t>
        </r>
      </text>
    </comment>
    <comment ref="C24" authorId="0" shapeId="0" xr:uid="{1001C65D-321D-4DAD-9B39-052B9DED1495}">
      <text>
        <r>
          <rPr>
            <b/>
            <sz val="9"/>
            <color indexed="81"/>
            <rFont val="Tahoma"/>
            <family val="2"/>
          </rPr>
          <t>Karl-Johan Skiver:</t>
        </r>
        <r>
          <rPr>
            <sz val="9"/>
            <color indexed="81"/>
            <rFont val="Tahoma"/>
            <family val="2"/>
          </rPr>
          <t xml:space="preserve">
Sortimentuppdaterat nytt pris 2024-11-12
Prisjusterat 2025-02-28 EOL</t>
        </r>
      </text>
    </comment>
    <comment ref="D24" authorId="0" shapeId="0" xr:uid="{B914601A-CE81-402F-A5A0-3D8749B3E846}">
      <text>
        <r>
          <rPr>
            <b/>
            <sz val="9"/>
            <color indexed="81"/>
            <rFont val="Tahoma"/>
            <family val="2"/>
          </rPr>
          <t>Karl-Johan Skiver:</t>
        </r>
        <r>
          <rPr>
            <sz val="9"/>
            <color indexed="81"/>
            <rFont val="Tahoma"/>
            <family val="2"/>
          </rPr>
          <t xml:space="preserve">
Prisjusterat EOL 2025-02-25
Prisjusterat EOL 2026-03-20</t>
        </r>
      </text>
    </comment>
    <comment ref="E24" authorId="0" shapeId="0" xr:uid="{889A4E71-64C0-4865-B52F-14DC2FDC1940}">
      <text>
        <r>
          <rPr>
            <b/>
            <sz val="9"/>
            <color indexed="81"/>
            <rFont val="Tahoma"/>
            <family val="2"/>
          </rPr>
          <t>Karl-Johan Skiver:</t>
        </r>
        <r>
          <rPr>
            <sz val="9"/>
            <color indexed="81"/>
            <rFont val="Tahoma"/>
            <family val="2"/>
          </rPr>
          <t xml:space="preserve">
Prisjusterat 2025-04-11
</t>
        </r>
      </text>
    </comment>
    <comment ref="F24" authorId="0" shapeId="0" xr:uid="{DF5174C7-B5B3-46F3-AF21-959BCF7CAC6B}">
      <text>
        <r>
          <rPr>
            <b/>
            <sz val="9"/>
            <color indexed="81"/>
            <rFont val="Tahoma"/>
            <family val="2"/>
          </rPr>
          <t>Karl-Johan Skiver:</t>
        </r>
        <r>
          <rPr>
            <sz val="9"/>
            <color indexed="81"/>
            <rFont val="Tahoma"/>
            <family val="2"/>
          </rPr>
          <t xml:space="preserve">
Prisjusterat 2025-03-21 EOL
Prisjusterat 2026-02-27</t>
        </r>
      </text>
    </comment>
    <comment ref="G24" authorId="0" shapeId="0" xr:uid="{50C76255-736D-47A8-9019-2FFC0B6DFB7E}">
      <text>
        <r>
          <rPr>
            <b/>
            <sz val="9"/>
            <color indexed="81"/>
            <rFont val="Tahoma"/>
            <family val="2"/>
          </rPr>
          <t>Karl-Johan Skiver:</t>
        </r>
        <r>
          <rPr>
            <sz val="9"/>
            <color indexed="81"/>
            <rFont val="Tahoma"/>
            <family val="2"/>
          </rPr>
          <t xml:space="preserve">
Prisjusterat EOL 2025-04-07
Prisjusterat EOL2026-02-25</t>
        </r>
      </text>
    </comment>
    <comment ref="B25" authorId="0" shapeId="0" xr:uid="{BF2A1081-788D-4F41-B261-A5D851889600}">
      <text>
        <r>
          <rPr>
            <b/>
            <sz val="9"/>
            <color indexed="81"/>
            <rFont val="Tahoma"/>
            <family val="2"/>
          </rPr>
          <t>Karl-Johan Skiver:</t>
        </r>
        <r>
          <rPr>
            <sz val="9"/>
            <color indexed="81"/>
            <rFont val="Tahoma"/>
            <family val="2"/>
          </rPr>
          <t xml:space="preserve">
Prisjusterat EOL 2025-02-24
Prisjusterat EOL 2025-03-11</t>
        </r>
      </text>
    </comment>
    <comment ref="C25" authorId="0" shapeId="0" xr:uid="{FB637CAC-26DB-47D9-A3A6-3A1BEA30C78D}">
      <text>
        <r>
          <rPr>
            <b/>
            <sz val="9"/>
            <color indexed="81"/>
            <rFont val="Tahoma"/>
            <family val="2"/>
          </rPr>
          <t>Karl-Johan Skiver:</t>
        </r>
        <r>
          <rPr>
            <sz val="9"/>
            <color indexed="81"/>
            <rFont val="Tahoma"/>
            <family val="2"/>
          </rPr>
          <t xml:space="preserve">
Sortimentuppdaterat nytt pris 2024-11-12
Prisjusterat 2025-02-28 EOL</t>
        </r>
      </text>
    </comment>
    <comment ref="D25" authorId="0" shapeId="0" xr:uid="{742E1617-55BE-4B9F-9B72-701BB46CDC9C}">
      <text>
        <r>
          <rPr>
            <b/>
            <sz val="9"/>
            <color indexed="81"/>
            <rFont val="Tahoma"/>
            <family val="2"/>
          </rPr>
          <t>Karl-Johan Skiver:</t>
        </r>
        <r>
          <rPr>
            <sz val="9"/>
            <color indexed="81"/>
            <rFont val="Tahoma"/>
            <family val="2"/>
          </rPr>
          <t xml:space="preserve">
Prisjusterat EOL 2025-02-25
Prisjusterat EOL 2026-03-20</t>
        </r>
      </text>
    </comment>
    <comment ref="E25" authorId="0" shapeId="0" xr:uid="{23212CC4-2365-4E46-A5AB-59440788FA23}">
      <text>
        <r>
          <rPr>
            <b/>
            <sz val="9"/>
            <color indexed="81"/>
            <rFont val="Tahoma"/>
            <family val="2"/>
          </rPr>
          <t>Karl-Johan Skiver:</t>
        </r>
        <r>
          <rPr>
            <sz val="9"/>
            <color indexed="81"/>
            <rFont val="Tahoma"/>
            <family val="2"/>
          </rPr>
          <t xml:space="preserve">
Prisjusterat 2025-04-11</t>
        </r>
      </text>
    </comment>
    <comment ref="F25" authorId="0" shapeId="0" xr:uid="{17A8257F-FBBA-40DE-9A88-2385531488EA}">
      <text>
        <r>
          <rPr>
            <b/>
            <sz val="9"/>
            <color indexed="81"/>
            <rFont val="Tahoma"/>
            <family val="2"/>
          </rPr>
          <t>Karl-Johan Skiver:</t>
        </r>
        <r>
          <rPr>
            <sz val="9"/>
            <color indexed="81"/>
            <rFont val="Tahoma"/>
            <family val="2"/>
          </rPr>
          <t xml:space="preserve">
Prisjusterat 2025-03-21 EOL
Prisjusterat 2026-02-27</t>
        </r>
      </text>
    </comment>
    <comment ref="G25" authorId="0" shapeId="0" xr:uid="{A43C69BA-8F67-4F42-AD72-298E2D3EE0D6}">
      <text>
        <r>
          <rPr>
            <b/>
            <sz val="9"/>
            <color indexed="81"/>
            <rFont val="Tahoma"/>
            <family val="2"/>
          </rPr>
          <t>Karl-Johan Skiver:</t>
        </r>
        <r>
          <rPr>
            <sz val="9"/>
            <color indexed="81"/>
            <rFont val="Tahoma"/>
            <family val="2"/>
          </rPr>
          <t xml:space="preserve">
Prisjusterat EOL 2025-04-07</t>
        </r>
      </text>
    </comment>
    <comment ref="B26" authorId="0" shapeId="0" xr:uid="{7BE1CE94-ECE7-4DC9-BF0C-86BFFC5F2538}">
      <text>
        <r>
          <rPr>
            <b/>
            <sz val="9"/>
            <color indexed="81"/>
            <rFont val="Tahoma"/>
            <family val="2"/>
          </rPr>
          <t>Karl-Johan Skiver:</t>
        </r>
        <r>
          <rPr>
            <sz val="9"/>
            <color indexed="81"/>
            <rFont val="Tahoma"/>
            <family val="2"/>
          </rPr>
          <t xml:space="preserve">
Prisjusterat EOL 2025-02-24</t>
        </r>
      </text>
    </comment>
    <comment ref="B27" authorId="0" shapeId="0" xr:uid="{E7CC98B4-7E6C-4541-9A10-EBB009142FF4}">
      <text>
        <r>
          <rPr>
            <b/>
            <sz val="9"/>
            <color indexed="81"/>
            <rFont val="Tahoma"/>
            <family val="2"/>
          </rPr>
          <t>Karl-Johan Skiver:</t>
        </r>
        <r>
          <rPr>
            <sz val="9"/>
            <color indexed="81"/>
            <rFont val="Tahoma"/>
            <family val="2"/>
          </rPr>
          <t xml:space="preserve">
Prisjusterat EOL 2025-02-24</t>
        </r>
      </text>
    </comment>
    <comment ref="B38" authorId="0" shapeId="0" xr:uid="{0705E68E-1E01-40C9-91A3-E085CE76CBDD}">
      <text>
        <r>
          <rPr>
            <b/>
            <sz val="9"/>
            <color indexed="81"/>
            <rFont val="Tahoma"/>
            <family val="2"/>
          </rPr>
          <t>Karl-Johan Skiver:</t>
        </r>
        <r>
          <rPr>
            <sz val="9"/>
            <color indexed="81"/>
            <rFont val="Tahoma"/>
            <family val="2"/>
          </rPr>
          <t xml:space="preserve">
Bytt produkt EOL 2025-02-24
Bytt produkt EOL 2025-12-02</t>
        </r>
      </text>
    </comment>
    <comment ref="C38" authorId="0" shapeId="0" xr:uid="{2BB5EDC5-F286-4654-AEE1-FC81C977FD8F}">
      <text>
        <r>
          <rPr>
            <b/>
            <sz val="9"/>
            <color indexed="81"/>
            <rFont val="Tahoma"/>
            <family val="2"/>
          </rPr>
          <t>Karl-Johan Skiver:</t>
        </r>
        <r>
          <rPr>
            <sz val="9"/>
            <color indexed="81"/>
            <rFont val="Tahoma"/>
            <family val="2"/>
          </rPr>
          <t xml:space="preserve">
Mobiltelefon EOL 2024-05-03
Mobiltelefon EOL 2025-06-18</t>
        </r>
      </text>
    </comment>
    <comment ref="D38" authorId="0" shapeId="0" xr:uid="{843C633B-77F3-49B3-9389-E11CAA9D8603}">
      <text>
        <r>
          <rPr>
            <b/>
            <sz val="9"/>
            <color indexed="81"/>
            <rFont val="Tahoma"/>
            <family val="2"/>
          </rPr>
          <t>Karl-Johan Skiver:</t>
        </r>
        <r>
          <rPr>
            <sz val="9"/>
            <color indexed="81"/>
            <rFont val="Tahoma"/>
            <family val="2"/>
          </rPr>
          <t xml:space="preserve">
Bytt produkt EOL 2024-12-04
Bytt produkte EOL 2026-03-20</t>
        </r>
      </text>
    </comment>
    <comment ref="E38" authorId="0" shapeId="0" xr:uid="{56D279BD-EDAF-4E2F-88DD-B98D37B94524}">
      <text>
        <r>
          <rPr>
            <b/>
            <sz val="9"/>
            <color indexed="81"/>
            <rFont val="Tahoma"/>
            <family val="2"/>
          </rPr>
          <t>Karl-Johan Skiver:</t>
        </r>
        <r>
          <rPr>
            <sz val="9"/>
            <color indexed="81"/>
            <rFont val="Tahoma"/>
            <family val="2"/>
          </rPr>
          <t xml:space="preserve">
Bytt produkt EOL 2024-12-04
Bytt produkt EOL 2025-09-11
Bytt produkt EOL 2026-02-25</t>
        </r>
      </text>
    </comment>
    <comment ref="F38" authorId="0" shapeId="0" xr:uid="{03843B22-3C12-4093-BE5B-6EE8DAF8564F}">
      <text>
        <r>
          <rPr>
            <b/>
            <sz val="9"/>
            <color indexed="81"/>
            <rFont val="Tahoma"/>
            <family val="2"/>
          </rPr>
          <t>Karl-Johan Skiver:</t>
        </r>
        <r>
          <rPr>
            <sz val="9"/>
            <color indexed="81"/>
            <rFont val="Tahoma"/>
            <family val="2"/>
          </rPr>
          <t xml:space="preserve">
Bytt produkt EOL 2025-03-21</t>
        </r>
      </text>
    </comment>
    <comment ref="G38" authorId="0" shapeId="0" xr:uid="{9754D18E-2427-4467-A018-02EF9C20ADE4}">
      <text>
        <r>
          <rPr>
            <b/>
            <sz val="9"/>
            <color indexed="81"/>
            <rFont val="Tahoma"/>
            <family val="2"/>
          </rPr>
          <t>Karl-Johan Skiver:</t>
        </r>
        <r>
          <rPr>
            <sz val="9"/>
            <color indexed="81"/>
            <rFont val="Tahoma"/>
            <family val="2"/>
          </rPr>
          <t xml:space="preserve">
Bytt produkt EOL 2025-04-07
Bytt produkt EOL 2026-02-25</t>
        </r>
      </text>
    </comment>
    <comment ref="B39" authorId="0" shapeId="0" xr:uid="{247CEAD9-C8FB-447B-91F2-6720A45AF1D1}">
      <text>
        <r>
          <rPr>
            <b/>
            <sz val="9"/>
            <color indexed="81"/>
            <rFont val="Tahoma"/>
            <family val="2"/>
          </rPr>
          <t>Karl-Johan Skiver:</t>
        </r>
        <r>
          <rPr>
            <sz val="9"/>
            <color indexed="81"/>
            <rFont val="Tahoma"/>
            <family val="2"/>
          </rPr>
          <t xml:space="preserve">
Prisjusterat EOL 2025-02-24
Prisjusterat EOL 2025-12-02</t>
        </r>
      </text>
    </comment>
    <comment ref="C39" authorId="0" shapeId="0" xr:uid="{98494A95-D17D-4F0D-9CF5-9F11B36A8D84}">
      <text>
        <r>
          <rPr>
            <b/>
            <sz val="9"/>
            <color indexed="81"/>
            <rFont val="Tahoma"/>
            <family val="2"/>
          </rPr>
          <t>Karl-Johan Skiver:</t>
        </r>
        <r>
          <rPr>
            <sz val="9"/>
            <color indexed="81"/>
            <rFont val="Tahoma"/>
            <family val="2"/>
          </rPr>
          <t xml:space="preserve">
Nytt pris 24-05-03 EOL</t>
        </r>
      </text>
    </comment>
    <comment ref="D39" authorId="0" shapeId="0" xr:uid="{6843523C-AB46-45B9-9744-BE515BADEF4E}">
      <text>
        <r>
          <rPr>
            <b/>
            <sz val="9"/>
            <color indexed="81"/>
            <rFont val="Tahoma"/>
            <charset val="1"/>
          </rPr>
          <t>Karl-Johan Skiver:</t>
        </r>
        <r>
          <rPr>
            <sz val="9"/>
            <color indexed="81"/>
            <rFont val="Tahoma"/>
            <charset val="1"/>
          </rPr>
          <t xml:space="preserve">
Prisjusterat EOL 2026-03-20</t>
        </r>
      </text>
    </comment>
    <comment ref="E39" authorId="0" shapeId="0" xr:uid="{033E5113-55AF-4ECB-ACF5-A403D173B59D}">
      <text>
        <r>
          <rPr>
            <b/>
            <sz val="9"/>
            <color indexed="81"/>
            <rFont val="Tahoma"/>
            <family val="2"/>
          </rPr>
          <t>Karl-Johan Skiver:</t>
        </r>
        <r>
          <rPr>
            <sz val="9"/>
            <color indexed="81"/>
            <rFont val="Tahoma"/>
            <family val="2"/>
          </rPr>
          <t xml:space="preserve">
Prisjusterat EOL 2024-12-04
Prisjusterat 2026-02-19</t>
        </r>
      </text>
    </comment>
    <comment ref="F39" authorId="0" shapeId="0" xr:uid="{AE76E6AA-4AA6-4F57-9589-35B5A899B0EF}">
      <text>
        <r>
          <rPr>
            <b/>
            <sz val="9"/>
            <color indexed="81"/>
            <rFont val="Tahoma"/>
            <family val="2"/>
          </rPr>
          <t>Karl-Johan Skiver:</t>
        </r>
        <r>
          <rPr>
            <sz val="9"/>
            <color indexed="81"/>
            <rFont val="Tahoma"/>
            <family val="2"/>
          </rPr>
          <t xml:space="preserve">
Prisjusterat 2025-03-21 EOL
Prisjusterat 2026-02-27</t>
        </r>
      </text>
    </comment>
    <comment ref="G39" authorId="0" shapeId="0" xr:uid="{49AF44D7-9F86-47EA-AD34-8C25AE2C8DE8}">
      <text>
        <r>
          <rPr>
            <b/>
            <sz val="9"/>
            <color indexed="81"/>
            <rFont val="Tahoma"/>
            <family val="2"/>
          </rPr>
          <t>Karl-Johan Skiver:</t>
        </r>
        <r>
          <rPr>
            <sz val="9"/>
            <color indexed="81"/>
            <rFont val="Tahoma"/>
            <family val="2"/>
          </rPr>
          <t xml:space="preserve">
Prisjusterat EOL 2025-04-07
Prisjusterat EOL 2026-02-25</t>
        </r>
      </text>
    </comment>
    <comment ref="B40" authorId="0" shapeId="0" xr:uid="{705785D0-5CA3-4E13-91CB-BD759E564A80}">
      <text>
        <r>
          <rPr>
            <b/>
            <sz val="9"/>
            <color indexed="81"/>
            <rFont val="Tahoma"/>
            <family val="2"/>
          </rPr>
          <t>Karl-Johan Skiver:</t>
        </r>
        <r>
          <rPr>
            <sz val="9"/>
            <color indexed="81"/>
            <rFont val="Tahoma"/>
            <family val="2"/>
          </rPr>
          <t xml:space="preserve">
Prisjusterat EOL 2025-02-24
Prisjusterat EOL 2025-12-02</t>
        </r>
      </text>
    </comment>
    <comment ref="B41" authorId="0" shapeId="0" xr:uid="{22246A44-4763-4871-AC32-F75B82194B0B}">
      <text>
        <r>
          <rPr>
            <b/>
            <sz val="9"/>
            <color indexed="81"/>
            <rFont val="Tahoma"/>
            <family val="2"/>
          </rPr>
          <t>Karl-Johan Skiver:</t>
        </r>
        <r>
          <rPr>
            <sz val="9"/>
            <color indexed="81"/>
            <rFont val="Tahoma"/>
            <family val="2"/>
          </rPr>
          <t xml:space="preserve">
Prisjusterat EOL 2025-02-24
Prisjusterat EOL 2025-12-02</t>
        </r>
      </text>
    </comment>
    <comment ref="B51" authorId="0" shapeId="0" xr:uid="{AF32B5B5-C851-47CC-8E26-BEF33AD0AAE3}">
      <text>
        <r>
          <rPr>
            <b/>
            <sz val="9"/>
            <color indexed="81"/>
            <rFont val="Tahoma"/>
            <family val="2"/>
          </rPr>
          <t>Karl-Johan Skiver:</t>
        </r>
        <r>
          <rPr>
            <sz val="9"/>
            <color indexed="81"/>
            <rFont val="Tahoma"/>
            <family val="2"/>
          </rPr>
          <t xml:space="preserve">
Bytt produkt EOL 2025-02-24</t>
        </r>
      </text>
    </comment>
    <comment ref="C51" authorId="0" shapeId="0" xr:uid="{492AF3DC-AB99-4027-A303-3166940797B6}">
      <text>
        <r>
          <rPr>
            <b/>
            <sz val="9"/>
            <color indexed="81"/>
            <rFont val="Tahoma"/>
            <family val="2"/>
          </rPr>
          <t>Karl-Johan Skiver:</t>
        </r>
        <r>
          <rPr>
            <sz val="9"/>
            <color indexed="81"/>
            <rFont val="Tahoma"/>
            <family val="2"/>
          </rPr>
          <t xml:space="preserve">
Sortimentuppdatering 2024-11-12
Mobiltelefon EOL 2025-06-18</t>
        </r>
      </text>
    </comment>
    <comment ref="D51" authorId="0" shapeId="0" xr:uid="{BB544B13-87BB-4F22-B533-0373E99F768C}">
      <text>
        <r>
          <rPr>
            <b/>
            <sz val="9"/>
            <color indexed="81"/>
            <rFont val="Tahoma"/>
            <family val="2"/>
          </rPr>
          <t>Karl-Johan Skiver:</t>
        </r>
        <r>
          <rPr>
            <sz val="9"/>
            <color indexed="81"/>
            <rFont val="Tahoma"/>
            <family val="2"/>
          </rPr>
          <t xml:space="preserve">
Bytt produkt EOL 2024-12-04
Bytt produkt EOL 2026-03-20</t>
        </r>
      </text>
    </comment>
    <comment ref="E51" authorId="0" shapeId="0" xr:uid="{B7A3B99B-8FD9-4E36-AC9F-977BB1907952}">
      <text>
        <r>
          <rPr>
            <b/>
            <sz val="9"/>
            <color indexed="81"/>
            <rFont val="Tahoma"/>
            <family val="2"/>
          </rPr>
          <t>Karl-Johan Skiver:</t>
        </r>
        <r>
          <rPr>
            <sz val="9"/>
            <color indexed="81"/>
            <rFont val="Tahoma"/>
            <family val="2"/>
          </rPr>
          <t xml:space="preserve">
Bytt produkt EOL 2024-12-04
Bytt produkt 2026-02-19</t>
        </r>
      </text>
    </comment>
    <comment ref="F51" authorId="0" shapeId="0" xr:uid="{E3C14380-12F9-4D0F-B3BC-06D10A46CACD}">
      <text>
        <r>
          <rPr>
            <b/>
            <sz val="9"/>
            <color indexed="81"/>
            <rFont val="Tahoma"/>
            <family val="2"/>
          </rPr>
          <t>Karl-Johan Skiver:</t>
        </r>
        <r>
          <rPr>
            <sz val="9"/>
            <color indexed="81"/>
            <rFont val="Tahoma"/>
            <family val="2"/>
          </rPr>
          <t xml:space="preserve">
Bytt produkt EOL 2025-03-21</t>
        </r>
      </text>
    </comment>
    <comment ref="G51" authorId="0" shapeId="0" xr:uid="{1A0D0AD8-1A75-44D4-B3D0-B0E3E2430DCB}">
      <text>
        <r>
          <rPr>
            <b/>
            <sz val="9"/>
            <color indexed="81"/>
            <rFont val="Tahoma"/>
            <family val="2"/>
          </rPr>
          <t>Karl-Johan Skiver:</t>
        </r>
        <r>
          <rPr>
            <sz val="9"/>
            <color indexed="81"/>
            <rFont val="Tahoma"/>
            <family val="2"/>
          </rPr>
          <t xml:space="preserve">
Bytt produkt EOL 2025-04-07
Bytt produkt EOL 2026-03-09
</t>
        </r>
      </text>
    </comment>
    <comment ref="B52" authorId="0" shapeId="0" xr:uid="{AB259B8D-1247-4870-92C7-402746143655}">
      <text>
        <r>
          <rPr>
            <b/>
            <sz val="9"/>
            <color indexed="81"/>
            <rFont val="Tahoma"/>
            <family val="2"/>
          </rPr>
          <t>Karl-Johan Skiver:</t>
        </r>
        <r>
          <rPr>
            <sz val="9"/>
            <color indexed="81"/>
            <rFont val="Tahoma"/>
            <family val="2"/>
          </rPr>
          <t xml:space="preserve">
Prisjusterat EOL 2025-02-24</t>
        </r>
      </text>
    </comment>
    <comment ref="C52" authorId="0" shapeId="0" xr:uid="{BC2C55D4-FF4B-4641-A6D9-42CCFD90711C}">
      <text>
        <r>
          <rPr>
            <b/>
            <sz val="9"/>
            <color indexed="81"/>
            <rFont val="Tahoma"/>
            <family val="2"/>
          </rPr>
          <t>Karl-Johan Skiver:</t>
        </r>
        <r>
          <rPr>
            <sz val="9"/>
            <color indexed="81"/>
            <rFont val="Tahoma"/>
            <family val="2"/>
          </rPr>
          <t xml:space="preserve">
Prisjusterat EOL 2025-06-18</t>
        </r>
      </text>
    </comment>
    <comment ref="D52" authorId="0" shapeId="0" xr:uid="{4FF549BE-2B25-4D22-B5D8-278B3F4D8F3C}">
      <text>
        <r>
          <rPr>
            <b/>
            <sz val="9"/>
            <color indexed="81"/>
            <rFont val="Tahoma"/>
            <charset val="1"/>
          </rPr>
          <t>Karl-Johan Skiver:</t>
        </r>
        <r>
          <rPr>
            <sz val="9"/>
            <color indexed="81"/>
            <rFont val="Tahoma"/>
            <charset val="1"/>
          </rPr>
          <t xml:space="preserve">
Prisjusterat EOL 2026-03-20</t>
        </r>
      </text>
    </comment>
    <comment ref="E52" authorId="0" shapeId="0" xr:uid="{C779F042-9E99-4584-B7B3-EAE2A7940A74}">
      <text>
        <r>
          <rPr>
            <b/>
            <sz val="9"/>
            <color indexed="81"/>
            <rFont val="Tahoma"/>
            <family val="2"/>
          </rPr>
          <t>Karl-Johan Skiver:</t>
        </r>
        <r>
          <rPr>
            <sz val="9"/>
            <color indexed="81"/>
            <rFont val="Tahoma"/>
            <family val="2"/>
          </rPr>
          <t xml:space="preserve">
Prisjusterat EOL 2024-12-04</t>
        </r>
      </text>
    </comment>
    <comment ref="F52" authorId="0" shapeId="0" xr:uid="{0982161A-8416-4142-A60F-16BAA27646C1}">
      <text>
        <r>
          <rPr>
            <b/>
            <sz val="9"/>
            <color indexed="81"/>
            <rFont val="Tahoma"/>
            <family val="2"/>
          </rPr>
          <t>Karl-Johan Skiver:</t>
        </r>
        <r>
          <rPr>
            <sz val="9"/>
            <color indexed="81"/>
            <rFont val="Tahoma"/>
            <family val="2"/>
          </rPr>
          <t xml:space="preserve">
Prisjusterat 2025-03-21 EOL
Prisjusterat 2026-02-27</t>
        </r>
      </text>
    </comment>
    <comment ref="G52" authorId="0" shapeId="0" xr:uid="{8455CFCD-FB1E-4C24-A8B3-F0706A10E25D}">
      <text>
        <r>
          <rPr>
            <b/>
            <sz val="9"/>
            <color indexed="81"/>
            <rFont val="Tahoma"/>
            <family val="2"/>
          </rPr>
          <t>Karl-Johan Skiver:</t>
        </r>
        <r>
          <rPr>
            <sz val="9"/>
            <color indexed="81"/>
            <rFont val="Tahoma"/>
            <family val="2"/>
          </rPr>
          <t xml:space="preserve">
Prisjusterat EOL 2026-03-09</t>
        </r>
      </text>
    </comment>
    <comment ref="B53" authorId="0" shapeId="0" xr:uid="{65C0F360-E116-46D8-B059-CD67E0FA6099}">
      <text>
        <r>
          <rPr>
            <b/>
            <sz val="9"/>
            <color indexed="81"/>
            <rFont val="Tahoma"/>
            <family val="2"/>
          </rPr>
          <t>Karl-Johan Skiver:</t>
        </r>
        <r>
          <rPr>
            <sz val="9"/>
            <color indexed="81"/>
            <rFont val="Tahoma"/>
            <family val="2"/>
          </rPr>
          <t xml:space="preserve">
Prisjusterat EOL 2025-02-24</t>
        </r>
      </text>
    </comment>
    <comment ref="B54" authorId="0" shapeId="0" xr:uid="{36EBB7CF-C57A-45BD-A7CB-C96318C008E1}">
      <text>
        <r>
          <rPr>
            <b/>
            <sz val="9"/>
            <color indexed="81"/>
            <rFont val="Tahoma"/>
            <family val="2"/>
          </rPr>
          <t>Karl-Johan Skiver:</t>
        </r>
        <r>
          <rPr>
            <sz val="9"/>
            <color indexed="81"/>
            <rFont val="Tahoma"/>
            <family val="2"/>
          </rPr>
          <t xml:space="preserve">
Prisjusterat EOL 2025-02-24</t>
        </r>
      </text>
    </comment>
    <comment ref="B64" authorId="0" shapeId="0" xr:uid="{C953AD13-1F6F-4863-9C8A-24C0D98BDA6D}">
      <text>
        <r>
          <rPr>
            <b/>
            <sz val="9"/>
            <color indexed="81"/>
            <rFont val="Tahoma"/>
            <family val="2"/>
          </rPr>
          <t>Karl-Johan Skiver:</t>
        </r>
        <r>
          <rPr>
            <sz val="9"/>
            <color indexed="81"/>
            <rFont val="Tahoma"/>
            <family val="2"/>
          </rPr>
          <t xml:space="preserve">
Bytt produkt EOL 2025-02-24</t>
        </r>
      </text>
    </comment>
    <comment ref="C64" authorId="0" shapeId="0" xr:uid="{415A9596-9640-4B70-A448-F123EDE97A1C}">
      <text>
        <r>
          <rPr>
            <b/>
            <sz val="9"/>
            <color indexed="81"/>
            <rFont val="Tahoma"/>
            <family val="2"/>
          </rPr>
          <t>Karl-Johan Skiver:</t>
        </r>
        <r>
          <rPr>
            <sz val="9"/>
            <color indexed="81"/>
            <rFont val="Tahoma"/>
            <family val="2"/>
          </rPr>
          <t xml:space="preserve">
Sortimentuppdatering 2024-11-12</t>
        </r>
      </text>
    </comment>
    <comment ref="D64" authorId="0" shapeId="0" xr:uid="{D6D6A8F8-034A-42A6-86C8-C95962BFDEFE}">
      <text>
        <r>
          <rPr>
            <b/>
            <sz val="9"/>
            <color indexed="81"/>
            <rFont val="Tahoma"/>
            <family val="2"/>
          </rPr>
          <t>Karl-Johan Skiver:</t>
        </r>
        <r>
          <rPr>
            <sz val="9"/>
            <color indexed="81"/>
            <rFont val="Tahoma"/>
            <family val="2"/>
          </rPr>
          <t xml:space="preserve">
Bytt produkt EOL 2024-12-04</t>
        </r>
      </text>
    </comment>
    <comment ref="E64" authorId="0" shapeId="0" xr:uid="{3C4021A5-4629-4372-B89A-DBB7B0926410}">
      <text>
        <r>
          <rPr>
            <b/>
            <sz val="9"/>
            <color indexed="81"/>
            <rFont val="Tahoma"/>
            <family val="2"/>
          </rPr>
          <t>Karl-Johan Skiver:</t>
        </r>
        <r>
          <rPr>
            <sz val="9"/>
            <color indexed="81"/>
            <rFont val="Tahoma"/>
            <family val="2"/>
          </rPr>
          <t xml:space="preserve">
Bytt produkt EOL 2024-12-04</t>
        </r>
      </text>
    </comment>
    <comment ref="F64" authorId="0" shapeId="0" xr:uid="{5838399B-9E51-483A-B8C3-AF2D78F487D9}">
      <text>
        <r>
          <rPr>
            <b/>
            <sz val="9"/>
            <color indexed="81"/>
            <rFont val="Tahoma"/>
            <family val="2"/>
          </rPr>
          <t>Karl-Johan Skiver:</t>
        </r>
        <r>
          <rPr>
            <sz val="9"/>
            <color indexed="81"/>
            <rFont val="Tahoma"/>
            <family val="2"/>
          </rPr>
          <t xml:space="preserve">
Bytt produkt EOL 2025-03-21</t>
        </r>
      </text>
    </comment>
    <comment ref="G64" authorId="0" shapeId="0" xr:uid="{FE768A0E-A75D-409F-817D-ED6139DBDEDC}">
      <text>
        <r>
          <rPr>
            <b/>
            <sz val="9"/>
            <color indexed="81"/>
            <rFont val="Tahoma"/>
            <family val="2"/>
          </rPr>
          <t>Karl-Johan Skiver:</t>
        </r>
        <r>
          <rPr>
            <sz val="9"/>
            <color indexed="81"/>
            <rFont val="Tahoma"/>
            <family val="2"/>
          </rPr>
          <t xml:space="preserve">
Bytt produkt EOL 2025-04-07</t>
        </r>
      </text>
    </comment>
    <comment ref="B65" authorId="0" shapeId="0" xr:uid="{2F1F4CC8-A0E4-4976-BA95-2B31D0885578}">
      <text>
        <r>
          <rPr>
            <b/>
            <sz val="9"/>
            <color indexed="81"/>
            <rFont val="Tahoma"/>
            <family val="2"/>
          </rPr>
          <t>Karl-Johan Skiver:</t>
        </r>
        <r>
          <rPr>
            <sz val="9"/>
            <color indexed="81"/>
            <rFont val="Tahoma"/>
            <family val="2"/>
          </rPr>
          <t xml:space="preserve">
Prisjusterat EOL 2025-02-24</t>
        </r>
      </text>
    </comment>
    <comment ref="C65" authorId="0" shapeId="0" xr:uid="{858FCCA1-709C-48C3-9304-FB380354528A}">
      <text>
        <r>
          <rPr>
            <b/>
            <sz val="9"/>
            <color indexed="81"/>
            <rFont val="Tahoma"/>
            <family val="2"/>
          </rPr>
          <t>Karl-Johan Skiver:</t>
        </r>
        <r>
          <rPr>
            <sz val="9"/>
            <color indexed="81"/>
            <rFont val="Tahoma"/>
            <family val="2"/>
          </rPr>
          <t xml:space="preserve">
Sortimäntuppdaterat nytt pris 2024-11-12
Prisjusterat 2026-02-19</t>
        </r>
      </text>
    </comment>
    <comment ref="D65" authorId="0" shapeId="0" xr:uid="{4C1FE415-1DAB-48AD-9916-7A788E7F5A6B}">
      <text>
        <r>
          <rPr>
            <b/>
            <sz val="9"/>
            <color indexed="81"/>
            <rFont val="Tahoma"/>
            <charset val="1"/>
          </rPr>
          <t>Karl-Johan Skiver:</t>
        </r>
        <r>
          <rPr>
            <sz val="9"/>
            <color indexed="81"/>
            <rFont val="Tahoma"/>
            <charset val="1"/>
          </rPr>
          <t xml:space="preserve">
Prisjusterat EOL 2026-03-20</t>
        </r>
      </text>
    </comment>
    <comment ref="E65" authorId="0" shapeId="0" xr:uid="{5766165A-B88B-4CEF-AB1F-338AECD632DB}">
      <text>
        <r>
          <rPr>
            <b/>
            <sz val="9"/>
            <color indexed="81"/>
            <rFont val="Tahoma"/>
            <family val="2"/>
          </rPr>
          <t xml:space="preserve">Karl-Johan Skiver:
</t>
        </r>
        <r>
          <rPr>
            <sz val="9"/>
            <color indexed="81"/>
            <rFont val="Tahoma"/>
            <family val="2"/>
          </rPr>
          <t>Prisjusterat 2024-11-12
Prisjusterat EOL 2024-12-04</t>
        </r>
      </text>
    </comment>
    <comment ref="F65" authorId="0" shapeId="0" xr:uid="{48B797A9-9972-4019-BE73-88C7F3D9B575}">
      <text>
        <r>
          <rPr>
            <b/>
            <sz val="9"/>
            <color indexed="81"/>
            <rFont val="Tahoma"/>
            <family val="2"/>
          </rPr>
          <t>Karl-Johan Skiver:</t>
        </r>
        <r>
          <rPr>
            <sz val="9"/>
            <color indexed="81"/>
            <rFont val="Tahoma"/>
            <family val="2"/>
          </rPr>
          <t xml:space="preserve">
Prisjusterat 2025-03-21 EOL
Prisjusterat 2026-02-27</t>
        </r>
      </text>
    </comment>
    <comment ref="G65" authorId="0" shapeId="0" xr:uid="{3E70E6F7-48D2-46FD-92AB-14B7831FDCA2}">
      <text>
        <r>
          <rPr>
            <b/>
            <sz val="9"/>
            <color indexed="81"/>
            <rFont val="Tahoma"/>
            <family val="2"/>
          </rPr>
          <t>Karl-Johan Skiver:</t>
        </r>
        <r>
          <rPr>
            <sz val="9"/>
            <color indexed="81"/>
            <rFont val="Tahoma"/>
            <family val="2"/>
          </rPr>
          <t xml:space="preserve">
Prisjusterat EOL 2025-04-07</t>
        </r>
      </text>
    </comment>
    <comment ref="B66" authorId="0" shapeId="0" xr:uid="{76676C98-BA1E-411C-AB95-EC82117F551F}">
      <text>
        <r>
          <rPr>
            <b/>
            <sz val="9"/>
            <color indexed="81"/>
            <rFont val="Tahoma"/>
            <family val="2"/>
          </rPr>
          <t>Karl-Johan Skiver:</t>
        </r>
        <r>
          <rPr>
            <sz val="9"/>
            <color indexed="81"/>
            <rFont val="Tahoma"/>
            <family val="2"/>
          </rPr>
          <t xml:space="preserve">
Prisjusterat EOL 2025-02-24</t>
        </r>
      </text>
    </comment>
    <comment ref="B67" authorId="0" shapeId="0" xr:uid="{EB039178-6DD0-439A-A1B6-81E92C31357D}">
      <text>
        <r>
          <rPr>
            <b/>
            <sz val="9"/>
            <color indexed="81"/>
            <rFont val="Tahoma"/>
            <family val="2"/>
          </rPr>
          <t>Karl-Johan Skiver:</t>
        </r>
        <r>
          <rPr>
            <sz val="9"/>
            <color indexed="81"/>
            <rFont val="Tahoma"/>
            <family val="2"/>
          </rPr>
          <t xml:space="preserve">
Prisjusterat EOL 2025-02-24</t>
        </r>
      </text>
    </comment>
    <comment ref="F77" authorId="0" shapeId="0" xr:uid="{86F8D039-A8EE-4BD5-92D3-A00B49B05135}">
      <text>
        <r>
          <rPr>
            <b/>
            <sz val="9"/>
            <color indexed="81"/>
            <rFont val="Tahoma"/>
            <family val="2"/>
          </rPr>
          <t>Karl-Johan Skiver:</t>
        </r>
        <r>
          <rPr>
            <sz val="9"/>
            <color indexed="81"/>
            <rFont val="Tahoma"/>
            <family val="2"/>
          </rPr>
          <t xml:space="preserve">
Bytt produkt EOL 2025-03-21</t>
        </r>
      </text>
    </comment>
    <comment ref="E78" authorId="0" shapeId="0" xr:uid="{0E6F9ABC-0F77-4F9D-93EB-8F6831959E88}">
      <text>
        <r>
          <rPr>
            <b/>
            <sz val="9"/>
            <color indexed="81"/>
            <rFont val="Tahoma"/>
            <family val="2"/>
          </rPr>
          <t>Karl-Johan Skiver:</t>
        </r>
        <r>
          <rPr>
            <sz val="9"/>
            <color indexed="81"/>
            <rFont val="Tahoma"/>
            <family val="2"/>
          </rPr>
          <t xml:space="preserve">
Prisjusterat 2024-11-12</t>
        </r>
      </text>
    </comment>
    <comment ref="F78" authorId="0" shapeId="0" xr:uid="{818EFE0C-E416-4551-B0E8-16439A1431AC}">
      <text>
        <r>
          <rPr>
            <b/>
            <sz val="9"/>
            <color indexed="81"/>
            <rFont val="Tahoma"/>
            <family val="2"/>
          </rPr>
          <t>Karl-Johan Skiver:</t>
        </r>
        <r>
          <rPr>
            <sz val="9"/>
            <color indexed="81"/>
            <rFont val="Tahoma"/>
            <family val="2"/>
          </rPr>
          <t xml:space="preserve">
Prisjusterat 2025-03-21 EOL
</t>
        </r>
      </text>
    </comment>
    <comment ref="D108" authorId="0" shapeId="0" xr:uid="{72545E36-4A32-4C48-BB4C-5B21190BA450}">
      <text>
        <r>
          <rPr>
            <b/>
            <sz val="9"/>
            <color indexed="81"/>
            <rFont val="Tahoma"/>
            <charset val="1"/>
          </rPr>
          <t>Karl-Johan Skiver:</t>
        </r>
        <r>
          <rPr>
            <sz val="9"/>
            <color indexed="81"/>
            <rFont val="Tahoma"/>
            <charset val="1"/>
          </rPr>
          <t xml:space="preserve">
Prisjusterat EOL 2026-03-20</t>
        </r>
      </text>
    </comment>
    <comment ref="D109" authorId="0" shapeId="0" xr:uid="{A248C346-6E37-4943-AAC4-CE9F3945C9E7}">
      <text>
        <r>
          <rPr>
            <b/>
            <sz val="9"/>
            <color indexed="81"/>
            <rFont val="Tahoma"/>
            <charset val="1"/>
          </rPr>
          <t>Karl-Johan Skiver:</t>
        </r>
        <r>
          <rPr>
            <sz val="9"/>
            <color indexed="81"/>
            <rFont val="Tahoma"/>
            <charset val="1"/>
          </rPr>
          <t xml:space="preserve">
Prisjusterat EOL 2026-03-20</t>
        </r>
      </text>
    </comment>
    <comment ref="D110" authorId="0" shapeId="0" xr:uid="{FAA2E82A-9603-48E4-A297-DD2D18CDA36D}">
      <text>
        <r>
          <rPr>
            <b/>
            <sz val="9"/>
            <color indexed="81"/>
            <rFont val="Tahoma"/>
            <charset val="1"/>
          </rPr>
          <t>Karl-Johan Skiver:</t>
        </r>
        <r>
          <rPr>
            <sz val="9"/>
            <color indexed="81"/>
            <rFont val="Tahoma"/>
            <charset val="1"/>
          </rPr>
          <t xml:space="preserve">
Prisjusterat EOL 2026-03-20</t>
        </r>
      </text>
    </comment>
    <comment ref="C111" authorId="0" shapeId="0" xr:uid="{FDDAA802-DE37-431A-B2A4-2D5170D4F010}">
      <text>
        <r>
          <rPr>
            <b/>
            <sz val="9"/>
            <color indexed="81"/>
            <rFont val="Tahoma"/>
            <family val="2"/>
          </rPr>
          <t>Karl-Johan Skiver:</t>
        </r>
        <r>
          <rPr>
            <sz val="9"/>
            <color indexed="81"/>
            <rFont val="Tahoma"/>
            <family val="2"/>
          </rPr>
          <t xml:space="preserve">
Nytt pris EOL 2025-03-11</t>
        </r>
      </text>
    </comment>
    <comment ref="D111" authorId="0" shapeId="0" xr:uid="{CA1D9FE0-774E-48B7-9E2F-D52BFB2E9498}">
      <text>
        <r>
          <rPr>
            <b/>
            <sz val="9"/>
            <color indexed="81"/>
            <rFont val="Tahoma"/>
            <charset val="1"/>
          </rPr>
          <t>Karl-Johan Skiver:</t>
        </r>
        <r>
          <rPr>
            <sz val="9"/>
            <color indexed="81"/>
            <rFont val="Tahoma"/>
            <charset val="1"/>
          </rPr>
          <t xml:space="preserve">
Prisjusterat EOL 2026-03-20</t>
        </r>
      </text>
    </comment>
    <comment ref="J111" authorId="0" shapeId="0" xr:uid="{9CBF3C46-F601-4246-AF63-2DA5C150F36A}">
      <text>
        <r>
          <rPr>
            <b/>
            <sz val="9"/>
            <color indexed="81"/>
            <rFont val="Tahoma"/>
            <family val="2"/>
          </rPr>
          <t>Karl-Johan Skiver:</t>
        </r>
        <r>
          <rPr>
            <sz val="9"/>
            <color indexed="81"/>
            <rFont val="Tahoma"/>
            <family val="2"/>
          </rPr>
          <t xml:space="preserve">
Bytt produkt EOL 2025-03-11</t>
        </r>
      </text>
    </comment>
    <comment ref="D112" authorId="0" shapeId="0" xr:uid="{A8E9FC01-6AE7-4FF2-B79F-AD937075BDAC}">
      <text>
        <r>
          <rPr>
            <b/>
            <sz val="9"/>
            <color indexed="81"/>
            <rFont val="Tahoma"/>
            <charset val="1"/>
          </rPr>
          <t>Karl-Johan Skiver:</t>
        </r>
        <r>
          <rPr>
            <sz val="9"/>
            <color indexed="81"/>
            <rFont val="Tahoma"/>
            <charset val="1"/>
          </rPr>
          <t xml:space="preserve">
Prisjusterat EOL 2026-03-20</t>
        </r>
      </text>
    </comment>
    <comment ref="K115" authorId="0" shapeId="0" xr:uid="{8D0B6B8D-D47B-4F00-BD6E-B6FF9B97DDAC}">
      <text>
        <r>
          <rPr>
            <b/>
            <sz val="9"/>
            <color indexed="81"/>
            <rFont val="Tahoma"/>
            <charset val="1"/>
          </rPr>
          <t>Karl-Johan Skiver:</t>
        </r>
        <r>
          <rPr>
            <sz val="9"/>
            <color indexed="81"/>
            <rFont val="Tahoma"/>
            <charset val="1"/>
          </rPr>
          <t xml:space="preserve">
Bytt produkt EOL 2026-03-20</t>
        </r>
      </text>
    </comment>
    <comment ref="K116" authorId="0" shapeId="0" xr:uid="{7308A7A0-5A2D-49E6-AE58-04B123ECA1AD}">
      <text>
        <r>
          <rPr>
            <b/>
            <sz val="9"/>
            <color indexed="81"/>
            <rFont val="Tahoma"/>
            <charset val="1"/>
          </rPr>
          <t>Karl-Johan Skiver:</t>
        </r>
        <r>
          <rPr>
            <sz val="9"/>
            <color indexed="81"/>
            <rFont val="Tahoma"/>
            <charset val="1"/>
          </rPr>
          <t xml:space="preserve">
Bytt produkt EOL 2026-03-20</t>
        </r>
      </text>
    </comment>
    <comment ref="B117" authorId="0" shapeId="0" xr:uid="{05949CAB-217B-4D64-B880-3423666AA7A5}">
      <text>
        <r>
          <rPr>
            <b/>
            <sz val="9"/>
            <color indexed="81"/>
            <rFont val="Tahoma"/>
            <family val="2"/>
          </rPr>
          <t>Karl-Johan Skiver:</t>
        </r>
        <r>
          <rPr>
            <sz val="9"/>
            <color indexed="81"/>
            <rFont val="Tahoma"/>
            <family val="2"/>
          </rPr>
          <t xml:space="preserve">
Prisjusterat EOL 2025-02-24</t>
        </r>
      </text>
    </comment>
    <comment ref="C117" authorId="0" shapeId="0" xr:uid="{E43134B0-9330-466B-B5A6-1DA43F7A92A6}">
      <text>
        <r>
          <rPr>
            <b/>
            <sz val="9"/>
            <color indexed="81"/>
            <rFont val="Tahoma"/>
            <family val="2"/>
          </rPr>
          <t>Karl-Johan Skiver:</t>
        </r>
        <r>
          <rPr>
            <sz val="9"/>
            <color indexed="81"/>
            <rFont val="Tahoma"/>
            <family val="2"/>
          </rPr>
          <t xml:space="preserve">
Nytt pris EOL 2025-03-11</t>
        </r>
      </text>
    </comment>
    <comment ref="I117" authorId="0" shapeId="0" xr:uid="{C1762CD3-96F9-4672-9AF5-DF79B24447BB}">
      <text>
        <r>
          <rPr>
            <b/>
            <sz val="9"/>
            <color indexed="81"/>
            <rFont val="Tahoma"/>
            <family val="2"/>
          </rPr>
          <t>Karl-Johan Skiver:</t>
        </r>
        <r>
          <rPr>
            <sz val="9"/>
            <color indexed="81"/>
            <rFont val="Tahoma"/>
            <family val="2"/>
          </rPr>
          <t xml:space="preserve">
Bytt produkt EOL 2025-02-24</t>
        </r>
      </text>
    </comment>
    <comment ref="J117" authorId="0" shapeId="0" xr:uid="{6C56B78A-7509-4034-8B8D-9F34F68D578F}">
      <text>
        <r>
          <rPr>
            <b/>
            <sz val="9"/>
            <color indexed="81"/>
            <rFont val="Tahoma"/>
            <family val="2"/>
          </rPr>
          <t>Karl-Johan Skiver:</t>
        </r>
        <r>
          <rPr>
            <sz val="9"/>
            <color indexed="81"/>
            <rFont val="Tahoma"/>
            <family val="2"/>
          </rPr>
          <t xml:space="preserve">
Bytt produkt EOL 2025-03-11</t>
        </r>
      </text>
    </comment>
    <comment ref="K117" authorId="0" shapeId="0" xr:uid="{448CC8B5-9266-48B5-96B2-5CC8ED567A57}">
      <text>
        <r>
          <rPr>
            <b/>
            <sz val="9"/>
            <color indexed="81"/>
            <rFont val="Tahoma"/>
            <charset val="1"/>
          </rPr>
          <t>Karl-Johan Skiver:</t>
        </r>
        <r>
          <rPr>
            <sz val="9"/>
            <color indexed="81"/>
            <rFont val="Tahoma"/>
            <charset val="1"/>
          </rPr>
          <t xml:space="preserve">
Bytt produkt EOL 2026-03-20</t>
        </r>
      </text>
    </comment>
    <comment ref="D118" authorId="0" shapeId="0" xr:uid="{8AB82600-C11C-4387-83AC-511ED9EA637F}">
      <text>
        <r>
          <rPr>
            <b/>
            <sz val="9"/>
            <color indexed="81"/>
            <rFont val="Tahoma"/>
            <charset val="1"/>
          </rPr>
          <t>Karl-Johan Skiver:</t>
        </r>
        <r>
          <rPr>
            <sz val="9"/>
            <color indexed="81"/>
            <rFont val="Tahoma"/>
            <charset val="1"/>
          </rPr>
          <t xml:space="preserve">
Prisjusterat EOL 2026-03-20</t>
        </r>
      </text>
    </comment>
    <comment ref="K118" authorId="0" shapeId="0" xr:uid="{03E0EE60-30F9-4B87-94EF-6AB8556DBB3F}">
      <text>
        <r>
          <rPr>
            <b/>
            <sz val="9"/>
            <color indexed="81"/>
            <rFont val="Tahoma"/>
            <charset val="1"/>
          </rPr>
          <t>Karl-Johan Skiver:</t>
        </r>
        <r>
          <rPr>
            <sz val="9"/>
            <color indexed="81"/>
            <rFont val="Tahoma"/>
            <charset val="1"/>
          </rPr>
          <t xml:space="preserve">
Bytt produkt EOL 2026-03-20</t>
        </r>
      </text>
    </comment>
    <comment ref="B119" authorId="0" shapeId="0" xr:uid="{2C15E697-4169-4CC2-871B-F0F77C7F2D67}">
      <text>
        <r>
          <rPr>
            <b/>
            <sz val="9"/>
            <color indexed="81"/>
            <rFont val="Tahoma"/>
            <family val="2"/>
          </rPr>
          <t>Karl-Johan Skiver:</t>
        </r>
        <r>
          <rPr>
            <sz val="9"/>
            <color indexed="81"/>
            <rFont val="Tahoma"/>
            <family val="2"/>
          </rPr>
          <t xml:space="preserve">
Prisjusterat EOL 2025-02-24
Prisjusterat EOL 2025-04-22
</t>
        </r>
      </text>
    </comment>
    <comment ref="I119" authorId="0" shapeId="0" xr:uid="{EFC67E28-81E6-4641-8287-E5CF0A06AD45}">
      <text>
        <r>
          <rPr>
            <b/>
            <sz val="9"/>
            <color indexed="81"/>
            <rFont val="Tahoma"/>
            <family val="2"/>
          </rPr>
          <t>Karl-Johan Skiver:</t>
        </r>
        <r>
          <rPr>
            <sz val="9"/>
            <color indexed="81"/>
            <rFont val="Tahoma"/>
            <family val="2"/>
          </rPr>
          <t xml:space="preserve">
Bytt produkt EOL 2025-02-24
Bytt produkt EOL 2025-04-22</t>
        </r>
      </text>
    </comment>
    <comment ref="K119" authorId="0" shapeId="0" xr:uid="{FEF0623E-1CD4-4C19-9F79-1C45663280F3}">
      <text>
        <r>
          <rPr>
            <b/>
            <sz val="9"/>
            <color indexed="81"/>
            <rFont val="Tahoma"/>
            <charset val="1"/>
          </rPr>
          <t>Karl-Johan Skiver:</t>
        </r>
        <r>
          <rPr>
            <sz val="9"/>
            <color indexed="81"/>
            <rFont val="Tahoma"/>
            <charset val="1"/>
          </rPr>
          <t xml:space="preserve">
Bytt produkt EOL 2026-03-20</t>
        </r>
      </text>
    </comment>
    <comment ref="M119" authorId="0" shapeId="0" xr:uid="{54C12A3F-C163-45BC-9D86-BED707D6D483}">
      <text>
        <r>
          <rPr>
            <b/>
            <sz val="9"/>
            <color indexed="81"/>
            <rFont val="Tahoma"/>
            <family val="2"/>
          </rPr>
          <t>Karl-Johan Skiver:</t>
        </r>
        <r>
          <rPr>
            <sz val="9"/>
            <color indexed="81"/>
            <rFont val="Tahoma"/>
            <family val="2"/>
          </rPr>
          <t xml:space="preserve">
Bytt produkt EOL 2025-03-21</t>
        </r>
      </text>
    </comment>
    <comment ref="B120" authorId="0" shapeId="0" xr:uid="{841D77A1-C6BF-4F37-9742-CE51CE9680CB}">
      <text>
        <r>
          <rPr>
            <b/>
            <sz val="9"/>
            <color indexed="81"/>
            <rFont val="Tahoma"/>
            <family val="2"/>
          </rPr>
          <t>Karl-Johan Skiver:</t>
        </r>
        <r>
          <rPr>
            <sz val="9"/>
            <color indexed="81"/>
            <rFont val="Tahoma"/>
            <family val="2"/>
          </rPr>
          <t xml:space="preserve">
Prisjusterat EOL 2025-02-24
Prisjusterat EOL 2025-12-02</t>
        </r>
      </text>
    </comment>
    <comment ref="I120" authorId="0" shapeId="0" xr:uid="{BFEE5138-CFA4-4D50-AF50-3FD2E090919E}">
      <text>
        <r>
          <rPr>
            <b/>
            <sz val="9"/>
            <color indexed="81"/>
            <rFont val="Tahoma"/>
            <family val="2"/>
          </rPr>
          <t>Karl-Johan Skiver:</t>
        </r>
        <r>
          <rPr>
            <sz val="9"/>
            <color indexed="81"/>
            <rFont val="Tahoma"/>
            <family val="2"/>
          </rPr>
          <t xml:space="preserve">
Bytt produkt EOL 2025-02-24</t>
        </r>
      </text>
    </comment>
    <comment ref="K120" authorId="0" shapeId="0" xr:uid="{997C1B44-5514-4028-97C4-9AFA4F3B4A5A}">
      <text>
        <r>
          <rPr>
            <b/>
            <sz val="9"/>
            <color indexed="81"/>
            <rFont val="Tahoma"/>
            <charset val="1"/>
          </rPr>
          <t>Karl-Johan Skiver:</t>
        </r>
        <r>
          <rPr>
            <sz val="9"/>
            <color indexed="81"/>
            <rFont val="Tahoma"/>
            <charset val="1"/>
          </rPr>
          <t xml:space="preserve">
Bytt produkt EOL 2026-03-20</t>
        </r>
      </text>
    </comment>
    <comment ref="M120" authorId="0" shapeId="0" xr:uid="{94B718F6-873C-4B66-A8A9-25126EFA2410}">
      <text>
        <r>
          <rPr>
            <b/>
            <sz val="9"/>
            <color indexed="81"/>
            <rFont val="Tahoma"/>
            <family val="2"/>
          </rPr>
          <t>Karl-Johan Skiver:</t>
        </r>
        <r>
          <rPr>
            <sz val="9"/>
            <color indexed="81"/>
            <rFont val="Tahoma"/>
            <family val="2"/>
          </rPr>
          <t xml:space="preserve">
Bytt produkt EOL 2025-03-21</t>
        </r>
      </text>
    </comment>
    <comment ref="M121" authorId="0" shapeId="0" xr:uid="{FA02D9E8-B6BC-44F2-A2FC-A4EAE8F9C3CA}">
      <text>
        <r>
          <rPr>
            <b/>
            <sz val="9"/>
            <color indexed="81"/>
            <rFont val="Tahoma"/>
            <family val="2"/>
          </rPr>
          <t>Karl-Johan Skiver:</t>
        </r>
        <r>
          <rPr>
            <sz val="9"/>
            <color indexed="81"/>
            <rFont val="Tahoma"/>
            <family val="2"/>
          </rPr>
          <t xml:space="preserve">
Bytt produkt EOL 2025-03-21</t>
        </r>
      </text>
    </comment>
    <comment ref="B122" authorId="0" shapeId="0" xr:uid="{8AC1AFEC-B530-4524-8D07-636287169426}">
      <text>
        <r>
          <rPr>
            <b/>
            <sz val="9"/>
            <color indexed="81"/>
            <rFont val="Tahoma"/>
            <family val="2"/>
          </rPr>
          <t>Karl-Johan Skiver:</t>
        </r>
        <r>
          <rPr>
            <sz val="9"/>
            <color indexed="81"/>
            <rFont val="Tahoma"/>
            <family val="2"/>
          </rPr>
          <t xml:space="preserve">
Prisjusterat EOL 2025-02-24</t>
        </r>
      </text>
    </comment>
    <comment ref="I122" authorId="0" shapeId="0" xr:uid="{DA2FFE05-AC91-4094-9AB2-BB34685C43B5}">
      <text>
        <r>
          <rPr>
            <b/>
            <sz val="9"/>
            <color indexed="81"/>
            <rFont val="Tahoma"/>
            <family val="2"/>
          </rPr>
          <t>Karl-Johan Skiver:</t>
        </r>
        <r>
          <rPr>
            <sz val="9"/>
            <color indexed="81"/>
            <rFont val="Tahoma"/>
            <family val="2"/>
          </rPr>
          <t xml:space="preserve">
Bytt produkt EOL 2025-02-24</t>
        </r>
      </text>
    </comment>
    <comment ref="K122" authorId="0" shapeId="0" xr:uid="{CF4920A2-E786-4B9B-9AAF-393421B71A84}">
      <text>
        <r>
          <rPr>
            <b/>
            <sz val="9"/>
            <color indexed="81"/>
            <rFont val="Tahoma"/>
            <charset val="1"/>
          </rPr>
          <t>Karl-Johan Skiver:</t>
        </r>
        <r>
          <rPr>
            <sz val="9"/>
            <color indexed="81"/>
            <rFont val="Tahoma"/>
            <charset val="1"/>
          </rPr>
          <t xml:space="preserve">
Bytt produkt EOL 2026-03-20</t>
        </r>
      </text>
    </comment>
    <comment ref="L122" authorId="0" shapeId="0" xr:uid="{533355B4-AD6D-427A-A86E-5537CAA9287D}">
      <text>
        <r>
          <rPr>
            <b/>
            <sz val="9"/>
            <color indexed="81"/>
            <rFont val="Tahoma"/>
            <family val="2"/>
          </rPr>
          <t>Karl-Johan Skiver:</t>
        </r>
        <r>
          <rPr>
            <sz val="9"/>
            <color indexed="81"/>
            <rFont val="Tahoma"/>
            <family val="2"/>
          </rPr>
          <t xml:space="preserve">
Bytt produkt EOL 2026-02-25</t>
        </r>
      </text>
    </comment>
    <comment ref="M122" authorId="0" shapeId="0" xr:uid="{17F1A9A3-F6DF-4719-A274-B00053768D24}">
      <text>
        <r>
          <rPr>
            <b/>
            <sz val="9"/>
            <color indexed="81"/>
            <rFont val="Tahoma"/>
            <family val="2"/>
          </rPr>
          <t>Karl-Johan Skiver:</t>
        </r>
        <r>
          <rPr>
            <sz val="9"/>
            <color indexed="81"/>
            <rFont val="Tahoma"/>
            <family val="2"/>
          </rPr>
          <t xml:space="preserve">
Bytt produkt EOL 2025-03-21</t>
        </r>
      </text>
    </comment>
    <comment ref="B123" authorId="0" shapeId="0" xr:uid="{9F994DC4-A4E5-4BA8-9104-124E973B75AE}">
      <text>
        <r>
          <rPr>
            <b/>
            <sz val="9"/>
            <color indexed="81"/>
            <rFont val="Tahoma"/>
            <family val="2"/>
          </rPr>
          <t>Karl-Johan Skiver:</t>
        </r>
        <r>
          <rPr>
            <sz val="9"/>
            <color indexed="81"/>
            <rFont val="Tahoma"/>
            <family val="2"/>
          </rPr>
          <t xml:space="preserve">
Prisjusterat EOL 2025-12-02</t>
        </r>
      </text>
    </comment>
    <comment ref="I123" authorId="0" shapeId="0" xr:uid="{550535B2-FFBC-4B48-BC35-AB9317B38531}">
      <text>
        <r>
          <rPr>
            <b/>
            <sz val="9"/>
            <color indexed="81"/>
            <rFont val="Tahoma"/>
            <family val="2"/>
          </rPr>
          <t>Karl-Johan Skiver:</t>
        </r>
        <r>
          <rPr>
            <sz val="9"/>
            <color indexed="81"/>
            <rFont val="Tahoma"/>
            <family val="2"/>
          </rPr>
          <t xml:space="preserve">
Bytt produkt EOL 2025-12-02</t>
        </r>
      </text>
    </comment>
    <comment ref="K123" authorId="0" shapeId="0" xr:uid="{ACE054C0-0F9F-475C-8372-31D83F8BBEB6}">
      <text>
        <r>
          <rPr>
            <b/>
            <sz val="9"/>
            <color indexed="81"/>
            <rFont val="Tahoma"/>
            <charset val="1"/>
          </rPr>
          <t>Karl-Johan Skiver:</t>
        </r>
        <r>
          <rPr>
            <sz val="9"/>
            <color indexed="81"/>
            <rFont val="Tahoma"/>
            <charset val="1"/>
          </rPr>
          <t xml:space="preserve">
Bytt produkt EOL 2026-03-20</t>
        </r>
      </text>
    </comment>
    <comment ref="L123" authorId="0" shapeId="0" xr:uid="{2A4165CB-DAE6-4B5A-9CAC-80129CEA4E61}">
      <text>
        <r>
          <rPr>
            <b/>
            <sz val="9"/>
            <color indexed="81"/>
            <rFont val="Tahoma"/>
            <family val="2"/>
          </rPr>
          <t>Karl-Johan Skiver:</t>
        </r>
        <r>
          <rPr>
            <sz val="9"/>
            <color indexed="81"/>
            <rFont val="Tahoma"/>
            <family val="2"/>
          </rPr>
          <t xml:space="preserve">
Ny produkt 2026-02-25</t>
        </r>
      </text>
    </comment>
    <comment ref="M123" authorId="0" shapeId="0" xr:uid="{BF1F6FEF-E2E1-4B1F-90A8-F76E834903A4}">
      <text>
        <r>
          <rPr>
            <b/>
            <sz val="9"/>
            <color indexed="81"/>
            <rFont val="Tahoma"/>
            <family val="2"/>
          </rPr>
          <t>Karl-Johan Skiver:</t>
        </r>
        <r>
          <rPr>
            <sz val="9"/>
            <color indexed="81"/>
            <rFont val="Tahoma"/>
            <family val="2"/>
          </rPr>
          <t xml:space="preserve">
Bytt produkt EOL 2025-03-21</t>
        </r>
      </text>
    </comment>
    <comment ref="M124" authorId="0" shapeId="0" xr:uid="{AB94062C-D677-4DD7-AC2B-A76C688E2E9F}">
      <text>
        <r>
          <rPr>
            <b/>
            <sz val="9"/>
            <color indexed="81"/>
            <rFont val="Tahoma"/>
            <family val="2"/>
          </rPr>
          <t>Karl-Johan Skiver:</t>
        </r>
        <r>
          <rPr>
            <sz val="9"/>
            <color indexed="81"/>
            <rFont val="Tahoma"/>
            <family val="2"/>
          </rPr>
          <t xml:space="preserve">
Bytt produkt EOL 2025-03-21</t>
        </r>
      </text>
    </comment>
    <comment ref="B125" authorId="0" shapeId="0" xr:uid="{A61B7A4F-06B8-4853-B2FD-CECBBA5634B4}">
      <text>
        <r>
          <rPr>
            <b/>
            <sz val="9"/>
            <color indexed="81"/>
            <rFont val="Tahoma"/>
            <family val="2"/>
          </rPr>
          <t>Karl-Johan Skiver:</t>
        </r>
        <r>
          <rPr>
            <sz val="9"/>
            <color indexed="81"/>
            <rFont val="Tahoma"/>
            <family val="2"/>
          </rPr>
          <t xml:space="preserve">
Prisjusterat EOL 2025-02-24</t>
        </r>
      </text>
    </comment>
    <comment ref="I125" authorId="0" shapeId="0" xr:uid="{7B1D0D7F-209E-483E-9D64-8EDCBDA87E87}">
      <text>
        <r>
          <rPr>
            <b/>
            <sz val="9"/>
            <color indexed="81"/>
            <rFont val="Tahoma"/>
            <family val="2"/>
          </rPr>
          <t>Karl-Johan Skiver:</t>
        </r>
        <r>
          <rPr>
            <sz val="9"/>
            <color indexed="81"/>
            <rFont val="Tahoma"/>
            <family val="2"/>
          </rPr>
          <t xml:space="preserve">
Bytt produkt EOL 2025-02-24</t>
        </r>
      </text>
    </comment>
    <comment ref="K125" authorId="0" shapeId="0" xr:uid="{C82750EC-9293-4566-87C1-86E51DBE9357}">
      <text>
        <r>
          <rPr>
            <b/>
            <sz val="9"/>
            <color indexed="81"/>
            <rFont val="Tahoma"/>
            <charset val="1"/>
          </rPr>
          <t>Karl-Johan Skiver:</t>
        </r>
        <r>
          <rPr>
            <sz val="9"/>
            <color indexed="81"/>
            <rFont val="Tahoma"/>
            <charset val="1"/>
          </rPr>
          <t xml:space="preserve">
Bytt produkt EOL 2026-03-20</t>
        </r>
      </text>
    </comment>
    <comment ref="M125" authorId="0" shapeId="0" xr:uid="{56215629-3D2A-4BCA-9848-53BAB7507F2E}">
      <text>
        <r>
          <rPr>
            <b/>
            <sz val="9"/>
            <color indexed="81"/>
            <rFont val="Tahoma"/>
            <family val="2"/>
          </rPr>
          <t>Karl-Johan Skiver:</t>
        </r>
        <r>
          <rPr>
            <sz val="9"/>
            <color indexed="81"/>
            <rFont val="Tahoma"/>
            <family val="2"/>
          </rPr>
          <t xml:space="preserve">
Bytt produkt EOL 2025-03-21</t>
        </r>
      </text>
    </comment>
    <comment ref="B126" authorId="0" shapeId="0" xr:uid="{90B58DE7-7ACA-4831-A071-470418460B29}">
      <text>
        <r>
          <rPr>
            <b/>
            <sz val="9"/>
            <color indexed="81"/>
            <rFont val="Tahoma"/>
            <family val="2"/>
          </rPr>
          <t>Karl-Johan Skiver:</t>
        </r>
        <r>
          <rPr>
            <sz val="9"/>
            <color indexed="81"/>
            <rFont val="Tahoma"/>
            <family val="2"/>
          </rPr>
          <t xml:space="preserve">
Prisjusterat EOL 2025-12-02</t>
        </r>
      </text>
    </comment>
    <comment ref="I126" authorId="0" shapeId="0" xr:uid="{633AC6DD-39AE-4C61-827C-E09E293BDC8F}">
      <text>
        <r>
          <rPr>
            <b/>
            <sz val="9"/>
            <color indexed="81"/>
            <rFont val="Tahoma"/>
            <family val="2"/>
          </rPr>
          <t>Karl-Johan Skiver:</t>
        </r>
        <r>
          <rPr>
            <sz val="9"/>
            <color indexed="81"/>
            <rFont val="Tahoma"/>
            <family val="2"/>
          </rPr>
          <t xml:space="preserve">
Bytt produkt EOL 2025-12-02</t>
        </r>
      </text>
    </comment>
    <comment ref="K126" authorId="0" shapeId="0" xr:uid="{4E8BCC95-8FFC-4BBA-9244-29480960DDA1}">
      <text>
        <r>
          <rPr>
            <b/>
            <sz val="9"/>
            <color indexed="81"/>
            <rFont val="Tahoma"/>
            <charset val="1"/>
          </rPr>
          <t>Karl-Johan Skiver:</t>
        </r>
        <r>
          <rPr>
            <sz val="9"/>
            <color indexed="81"/>
            <rFont val="Tahoma"/>
            <charset val="1"/>
          </rPr>
          <t xml:space="preserve">
Bytt produkt EOL 2026-03-20</t>
        </r>
      </text>
    </comment>
    <comment ref="M126" authorId="0" shapeId="0" xr:uid="{57716F29-A1C1-46CD-95CE-8E5BB6FDB812}">
      <text>
        <r>
          <rPr>
            <b/>
            <sz val="9"/>
            <color indexed="81"/>
            <rFont val="Tahoma"/>
            <family val="2"/>
          </rPr>
          <t>Karl-Johan Skiver:</t>
        </r>
        <r>
          <rPr>
            <sz val="9"/>
            <color indexed="81"/>
            <rFont val="Tahoma"/>
            <family val="2"/>
          </rPr>
          <t xml:space="preserve">
Bytt produkt EOL 2025-03-21</t>
        </r>
      </text>
    </comment>
    <comment ref="M127" authorId="0" shapeId="0" xr:uid="{45E6253E-3E5A-4EBA-8E26-0B1205AA1D54}">
      <text>
        <r>
          <rPr>
            <b/>
            <sz val="9"/>
            <color indexed="81"/>
            <rFont val="Tahoma"/>
            <family val="2"/>
          </rPr>
          <t>Karl-Johan Skiver:</t>
        </r>
        <r>
          <rPr>
            <sz val="9"/>
            <color indexed="81"/>
            <rFont val="Tahoma"/>
            <family val="2"/>
          </rPr>
          <t xml:space="preserve">
Bytt produkt EOL 2025-03-21</t>
        </r>
      </text>
    </comment>
    <comment ref="B128" authorId="0" shapeId="0" xr:uid="{2B7CA2B2-23B6-48F1-98EE-54E94A2F13E3}">
      <text>
        <r>
          <rPr>
            <b/>
            <sz val="9"/>
            <color indexed="81"/>
            <rFont val="Tahoma"/>
            <family val="2"/>
          </rPr>
          <t>Karl-Johan Skiver:</t>
        </r>
        <r>
          <rPr>
            <sz val="9"/>
            <color indexed="81"/>
            <rFont val="Tahoma"/>
            <family val="2"/>
          </rPr>
          <t xml:space="preserve">
Prisjusterat EOL 2025-02-24</t>
        </r>
      </text>
    </comment>
    <comment ref="I128" authorId="0" shapeId="0" xr:uid="{7F2BFF30-F34D-4074-982E-ACADE82C31B6}">
      <text>
        <r>
          <rPr>
            <b/>
            <sz val="9"/>
            <color indexed="81"/>
            <rFont val="Tahoma"/>
            <family val="2"/>
          </rPr>
          <t>Karl-Johan Skiver:</t>
        </r>
        <r>
          <rPr>
            <sz val="9"/>
            <color indexed="81"/>
            <rFont val="Tahoma"/>
            <family val="2"/>
          </rPr>
          <t xml:space="preserve">
Bytt produkt EOL 2025-02-24</t>
        </r>
      </text>
    </comment>
    <comment ref="M128" authorId="0" shapeId="0" xr:uid="{0458EA6E-E4CE-438E-B5DF-D85F72F8E623}">
      <text>
        <r>
          <rPr>
            <b/>
            <sz val="9"/>
            <color indexed="81"/>
            <rFont val="Tahoma"/>
            <family val="2"/>
          </rPr>
          <t>Karl-Johan Skiver:</t>
        </r>
        <r>
          <rPr>
            <sz val="9"/>
            <color indexed="81"/>
            <rFont val="Tahoma"/>
            <family val="2"/>
          </rPr>
          <t xml:space="preserve">
Bytt produkt EOL 2025-03-21</t>
        </r>
      </text>
    </comment>
    <comment ref="B129" authorId="0" shapeId="0" xr:uid="{B75BDF69-F36A-4DF9-9AF8-193C6167B43A}">
      <text>
        <r>
          <rPr>
            <b/>
            <sz val="9"/>
            <color indexed="81"/>
            <rFont val="Tahoma"/>
            <family val="2"/>
          </rPr>
          <t>Karl-Johan Skiver:</t>
        </r>
        <r>
          <rPr>
            <sz val="9"/>
            <color indexed="81"/>
            <rFont val="Tahoma"/>
            <family val="2"/>
          </rPr>
          <t xml:space="preserve">
Prisjusterat EOL 2025-02-24
Prisjusterat EOL 2025-12-02</t>
        </r>
      </text>
    </comment>
    <comment ref="I129" authorId="0" shapeId="0" xr:uid="{75C6DB5E-238F-46A4-BA38-2E0B42958678}">
      <text>
        <r>
          <rPr>
            <b/>
            <sz val="9"/>
            <color indexed="81"/>
            <rFont val="Tahoma"/>
            <family val="2"/>
          </rPr>
          <t>Karl-Johan Skiver:</t>
        </r>
        <r>
          <rPr>
            <sz val="9"/>
            <color indexed="81"/>
            <rFont val="Tahoma"/>
            <family val="2"/>
          </rPr>
          <t xml:space="preserve">
Bytt produkt EOL 2025-02-24
Bytt produkt EOL 2025-12-02</t>
        </r>
      </text>
    </comment>
    <comment ref="K129" authorId="0" shapeId="0" xr:uid="{CD90A61C-8F50-4528-A2CE-837FEC8C28D6}">
      <text>
        <r>
          <rPr>
            <b/>
            <sz val="9"/>
            <color indexed="81"/>
            <rFont val="Tahoma"/>
          </rPr>
          <t>Karl-Johan Skiver:</t>
        </r>
        <r>
          <rPr>
            <sz val="9"/>
            <color indexed="81"/>
            <rFont val="Tahoma"/>
          </rPr>
          <t xml:space="preserve">
Bytt produkt 2026-03-20</t>
        </r>
      </text>
    </comment>
    <comment ref="M129" authorId="0" shapeId="0" xr:uid="{015640A9-339C-4880-A395-0EB18DCF9A34}">
      <text>
        <r>
          <rPr>
            <b/>
            <sz val="9"/>
            <color indexed="81"/>
            <rFont val="Tahoma"/>
            <family val="2"/>
          </rPr>
          <t>Karl-Johan Skiver:</t>
        </r>
        <r>
          <rPr>
            <sz val="9"/>
            <color indexed="81"/>
            <rFont val="Tahoma"/>
            <family val="2"/>
          </rPr>
          <t xml:space="preserve">
Bytt produkt EOL 2025-03-21</t>
        </r>
      </text>
    </comment>
    <comment ref="M130" authorId="0" shapeId="0" xr:uid="{B58D6F2C-3337-4F90-BA51-AD11E09C09F9}">
      <text>
        <r>
          <rPr>
            <b/>
            <sz val="9"/>
            <color indexed="81"/>
            <rFont val="Tahoma"/>
            <family val="2"/>
          </rPr>
          <t>Karl-Johan Skiver:</t>
        </r>
        <r>
          <rPr>
            <sz val="9"/>
            <color indexed="81"/>
            <rFont val="Tahoma"/>
            <family val="2"/>
          </rPr>
          <t xml:space="preserve">
Bytt produkt EOL 2025-03-21</t>
        </r>
      </text>
    </comment>
    <comment ref="B131" authorId="0" shapeId="0" xr:uid="{0863FBE9-52BE-4E75-B3FF-D97AD2464EAA}">
      <text>
        <r>
          <rPr>
            <b/>
            <sz val="9"/>
            <color indexed="81"/>
            <rFont val="Tahoma"/>
            <family val="2"/>
          </rPr>
          <t>Karl-Johan Skiver:</t>
        </r>
        <r>
          <rPr>
            <sz val="9"/>
            <color indexed="81"/>
            <rFont val="Tahoma"/>
            <family val="2"/>
          </rPr>
          <t xml:space="preserve">
Prisjusterat EOL 2025-02-24</t>
        </r>
      </text>
    </comment>
    <comment ref="I131" authorId="0" shapeId="0" xr:uid="{62B04D49-AEA9-4084-907A-EF6AD6D59212}">
      <text>
        <r>
          <rPr>
            <b/>
            <sz val="9"/>
            <color indexed="81"/>
            <rFont val="Tahoma"/>
            <family val="2"/>
          </rPr>
          <t>Karl-Johan Skiver:</t>
        </r>
        <r>
          <rPr>
            <sz val="9"/>
            <color indexed="81"/>
            <rFont val="Tahoma"/>
            <family val="2"/>
          </rPr>
          <t xml:space="preserve">
Bytt produkt EOL 2025-02-24</t>
        </r>
      </text>
    </comment>
    <comment ref="M131" authorId="0" shapeId="0" xr:uid="{08B7854B-2413-457B-8883-115D8A84CA05}">
      <text>
        <r>
          <rPr>
            <b/>
            <sz val="9"/>
            <color indexed="81"/>
            <rFont val="Tahoma"/>
            <family val="2"/>
          </rPr>
          <t>Karl-Johan Skiver:</t>
        </r>
        <r>
          <rPr>
            <sz val="9"/>
            <color indexed="81"/>
            <rFont val="Tahoma"/>
            <family val="2"/>
          </rPr>
          <t xml:space="preserve">
Bytt produkt EOL 2025-03-21</t>
        </r>
      </text>
    </comment>
    <comment ref="B132" authorId="0" shapeId="0" xr:uid="{8816FD9F-D3BA-4B1F-978F-83CA68650B5E}">
      <text>
        <r>
          <rPr>
            <b/>
            <sz val="9"/>
            <color indexed="81"/>
            <rFont val="Tahoma"/>
            <family val="2"/>
          </rPr>
          <t>Karl-Johan Skiver:</t>
        </r>
        <r>
          <rPr>
            <sz val="9"/>
            <color indexed="81"/>
            <rFont val="Tahoma"/>
            <family val="2"/>
          </rPr>
          <t xml:space="preserve">
Prisjusterat EOL 2025-02-24
Prisjusterat EOL 2025-12-02</t>
        </r>
      </text>
    </comment>
    <comment ref="I132" authorId="0" shapeId="0" xr:uid="{1F6F28EF-02A0-4D6E-BC36-F00DDB0C1AFD}">
      <text>
        <r>
          <rPr>
            <b/>
            <sz val="9"/>
            <color indexed="81"/>
            <rFont val="Tahoma"/>
            <family val="2"/>
          </rPr>
          <t>Karl-Johan Skiver:</t>
        </r>
        <r>
          <rPr>
            <sz val="9"/>
            <color indexed="81"/>
            <rFont val="Tahoma"/>
            <family val="2"/>
          </rPr>
          <t xml:space="preserve">
Bytt produkt EOL 2025-02-24</t>
        </r>
      </text>
    </comment>
    <comment ref="K132" authorId="0" shapeId="0" xr:uid="{B373EB3C-4F37-4A43-AAB6-017EF46B8595}">
      <text>
        <r>
          <rPr>
            <b/>
            <sz val="9"/>
            <color indexed="81"/>
            <rFont val="Tahoma"/>
          </rPr>
          <t>Karl-Johan Skiver:</t>
        </r>
        <r>
          <rPr>
            <sz val="9"/>
            <color indexed="81"/>
            <rFont val="Tahoma"/>
          </rPr>
          <t xml:space="preserve">
Bytt produkt 2026-03-20</t>
        </r>
      </text>
    </comment>
    <comment ref="M132" authorId="0" shapeId="0" xr:uid="{7426F78C-0C90-4A79-9E88-458A644B4A19}">
      <text>
        <r>
          <rPr>
            <b/>
            <sz val="9"/>
            <color indexed="81"/>
            <rFont val="Tahoma"/>
            <family val="2"/>
          </rPr>
          <t>Karl-Johan Skiver:</t>
        </r>
        <r>
          <rPr>
            <sz val="9"/>
            <color indexed="81"/>
            <rFont val="Tahoma"/>
            <family val="2"/>
          </rPr>
          <t xml:space="preserve">
Bytt produkt EOL 2025-03-21</t>
        </r>
      </text>
    </comment>
    <comment ref="M133" authorId="0" shapeId="0" xr:uid="{41203ECF-5313-4C30-8FB6-BB8BE65DDAB1}">
      <text>
        <r>
          <rPr>
            <b/>
            <sz val="9"/>
            <color indexed="81"/>
            <rFont val="Tahoma"/>
            <family val="2"/>
          </rPr>
          <t>Karl-Johan Skiver:</t>
        </r>
        <r>
          <rPr>
            <sz val="9"/>
            <color indexed="81"/>
            <rFont val="Tahoma"/>
            <family val="2"/>
          </rPr>
          <t xml:space="preserve">
Bytt produkt EOL 2025-03-21</t>
        </r>
      </text>
    </comment>
    <comment ref="C136" authorId="0" shapeId="0" xr:uid="{767FE640-3B38-4211-954A-6564563800E9}">
      <text>
        <r>
          <rPr>
            <b/>
            <sz val="9"/>
            <color indexed="81"/>
            <rFont val="Tahoma"/>
            <family val="2"/>
          </rPr>
          <t>Karl-Johan Skiver:</t>
        </r>
        <r>
          <rPr>
            <sz val="9"/>
            <color indexed="81"/>
            <rFont val="Tahoma"/>
            <family val="2"/>
          </rPr>
          <t xml:space="preserve">
Prisjusterat EOL 2025-06-19</t>
        </r>
      </text>
    </comment>
    <comment ref="J136" authorId="0" shapeId="0" xr:uid="{5AAA5003-5B12-43CF-91B9-07E653C14168}">
      <text>
        <r>
          <rPr>
            <b/>
            <sz val="9"/>
            <color indexed="81"/>
            <rFont val="Tahoma"/>
            <family val="2"/>
          </rPr>
          <t>Karl-Johan Skiver:</t>
        </r>
        <r>
          <rPr>
            <sz val="9"/>
            <color indexed="81"/>
            <rFont val="Tahoma"/>
            <family val="2"/>
          </rPr>
          <t xml:space="preserve">
Bytt produkt EOL 2025-06-19</t>
        </r>
      </text>
    </comment>
  </commentList>
</comments>
</file>

<file path=xl/sharedStrings.xml><?xml version="1.0" encoding="utf-8"?>
<sst xmlns="http://schemas.openxmlformats.org/spreadsheetml/2006/main" count="530" uniqueCount="377">
  <si>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</si>
  <si>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</si>
  <si>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</si>
  <si>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</si>
  <si>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</si>
  <si>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</si>
  <si>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</si>
  <si>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</si>
  <si>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</si>
  <si>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</si>
  <si>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</si>
  <si>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</si>
  <si>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Antal</t>
  </si>
  <si>
    <t>Kundens diarienummer</t>
  </si>
  <si>
    <t>Kundens uppgifter</t>
  </si>
  <si>
    <t>Ramavtalsleverantörens uppgifter</t>
  </si>
  <si>
    <t>Ramavtalslev</t>
  </si>
  <si>
    <t>Organisationsnr</t>
  </si>
  <si>
    <t>Kontaktperson</t>
  </si>
  <si>
    <t>Telefonnummer</t>
  </si>
  <si>
    <t>E-postadress</t>
  </si>
  <si>
    <t>Fakturaadress</t>
  </si>
  <si>
    <t>Övrig information till leverantör</t>
  </si>
  <si>
    <t>Fakturareferens</t>
  </si>
  <si>
    <t xml:space="preserve">Leveransadress </t>
  </si>
  <si>
    <t>Organisations nr</t>
  </si>
  <si>
    <t>Leveransdag</t>
  </si>
  <si>
    <t>Beställning inklusive Kontrakt</t>
  </si>
  <si>
    <t>Tillbehör</t>
  </si>
  <si>
    <t>Kontraktstid</t>
  </si>
  <si>
    <t>Tjänster</t>
  </si>
  <si>
    <t>Tjänst</t>
  </si>
  <si>
    <t>Standard e-faktura</t>
  </si>
  <si>
    <t>Org.nr</t>
  </si>
  <si>
    <t>Tel.nr.</t>
  </si>
  <si>
    <t>E-post</t>
  </si>
  <si>
    <t xml:space="preserve">Datum </t>
  </si>
  <si>
    <t>Information</t>
  </si>
  <si>
    <t>Summa tillbehör</t>
  </si>
  <si>
    <t>Summa rad 1</t>
  </si>
  <si>
    <t>Summa rad 2</t>
  </si>
  <si>
    <t>Rangordning för beställning</t>
  </si>
  <si>
    <t>Om vinnnande ramavtalsleverantör inte kan leverera, visa nästa i rangordningen för avropet</t>
  </si>
  <si>
    <t>Produkt</t>
  </si>
  <si>
    <t xml:space="preserve">Rangordnad 4:a </t>
  </si>
  <si>
    <t xml:space="preserve">Rangordnad 5:a </t>
  </si>
  <si>
    <t xml:space="preserve">Rangordnad 6:a </t>
  </si>
  <si>
    <t>Val utöver grundspec.</t>
  </si>
  <si>
    <t>Kund</t>
  </si>
  <si>
    <t>Mobiltelefon 2B</t>
  </si>
  <si>
    <t>Summa tjänster</t>
  </si>
  <si>
    <t>Summa Mobiltelefon 1A</t>
  </si>
  <si>
    <t>Summa Mobiltelefon 2A</t>
  </si>
  <si>
    <t>Summa rad 3</t>
  </si>
  <si>
    <t>Summa rad 4</t>
  </si>
  <si>
    <t>Mobiltelefon 3</t>
  </si>
  <si>
    <t>Summa Mobiltelefon 1B</t>
  </si>
  <si>
    <t>Summa Mobiltelefon 2B</t>
  </si>
  <si>
    <t>Summa Mobiltelefon 3</t>
  </si>
  <si>
    <t xml:space="preserve">Enrollment  </t>
  </si>
  <si>
    <t>Enrollment</t>
  </si>
  <si>
    <t>Produkter tillbehör klienter</t>
  </si>
  <si>
    <t>Advania Sverige AB</t>
  </si>
  <si>
    <t>Atea Sverige AB</t>
  </si>
  <si>
    <t>556267-5164</t>
  </si>
  <si>
    <t>556214-9996</t>
  </si>
  <si>
    <t>556448-0282</t>
  </si>
  <si>
    <t>Mobiltelefon 1A (IOS)</t>
  </si>
  <si>
    <t>Mobiltelefon 2A (Android)</t>
  </si>
  <si>
    <t xml:space="preserve">1. Fyll i Kundens uppgifter i de gula fälten och annan information som leverantörer behöver inför leverans. </t>
  </si>
  <si>
    <t>3. Se i informationsrutan vilken kravspecifikation som gäller för aktuell hårdvara.</t>
  </si>
  <si>
    <t>4. Den leverantör som har det totalt lägsta priset för beställningen visas som vinnande leverantör. Övriga leverantörer anges i tabellen för rangordning.</t>
  </si>
  <si>
    <t>5. Skicka mallen till den vinnande leverantören som en avropsförfrågan/beställningsunderlag. Leverantören ska svara inom 2 arbetsdagar.</t>
  </si>
  <si>
    <t>6. Använd gärna denna mall som underlag till kontrakt. Ange om underskrifter ska göras digitalt eller på papper.</t>
  </si>
  <si>
    <t>7. Leverantör som avböjer ska ange orsak till det. Du skickar då vidare avropsförfrågan/beställningsunderlag till nästa leverantör enligt rangordningen.</t>
  </si>
  <si>
    <t xml:space="preserve">    Leverantörerna är skyldiga att svara och att kunna leverera enligt ramavtalet, att inte göra det kan utgöra grund för vite. Vi ber er kontakta oss om detta sker.</t>
  </si>
  <si>
    <t>Avropsberättigad får avvika från rangordningen om följande särskilda skäl föreligger:</t>
  </si>
  <si>
    <t>1. om Ramavtalsleverantören inte har besvarat Avropet alternativt inte återkommit med Avropssvar inom reglerad tid, eller</t>
  </si>
  <si>
    <t>2. om Ramavtalsleverantören har godtagbara skäl att avböja avrop, eller</t>
  </si>
  <si>
    <t>3. om Avropet avser en ersättningsanskaffning som beror på att Avropsberättigad tidigare hävt eller sagt upp ett Kontrakt och detta beror på Ramavtalsleverantören.</t>
  </si>
  <si>
    <t>5. om Avropet omfattar specifika tillbehör till redan avropad hårdvara</t>
  </si>
  <si>
    <t>4. om Avropet omfattar kompletterade hårdvara där det är av vikt att dessa är av samma typ och/eller varumärke som tidigare beställts av Avropsberättigad.</t>
  </si>
  <si>
    <t>Per Stenlåås</t>
  </si>
  <si>
    <t>Enrolment ID</t>
  </si>
  <si>
    <t>MSA-nummer</t>
  </si>
  <si>
    <t>Utökat internminne</t>
  </si>
  <si>
    <t>Skärmskydd i härdat glas för glas/display</t>
  </si>
  <si>
    <t>Mobiltelefon 1B (IOS)</t>
  </si>
  <si>
    <t>Mobiltelefon 2B (Android)</t>
  </si>
  <si>
    <t>Mobiltelefon 2C (Android)</t>
  </si>
  <si>
    <t>Mobiltelefon 3 (Android Miljöprofil)</t>
  </si>
  <si>
    <t xml:space="preserve"> Reparation av glas/display Mobiltelefon 1</t>
  </si>
  <si>
    <t xml:space="preserve"> Reparation av glas/display Mobiltelefon 2</t>
  </si>
  <si>
    <t xml:space="preserve"> Reparation av glas/display Mobiltelefon 3</t>
  </si>
  <si>
    <r>
      <rPr>
        <sz val="10"/>
        <color theme="1"/>
        <rFont val="Franklin Gothic Book"/>
        <family val="2"/>
        <scheme val="minor"/>
      </rPr>
      <t>Återtag av uttjänta telefoner (Pris per hårdvara)</t>
    </r>
  </si>
  <si>
    <r>
      <t xml:space="preserve">Timpris </t>
    </r>
    <r>
      <rPr>
        <sz val="10"/>
        <color theme="1"/>
        <rFont val="Franklin Gothic Book"/>
        <family val="2"/>
        <scheme val="minor"/>
      </rPr>
      <t>Säkerhetskonsulter</t>
    </r>
  </si>
  <si>
    <r>
      <t xml:space="preserve">Timpris </t>
    </r>
    <r>
      <rPr>
        <sz val="10"/>
        <color theme="1"/>
        <rFont val="Franklin Gothic Book"/>
        <family val="2"/>
        <scheme val="minor"/>
      </rPr>
      <t>Tekniker</t>
    </r>
  </si>
  <si>
    <t>Micro-SD minneskort 64 GB</t>
  </si>
  <si>
    <t>Micro-SD minneskort 128 GB</t>
  </si>
  <si>
    <t>Micro-SD minneskort 256 GB</t>
  </si>
  <si>
    <t>Komplett laddare med Lightning-kabel och 240V väggadapter</t>
  </si>
  <si>
    <t>Komplett laddare med USB-C-kabel och 240V väggadapter</t>
  </si>
  <si>
    <t>Laddkabel, Lightning till USB 2.0 eller högre</t>
  </si>
  <si>
    <t>Laddkabel, Lightning till USB-C</t>
  </si>
  <si>
    <t>Laddkabel, USB-C till USB 2.0 eller högre</t>
  </si>
  <si>
    <t>Laddkabel, USB-C till USB-C</t>
  </si>
  <si>
    <t>Väggadapter 240V, USB 2.0 eller högre</t>
  </si>
  <si>
    <t>Väggadapter 240V, USB-C</t>
  </si>
  <si>
    <t>Fodral (svart eller genomskinlig), skydd för baksida, som passar Mobiltelefon 1</t>
  </si>
  <si>
    <t>Fodral (svart eller genomskinlig), skydd för baksida, som passar Mobiltelefon 2</t>
  </si>
  <si>
    <t>Fodral (svart eller genomskinlig), skydd för baksida, som passar Mobiltelefon 3</t>
  </si>
  <si>
    <t>Fodral (svart eller grå), skydd för fram- och baksida, som passar Mobiltelefon 1</t>
  </si>
  <si>
    <t>Fodral (svart eller grå), skydd för fram- och baksida, som passar Mobiltelefon 2</t>
  </si>
  <si>
    <t>Fodral (svart eller grå), skydd för fram- och baksida, som passar Mobiltelefon 3</t>
  </si>
  <si>
    <t>Ruggat fodral, fallskydd samt skärmskydd, bibehållen funktion, som passar Mobiltelefon 1</t>
  </si>
  <si>
    <t>Ruggat fodral, fallskydd samt skärmskydd, bibehållen funktion, som passar Mobiltelefon 2</t>
  </si>
  <si>
    <t>Ruggat fodral, fallskydd samt skärmskydd, bibehållen funktion, som passar Mobiltelefon 3</t>
  </si>
  <si>
    <t>Skärmskydd i härdat glas, som passar Mobiltelefon 1</t>
  </si>
  <si>
    <t>Skärmskydd i härdat glas, som passar Mobiltelefon 2</t>
  </si>
  <si>
    <t>Skärmskydd i härdat glas, som passar Mobiltelefon 3</t>
  </si>
  <si>
    <t>Skyddsfilm som passar Mobiltelefon 1</t>
  </si>
  <si>
    <t>Skyddsfilm som passar Mobiltelefon 2</t>
  </si>
  <si>
    <t>Skyddsfilm som passar Mobiltelefon 3</t>
  </si>
  <si>
    <t>Hörlurar in-ear, med mikrofon, Lightning-kabel</t>
  </si>
  <si>
    <t>Hörlurar in-ear, med mikrofon, USB-C-kabel</t>
  </si>
  <si>
    <t>Hörlurar in-ear, med mikrofon, trådlösa</t>
  </si>
  <si>
    <t>Hörlurar on- eller over-ear, med mikrofon, brusreducerande, trådlösa</t>
  </si>
  <si>
    <t>Mobiltelefon 1A Grundpris</t>
  </si>
  <si>
    <t>Mobiltelefon 1B Grundpris</t>
  </si>
  <si>
    <t>Totalpris Mobiltelefon 1A med internminne minst 128 GB</t>
  </si>
  <si>
    <t>Totalpris Mobiltelefon 1B med internminne minst 256 GB</t>
  </si>
  <si>
    <t>Tilläggspris skärmskydd i härdat glas för glas/display, endast tillbehöret.</t>
  </si>
  <si>
    <t>Tilläggspris skärmskydd i härdat glas för glas/display, tillbehöret och montering.</t>
  </si>
  <si>
    <t>Tilläggspris tjänst enrollment.</t>
  </si>
  <si>
    <t>4.3.1 Mobiltelefon 1B</t>
  </si>
  <si>
    <t>4.3.1 Mobiltelefon 1A</t>
  </si>
  <si>
    <t>4.3.3 Mobiltelefon 3</t>
  </si>
  <si>
    <t>Mobiltelefon 3 Grundpris</t>
  </si>
  <si>
    <t>Pris för reparation av glas/display Mobiltelefon 1</t>
  </si>
  <si>
    <t>Pris för reparation av glas/display Mobiltelefon 2</t>
  </si>
  <si>
    <t>Pris för reparation av glas/display Mobiltelefon 3</t>
  </si>
  <si>
    <t>Återtag av uttjänta telefoner (Pris per hårdvara)</t>
  </si>
  <si>
    <t>Timpris Säkerhetskonsulter</t>
  </si>
  <si>
    <t>Timpris Tekniker</t>
  </si>
  <si>
    <t>4.3.5 Tillbehör</t>
  </si>
  <si>
    <t>Mobiltelefon 2C</t>
  </si>
  <si>
    <t>Mobiltelefon 2C pris</t>
  </si>
  <si>
    <t>4.3.2 Mobiltelefon 2C</t>
  </si>
  <si>
    <t>4.3.2 Mobiltelefon 2B</t>
  </si>
  <si>
    <t>Mobiltelefon 2B pris</t>
  </si>
  <si>
    <t xml:space="preserve">Mobiltelefon 2A </t>
  </si>
  <si>
    <t>Mobiltelefon 2A pris</t>
  </si>
  <si>
    <t>4.3.2 Mobiltelefon 2A</t>
  </si>
  <si>
    <t>Summa Mobiltelefon 2C</t>
  </si>
  <si>
    <t>Totalpris Mobiltelefon 1B med internminne minst 128 GB</t>
  </si>
  <si>
    <t>Fairphone 5</t>
  </si>
  <si>
    <t>Kingston Canvas Select Plus 64</t>
  </si>
  <si>
    <t>Kingston Canvas Select Plus 128</t>
  </si>
  <si>
    <t>Kingston Canvas Select Plus 256</t>
  </si>
  <si>
    <t>Unisynk Slim Wall Charger strömadapter Lightning</t>
  </si>
  <si>
    <t>Unisynk Slim Wall Charger strömadapter USB-C</t>
  </si>
  <si>
    <t>mophie Essentials Cable USB-A Lightning 1 meter White</t>
  </si>
  <si>
    <t>Unisynk - Lightning-kabel</t>
  </si>
  <si>
    <t>mophie Essentials Cable USB-A - USB-C1 meter White</t>
  </si>
  <si>
    <t>Unisynk Premium - USB typ C-kabel</t>
  </si>
  <si>
    <t>Unisynk Slim Wall Charger strömadapter</t>
  </si>
  <si>
    <t>Fairphone 5 Protective Soft Case</t>
  </si>
  <si>
    <t>PURO Universal Wallet 360°</t>
  </si>
  <si>
    <t>Fairphone 5 Protective Soft Case + Screen Protector</t>
  </si>
  <si>
    <t>Fairphone 5 Screen Protector</t>
  </si>
  <si>
    <t>IFROGZ Defence Glass Apple iPhone</t>
  </si>
  <si>
    <t>Unisynk - Hörlurar med mikrofon - Lightning</t>
  </si>
  <si>
    <t>Unisynk - Hörlurar med mikrofon - USB-C</t>
  </si>
  <si>
    <t>Unisynk True Wireless ENC Headphones</t>
  </si>
  <si>
    <t>EPOS ADAPT 260 - Headset</t>
  </si>
  <si>
    <t>Totalpris Mobiltelefon 1A med internminne minst 64 GB</t>
  </si>
  <si>
    <t>Foxway AB</t>
  </si>
  <si>
    <t>556470-0309</t>
  </si>
  <si>
    <t>Techstep AB</t>
  </si>
  <si>
    <t>556405-0770</t>
  </si>
  <si>
    <t>PNY Performance Plus 64 GB Class 10</t>
  </si>
  <si>
    <t>PNY PRO Elite 128 GB Class 10</t>
  </si>
  <si>
    <t>V7 VPMD256GU3 256 GB Class 10</t>
  </si>
  <si>
    <t>Mophie-Essentials-Cable-USBC-USBC-1 meter-White + Mophie 20 W AC Adapter - USB - For USB Type C</t>
  </si>
  <si>
    <t>OtterBox 1 m Lightning/USB Data Transfer Cable</t>
  </si>
  <si>
    <t>MOPHIE ESSENTIALS CABLE USB-C TO LIGHTNING 1M BLACK</t>
  </si>
  <si>
    <t>Mophie Charging Cable Type C - Type A</t>
  </si>
  <si>
    <t>mophie-Essentials-Cable-USBC-USBC-1 meter-White</t>
  </si>
  <si>
    <t>i-tec CHARGER2A4W USB 2.0 240V</t>
  </si>
  <si>
    <t>Mophie 20 W AC Adapter - USB - For USB Type C</t>
  </si>
  <si>
    <t>TOLERATE GRS TPU CASE</t>
  </si>
  <si>
    <t>TOLERATE GRS WALLET CASE</t>
  </si>
  <si>
    <t>TOLERATE GRS ARMOR EXTREME + SHIELD</t>
  </si>
  <si>
    <t>TOLERATE GLASS SCREEN PROTECTOR</t>
  </si>
  <si>
    <t>TOLERATE SHIELD SCREEN PROTECTOR</t>
  </si>
  <si>
    <t>CHAMPION Headset In-Ear Lightning HSZ450</t>
  </si>
  <si>
    <t>Samsung Earphones USB-C Black</t>
  </si>
  <si>
    <t>Denver Truly wireless Bluetooth earbuds</t>
  </si>
  <si>
    <t>CELLY Ultrabeat Bluetooth-hörlurar ANC Svart</t>
  </si>
  <si>
    <t>Kingston Technology/ Canvas Select Plus, 64 GB</t>
  </si>
  <si>
    <t>Kingston Technology/ Canvas Select Plus, 128 GB</t>
  </si>
  <si>
    <t>Kingston Technology/ Canvas Select Plus, 256 GB</t>
  </si>
  <si>
    <t>Essentials/ Wall Charger Lightning</t>
  </si>
  <si>
    <t>Essentials/ Wall Charger USB-C</t>
  </si>
  <si>
    <t>Fairphone/ Fairphone 5 Cover</t>
  </si>
  <si>
    <t>MILEGAO for Fairphone 5 Flip Cover</t>
  </si>
  <si>
    <t>Shellbox Waterproof Case</t>
  </si>
  <si>
    <t>Panzerglass</t>
  </si>
  <si>
    <t>ProXtend Lightning In-Ear Headset White</t>
  </si>
  <si>
    <t>Insmat Insmat C10 - USB-C - svart</t>
  </si>
  <si>
    <t>Streetz TWS-0001 in-ear True Wireless</t>
  </si>
  <si>
    <t>Epos Epos Sennheiser Adapt 560 II Headset</t>
  </si>
  <si>
    <t>Samsung EVO Plus MB-MC64KA 64 GB</t>
  </si>
  <si>
    <t>Kingston Canvas Select Plus - microSDXC - 128 GB</t>
  </si>
  <si>
    <t>Samsung EVO Plus MB-MC256KA - microSDXC 256 GB</t>
  </si>
  <si>
    <t>MOPHIE WALL ADAPTER USB-C 20W WHITE EU</t>
  </si>
  <si>
    <t>MicroConnect - Lightning-kabel - Lightning hane till USB A 2.0 hane - 1 m</t>
  </si>
  <si>
    <t>Belkin BOOST CHARGE - Lightning-kabel - 24 pin USB-C hane till Lightning hane - 1 m - vit</t>
  </si>
  <si>
    <t>MicroConnect - USB typ C-kabel - USB-C till USB A 2.0 - 50 cm</t>
  </si>
  <si>
    <t>Essentials - USB typ C-kabel - USB-C till USB-C - 1.5 m</t>
  </si>
  <si>
    <t>TOLERATE GRS TPU CASE IPHONE 7/8/SE BLK BULK.
TOLERATE GRS TPU CASE IPHONE 13 BLK BULK.</t>
  </si>
  <si>
    <t>TOLERATE GRS TPU CASE SAMSUNG A33 BLK BULK.
TOLERATE GRS TPU CASE SAMSUNG S23 BLK BULK.
TOLERATE GRS TPU CASE SAMSUNG XCOVER 5 BLK BULK.</t>
  </si>
  <si>
    <t>TOLERATE GRS TPU CASE FAIRPHONE 5 BLK BULK</t>
  </si>
  <si>
    <t>TOLERATE GRS WALLET CASE IPHONE 7/8/SE BLK BULK
TOLERATE GRS WALLET CASE IPHONE 13 BLK BULK</t>
  </si>
  <si>
    <t>TOLERATE GRS WALLET CASE SAMSUNG A33 BLK BULK
TOLERATE GRS WALLET CASE SAMSUNG S23 BLK BULK
TOLERATE GRS WALLET CASE SAMSUNG XCOVER 5 BLK BULK</t>
  </si>
  <si>
    <t>TOLERATE GRS WALLET CASE FAIRPHONE 5 BLK BULK</t>
  </si>
  <si>
    <t>TOLERATE GRS ARMOR IPHONE SE BLACK BULK inkl. TOLERATE GLASS SCREEN PROTECTOR IPHONE 6/6S/7/8/SE BULK.
TOLERATE GRS ARMOR IPHONE 13 BLACK BULK inkl. TOLERATE GLASS SCREEN PROTECTOR IPHONE 13 BULK.</t>
  </si>
  <si>
    <t>TOLERATE GRS ARMOR SAMSUNG A33 BLACK BULK inkl. TOLERATE GLASS SCREEN PROTECTOR A33.
TOLERATE GRS ARMOR SAMSUNG S23 TRANSPARENT BULK inkl. TOLERATE GLASS SCREEN PROTECTOR S23.
TOLERATE GRS ARMOR SAMSUNG XCOVER 5 TRANSPARENT BULK inkl. TOLERATE GLASS SCREEN PROTECTOR XCOVER 5.</t>
  </si>
  <si>
    <t>TOLERATE GRS ARMOR FAIRPHONE 5 BLACK BULK inkl. TOLERATE SHIELD SCREEN PROTECTOR FAIRPHONE 5 BULK</t>
  </si>
  <si>
    <t>TOLERATE GLASS SCREEN PROTECTOR IPHONE 6/6S/7/8/SE BULK.
TOLERATE GLASS SCREEN PROTECTOR IPHONE 13/13 PRO/14 FS BULK.</t>
  </si>
  <si>
    <t>TOLERATE GLASS SCREEN PROTECTOR SAMSUNG A33 BULK.
TOLERATE GLASS SCREEN PROTECTOR SAMSUNG S22/S23 BULK.
TOLERATE GLASS SCREEN PROTECTOR SAMSUNG XCOVER 5 BULK.</t>
  </si>
  <si>
    <t>TOLERATE GLASS SCREEN PROTECTOR FAIRPHONE 5 BULK</t>
  </si>
  <si>
    <t>TOLERATE SHIELD SCREEN PROTECTOR IPHONE 6/6S/7/8/SE BULK.
TOLERATE SHIELD SCREEN PROTECTOR IPHONE 13/13 PRO/14 BULK.</t>
  </si>
  <si>
    <t>TOLERATE SHIELD SCREEN PROTECTOR SAMSUNG A33 BULK.
TOLERATE SHIELD SCREEN PROTECTOR SAMSUNG S22/S23 BULK.
TOLERATE SHIELD SCREEN PROTECTOR SAMSUNG XCOVER 5 BULK.</t>
  </si>
  <si>
    <t>TOLERATE SHIELD SCREEN PROTECTOR FAIRPHONE 5 BULK</t>
  </si>
  <si>
    <t>Unisynk In-Ear Headphones Lightning White</t>
  </si>
  <si>
    <t>UNISYNK In-Ear Headphones w. USB-C connector Black</t>
  </si>
  <si>
    <t>STREETZ Bluetooth noise cancelling headphones, microphone, buttons</t>
  </si>
  <si>
    <t>Tele2 Sverige Aktiebolag</t>
  </si>
  <si>
    <t>PNY P-SDU64G10PPL-GE "Performance Plus 64 GB Class 10/UHS-I (U1) microSDXC"</t>
  </si>
  <si>
    <t>PNY P-SDU128V31100PRO-GE "PRO Elite 128 GB Class 10/UHS-I (U3) microSDXC"</t>
  </si>
  <si>
    <t>Kingston SDCS2/256GBSP "Canvas Select Plus SDCS2 256 GB Class 10/UHS-I (U3) microSDXC"</t>
  </si>
  <si>
    <t>Tolerate ED060074 "komplett laddare med lighntning 240 v väggadapter"</t>
  </si>
  <si>
    <t>Tolerate ED060075 "komplett laddare med USB-C 240 v väggadapter"</t>
  </si>
  <si>
    <t>Tolerate ED060076 "laddkabel, lightning med USB 2.0 eller högre"</t>
  </si>
  <si>
    <t>Tolerate ED060116 "laddkabel, lightning till USB-C"</t>
  </si>
  <si>
    <t>Tolerate ED060077 "laddkabel,USB-C  till USB 2.0"</t>
  </si>
  <si>
    <t>Tolerate ED060078 "laddkabel,USB-C till USB-C"</t>
  </si>
  <si>
    <t>Tolerate ED060097 "väggaddapter 240 V, USB 2.0"</t>
  </si>
  <si>
    <t>UNISYNK 10360 "USB-C PD 20W CHARGER SLIM WHITE BULKPACK</t>
  </si>
  <si>
    <t>Champion HSZ450S "Headset In-Ear Lightning"</t>
  </si>
  <si>
    <t>Tolerate ED800488 "Hörlurar in-Ear, med microfon, USB-C kabel"</t>
  </si>
  <si>
    <t>Champion HBT110 "Wireless In-Ear headphones"</t>
  </si>
  <si>
    <t>Champion HBT500 "Over-Ear Wireless headset med ANC"</t>
  </si>
  <si>
    <t>Telenor Sverige Aktiebolag</t>
  </si>
  <si>
    <t>556421-0309</t>
  </si>
  <si>
    <t>SanDisk Ultra 64 GB Class 10/UHS-I microSDXC - 140 MB/s</t>
  </si>
  <si>
    <t>SanDisk Ultra 128 GB Class 10/UHS-I (U1) microSDXC - 100 MB/s</t>
  </si>
  <si>
    <t>SanDisk Ultra 256 GB Class 10/UHS-I microSDXC - 150 MB/s Read</t>
  </si>
  <si>
    <t>Unisynk Lightning Wall Charger Kit G2</t>
  </si>
  <si>
    <t>Unisynk USB-C Wall Charger Kit G2</t>
  </si>
  <si>
    <t>Mophie-Essentials-Cable-USBA-lightning-1 meter</t>
  </si>
  <si>
    <t>Mophie-Essentials-Cable-USBC-lightning-1 meter</t>
  </si>
  <si>
    <t>Mophie-Essentials-Cable-USBA-USBC-1 meter</t>
  </si>
  <si>
    <t>Mophie-Essentials-Cable-USBC-USBC-1 meter</t>
  </si>
  <si>
    <t>Anker Wall Charger 20W USB</t>
  </si>
  <si>
    <t>Mophie Wall Adapter-USB-C-20W</t>
  </si>
  <si>
    <t>TOLERATE GRS TPU CASE Apple iPhone</t>
  </si>
  <si>
    <t>TOLERATE GRS TPU CASE Samsung</t>
  </si>
  <si>
    <t>TOLERATE GRS TPU CASE Fairphone</t>
  </si>
  <si>
    <t>TOLERATE WALLET CASE APPLE iPhone</t>
  </si>
  <si>
    <t>TOLERATE WALLET CASE SAMSUNG</t>
  </si>
  <si>
    <t>TOLERATE WALLET CASE Fairphone</t>
  </si>
  <si>
    <t>TOLERATE ARMOR AIR APPLE iPhone inklusive skärmskydd</t>
  </si>
  <si>
    <t>TOLERATE ARMOR AIR Samsung inklusive skärmskydd</t>
  </si>
  <si>
    <t>TOLERATE ARMOR AIR Fairphone inklusive skärmskydd</t>
  </si>
  <si>
    <t>Invisible Shield Glass Elite Apple iPhone</t>
  </si>
  <si>
    <t>Invisible Shield Glass Elite Samsung</t>
  </si>
  <si>
    <t>InvisibleShield Ultra Clear Fairphone</t>
  </si>
  <si>
    <t>IFROGZ Defence Glass Samsung</t>
  </si>
  <si>
    <t>IFROGZ Defence Glass Fairphone</t>
  </si>
  <si>
    <t>UNISYNK IN-EAR HEADPHONES W. LIGHTNING CONNECTOR WHITE</t>
  </si>
  <si>
    <t>UNISYNK IN-EAR HEADPHONES W. USB-C CONNECTOR BLACK</t>
  </si>
  <si>
    <t>Urbanista Austin Midnight Black</t>
  </si>
  <si>
    <t>JBL TUNE 760 NC OVER-EAR HEADPHONE BLACK</t>
  </si>
  <si>
    <t>Mobiltelefoner</t>
  </si>
  <si>
    <t>Summa rad 5</t>
  </si>
  <si>
    <t>Summa rad 6</t>
  </si>
  <si>
    <t>2. Fyll i ditt behov, ange antal hårdvaror (maximalt 200 st och 24 avrop per år) och eventuella uppgraderingar, tillbehör och tjänster som önskas. 
     Inget tak på uppgraderingar, tillbehör och tjänster</t>
  </si>
  <si>
    <t>anbud@foxway.com</t>
  </si>
  <si>
    <t>upphandling@techstep.io</t>
  </si>
  <si>
    <t>08-546 700 00</t>
  </si>
  <si>
    <t>David Heibrant</t>
  </si>
  <si>
    <t>070 220 64 30</t>
  </si>
  <si>
    <t>Björn Andersson</t>
  </si>
  <si>
    <t>0243-24 89 85</t>
  </si>
  <si>
    <t>Johnnie Helsing</t>
  </si>
  <si>
    <t>010-176 05 08 / 0767-23 21 06</t>
  </si>
  <si>
    <t>0739 10 72 55</t>
  </si>
  <si>
    <t>Carl-Henrik Axelsson</t>
  </si>
  <si>
    <t>0708 33 16 17</t>
  </si>
  <si>
    <t>Produkter tillbehör mobiltelefoner</t>
  </si>
  <si>
    <t>mobiltelefoner2023DYN@atea.se</t>
  </si>
  <si>
    <t xml:space="preserve">mobiltelefoner.avrop@telenor.se     </t>
  </si>
  <si>
    <t>Särskild fördelningsnyckel</t>
  </si>
  <si>
    <t>Tillbehör Mobiltelefoner</t>
  </si>
  <si>
    <t>För garanti, åtgärdstider, viten och leveransvillkor etc. se Allmänna vilkor samt Vägledningen.</t>
  </si>
  <si>
    <t>SAMSUNG GALAXY XCOVER 7 128GB BLACK ENTERPRISE EDITION</t>
  </si>
  <si>
    <t>Samsung Galaxy Xcover 7</t>
  </si>
  <si>
    <t>Samsung Galaxy Xcover 7 EE</t>
  </si>
  <si>
    <t>Apple iPhone 16e</t>
  </si>
  <si>
    <t>Samsung Galaxy S24</t>
  </si>
  <si>
    <t>DELTACO USB-AC182 strömadapter</t>
  </si>
  <si>
    <t>Zagg skyddsfodral</t>
  </si>
  <si>
    <t>iFrogz Defence skärmskydd iPhone + ZAGG Manhattan Snap</t>
  </si>
  <si>
    <t>iFrogz Defence skärmskydd iPhone</t>
  </si>
  <si>
    <t>InvisibleShield Glass Apple Samsung</t>
  </si>
  <si>
    <t>iPhone 16e Black</t>
  </si>
  <si>
    <t xml:space="preserve">Apple iPhone 15 </t>
  </si>
  <si>
    <t>DELTACO USB-AC182 strömadapter - USB typ A 2.0 - 18 Watt 240V + MicroConnect - Lightning-kabel - Lightning hane till USB A 2.0 hane - 1 m</t>
  </si>
  <si>
    <t>DELTACO USB-AC182 strömadapter - USB typ A 2.0 - 18 Watt 240V</t>
  </si>
  <si>
    <t>Apple iPhone 15</t>
  </si>
  <si>
    <t>Samsung Galaxy A34 Enterprise Edition</t>
  </si>
  <si>
    <t>FAIRPHONE 5 5G 8+256 GB</t>
  </si>
  <si>
    <t>Samsung XCover 7 Enterprise Edition</t>
  </si>
  <si>
    <t>Samsung Galaxy S24 Enterprise Edition</t>
  </si>
  <si>
    <t>Tolerate "GRS TPU CASE IPHONE BULK" + Tolerate "GRS TPU CASE IPHONE BULK"</t>
  </si>
  <si>
    <t>Tolerate "GRS TPU CASE SAMSUNG BULK" + Tolerate "GRS TPU CASE SAMSUNG BULK" + Tolerate "GRS TPU CASE SAMSUNG BULK"</t>
  </si>
  <si>
    <t>Tolerate "GRS TPU CASE FAIRPHONE BLK BULK"</t>
  </si>
  <si>
    <t>Tolerate "GRS WALLET CASE  + Tolerate  "GRS WALLET CASE "</t>
  </si>
  <si>
    <t>Tolerate "GRS WALLET CASE SAMSUNG BULK" + Tolerate "GRS WALLET CASE SAMSUNG BULK" + Tolerate "GRS WALLET CASE SAMSUNG BULK"</t>
  </si>
  <si>
    <t>Tolerate "GRS WALLET CASE FAIRPHONE BLK BULK"</t>
  </si>
  <si>
    <t>Tolerate "ARMOR AIR TRP WITH SHIELD IPHONE" + Tolerate "ARMOR AIR TRP WITH SHIELD IPHONE</t>
  </si>
  <si>
    <t>Tolerate "ARMOR AIR TRP WITH SHIELD SAMSUNG " + Tolerate "ARMOR AIR TRP WITH SHIELD SAMSUNG" + Tolerate "ARMOR AIR TRP WITH SHIELD SAMSUNG"</t>
  </si>
  <si>
    <t>Tolerate"GRS ARMOR BLACK WITH SHIELD FAIRPHONE"</t>
  </si>
  <si>
    <t>Tolerate "GLASS SCREEN PROTECTOR IPHONE" + Tolerate "GLASS SCREEN PROTECTOR IPHONE"</t>
  </si>
  <si>
    <t>Tolerate "GLASS SCREEN PROTECTOR SAMSUNG BULK" + Tolerate "GLASS SCREEN PROTECTOR SAMSUNG BULK" + Tolerate "GLASS SCREEN PROTECTOR SAMSUNG BULK"</t>
  </si>
  <si>
    <t>Tolerate "GLASS SCREEN PROTECTOR FAIRPHONE BULK"</t>
  </si>
  <si>
    <t>Tolerate "SHIELD SCREEN PROTECTOR IPHONE BULK" + Tolerate "SHIELD SCREEN PROTECTOR IPHONE BULK"</t>
  </si>
  <si>
    <t>Tolerate "SHIELD SCREEN PROTECTOR SAMSUNG  BULK" + Tolerate "SHIELD SCREEN PROTECTOR SAMSUNG BULK" + Tolerate "SHIELD SCREEN PROTECTOR SAMSUNG BULK"</t>
  </si>
  <si>
    <t>Tolerate "SHIELD SCREEN PROTECTOR FAIRPHONE BULK"</t>
  </si>
  <si>
    <t>Samsung Galaxy A36 EE</t>
  </si>
  <si>
    <t>iPhone 16E 128GB</t>
  </si>
  <si>
    <t>Apple  iPhone 15 128GB</t>
  </si>
  <si>
    <t>APPLE IPHONE 16E BLACK</t>
  </si>
  <si>
    <t>avrop_KK_klientmobil_se@tele2.com</t>
  </si>
  <si>
    <t>GRE8T - Baksidesskydd för mobiltelefon - GRS - termoplastisk polyuretan (TPU) - svart - för Apple iPhone 16e</t>
  </si>
  <si>
    <t>Samsung Galaxy A36 - Enterprise Edition - fantastisk svart - 5G pekskärmsmobil - 128 GB - GSM</t>
  </si>
  <si>
    <t>Samsung Galaxy S25 - Enterprise Edition - silver - 5G pekskärmsmobil - 128 GB - GSM</t>
  </si>
  <si>
    <t>Unisynk - True wireless-hörlurar med mikrofon</t>
  </si>
  <si>
    <t>wpavrop@advania.com</t>
  </si>
  <si>
    <t>Samsung Galaxy A36</t>
  </si>
  <si>
    <t>IFROGZ Defence Glass Samsung A36</t>
  </si>
  <si>
    <t>IFROGZ Defence Case Folio Samsung</t>
  </si>
  <si>
    <t>IFROGZ Defence Case + Glass Samsung</t>
  </si>
  <si>
    <t>IFROGZ Defence Glass Samsung A3</t>
  </si>
  <si>
    <t xml:space="preserve">Bid Advania (Olle Isacsson) </t>
  </si>
  <si>
    <t>Bergen Case Pro iPhone 16e BLACK - BULK PACKAGING</t>
  </si>
  <si>
    <t>2A:  Dbramante Bergen – Galaxy A36 – Black, 2B:  Dbramante Bergen – Galaxy S24 – Black,2C: Tolerate Magnetic Wallet Case – XCover 7 – Black</t>
  </si>
  <si>
    <t>Apple/ Lightning to USB Cable (1m)</t>
  </si>
  <si>
    <t>Apple/ USB-C to Lightning Cable</t>
  </si>
  <si>
    <t>Samsung Galaxy S25 FE</t>
  </si>
  <si>
    <t>Samsung Galaxy S25</t>
  </si>
  <si>
    <t>Apple iPhone 16</t>
  </si>
  <si>
    <t>Laddkabel, USB-C till USB 2.0- Deltaco</t>
  </si>
  <si>
    <t>Laddkabel, USB-C till USB-C MicroConnect</t>
  </si>
  <si>
    <t>Väggadapter vit- USB 2.0-Deltaco</t>
  </si>
  <si>
    <t>Väggadapter vit- USB-C Deltaco</t>
  </si>
  <si>
    <t>IF Cases Defence CaseApple iPhone 16e/15/14/13 Svart- ZAGG</t>
  </si>
  <si>
    <t xml:space="preserve">2A,Dbramante1928 Nuuk - Baksidesskydd för mobiltelefon - svart - för Samsung Galaxy A36. 2B: Dbramante Oslo eller Stockholm-serien – Galaxy S24/S25. 2C:  Nuuk Case for Galaxy Xcover 7 BLACK </t>
  </si>
  <si>
    <t xml:space="preserve">Dbramante1928 -Bergen Case Pro iPhone 16e svart </t>
  </si>
  <si>
    <t>2A:  Dbramante Bergen – till Galaxy A36 – Black, 2B:  Dbramante Bergen –till  Galaxy S24 – Black,2C: Tolerate Magnetic Wallet Case –till XCover 7 – Black</t>
  </si>
  <si>
    <t xml:space="preserve">Otterbox defender till  Iphone 16e </t>
  </si>
  <si>
    <t xml:space="preserve">2A: SupCase Unicorn Beetle Pro -Galaxy A36 – svart ,2B: OtterBox Defender – Galaxy S24 – svart, 2C: ARMOR-X Shockproof Rugged Case – Galaxy A36 – svart </t>
  </si>
  <si>
    <t xml:space="preserve">
2A: Otterbox Invisibleshield – Galaxy A36, 2B:  PanzerGlass – Samsung Galaxy S24, 3B: Tolerate Screen Protector – XCover 7</t>
  </si>
  <si>
    <t>2A: ZAGG  Invisibleshield – Galaxy A36, 2B,PanzerGlass – Samsung Galaxy S24, 2C Tolerate Screen Protector – XCover 7</t>
  </si>
  <si>
    <t>Rev datum 2026-03-24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</si>
</sst>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30" x14ac:knownFonts="1">
    <font>
      <sz val="10"/>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3"/>
      <color theme="1"/>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14"/>
      <color theme="1"/>
      <name val="Franklin Gothic Book"/>
      <family val="2"/>
      <scheme val="minor"/>
    </font>
    <font>
      <i/>
      <sz val="10"/>
      <color theme="1"/>
      <name val="Franklin Gothic Book"/>
      <family val="2"/>
      <scheme val="minor"/>
    </font>
    <font>
      <sz val="8"/>
      <name val="Franklin Gothic Book"/>
      <family val="2"/>
      <scheme val="minor"/>
    </font>
    <font>
      <sz val="11"/>
      <color theme="1"/>
      <name val="Franklin Gothic Book"/>
      <family val="2"/>
    </font>
    <font>
      <b/>
      <sz val="9"/>
      <color theme="1"/>
      <name val="Franklin Gothic Book"/>
      <family val="2"/>
      <scheme val="minor"/>
    </font>
    <font>
      <sz val="9"/>
      <color indexed="81"/>
      <name val="Tahoma"/>
      <charset val="1"/>
    </font>
    <font>
      <b/>
      <sz val="9"/>
      <color indexed="81"/>
      <name val="Tahoma"/>
      <charset val="1"/>
    </font>
    <font>
      <sz val="9"/>
      <color indexed="81"/>
      <name val="Tahoma"/>
    </font>
    <font>
      <b/>
      <sz val="9"/>
      <color indexed="81"/>
      <name val="Tahoma"/>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99"/>
        <bgColor indexed="64"/>
      </patternFill>
    </fill>
    <fill>
      <patternFill patternType="solid">
        <fgColor rgb="FFFFC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4" fillId="0" borderId="0" applyNumberFormat="0" applyFill="0" applyBorder="0" applyAlignment="0" applyProtection="0"/>
    <xf numFmtId="0" fontId="3" fillId="0" borderId="0"/>
    <xf numFmtId="0" fontId="2" fillId="0" borderId="0"/>
    <xf numFmtId="0" fontId="1" fillId="0" borderId="0"/>
  </cellStyleXfs>
  <cellXfs count="193">
    <xf numFmtId="0" fontId="0" fillId="0" borderId="0" xfId="0"/>
    <xf numFmtId="0" fontId="0" fillId="3" borderId="1" xfId="0" applyFill="1" applyBorder="1"/>
    <xf numFmtId="0" fontId="0" fillId="3" borderId="1" xfId="0" applyFill="1" applyBorder="1" applyAlignment="1">
      <alignment wrapText="1"/>
    </xf>
    <xf numFmtId="0" fontId="0" fillId="3" borderId="0" xfId="0" applyFill="1"/>
    <xf numFmtId="0" fontId="0" fillId="3" borderId="0" xfId="0" applyFill="1" applyAlignment="1">
      <alignment horizontal="center"/>
    </xf>
    <xf numFmtId="0" fontId="6" fillId="3" borderId="1" xfId="0" applyFont="1" applyFill="1" applyBorder="1"/>
    <xf numFmtId="0" fontId="0" fillId="3" borderId="0" xfId="0" applyFill="1" applyAlignment="1">
      <alignment wrapText="1"/>
    </xf>
    <xf numFmtId="164" fontId="6" fillId="3" borderId="1" xfId="0" applyNumberFormat="1" applyFont="1" applyFill="1" applyBorder="1"/>
    <xf numFmtId="164" fontId="0" fillId="3" borderId="1" xfId="0" applyNumberFormat="1" applyFill="1" applyBorder="1"/>
    <xf numFmtId="0" fontId="6" fillId="3" borderId="0" xfId="0" applyFont="1" applyFill="1" applyAlignment="1">
      <alignment wrapText="1"/>
    </xf>
    <xf numFmtId="0" fontId="6" fillId="3" borderId="0" xfId="0" applyFont="1" applyFill="1"/>
    <xf numFmtId="164" fontId="6" fillId="3" borderId="0" xfId="0" applyNumberFormat="1" applyFont="1" applyFill="1"/>
    <xf numFmtId="0" fontId="10" fillId="3" borderId="0" xfId="0" applyFont="1" applyFill="1"/>
    <xf numFmtId="0" fontId="7" fillId="3" borderId="0" xfId="0" applyFont="1" applyFill="1"/>
    <xf numFmtId="0" fontId="0" fillId="3" borderId="6" xfId="0" applyFill="1" applyBorder="1"/>
    <xf numFmtId="0" fontId="0" fillId="4" borderId="1" xfId="0" applyFill="1" applyBorder="1"/>
    <xf numFmtId="164" fontId="0" fillId="3" borderId="0" xfId="0" applyNumberFormat="1" applyFill="1"/>
    <xf numFmtId="0" fontId="14" fillId="3" borderId="0" xfId="1" applyFill="1"/>
    <xf numFmtId="0" fontId="15" fillId="3" borderId="0" xfId="0" applyFont="1" applyFill="1"/>
    <xf numFmtId="0" fontId="16" fillId="3" borderId="0" xfId="0" applyFont="1" applyFill="1"/>
    <xf numFmtId="0" fontId="9" fillId="3" borderId="0" xfId="0" applyFont="1" applyFill="1"/>
    <xf numFmtId="0" fontId="13" fillId="3" borderId="0" xfId="0" applyFont="1" applyFill="1"/>
    <xf numFmtId="0" fontId="0" fillId="3" borderId="0" xfId="0" applyFill="1" applyAlignment="1">
      <alignment vertical="top"/>
    </xf>
    <xf numFmtId="0" fontId="0" fillId="2" borderId="0" xfId="0" applyFill="1"/>
    <xf numFmtId="0" fontId="0" fillId="3" borderId="14" xfId="0" applyFill="1" applyBorder="1"/>
    <xf numFmtId="0" fontId="0" fillId="3" borderId="15" xfId="0" applyFill="1" applyBorder="1"/>
    <xf numFmtId="0" fontId="0" fillId="3" borderId="19" xfId="0" applyFill="1" applyBorder="1"/>
    <xf numFmtId="0" fontId="0" fillId="3" borderId="20" xfId="0" applyFill="1" applyBorder="1"/>
    <xf numFmtId="0" fontId="6" fillId="3" borderId="1" xfId="0" applyFont="1" applyFill="1" applyBorder="1" applyAlignment="1">
      <alignment wrapText="1"/>
    </xf>
    <xf numFmtId="0" fontId="0" fillId="3" borderId="1" xfId="0" applyFill="1" applyBorder="1" applyAlignment="1">
      <alignment vertical="top" wrapText="1"/>
    </xf>
    <xf numFmtId="0" fontId="19" fillId="3" borderId="1" xfId="0" applyFont="1" applyFill="1" applyBorder="1"/>
    <xf numFmtId="0" fontId="7" fillId="3" borderId="1" xfId="0" applyFont="1" applyFill="1" applyBorder="1"/>
    <xf numFmtId="0" fontId="0" fillId="0" borderId="1" xfId="0" applyBorder="1"/>
    <xf numFmtId="0" fontId="20" fillId="3" borderId="0" xfId="0" applyFont="1" applyFill="1"/>
    <xf numFmtId="0" fontId="0" fillId="3" borderId="1" xfId="0" applyFill="1" applyBorder="1" applyAlignment="1">
      <alignment horizontal="center" wrapText="1"/>
    </xf>
    <xf numFmtId="0" fontId="12" fillId="3" borderId="0" xfId="0" applyFont="1" applyFill="1" applyAlignment="1">
      <alignment horizontal="left"/>
    </xf>
    <xf numFmtId="0" fontId="12" fillId="3" borderId="11" xfId="0" applyFont="1"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0" fillId="3" borderId="1" xfId="0" applyFill="1" applyBorder="1" applyAlignment="1">
      <alignment horizontal="center"/>
    </xf>
    <xf numFmtId="0" fontId="6" fillId="3" borderId="0" xfId="0" applyFont="1" applyFill="1" applyAlignment="1">
      <alignment horizontal="center"/>
    </xf>
    <xf numFmtId="0" fontId="0" fillId="3" borderId="21" xfId="0" applyFill="1" applyBorder="1"/>
    <xf numFmtId="0" fontId="0" fillId="3" borderId="18" xfId="0" applyFill="1" applyBorder="1"/>
    <xf numFmtId="0" fontId="6" fillId="3" borderId="16" xfId="0" applyFont="1" applyFill="1" applyBorder="1" applyAlignment="1">
      <alignment horizontal="left" wrapText="1"/>
    </xf>
    <xf numFmtId="0" fontId="6" fillId="3" borderId="17" xfId="0" applyFont="1" applyFill="1" applyBorder="1" applyAlignment="1">
      <alignment horizontal="left" wrapText="1"/>
    </xf>
    <xf numFmtId="0" fontId="0" fillId="5" borderId="23" xfId="0" applyFill="1" applyBorder="1" applyAlignment="1">
      <alignment horizontal="left" vertical="top" wrapText="1"/>
    </xf>
    <xf numFmtId="0" fontId="21" fillId="3" borderId="0" xfId="0" applyFont="1" applyFill="1"/>
    <xf numFmtId="165" fontId="0" fillId="3" borderId="15" xfId="0" applyNumberFormat="1" applyFill="1" applyBorder="1"/>
    <xf numFmtId="0" fontId="6" fillId="3" borderId="14" xfId="0" applyFont="1" applyFill="1" applyBorder="1" applyAlignment="1">
      <alignment horizontal="center"/>
    </xf>
    <xf numFmtId="0" fontId="0" fillId="3" borderId="9" xfId="0" applyFill="1" applyBorder="1"/>
    <xf numFmtId="0" fontId="0" fillId="3" borderId="12" xfId="0" applyFill="1" applyBorder="1"/>
    <xf numFmtId="0" fontId="0" fillId="3" borderId="24" xfId="0" applyFill="1" applyBorder="1" applyAlignment="1">
      <alignment horizontal="center"/>
    </xf>
    <xf numFmtId="0" fontId="0" fillId="3" borderId="2" xfId="0" applyFill="1" applyBorder="1" applyAlignment="1">
      <alignment horizontal="center"/>
    </xf>
    <xf numFmtId="0" fontId="0" fillId="3" borderId="10" xfId="0" applyFill="1" applyBorder="1"/>
    <xf numFmtId="0" fontId="0" fillId="3" borderId="11" xfId="0" applyFill="1" applyBorder="1"/>
    <xf numFmtId="0" fontId="0" fillId="3" borderId="13" xfId="0" applyFill="1" applyBorder="1"/>
    <xf numFmtId="0" fontId="6" fillId="3" borderId="25" xfId="0" applyFont="1" applyFill="1" applyBorder="1"/>
    <xf numFmtId="0" fontId="6" fillId="0" borderId="17" xfId="0" applyFont="1" applyBorder="1"/>
    <xf numFmtId="0" fontId="22" fillId="5" borderId="1" xfId="0" applyFont="1" applyFill="1" applyBorder="1" applyAlignment="1">
      <alignment wrapText="1"/>
    </xf>
    <xf numFmtId="0" fontId="22" fillId="3" borderId="1" xfId="0" applyFont="1" applyFill="1" applyBorder="1" applyAlignment="1">
      <alignment wrapText="1"/>
    </xf>
    <xf numFmtId="164" fontId="0" fillId="6" borderId="1" xfId="0" applyNumberFormat="1" applyFill="1" applyBorder="1"/>
    <xf numFmtId="0" fontId="0" fillId="3" borderId="26" xfId="0" applyFill="1" applyBorder="1"/>
    <xf numFmtId="164" fontId="0" fillId="3" borderId="0" xfId="0" applyNumberFormat="1" applyFill="1" applyAlignment="1">
      <alignment horizontal="left"/>
    </xf>
    <xf numFmtId="0" fontId="0" fillId="3" borderId="27" xfId="0" applyFill="1" applyBorder="1"/>
    <xf numFmtId="0" fontId="0" fillId="3" borderId="26" xfId="0" applyFill="1" applyBorder="1" applyAlignment="1">
      <alignment horizontal="center"/>
    </xf>
    <xf numFmtId="0" fontId="6" fillId="3" borderId="22" xfId="0" applyFont="1" applyFill="1" applyBorder="1" applyAlignment="1">
      <alignment horizontal="left"/>
    </xf>
    <xf numFmtId="0" fontId="0" fillId="3" borderId="2" xfId="0" applyFill="1" applyBorder="1" applyAlignment="1">
      <alignment horizontal="left" vertical="top"/>
    </xf>
    <xf numFmtId="0" fontId="0" fillId="3" borderId="16" xfId="0" applyFill="1" applyBorder="1" applyAlignment="1">
      <alignment horizontal="center"/>
    </xf>
    <xf numFmtId="0" fontId="6" fillId="3" borderId="30" xfId="0" applyFont="1" applyFill="1" applyBorder="1"/>
    <xf numFmtId="0" fontId="6" fillId="0" borderId="23" xfId="0" applyFont="1" applyBorder="1" applyAlignment="1">
      <alignment horizontal="center"/>
    </xf>
    <xf numFmtId="0" fontId="6" fillId="0" borderId="31" xfId="0" applyFont="1" applyBorder="1"/>
    <xf numFmtId="0" fontId="6" fillId="3" borderId="32" xfId="0" applyFont="1" applyFill="1" applyBorder="1" applyAlignment="1">
      <alignment horizontal="left"/>
    </xf>
    <xf numFmtId="0" fontId="6" fillId="3" borderId="27" xfId="0" applyFont="1" applyFill="1" applyBorder="1" applyAlignment="1">
      <alignment horizontal="center"/>
    </xf>
    <xf numFmtId="0" fontId="0" fillId="3" borderId="27" xfId="0" applyFill="1" applyBorder="1" applyAlignment="1">
      <alignment wrapText="1"/>
    </xf>
    <xf numFmtId="0" fontId="0" fillId="3" borderId="33" xfId="0" applyFill="1" applyBorder="1"/>
    <xf numFmtId="0" fontId="0" fillId="3" borderId="35" xfId="0" applyFill="1" applyBorder="1"/>
    <xf numFmtId="0" fontId="0" fillId="3" borderId="2" xfId="0" applyFill="1" applyBorder="1" applyAlignment="1">
      <alignment vertical="top" wrapText="1"/>
    </xf>
    <xf numFmtId="0" fontId="0" fillId="3" borderId="2" xfId="0" applyFill="1" applyBorder="1" applyAlignment="1">
      <alignment vertical="top"/>
    </xf>
    <xf numFmtId="0" fontId="0" fillId="3" borderId="23" xfId="0" applyFill="1" applyBorder="1" applyAlignment="1">
      <alignment vertical="top"/>
    </xf>
    <xf numFmtId="0" fontId="0" fillId="3" borderId="0" xfId="0" applyFill="1" applyAlignment="1">
      <alignment horizontal="center" wrapText="1"/>
    </xf>
    <xf numFmtId="164" fontId="6" fillId="3" borderId="23" xfId="0" applyNumberFormat="1" applyFont="1" applyFill="1" applyBorder="1"/>
    <xf numFmtId="0" fontId="24" fillId="0" borderId="0" xfId="0" applyFont="1" applyAlignment="1">
      <alignment horizontal="left" vertical="center" indent="1"/>
    </xf>
    <xf numFmtId="0" fontId="24" fillId="0" borderId="0" xfId="0" applyFont="1"/>
    <xf numFmtId="0" fontId="4" fillId="0" borderId="0" xfId="0" applyFont="1" applyAlignment="1">
      <alignment horizontal="left" vertical="center" indent="1"/>
    </xf>
    <xf numFmtId="165" fontId="0" fillId="0" borderId="17" xfId="0" applyNumberFormat="1" applyBorder="1"/>
    <xf numFmtId="0" fontId="15" fillId="3" borderId="0" xfId="0" applyFont="1" applyFill="1" applyBorder="1" applyAlignment="1">
      <alignment vertical="top" wrapText="1"/>
    </xf>
    <xf numFmtId="0" fontId="0" fillId="3" borderId="0" xfId="0" applyFill="1" applyBorder="1" applyAlignment="1">
      <alignment horizontal="center" vertical="top" wrapText="1"/>
    </xf>
    <xf numFmtId="0" fontId="0" fillId="3" borderId="1" xfId="0" applyFill="1" applyBorder="1" applyAlignment="1">
      <alignment horizontal="center"/>
    </xf>
    <xf numFmtId="0" fontId="6" fillId="3" borderId="8" xfId="0" applyFont="1" applyFill="1" applyBorder="1" applyAlignment="1">
      <alignment horizontal="center"/>
    </xf>
    <xf numFmtId="0" fontId="6" fillId="3" borderId="12" xfId="0" applyFont="1" applyFill="1" applyBorder="1" applyAlignment="1">
      <alignment horizontal="center"/>
    </xf>
    <xf numFmtId="0" fontId="0" fillId="3" borderId="2" xfId="0" applyFill="1" applyBorder="1" applyAlignment="1">
      <alignment horizontal="left" vertical="top"/>
    </xf>
    <xf numFmtId="0" fontId="6" fillId="3" borderId="0" xfId="0" applyFont="1" applyFill="1" applyAlignment="1">
      <alignment horizontal="center"/>
    </xf>
    <xf numFmtId="0" fontId="0" fillId="3" borderId="3" xfId="0" applyFill="1" applyBorder="1" applyAlignment="1">
      <alignment horizontal="center"/>
    </xf>
    <xf numFmtId="0" fontId="0" fillId="3" borderId="8" xfId="0" applyFill="1" applyBorder="1" applyAlignment="1">
      <alignment horizontal="center"/>
    </xf>
    <xf numFmtId="0" fontId="0" fillId="3" borderId="5" xfId="0" applyFill="1" applyBorder="1" applyAlignment="1">
      <alignment vertical="top" wrapText="1"/>
    </xf>
    <xf numFmtId="0" fontId="0" fillId="3" borderId="0" xfId="0" applyFill="1" applyBorder="1"/>
    <xf numFmtId="0" fontId="0" fillId="3" borderId="3" xfId="0" applyFill="1" applyBorder="1" applyAlignment="1">
      <alignment horizontal="left" vertical="top" wrapText="1"/>
    </xf>
    <xf numFmtId="0" fontId="6" fillId="3" borderId="0" xfId="0" applyFont="1" applyFill="1" applyBorder="1" applyAlignment="1">
      <alignment horizontal="center"/>
    </xf>
    <xf numFmtId="0" fontId="0" fillId="3" borderId="9" xfId="0" applyFill="1" applyBorder="1" applyAlignment="1">
      <alignment vertical="top" wrapText="1"/>
    </xf>
    <xf numFmtId="0" fontId="0" fillId="0" borderId="3" xfId="0" applyBorder="1" applyAlignment="1">
      <alignment horizontal="left" vertical="top" wrapText="1"/>
    </xf>
    <xf numFmtId="0" fontId="0" fillId="4" borderId="36" xfId="0" applyFill="1" applyBorder="1" applyAlignment="1">
      <alignment horizontal="left" vertical="center" wrapText="1"/>
    </xf>
    <xf numFmtId="0" fontId="0" fillId="4" borderId="38" xfId="0" applyFill="1" applyBorder="1" applyAlignment="1">
      <alignment horizontal="left" vertical="center" wrapText="1"/>
    </xf>
    <xf numFmtId="0" fontId="0" fillId="4" borderId="37" xfId="0" applyFill="1" applyBorder="1" applyAlignment="1">
      <alignment horizontal="left" vertical="center" wrapText="1"/>
    </xf>
    <xf numFmtId="0" fontId="0" fillId="4" borderId="39" xfId="0" applyFill="1" applyBorder="1" applyAlignment="1">
      <alignment horizontal="left" vertical="center" wrapText="1"/>
    </xf>
    <xf numFmtId="0" fontId="0" fillId="4" borderId="40" xfId="0" applyFill="1" applyBorder="1" applyAlignment="1">
      <alignment horizontal="left" vertical="center" wrapText="1"/>
    </xf>
    <xf numFmtId="0" fontId="0" fillId="4" borderId="38" xfId="0" applyFill="1" applyBorder="1" applyAlignment="1">
      <alignment horizontal="left" vertical="top" wrapText="1"/>
    </xf>
    <xf numFmtId="0" fontId="0" fillId="7" borderId="1" xfId="0" applyFill="1" applyBorder="1"/>
    <xf numFmtId="0" fontId="14" fillId="7" borderId="1" xfId="1" applyFill="1" applyBorder="1"/>
    <xf numFmtId="0" fontId="14" fillId="7" borderId="0" xfId="1" applyFill="1" applyAlignment="1">
      <alignment vertical="center"/>
    </xf>
    <xf numFmtId="0" fontId="0" fillId="3" borderId="34" xfId="0" applyFill="1" applyBorder="1" applyAlignment="1">
      <alignment horizontal="center"/>
    </xf>
    <xf numFmtId="0" fontId="0" fillId="3" borderId="5" xfId="0" applyFill="1" applyBorder="1" applyAlignment="1">
      <alignment wrapText="1"/>
    </xf>
    <xf numFmtId="0" fontId="0" fillId="3" borderId="4" xfId="0" applyFill="1" applyBorder="1" applyAlignment="1">
      <alignment wrapText="1"/>
    </xf>
    <xf numFmtId="0" fontId="15" fillId="3" borderId="2" xfId="0" applyFont="1" applyFill="1" applyBorder="1" applyAlignment="1">
      <alignment vertical="top" wrapText="1"/>
    </xf>
    <xf numFmtId="0" fontId="15" fillId="3" borderId="5" xfId="0" applyFont="1" applyFill="1" applyBorder="1" applyAlignment="1">
      <alignment vertical="top" wrapText="1"/>
    </xf>
    <xf numFmtId="0" fontId="15" fillId="3" borderId="4" xfId="0" applyFont="1" applyFill="1" applyBorder="1" applyAlignment="1">
      <alignment vertical="top" wrapText="1"/>
    </xf>
    <xf numFmtId="0" fontId="0" fillId="3" borderId="0" xfId="0" applyFill="1" applyAlignment="1"/>
    <xf numFmtId="0" fontId="0" fillId="0" borderId="11" xfId="0" applyBorder="1" applyAlignment="1"/>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15" fillId="3" borderId="7" xfId="0" applyFont="1" applyFill="1" applyBorder="1" applyAlignment="1">
      <alignment vertical="top" wrapText="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0" fontId="15" fillId="3" borderId="3" xfId="0" applyFont="1" applyFill="1" applyBorder="1" applyAlignment="1">
      <alignment vertical="top" wrapText="1"/>
    </xf>
    <xf numFmtId="0" fontId="15" fillId="3" borderId="0" xfId="0" applyFont="1" applyFill="1" applyAlignment="1">
      <alignment vertical="top" wrapText="1"/>
    </xf>
    <xf numFmtId="0" fontId="15" fillId="3" borderId="11" xfId="0" applyFont="1" applyFill="1" applyBorder="1" applyAlignment="1">
      <alignment vertical="top" wrapText="1"/>
    </xf>
    <xf numFmtId="0" fontId="15" fillId="3" borderId="8" xfId="0" applyFont="1" applyFill="1" applyBorder="1" applyAlignment="1">
      <alignment vertical="top" wrapText="1"/>
    </xf>
    <xf numFmtId="0" fontId="15" fillId="3" borderId="12" xfId="0" applyFont="1" applyFill="1" applyBorder="1" applyAlignment="1">
      <alignment vertical="top" wrapText="1"/>
    </xf>
    <xf numFmtId="0" fontId="15" fillId="3" borderId="13" xfId="0" applyFont="1" applyFill="1" applyBorder="1" applyAlignment="1">
      <alignment vertical="top" wrapText="1"/>
    </xf>
    <xf numFmtId="0" fontId="6" fillId="3" borderId="22" xfId="0" applyFont="1" applyFill="1" applyBorder="1" applyAlignment="1">
      <alignment horizontal="left"/>
    </xf>
    <xf numFmtId="0" fontId="6" fillId="3" borderId="14" xfId="0" applyFont="1" applyFill="1" applyBorder="1" applyAlignment="1">
      <alignment horizontal="left"/>
    </xf>
    <xf numFmtId="0" fontId="6" fillId="3" borderId="2" xfId="0" applyFont="1" applyFill="1"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6" fillId="3" borderId="5" xfId="0" applyFont="1" applyFill="1" applyBorder="1" applyAlignment="1">
      <alignment horizontal="left" wrapText="1"/>
    </xf>
    <xf numFmtId="0" fontId="6" fillId="3" borderId="4" xfId="0" applyFont="1" applyFill="1" applyBorder="1" applyAlignment="1">
      <alignment horizontal="left" wrapText="1"/>
    </xf>
    <xf numFmtId="0" fontId="6" fillId="0" borderId="5" xfId="0" applyFont="1" applyBorder="1" applyAlignment="1">
      <alignment horizontal="center"/>
    </xf>
    <xf numFmtId="0" fontId="6" fillId="0" borderId="4" xfId="0" applyFont="1" applyBorder="1" applyAlignment="1">
      <alignment horizontal="center"/>
    </xf>
    <xf numFmtId="0" fontId="0" fillId="4" borderId="2" xfId="0" applyFill="1" applyBorder="1"/>
    <xf numFmtId="0" fontId="0" fillId="4" borderId="5" xfId="0" applyFill="1" applyBorder="1"/>
    <xf numFmtId="0" fontId="0" fillId="4" borderId="4" xfId="0" applyFill="1" applyBorder="1"/>
    <xf numFmtId="0" fontId="15" fillId="3" borderId="2" xfId="0" applyFont="1" applyFill="1" applyBorder="1" applyAlignment="1">
      <alignment horizontal="left" vertical="center"/>
    </xf>
    <xf numFmtId="0" fontId="0" fillId="0" borderId="5" xfId="0" applyFont="1" applyBorder="1" applyAlignment="1">
      <alignment horizontal="left"/>
    </xf>
    <xf numFmtId="0" fontId="0" fillId="0" borderId="4" xfId="0" applyFont="1" applyBorder="1" applyAlignment="1">
      <alignment horizontal="left"/>
    </xf>
    <xf numFmtId="0" fontId="15" fillId="3" borderId="8" xfId="0" applyFont="1" applyFill="1" applyBorder="1" applyAlignment="1">
      <alignment horizontal="left" vertical="center"/>
    </xf>
    <xf numFmtId="0" fontId="0" fillId="0" borderId="12" xfId="0" applyFont="1" applyBorder="1" applyAlignment="1">
      <alignment horizontal="left"/>
    </xf>
    <xf numFmtId="0" fontId="0" fillId="0" borderId="13" xfId="0" applyFont="1" applyBorder="1" applyAlignment="1">
      <alignment horizontal="left"/>
    </xf>
    <xf numFmtId="0" fontId="0" fillId="3" borderId="25" xfId="0" applyFont="1" applyFill="1" applyBorder="1" applyAlignment="1"/>
    <xf numFmtId="0" fontId="0" fillId="0" borderId="5" xfId="0" applyFont="1" applyBorder="1" applyAlignment="1"/>
    <xf numFmtId="0" fontId="0" fillId="0" borderId="4" xfId="0" applyFont="1" applyBorder="1" applyAlignment="1"/>
    <xf numFmtId="0" fontId="0" fillId="4" borderId="2" xfId="0" applyFill="1"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25" fillId="3" borderId="2" xfId="0" applyFont="1" applyFill="1" applyBorder="1" applyAlignment="1">
      <alignment horizontal="left" vertical="center" wrapText="1"/>
    </xf>
    <xf numFmtId="0" fontId="0" fillId="3" borderId="5" xfId="0" applyFill="1" applyBorder="1" applyAlignment="1">
      <alignment horizontal="left" vertical="center" wrapText="1"/>
    </xf>
    <xf numFmtId="0" fontId="0" fillId="3" borderId="37" xfId="0" applyFill="1" applyBorder="1" applyAlignment="1">
      <alignment horizontal="left" vertical="center" wrapText="1"/>
    </xf>
    <xf numFmtId="0" fontId="6" fillId="3" borderId="25" xfId="0" applyFont="1" applyFill="1" applyBorder="1" applyAlignment="1">
      <alignment horizontal="left" vertical="center" wrapText="1"/>
    </xf>
    <xf numFmtId="0" fontId="0" fillId="3" borderId="1" xfId="0" applyFill="1" applyBorder="1" applyAlignment="1">
      <alignment horizontal="center"/>
    </xf>
    <xf numFmtId="14" fontId="0" fillId="3" borderId="1" xfId="0" applyNumberFormat="1" applyFill="1" applyBorder="1" applyAlignment="1">
      <alignment horizontal="center"/>
    </xf>
    <xf numFmtId="49" fontId="5" fillId="3" borderId="7" xfId="0" applyNumberFormat="1" applyFont="1" applyFill="1" applyBorder="1" applyAlignment="1">
      <alignment horizontal="left" vertical="top" wrapText="1"/>
    </xf>
    <xf numFmtId="49" fontId="0" fillId="0" borderId="9" xfId="0" applyNumberFormat="1" applyBorder="1" applyAlignment="1">
      <alignment wrapText="1"/>
    </xf>
    <xf numFmtId="0" fontId="0" fillId="0" borderId="10" xfId="0" applyBorder="1" applyAlignment="1">
      <alignment wrapText="1"/>
    </xf>
    <xf numFmtId="49" fontId="5" fillId="3" borderId="2" xfId="0" applyNumberFormat="1" applyFont="1" applyFill="1" applyBorder="1" applyAlignment="1">
      <alignment horizontal="left" vertical="top" wrapText="1"/>
    </xf>
    <xf numFmtId="49" fontId="0" fillId="0" borderId="5" xfId="0" applyNumberFormat="1" applyBorder="1" applyAlignment="1">
      <alignment wrapText="1"/>
    </xf>
    <xf numFmtId="0" fontId="0" fillId="0" borderId="4" xfId="0" applyBorder="1" applyAlignment="1">
      <alignment wrapText="1"/>
    </xf>
    <xf numFmtId="0" fontId="14" fillId="3" borderId="2" xfId="1" applyFill="1" applyBorder="1" applyAlignment="1">
      <alignment horizontal="left" vertical="top" wrapText="1"/>
    </xf>
    <xf numFmtId="0" fontId="0" fillId="0" borderId="5" xfId="0" applyBorder="1" applyAlignment="1">
      <alignment wrapText="1"/>
    </xf>
    <xf numFmtId="164" fontId="8" fillId="3" borderId="14" xfId="0" applyNumberFormat="1" applyFont="1" applyFill="1" applyBorder="1"/>
    <xf numFmtId="0" fontId="0" fillId="0" borderId="14" xfId="0" applyBorder="1"/>
    <xf numFmtId="0" fontId="0" fillId="4" borderId="1" xfId="0" applyFill="1" applyBorder="1" applyAlignment="1">
      <alignment horizontal="left"/>
    </xf>
    <xf numFmtId="0" fontId="0" fillId="4" borderId="1" xfId="0" applyFill="1" applyBorder="1" applyAlignment="1">
      <alignment horizontal="center" vertical="top"/>
    </xf>
    <xf numFmtId="0" fontId="6" fillId="3" borderId="1" xfId="0" applyFont="1" applyFill="1" applyBorder="1" applyAlignment="1">
      <alignment horizontal="center"/>
    </xf>
    <xf numFmtId="0" fontId="6" fillId="0" borderId="8"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0" fillId="3" borderId="2" xfId="0" applyFill="1" applyBorder="1" applyAlignment="1">
      <alignment wrapText="1"/>
    </xf>
    <xf numFmtId="0" fontId="6" fillId="0" borderId="23" xfId="0" applyFont="1" applyBorder="1" applyAlignment="1">
      <alignment horizontal="center"/>
    </xf>
    <xf numFmtId="0" fontId="6" fillId="3" borderId="2" xfId="0" applyFont="1" applyFill="1" applyBorder="1" applyAlignment="1">
      <alignment horizontal="left" vertical="center" wrapText="1"/>
    </xf>
    <xf numFmtId="0" fontId="25" fillId="3" borderId="28"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9" xfId="0" applyFill="1" applyBorder="1" applyAlignment="1">
      <alignment horizontal="left" vertical="center" wrapText="1"/>
    </xf>
    <xf numFmtId="0" fontId="11" fillId="3" borderId="22"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1" fillId="3" borderId="18" xfId="0" applyFont="1" applyFill="1"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11" fillId="3" borderId="21" xfId="0" applyFont="1" applyFill="1"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0" fillId="3" borderId="0" xfId="0" applyFill="1" applyAlignment="1">
      <alignment wrapText="1"/>
    </xf>
    <xf numFmtId="0" fontId="0" fillId="0" borderId="0" xfId="0" applyAlignment="1">
      <alignment wrapText="1"/>
    </xf>
    <xf numFmtId="0" fontId="24" fillId="0" borderId="0" xfId="0" applyFont="1" applyAlignment="1">
      <alignment horizontal="left" vertical="center" wrapText="1"/>
    </xf>
    <xf numFmtId="0" fontId="0" fillId="0" borderId="0" xfId="0" applyAlignment="1"/>
  </cellXfs>
  <cellStyles count="5">
    <cellStyle name="Hyperlänk" xfId="1" builtinId="8"/>
    <cellStyle name="Normal" xfId="0" builtinId="0" customBuiltin="1"/>
    <cellStyle name="Normal 2" xfId="2" xr:uid="{AC06D4C0-8FEC-46F0-B9D2-A2F94BA5D473}"/>
    <cellStyle name="Normal 2 2" xfId="3" xr:uid="{2B44FC47-D9EC-4B89-8CB2-7955821699B3}"/>
    <cellStyle name="Normal 3" xfId="4" xr:uid="{BA49B330-FFE3-4211-A19A-BB2DE3E42489}"/>
  </cellStyles>
  <dxfs count="31">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FFCC"/>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mailto:anbud@foxway.com" TargetMode="External"/><Relationship Id="rId7" Type="http://schemas.openxmlformats.org/officeDocument/2006/relationships/printerSettings" Target="../printerSettings/printerSettings2.bin"/><Relationship Id="rId2" Type="http://schemas.openxmlformats.org/officeDocument/2006/relationships/hyperlink" Target="mailto:wpavrop@advania.com" TargetMode="External"/><Relationship Id="rId1" Type="http://schemas.openxmlformats.org/officeDocument/2006/relationships/hyperlink" Target="mailto:mobiltelefoner2023DYN@atea.se" TargetMode="External"/><Relationship Id="rId6" Type="http://schemas.openxmlformats.org/officeDocument/2006/relationships/hyperlink" Target="mailto:mobiltelefoner.avrop@telenor.se" TargetMode="External"/><Relationship Id="rId5" Type="http://schemas.openxmlformats.org/officeDocument/2006/relationships/hyperlink" Target="mailto:avrop_KK_klientmobil_se@tele2.com" TargetMode="External"/><Relationship Id="rId4" Type="http://schemas.openxmlformats.org/officeDocument/2006/relationships/hyperlink" Target="mailto:upphandling@techstep.io" TargetMode="Externa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M135"/>
  <sheetViews>
    <sheetView tabSelected="1" zoomScale="110" zoomScaleNormal="110" workbookViewId="0">
      <selection activeCell="G3" sqref="G3"/>
    </sheetView>
  </sheetViews>
  <sheetFormatPr defaultColWidth="9" defaultRowHeight="13.5" x14ac:dyDescent="0.35"/>
  <cols>
    <col min="1" max="1" width="1.5" style="3" customWidth="1"/>
    <col min="2" max="2" width="8.58203125" style="3" customWidth="1"/>
    <col min="3" max="3" width="11" style="3" customWidth="1"/>
    <col min="4" max="4" width="11.33203125" style="3" customWidth="1"/>
    <col min="5" max="5" width="10.08203125" style="3" customWidth="1"/>
    <col min="6" max="6" width="10.75" style="3" customWidth="1"/>
    <col min="7" max="7" width="14.33203125" style="3" customWidth="1"/>
    <col min="8" max="8" width="11.33203125" style="3" customWidth="1"/>
    <col min="9" max="9" width="9.75" style="3" customWidth="1"/>
    <col min="10" max="10" width="10.58203125" style="3" customWidth="1"/>
    <col min="11" max="11" width="21.83203125" style="3" customWidth="1"/>
    <col min="12" max="12" width="13" style="3" customWidth="1"/>
    <col min="13" max="13" width="15" style="3" customWidth="1"/>
    <col min="14" max="16384" width="9" style="3"/>
  </cols>
  <sheetData>
    <row r="1" spans="2:13" x14ac:dyDescent="0.35">
      <c r="I1" s="17"/>
      <c r="J1" s="18"/>
      <c r="K1" s="3" t="s">
        <v>376</v>
      </c>
    </row>
    <row r="2" spans="2:13" ht="24.75" customHeight="1" x14ac:dyDescent="0.9">
      <c r="B2" s="33" t="s">
        <v>27</v>
      </c>
      <c r="C2" s="19"/>
      <c r="H2" s="35" t="s">
        <v>13</v>
      </c>
      <c r="I2" s="36"/>
      <c r="J2" s="156"/>
      <c r="K2" s="156"/>
      <c r="L2" s="156"/>
    </row>
    <row r="3" spans="2:13" ht="24.75" customHeight="1" x14ac:dyDescent="0.45">
      <c r="B3" s="13" t="s">
        <v>285</v>
      </c>
      <c r="C3" s="20"/>
      <c r="H3" s="37" t="s">
        <v>36</v>
      </c>
      <c r="I3" s="38"/>
      <c r="J3" s="157"/>
      <c r="K3" s="156"/>
      <c r="L3" s="156"/>
    </row>
    <row r="4" spans="2:13" ht="23" x14ac:dyDescent="0.5">
      <c r="B4" s="46" t="s">
        <v>304</v>
      </c>
      <c r="C4" s="20"/>
      <c r="H4" s="37" t="s">
        <v>29</v>
      </c>
      <c r="I4" s="37"/>
      <c r="J4" s="156"/>
      <c r="K4" s="156"/>
      <c r="L4" s="156"/>
    </row>
    <row r="5" spans="2:13" ht="14.25" customHeight="1" x14ac:dyDescent="0.45">
      <c r="B5" s="20"/>
      <c r="C5" s="20"/>
    </row>
    <row r="6" spans="2:13" ht="15" x14ac:dyDescent="0.4">
      <c r="B6" s="21" t="s">
        <v>14</v>
      </c>
      <c r="C6" s="21"/>
      <c r="H6" s="21" t="s">
        <v>15</v>
      </c>
      <c r="M6" s="21"/>
    </row>
    <row r="7" spans="2:13" ht="13.5" customHeight="1" x14ac:dyDescent="0.35">
      <c r="B7" s="3" t="s">
        <v>48</v>
      </c>
      <c r="D7" s="112"/>
      <c r="E7" s="113"/>
      <c r="F7" s="114"/>
      <c r="H7" s="3" t="s">
        <v>16</v>
      </c>
      <c r="I7" s="158" t="str">
        <f>'Prismatris '!B153</f>
        <v>Vinnande anbud</v>
      </c>
      <c r="J7" s="159"/>
      <c r="K7" s="159"/>
      <c r="L7" s="160"/>
    </row>
    <row r="8" spans="2:13" ht="13.5" customHeight="1" x14ac:dyDescent="0.35">
      <c r="B8" s="3" t="s">
        <v>17</v>
      </c>
      <c r="D8" s="112"/>
      <c r="E8" s="113"/>
      <c r="F8" s="114"/>
      <c r="H8" s="3" t="s">
        <v>33</v>
      </c>
      <c r="I8" s="161" t="str">
        <f>'Prismatris '!B154</f>
        <v/>
      </c>
      <c r="J8" s="162"/>
      <c r="K8" s="162"/>
      <c r="L8" s="163"/>
    </row>
    <row r="9" spans="2:13" ht="13.5" customHeight="1" x14ac:dyDescent="0.35">
      <c r="B9" s="3" t="s">
        <v>18</v>
      </c>
      <c r="D9" s="112"/>
      <c r="E9" s="113"/>
      <c r="F9" s="114"/>
      <c r="H9" s="3" t="s">
        <v>18</v>
      </c>
      <c r="I9" s="161" t="str">
        <f>'Prismatris '!B155</f>
        <v/>
      </c>
      <c r="J9" s="162"/>
      <c r="K9" s="162"/>
      <c r="L9" s="163"/>
    </row>
    <row r="10" spans="2:13" ht="13.5" customHeight="1" x14ac:dyDescent="0.35">
      <c r="B10" s="3" t="s">
        <v>19</v>
      </c>
      <c r="D10" s="112"/>
      <c r="E10" s="113"/>
      <c r="F10" s="114"/>
      <c r="H10" s="3" t="s">
        <v>34</v>
      </c>
      <c r="I10" s="161" t="str">
        <f>'Prismatris '!B156</f>
        <v/>
      </c>
      <c r="J10" s="162"/>
      <c r="K10" s="162"/>
      <c r="L10" s="163"/>
    </row>
    <row r="11" spans="2:13" ht="13.5" customHeight="1" x14ac:dyDescent="0.35">
      <c r="B11" s="3" t="s">
        <v>20</v>
      </c>
      <c r="D11" s="112"/>
      <c r="E11" s="113"/>
      <c r="F11" s="114"/>
      <c r="H11" s="3" t="s">
        <v>35</v>
      </c>
      <c r="I11" s="164" t="str">
        <f>HYPERLINK("mailto:"&amp;'Prismatris '!B157)</f>
        <v>mailto:</v>
      </c>
      <c r="J11" s="165"/>
      <c r="K11" s="165"/>
      <c r="L11" s="163"/>
    </row>
    <row r="12" spans="2:13" x14ac:dyDescent="0.35">
      <c r="B12" s="22" t="s">
        <v>21</v>
      </c>
      <c r="C12" s="22"/>
      <c r="D12" s="112"/>
      <c r="E12" s="113"/>
      <c r="F12" s="114"/>
      <c r="H12" s="3" t="s">
        <v>22</v>
      </c>
    </row>
    <row r="13" spans="2:13" ht="15" customHeight="1" x14ac:dyDescent="0.35">
      <c r="B13" s="3" t="s">
        <v>32</v>
      </c>
      <c r="D13" s="112"/>
      <c r="E13" s="113"/>
      <c r="F13" s="114"/>
      <c r="H13" s="117"/>
      <c r="I13" s="117"/>
      <c r="J13" s="117"/>
      <c r="K13" s="117"/>
      <c r="L13" s="117"/>
    </row>
    <row r="14" spans="2:13" x14ac:dyDescent="0.35">
      <c r="B14" s="3" t="s">
        <v>23</v>
      </c>
      <c r="D14" s="112"/>
      <c r="E14" s="113"/>
      <c r="F14" s="114"/>
      <c r="H14" s="117"/>
      <c r="I14" s="117"/>
      <c r="J14" s="117"/>
      <c r="K14" s="117"/>
      <c r="L14" s="117"/>
    </row>
    <row r="15" spans="2:13" x14ac:dyDescent="0.35">
      <c r="B15" s="37" t="s">
        <v>26</v>
      </c>
      <c r="C15" s="38"/>
      <c r="D15" s="112"/>
      <c r="E15" s="113"/>
      <c r="F15" s="114"/>
      <c r="H15" s="117"/>
      <c r="I15" s="117"/>
      <c r="J15" s="117"/>
      <c r="K15" s="117"/>
      <c r="L15" s="117"/>
    </row>
    <row r="16" spans="2:13" x14ac:dyDescent="0.35">
      <c r="B16" s="3" t="s">
        <v>24</v>
      </c>
      <c r="D16" s="119"/>
      <c r="E16" s="120"/>
      <c r="F16" s="121"/>
      <c r="H16" s="117"/>
      <c r="I16" s="117"/>
      <c r="J16" s="117"/>
      <c r="K16" s="117"/>
      <c r="L16" s="117"/>
    </row>
    <row r="17" spans="2:12" x14ac:dyDescent="0.35">
      <c r="D17" s="122"/>
      <c r="E17" s="123"/>
      <c r="F17" s="124"/>
      <c r="H17" s="117"/>
      <c r="I17" s="117"/>
      <c r="J17" s="117"/>
      <c r="K17" s="117"/>
      <c r="L17" s="117"/>
    </row>
    <row r="18" spans="2:12" x14ac:dyDescent="0.35">
      <c r="D18" s="125"/>
      <c r="E18" s="126"/>
      <c r="F18" s="127"/>
      <c r="H18" s="117"/>
      <c r="I18" s="117"/>
      <c r="J18" s="117"/>
      <c r="K18" s="117"/>
      <c r="L18" s="117"/>
    </row>
    <row r="19" spans="2:12" x14ac:dyDescent="0.35">
      <c r="B19" s="115" t="s">
        <v>83</v>
      </c>
      <c r="C19" s="116"/>
      <c r="D19" s="112"/>
      <c r="E19" s="113"/>
      <c r="F19" s="114"/>
      <c r="H19" s="118"/>
      <c r="I19" s="118"/>
      <c r="J19" s="118"/>
      <c r="K19" s="118"/>
      <c r="L19" s="118"/>
    </row>
    <row r="20" spans="2:12" x14ac:dyDescent="0.35">
      <c r="B20" s="115" t="s">
        <v>84</v>
      </c>
      <c r="C20" s="116"/>
      <c r="D20" s="112"/>
      <c r="E20" s="113"/>
      <c r="F20" s="114"/>
      <c r="H20" s="118"/>
      <c r="I20" s="118"/>
      <c r="J20" s="118"/>
      <c r="K20" s="118"/>
      <c r="L20" s="118"/>
    </row>
    <row r="21" spans="2:12" x14ac:dyDescent="0.35">
      <c r="D21" s="85"/>
      <c r="E21" s="85"/>
      <c r="F21" s="85"/>
      <c r="H21" s="86"/>
      <c r="I21" s="86"/>
      <c r="J21" s="86"/>
      <c r="K21" s="86"/>
      <c r="L21" s="86"/>
    </row>
    <row r="22" spans="2:12" x14ac:dyDescent="0.35">
      <c r="B22" s="3" t="s">
        <v>306</v>
      </c>
    </row>
    <row r="23" spans="2:12" ht="14" thickBot="1" x14ac:dyDescent="0.4"/>
    <row r="24" spans="2:12" x14ac:dyDescent="0.35">
      <c r="B24" s="128" t="s">
        <v>67</v>
      </c>
      <c r="C24" s="129"/>
      <c r="D24" s="129"/>
      <c r="E24" s="129"/>
      <c r="F24" s="24"/>
      <c r="G24" s="24"/>
      <c r="H24" s="24"/>
      <c r="I24" s="24"/>
      <c r="J24" s="24"/>
      <c r="K24" s="24"/>
      <c r="L24" s="25"/>
    </row>
    <row r="25" spans="2:12" x14ac:dyDescent="0.35">
      <c r="B25" s="42"/>
      <c r="C25" s="130" t="s">
        <v>47</v>
      </c>
      <c r="D25" s="131"/>
      <c r="E25" s="132"/>
      <c r="F25" s="88"/>
      <c r="G25" s="89"/>
      <c r="H25" s="97"/>
      <c r="I25" s="97"/>
      <c r="J25" s="97"/>
      <c r="K25" s="97"/>
      <c r="L25" s="26"/>
    </row>
    <row r="26" spans="2:12" ht="42" customHeight="1" x14ac:dyDescent="0.35">
      <c r="B26" s="43" t="s">
        <v>12</v>
      </c>
      <c r="C26" s="45" t="s">
        <v>85</v>
      </c>
      <c r="D26" s="29" t="s">
        <v>86</v>
      </c>
      <c r="E26" s="94" t="s">
        <v>60</v>
      </c>
      <c r="F26" s="96"/>
      <c r="G26" s="95"/>
      <c r="H26" s="49"/>
      <c r="I26" s="53"/>
      <c r="J26" s="133" t="s">
        <v>43</v>
      </c>
      <c r="K26" s="134"/>
      <c r="L26" s="44" t="s">
        <v>10</v>
      </c>
    </row>
    <row r="27" spans="2:12" x14ac:dyDescent="0.35">
      <c r="B27" s="67"/>
      <c r="C27" s="87"/>
      <c r="D27" s="87"/>
      <c r="E27" s="87"/>
      <c r="F27" s="92"/>
      <c r="G27" s="95"/>
      <c r="H27" s="95"/>
      <c r="I27" s="54"/>
      <c r="J27" s="110" t="str">
        <f>IF(B27&gt;0,IF('Prismatris '!$B$151=$J$125,'Prismatris '!B8,IF('Prismatris '!$C$151=$J$125,'Prismatris '!C8,IF('Prismatris '!$D$151=$J$125,'Prismatris '!D8,IF('Prismatris '!$E$151=$J$125,'Prismatris '!E8,IF('Prismatris '!$F$151=$J$125,'Prismatris '!F8,IF('Prismatris '!$G$151=$J$125,'Prismatris '!G8)))))),"")</f>
        <v/>
      </c>
      <c r="K27" s="111"/>
      <c r="L27" s="84" t="str">
        <f>IF(B27&gt;0,IF('Prismatris '!$B$151=$J$125,'Prismatris '!B15,IF('Prismatris '!$C$151=$J$125,'Prismatris '!C15,IF('Prismatris '!$D$151=$J$125,'Prismatris '!D15,IF('Prismatris '!$E$151=$J$125,'Prismatris '!E15,IF('Prismatris '!$F$151=$J$125,'Prismatris '!F15,IF('Prismatris '!$G$151=$J$125,'Prismatris '!G15)))))),"")</f>
        <v/>
      </c>
    </row>
    <row r="28" spans="2:12" ht="13.5" customHeight="1" x14ac:dyDescent="0.35">
      <c r="B28" s="67"/>
      <c r="C28" s="87"/>
      <c r="D28" s="64"/>
      <c r="E28" s="64"/>
      <c r="F28" s="92"/>
      <c r="G28" s="95"/>
      <c r="H28" s="95"/>
      <c r="I28" s="54"/>
      <c r="J28" s="110" t="str">
        <f>IF(B28&gt;0,IF('Prismatris '!$B$151=$J$125,'Prismatris '!B8,IF('Prismatris '!$C$151=$J$125,'Prismatris '!C8,IF('Prismatris '!$D$151=$J$125,'Prismatris '!D8,IF('Prismatris '!$E$151=$J$125,'Prismatris '!E8,IF('Prismatris '!$F$151=$J$125,'Prismatris '!F8,IF('Prismatris '!$G$151=$J$125,'Prismatris '!G8)))))),"")</f>
        <v/>
      </c>
      <c r="K28" s="111"/>
      <c r="L28" s="84" t="str">
        <f>IF(B28&gt;0,IF('Prismatris '!$B$151=$J$125,'Prismatris '!B16,IF('Prismatris '!$C$151=$J$125,'Prismatris '!C16,IF('Prismatris '!$D$151=$J$125,'Prismatris '!D16,IF('Prismatris '!$E$151=$J$125,'Prismatris '!E16,IF('Prismatris '!$F$151=$J$125,'Prismatris '!F16,IF('Prismatris '!$G$151=$J$125,'Prismatris '!G16)))))),"")</f>
        <v/>
      </c>
    </row>
    <row r="29" spans="2:12" ht="14.25" customHeight="1" thickBot="1" x14ac:dyDescent="0.4">
      <c r="B29" s="67"/>
      <c r="C29" s="51"/>
      <c r="D29" s="51"/>
      <c r="E29" s="51"/>
      <c r="F29" s="109"/>
      <c r="G29" s="14"/>
      <c r="H29" s="14"/>
      <c r="I29" s="75"/>
      <c r="J29" s="110" t="str">
        <f>IF(B29&gt;0,IF('Prismatris '!$B$151=$J$125,'Prismatris '!B8,IF('Prismatris '!$C$151=$J$125,'Prismatris '!C8,IF('Prismatris '!$D$151=$J$125,'Prismatris '!D8,IF('Prismatris '!$E$151=$J$125,'Prismatris '!E8,IF('Prismatris '!$F$151=$J$125,'Prismatris '!F8,IF('Prismatris '!$G$151=$J$125,'Prismatris '!G8)))))),"")</f>
        <v/>
      </c>
      <c r="K29" s="111"/>
      <c r="L29" s="84" t="str">
        <f>IF(B29&gt;0,IF('Prismatris '!$B$151=$J$125,'Prismatris '!B17,IF('Prismatris '!$C$151=$J$125,'Prismatris '!C17,IF('Prismatris '!$D$151=$J$125,'Prismatris '!D17,IF('Prismatris '!$E$151=$J$125,'Prismatris '!E17,IF('Prismatris '!$F$151=$J$125,'Prismatris '!F17,IF('Prismatris '!$G$151=$J$125,'Prismatris '!G17)))))),"")</f>
        <v/>
      </c>
    </row>
    <row r="30" spans="2:12" ht="14" thickBot="1" x14ac:dyDescent="0.4"/>
    <row r="31" spans="2:12" x14ac:dyDescent="0.35">
      <c r="B31" s="128" t="s">
        <v>87</v>
      </c>
      <c r="C31" s="129"/>
      <c r="D31" s="129"/>
      <c r="E31" s="129"/>
      <c r="F31" s="24"/>
      <c r="G31" s="24"/>
      <c r="H31" s="24"/>
      <c r="I31" s="24"/>
      <c r="J31" s="24"/>
      <c r="K31" s="24"/>
      <c r="L31" s="25"/>
    </row>
    <row r="32" spans="2:12" x14ac:dyDescent="0.35">
      <c r="B32" s="42"/>
      <c r="C32" s="130" t="s">
        <v>47</v>
      </c>
      <c r="D32" s="131"/>
      <c r="E32" s="132"/>
      <c r="F32" s="88"/>
      <c r="G32" s="89"/>
      <c r="H32" s="40"/>
      <c r="I32" s="40"/>
      <c r="J32" s="40"/>
      <c r="K32" s="40"/>
      <c r="L32" s="26"/>
    </row>
    <row r="33" spans="2:12" ht="40.5" x14ac:dyDescent="0.35">
      <c r="B33" s="43" t="s">
        <v>12</v>
      </c>
      <c r="C33" s="45" t="s">
        <v>85</v>
      </c>
      <c r="D33" s="76" t="s">
        <v>86</v>
      </c>
      <c r="E33" s="29" t="s">
        <v>60</v>
      </c>
      <c r="F33" s="96"/>
      <c r="G33" s="95"/>
      <c r="H33" s="49"/>
      <c r="I33" s="53"/>
      <c r="J33" s="133" t="s">
        <v>43</v>
      </c>
      <c r="K33" s="134"/>
      <c r="L33" s="44" t="s">
        <v>10</v>
      </c>
    </row>
    <row r="34" spans="2:12" x14ac:dyDescent="0.35">
      <c r="B34" s="67"/>
      <c r="C34" s="87"/>
      <c r="D34" s="87"/>
      <c r="E34" s="87"/>
      <c r="F34" s="92"/>
      <c r="G34" s="95"/>
      <c r="H34" s="95"/>
      <c r="I34" s="54"/>
      <c r="J34" s="110" t="str">
        <f>IF(B34&gt;0,IF('Prismatris '!$B$151=$J$125,'Prismatris '!B23,IF('Prismatris '!$C$151=$J$125,'Prismatris '!C23,IF('Prismatris '!$D$151=$J$125,'Prismatris '!D23,IF('Prismatris '!$E$151=$J$125,'Prismatris '!E23,IF('Prismatris '!$F$151=$J$125,'Prismatris '!F23,IF('Prismatris '!$G$151=$J$125,'Prismatris '!G23)))))),"")</f>
        <v/>
      </c>
      <c r="K34" s="111"/>
      <c r="L34" s="84" t="str">
        <f>IF(B34&gt;0,IF('Prismatris '!$B$151=$J$125,'Prismatris '!B30,IF('Prismatris '!$C$151=$J$125,'Prismatris '!C30,IF('Prismatris '!$D$151=$J$125,'Prismatris '!D30,IF('Prismatris '!$E$151=$J$125,'Prismatris '!E30,IF('Prismatris '!$F$151=$J$125,'Prismatris '!F30,IF('Prismatris '!$G$151=$J$125,'Prismatris '!G30)))))),"")</f>
        <v/>
      </c>
    </row>
    <row r="35" spans="2:12" x14ac:dyDescent="0.35">
      <c r="B35" s="67"/>
      <c r="C35" s="87"/>
      <c r="D35" s="64"/>
      <c r="E35" s="64"/>
      <c r="F35" s="92"/>
      <c r="G35" s="95"/>
      <c r="H35" s="95"/>
      <c r="I35" s="54"/>
      <c r="J35" s="110" t="str">
        <f>IF(B35&gt;0,IF('Prismatris '!$B$151=$J$125,'Prismatris '!B23,IF('Prismatris '!$C$151=$J$125,'Prismatris '!C23,IF('Prismatris '!$D$151=$J$125,'Prismatris '!D23,IF('Prismatris '!$E$151=$J$125,'Prismatris '!E23,IF('Prismatris '!$F$151=$J$125,'Prismatris '!F23,IF('Prismatris '!$G$151=$J$125,'Prismatris '!G23)))))),"")</f>
        <v/>
      </c>
      <c r="K35" s="111"/>
      <c r="L35" s="84" t="str">
        <f>IF(B35&gt;0,IF('Prismatris '!$B$151=$J$125,'Prismatris '!B31,IF('Prismatris '!$C$151=$J$125,'Prismatris '!C31,IF('Prismatris '!$D$151=$J$125,'Prismatris '!D31,IF('Prismatris '!$E$151=$J$125,'Prismatris '!E31,IF('Prismatris '!$F$151=$J$125,'Prismatris '!F31,IF('Prismatris '!$G$151=$J$125,'Prismatris '!G31,IF('Prismatris '!#REF!=$J$125,'Prismatris '!#REF!))))))),"")</f>
        <v/>
      </c>
    </row>
    <row r="36" spans="2:12" x14ac:dyDescent="0.35">
      <c r="B36" s="67"/>
      <c r="C36" s="87"/>
      <c r="D36" s="87"/>
      <c r="E36" s="87"/>
      <c r="F36" s="93"/>
      <c r="G36" s="50"/>
      <c r="H36" s="50"/>
      <c r="I36" s="55"/>
      <c r="J36" s="110" t="str">
        <f>IF(B36&gt;0,IF('Prismatris '!$B$151=$J$125,'Prismatris '!B23,IF('Prismatris '!$C$151=$J$125,'Prismatris '!C23,IF('Prismatris '!$D$151=$J$125,'Prismatris '!D23,IF('Prismatris '!$E$151=$J$125,'Prismatris '!E23,IF('Prismatris '!$F$151=$J$125,'Prismatris '!F23,IF('Prismatris '!$G$151=$J$125,'Prismatris '!G23)))))),"")</f>
        <v/>
      </c>
      <c r="K36" s="111"/>
      <c r="L36" s="84" t="str">
        <f>IF(B36&gt;0,IF('Prismatris '!$B$151=$J$125,'Prismatris '!B32,IF('Prismatris '!$C$151=$J$125,'Prismatris '!C32,IF('Prismatris '!$D$151=$J$125,'Prismatris '!D32,IF('Prismatris '!$E$151=$J$125,'Prismatris '!E32,IF('Prismatris '!$F$151=$J$125,'Prismatris '!F32,IF('Prismatris '!$G$151=$J$125,'Prismatris '!G32,IF('Prismatris '!#REF!=$J$125,'Prismatris '!#REF!))))))),"")</f>
        <v/>
      </c>
    </row>
    <row r="37" spans="2:12" ht="14" thickBot="1" x14ac:dyDescent="0.4">
      <c r="B37" s="41"/>
      <c r="C37" s="14"/>
      <c r="D37" s="14"/>
      <c r="E37" s="14"/>
      <c r="F37" s="14"/>
      <c r="G37" s="14"/>
      <c r="H37" s="14"/>
      <c r="I37" s="14"/>
      <c r="J37" s="14"/>
      <c r="K37" s="14"/>
      <c r="L37" s="27"/>
    </row>
    <row r="38" spans="2:12" ht="14" thickBot="1" x14ac:dyDescent="0.4"/>
    <row r="39" spans="2:12" x14ac:dyDescent="0.35">
      <c r="B39" s="128" t="s">
        <v>68</v>
      </c>
      <c r="C39" s="129"/>
      <c r="D39" s="129"/>
      <c r="E39" s="129"/>
      <c r="F39" s="24"/>
      <c r="G39" s="24"/>
      <c r="H39" s="24"/>
      <c r="I39" s="24"/>
      <c r="J39" s="24"/>
      <c r="K39" s="24"/>
      <c r="L39" s="25"/>
    </row>
    <row r="40" spans="2:12" x14ac:dyDescent="0.35">
      <c r="B40" s="42"/>
      <c r="C40" s="130" t="s">
        <v>47</v>
      </c>
      <c r="D40" s="132"/>
      <c r="E40" s="88"/>
      <c r="F40" s="89"/>
      <c r="G40" s="10"/>
      <c r="H40" s="40"/>
      <c r="I40" s="40"/>
      <c r="J40" s="40"/>
      <c r="K40" s="40"/>
      <c r="L40" s="26"/>
    </row>
    <row r="41" spans="2:12" ht="54" x14ac:dyDescent="0.35">
      <c r="B41" s="43" t="s">
        <v>12</v>
      </c>
      <c r="C41" s="29" t="s">
        <v>86</v>
      </c>
      <c r="D41" s="76" t="s">
        <v>59</v>
      </c>
      <c r="E41" s="99"/>
      <c r="F41" s="95"/>
      <c r="G41" s="98"/>
      <c r="H41" s="49"/>
      <c r="I41" s="53"/>
      <c r="J41" s="133" t="s">
        <v>43</v>
      </c>
      <c r="K41" s="134"/>
      <c r="L41" s="44" t="s">
        <v>10</v>
      </c>
    </row>
    <row r="42" spans="2:12" x14ac:dyDescent="0.35">
      <c r="B42" s="67"/>
      <c r="C42" s="39"/>
      <c r="D42" s="52"/>
      <c r="E42" s="92"/>
      <c r="F42" s="95"/>
      <c r="G42" s="95"/>
      <c r="H42" s="95"/>
      <c r="I42" s="54"/>
      <c r="J42" s="110" t="str">
        <f>IF(B42&gt;0,IF('Prismatris '!$B$151=$J$125,'Prismatris '!B38,IF('Prismatris '!$C$151=$J$125,'Prismatris '!C38,IF('Prismatris '!$D$151=$J$125,'Prismatris '!D38,IF('Prismatris '!$E$151=$J$125,'Prismatris '!E38,IF('Prismatris '!$F$151=$J$125,'Prismatris '!F38,IF('Prismatris '!$G$151=$J$125,'Prismatris '!G38)))))),"")</f>
        <v/>
      </c>
      <c r="K42" s="111"/>
      <c r="L42" s="84" t="str">
        <f>IF(B42&gt;0,IF('Prismatris '!$B$151=$J$125,'Prismatris '!B44,IF('Prismatris '!$C$151=$J$125,'Prismatris '!C44,IF('Prismatris '!$D$151=$J$125,'Prismatris '!D44,IF('Prismatris '!$E$151=$J$125,'Prismatris '!E44,IF('Prismatris '!$F$151=$J$125,'Prismatris '!F44,IF('Prismatris '!$G$151=$J$125,'Prismatris '!G44)))))),"")</f>
        <v/>
      </c>
    </row>
    <row r="43" spans="2:12" x14ac:dyDescent="0.35">
      <c r="B43" s="67"/>
      <c r="C43" s="39"/>
      <c r="D43" s="52"/>
      <c r="E43" s="92"/>
      <c r="F43" s="95"/>
      <c r="G43" s="95"/>
      <c r="H43" s="95"/>
      <c r="I43" s="54"/>
      <c r="J43" s="110" t="str">
        <f>IF(B43&gt;0,IF('Prismatris '!$B$151=$J$125,'Prismatris '!B38,IF('Prismatris '!$C$151=$J$125,'Prismatris '!C38,IF('Prismatris '!$D$151=$J$125,'Prismatris '!D38,IF('Prismatris '!$E$151=$J$125,'Prismatris '!E38,IF('Prismatris '!$F$151=$J$125,'Prismatris '!F38,IF('Prismatris '!$G$151=$J$125,'Prismatris '!G38)))))),"")</f>
        <v/>
      </c>
      <c r="K43" s="111"/>
      <c r="L43" s="84" t="str">
        <f>IF(B43&gt;0,IF('Prismatris '!$B$151=$J$125,'Prismatris '!B45,IF('Prismatris '!$C$151=$J$125,'Prismatris '!C45,IF('Prismatris '!$D$151=$J$125,'Prismatris '!D45,IF('Prismatris '!$E$151=$J$125,'Prismatris '!E45,IF('Prismatris '!$F$151=$J$125,'Prismatris '!F45,IF('Prismatris '!$G$151=$J$125,'Prismatris '!G45)))))),"")</f>
        <v/>
      </c>
    </row>
    <row r="44" spans="2:12" x14ac:dyDescent="0.35">
      <c r="B44" s="67"/>
      <c r="C44" s="39"/>
      <c r="D44" s="52"/>
      <c r="E44" s="93"/>
      <c r="F44" s="50"/>
      <c r="G44" s="50"/>
      <c r="H44" s="50"/>
      <c r="I44" s="55"/>
      <c r="J44" s="110" t="str">
        <f>IF(B44&gt;0,IF('Prismatris '!$B$151=$J$125,'Prismatris '!B38,IF('Prismatris '!$C$151=$J$125,'Prismatris '!C38,IF('Prismatris '!$D$151=$J$125,'Prismatris '!D38,IF('Prismatris '!$E$151=$J$125,'Prismatris '!E38,IF('Prismatris '!$F$151=$J$125,'Prismatris '!F38,IF('Prismatris '!$G$151=$J$125,'Prismatris '!G38)))))),"")</f>
        <v/>
      </c>
      <c r="K44" s="111"/>
      <c r="L44" s="84" t="str">
        <f>IF(B44&gt;0,IF('Prismatris '!$B$151=$J$125,'Prismatris '!B46,IF('Prismatris '!$C$151=$J$125,'Prismatris '!C46,IF('Prismatris '!$D$151=$J$125,'Prismatris '!D46,IF('Prismatris '!$E$151=$J$125,'Prismatris '!E46,IF('Prismatris '!$F$151=$J$125,'Prismatris '!F46,IF('Prismatris '!$G$151=$J$125,'Prismatris '!G46)))))),"")</f>
        <v/>
      </c>
    </row>
    <row r="45" spans="2:12" ht="14" thickBot="1" x14ac:dyDescent="0.4">
      <c r="B45" s="41"/>
      <c r="C45" s="14"/>
      <c r="D45" s="14"/>
      <c r="E45" s="14"/>
      <c r="F45" s="14"/>
      <c r="G45" s="14"/>
      <c r="H45" s="14"/>
      <c r="I45" s="14"/>
      <c r="J45" s="14"/>
      <c r="K45" s="14"/>
      <c r="L45" s="27"/>
    </row>
    <row r="46" spans="2:12" ht="14" thickBot="1" x14ac:dyDescent="0.4">
      <c r="B46" s="95"/>
      <c r="C46" s="95"/>
      <c r="D46" s="95"/>
      <c r="E46" s="95"/>
      <c r="F46" s="95"/>
      <c r="G46" s="95"/>
      <c r="H46" s="95"/>
      <c r="I46" s="95"/>
      <c r="J46" s="95"/>
      <c r="K46" s="95"/>
      <c r="L46" s="95"/>
    </row>
    <row r="47" spans="2:12" x14ac:dyDescent="0.35">
      <c r="B47" s="128" t="s">
        <v>88</v>
      </c>
      <c r="C47" s="129"/>
      <c r="D47" s="129"/>
      <c r="E47" s="129"/>
      <c r="F47" s="24"/>
      <c r="G47" s="24"/>
      <c r="H47" s="24"/>
      <c r="I47" s="24"/>
      <c r="J47" s="24"/>
      <c r="K47" s="24"/>
      <c r="L47" s="25"/>
    </row>
    <row r="48" spans="2:12" x14ac:dyDescent="0.35">
      <c r="B48" s="42"/>
      <c r="C48" s="130" t="s">
        <v>47</v>
      </c>
      <c r="D48" s="132"/>
      <c r="E48" s="88"/>
      <c r="F48" s="89"/>
      <c r="G48" s="10"/>
      <c r="H48" s="91"/>
      <c r="I48" s="91"/>
      <c r="J48" s="91"/>
      <c r="K48" s="91"/>
      <c r="L48" s="26"/>
    </row>
    <row r="49" spans="2:12" ht="54" x14ac:dyDescent="0.35">
      <c r="B49" s="43" t="s">
        <v>12</v>
      </c>
      <c r="C49" s="29" t="s">
        <v>86</v>
      </c>
      <c r="D49" s="76" t="s">
        <v>59</v>
      </c>
      <c r="E49" s="99"/>
      <c r="F49" s="95"/>
      <c r="G49" s="98"/>
      <c r="H49" s="49"/>
      <c r="I49" s="53"/>
      <c r="J49" s="133" t="s">
        <v>43</v>
      </c>
      <c r="K49" s="134"/>
      <c r="L49" s="44" t="s">
        <v>10</v>
      </c>
    </row>
    <row r="50" spans="2:12" x14ac:dyDescent="0.35">
      <c r="B50" s="67"/>
      <c r="C50" s="87"/>
      <c r="D50" s="52"/>
      <c r="E50" s="92"/>
      <c r="F50" s="95"/>
      <c r="G50" s="95"/>
      <c r="H50" s="95"/>
      <c r="I50" s="54"/>
      <c r="J50" s="110" t="str">
        <f>IF(B50&gt;0,IF('Prismatris '!$B$151=$J$125,'Prismatris '!B51,IF('Prismatris '!$C$151=$J$125,'Prismatris '!C51,IF('Prismatris '!$D$151=$J$125,'Prismatris '!D51,IF('Prismatris '!$E$151=$J$125,'Prismatris '!E51,IF('Prismatris '!$F$151=$J$125,'Prismatris '!F51,IF('Prismatris '!$G$151=$J$125,'Prismatris '!G51)))))),"")</f>
        <v/>
      </c>
      <c r="K50" s="111"/>
      <c r="L50" s="84" t="str">
        <f>IF(B50&gt;0,IF('Prismatris '!$B$151=$J$125,'Prismatris '!B57,IF('Prismatris '!$C$151=$J$125,'Prismatris '!C57,IF('Prismatris '!$D$151=$J$125,'Prismatris '!D57,IF('Prismatris '!$E$151=$J$125,'Prismatris '!E57,IF('Prismatris '!$F$151=$J$125,'Prismatris '!F57,IF('Prismatris '!$G$151=$J$125,'Prismatris '!G57)))))),"")</f>
        <v/>
      </c>
    </row>
    <row r="51" spans="2:12" x14ac:dyDescent="0.35">
      <c r="B51" s="67"/>
      <c r="C51" s="87"/>
      <c r="D51" s="52"/>
      <c r="E51" s="92"/>
      <c r="F51" s="95"/>
      <c r="G51" s="95"/>
      <c r="H51" s="95"/>
      <c r="I51" s="54"/>
      <c r="J51" s="110" t="str">
        <f>IF(B51&gt;0,IF('Prismatris '!$B$151=$J$125,'Prismatris '!B51,IF('Prismatris '!$C$151=$J$125,'Prismatris '!C51,IF('Prismatris '!$D$151=$J$125,'Prismatris '!D51,IF('Prismatris '!$E$151=$J$125,'Prismatris '!E51,IF('Prismatris '!$F$151=$J$125,'Prismatris '!F51,IF('Prismatris '!$G$151=$J$125,'Prismatris '!G51)))))),"")</f>
        <v/>
      </c>
      <c r="K51" s="111"/>
      <c r="L51" s="84" t="str">
        <f>IF(B51&gt;0,IF('Prismatris '!$B$151=$J$125,'Prismatris '!B58,IF('Prismatris '!$C$151=$J$125,'Prismatris '!C58,IF('Prismatris '!$D$151=$J$125,'Prismatris '!D58,IF('Prismatris '!$E$151=$J$125,'Prismatris '!E58,IF('Prismatris '!$F$151=$J$125,'Prismatris '!F58,IF('Prismatris '!$G$151=$J$125,'Prismatris '!G58)))))),"")</f>
        <v/>
      </c>
    </row>
    <row r="52" spans="2:12" x14ac:dyDescent="0.35">
      <c r="B52" s="67"/>
      <c r="C52" s="87"/>
      <c r="D52" s="52"/>
      <c r="E52" s="93"/>
      <c r="F52" s="50"/>
      <c r="G52" s="50"/>
      <c r="H52" s="50"/>
      <c r="I52" s="55"/>
      <c r="J52" s="110" t="str">
        <f>IF(B52&gt;0,IF('Prismatris '!$B$151=$J$125,'Prismatris '!B51,IF('Prismatris '!$C$151=$J$125,'Prismatris '!C51,IF('Prismatris '!$D$151=$J$125,'Prismatris '!D51,IF('Prismatris '!$E$151=$J$125,'Prismatris '!E51,IF('Prismatris '!$F$151=$J$125,'Prismatris '!F51,IF('Prismatris '!$G$151=$J$125,'Prismatris '!G51)))))),"")</f>
        <v/>
      </c>
      <c r="K52" s="111"/>
      <c r="L52" s="84" t="str">
        <f>IF(B52&gt;0,IF('Prismatris '!$B$151=$J$125,'Prismatris '!B59,IF('Prismatris '!$C$151=$J$125,'Prismatris '!C59,IF('Prismatris '!$D$151=$J$125,'Prismatris '!D59,IF('Prismatris '!$E$151=$J$125,'Prismatris '!E59,IF('Prismatris '!$F$151=$J$125,'Prismatris '!F59,IF('Prismatris '!$G$151=$J$125,'Prismatris '!G59)))))),"")</f>
        <v/>
      </c>
    </row>
    <row r="53" spans="2:12" ht="14" thickBot="1" x14ac:dyDescent="0.4">
      <c r="B53" s="41"/>
      <c r="C53" s="14"/>
      <c r="D53" s="14"/>
      <c r="E53" s="14"/>
      <c r="F53" s="14"/>
      <c r="G53" s="14"/>
      <c r="H53" s="14"/>
      <c r="I53" s="14"/>
      <c r="J53" s="14"/>
      <c r="K53" s="14"/>
      <c r="L53" s="27"/>
    </row>
    <row r="54" spans="2:12" ht="14" thickBot="1" x14ac:dyDescent="0.4"/>
    <row r="55" spans="2:12" x14ac:dyDescent="0.35">
      <c r="B55" s="128" t="s">
        <v>89</v>
      </c>
      <c r="C55" s="129"/>
      <c r="D55" s="129"/>
      <c r="E55" s="129"/>
      <c r="F55" s="24"/>
      <c r="G55" s="24"/>
      <c r="H55" s="24"/>
      <c r="I55" s="24"/>
      <c r="J55" s="24"/>
      <c r="K55" s="24"/>
      <c r="L55" s="25"/>
    </row>
    <row r="56" spans="2:12" x14ac:dyDescent="0.35">
      <c r="B56" s="42"/>
      <c r="C56" s="130" t="s">
        <v>47</v>
      </c>
      <c r="D56" s="132"/>
      <c r="E56" s="88"/>
      <c r="F56" s="89"/>
      <c r="G56" s="10"/>
      <c r="H56" s="91"/>
      <c r="I56" s="91"/>
      <c r="J56" s="91"/>
      <c r="K56" s="91"/>
      <c r="L56" s="26"/>
    </row>
    <row r="57" spans="2:12" ht="54" x14ac:dyDescent="0.35">
      <c r="B57" s="43" t="s">
        <v>12</v>
      </c>
      <c r="C57" s="29" t="s">
        <v>86</v>
      </c>
      <c r="D57" s="76" t="s">
        <v>59</v>
      </c>
      <c r="E57" s="99"/>
      <c r="F57" s="95"/>
      <c r="G57" s="98"/>
      <c r="H57" s="49"/>
      <c r="I57" s="53"/>
      <c r="J57" s="133" t="s">
        <v>43</v>
      </c>
      <c r="K57" s="134"/>
      <c r="L57" s="44" t="s">
        <v>10</v>
      </c>
    </row>
    <row r="58" spans="2:12" x14ac:dyDescent="0.35">
      <c r="B58" s="67"/>
      <c r="C58" s="87"/>
      <c r="D58" s="52"/>
      <c r="E58" s="92"/>
      <c r="F58" s="95"/>
      <c r="G58" s="95"/>
      <c r="H58" s="95"/>
      <c r="I58" s="54"/>
      <c r="J58" s="110" t="str">
        <f>IF(B58&gt;0,IF('Prismatris '!$B$151=$J$125,'Prismatris '!B64,IF('Prismatris '!$C$151=$J$125,'Prismatris '!C64,IF('Prismatris '!$D$151=$J$125,'Prismatris '!D64,IF('Prismatris '!$E$151=$J$125,'Prismatris '!E64,IF('Prismatris '!$F$151=$J$125,'Prismatris '!F64,IF('Prismatris '!$G$151=$J$125,'Prismatris '!G64)))))),"")</f>
        <v/>
      </c>
      <c r="K58" s="111"/>
      <c r="L58" s="84" t="str">
        <f>IF(B58&gt;0,IF('Prismatris '!$B$151=$J$125,'Prismatris '!B70,IF('Prismatris '!$C$151=$J$125,'Prismatris '!C70,IF('Prismatris '!$D$151=$J$125,'Prismatris '!D70,IF('Prismatris '!$E$151=$J$125,'Prismatris '!E70,IF('Prismatris '!$F$151=$J$125,'Prismatris '!F70,IF('Prismatris '!$G$151=$J$125,'Prismatris '!G70)))))),"")</f>
        <v/>
      </c>
    </row>
    <row r="59" spans="2:12" x14ac:dyDescent="0.35">
      <c r="B59" s="67"/>
      <c r="C59" s="87"/>
      <c r="D59" s="52"/>
      <c r="E59" s="92"/>
      <c r="F59" s="95"/>
      <c r="G59" s="95"/>
      <c r="H59" s="95"/>
      <c r="I59" s="54"/>
      <c r="J59" s="110" t="str">
        <f>IF(B59&gt;0,IF('Prismatris '!$B$151=$J$125,'Prismatris '!B64,IF('Prismatris '!$C$151=$J$125,'Prismatris '!C64,IF('Prismatris '!$D$151=$J$125,'Prismatris '!D64,IF('Prismatris '!$E$151=$J$125,'Prismatris '!E64,IF('Prismatris '!$F$151=$J$125,'Prismatris '!F64,IF('Prismatris '!$G$151=$J$125,'Prismatris '!G64)))))),"")</f>
        <v/>
      </c>
      <c r="K59" s="111"/>
      <c r="L59" s="84" t="str">
        <f>IF(B59&gt;0,IF('Prismatris '!$B$151=$J$125,'Prismatris '!B71,IF('Prismatris '!$C$151=$J$125,'Prismatris '!C71,IF('Prismatris '!$D$151=$J$125,'Prismatris '!D71,IF('Prismatris '!$E$151=$J$125,'Prismatris '!E71,IF('Prismatris '!$F$151=$J$125,'Prismatris '!F71,IF('Prismatris '!$G$151=$J$125,'Prismatris '!G71)))))),"")</f>
        <v/>
      </c>
    </row>
    <row r="60" spans="2:12" x14ac:dyDescent="0.35">
      <c r="B60" s="67"/>
      <c r="C60" s="87"/>
      <c r="D60" s="52"/>
      <c r="E60" s="93"/>
      <c r="F60" s="50"/>
      <c r="G60" s="50"/>
      <c r="H60" s="50"/>
      <c r="I60" s="55"/>
      <c r="J60" s="110" t="str">
        <f>IF(B60&gt;0,IF('Prismatris '!$B$151=$J$125,'Prismatris '!B64,IF('Prismatris '!$C$151=$J$125,'Prismatris '!C64,IF('Prismatris '!$D$151=$J$125,'Prismatris '!D64,IF('Prismatris '!$E$151=$J$125,'Prismatris '!E64,IF('Prismatris '!$F$151=$J$125,'Prismatris '!F64,IF('Prismatris '!$G$151=$J$125,'Prismatris '!G64)))))),"")</f>
        <v/>
      </c>
      <c r="K60" s="111"/>
      <c r="L60" s="84" t="str">
        <f>IF(B60&gt;0,IF('Prismatris '!$B$151=$J$125,'Prismatris '!B72,IF('Prismatris '!$C$151=$J$125,'Prismatris '!C72,IF('Prismatris '!$D$151=$J$125,'Prismatris '!D72,IF('Prismatris '!$E$151=$J$125,'Prismatris '!E72,IF('Prismatris '!$F$151=$J$125,'Prismatris '!F72,IF('Prismatris '!$G$151=$J$125,'Prismatris '!G72)))))),"")</f>
        <v/>
      </c>
    </row>
    <row r="61" spans="2:12" ht="14" thickBot="1" x14ac:dyDescent="0.4">
      <c r="B61" s="41"/>
      <c r="C61" s="14"/>
      <c r="D61" s="14"/>
      <c r="E61" s="14"/>
      <c r="F61" s="14"/>
      <c r="G61" s="14"/>
      <c r="H61" s="14"/>
      <c r="I61" s="14"/>
      <c r="J61" s="14"/>
      <c r="K61" s="14"/>
      <c r="L61" s="27"/>
    </row>
    <row r="62" spans="2:12" ht="14" thickBot="1" x14ac:dyDescent="0.4"/>
    <row r="63" spans="2:12" x14ac:dyDescent="0.35">
      <c r="B63" s="128" t="s">
        <v>90</v>
      </c>
      <c r="C63" s="129"/>
      <c r="D63" s="129"/>
      <c r="E63" s="129"/>
      <c r="F63" s="24"/>
      <c r="G63" s="24"/>
      <c r="H63" s="24"/>
      <c r="I63" s="24"/>
      <c r="J63" s="24"/>
      <c r="K63" s="24"/>
      <c r="L63" s="25"/>
    </row>
    <row r="64" spans="2:12" x14ac:dyDescent="0.35">
      <c r="B64" s="42"/>
      <c r="C64" s="130" t="s">
        <v>47</v>
      </c>
      <c r="D64" s="132"/>
      <c r="E64" s="88"/>
      <c r="F64" s="89"/>
      <c r="G64" s="10"/>
      <c r="H64" s="91"/>
      <c r="I64" s="91"/>
      <c r="J64" s="91"/>
      <c r="K64" s="91"/>
      <c r="L64" s="26"/>
    </row>
    <row r="65" spans="2:12" ht="54" x14ac:dyDescent="0.35">
      <c r="B65" s="43" t="s">
        <v>12</v>
      </c>
      <c r="C65" s="29" t="s">
        <v>86</v>
      </c>
      <c r="D65" s="76" t="s">
        <v>59</v>
      </c>
      <c r="E65" s="99"/>
      <c r="F65" s="95"/>
      <c r="G65" s="98"/>
      <c r="H65" s="49"/>
      <c r="I65" s="53"/>
      <c r="J65" s="133" t="s">
        <v>43</v>
      </c>
      <c r="K65" s="134"/>
      <c r="L65" s="44" t="s">
        <v>10</v>
      </c>
    </row>
    <row r="66" spans="2:12" x14ac:dyDescent="0.35">
      <c r="B66" s="67"/>
      <c r="C66" s="87"/>
      <c r="D66" s="52"/>
      <c r="E66" s="92"/>
      <c r="F66" s="95"/>
      <c r="G66" s="95"/>
      <c r="H66" s="95"/>
      <c r="I66" s="54"/>
      <c r="J66" s="110" t="str">
        <f>IF(B66&gt;0,IF('Prismatris '!$B$151=$J$125,'Prismatris '!B77,IF('Prismatris '!$C$151=$J$125,'Prismatris '!C77,IF('Prismatris '!$D$151=$J$125,'Prismatris '!D77,IF('Prismatris '!$E$151=$J$125,'Prismatris '!E77,IF('Prismatris '!$F$151=$J$125,'Prismatris '!F77,IF('Prismatris '!$G$151=$J$125,'Prismatris '!G77)))))),"")</f>
        <v/>
      </c>
      <c r="K66" s="111"/>
      <c r="L66" s="84" t="str">
        <f>IF(B66&gt;0,IF('Prismatris '!$B$151=$J$125,'Prismatris '!B83,IF('Prismatris '!$C$151=$J$125,'Prismatris '!C83,IF('Prismatris '!$D$151=$J$125,'Prismatris '!D83,IF('Prismatris '!$E$151=$J$125,'Prismatris '!E83,IF('Prismatris '!$F$151=$J$125,'Prismatris '!F83,IF('Prismatris '!$G$151=$J$125,'Prismatris '!G83)))))),"")</f>
        <v/>
      </c>
    </row>
    <row r="67" spans="2:12" x14ac:dyDescent="0.35">
      <c r="B67" s="67"/>
      <c r="C67" s="87"/>
      <c r="D67" s="52"/>
      <c r="E67" s="92"/>
      <c r="F67" s="95"/>
      <c r="G67" s="95"/>
      <c r="H67" s="95"/>
      <c r="I67" s="54"/>
      <c r="J67" s="110" t="str">
        <f>IF(B67&gt;0,IF('Prismatris '!$B$151=$J$125,'Prismatris '!B77,IF('Prismatris '!$C$151=$J$125,'Prismatris '!C77,IF('Prismatris '!$D$151=$J$125,'Prismatris '!D77,IF('Prismatris '!$E$151=$J$125,'Prismatris '!E77,IF('Prismatris '!$F$151=$J$125,'Prismatris '!F77,IF('Prismatris '!$G$151=$J$125,'Prismatris '!G77)))))),"")</f>
        <v/>
      </c>
      <c r="K67" s="111"/>
      <c r="L67" s="84" t="str">
        <f>IF(B67&gt;0,IF('Prismatris '!$B$151=$J$125,'Prismatris '!B84,IF('Prismatris '!$C$151=$J$125,'Prismatris '!C84,IF('Prismatris '!$D$151=$J$125,'Prismatris '!D84,IF('Prismatris '!$E$151=$J$125,'Prismatris '!E84,IF('Prismatris '!$F$151=$J$125,'Prismatris '!F84,IF('Prismatris '!$G$151=$J$125,'Prismatris '!G84)))))),"")</f>
        <v/>
      </c>
    </row>
    <row r="68" spans="2:12" x14ac:dyDescent="0.35">
      <c r="B68" s="67"/>
      <c r="C68" s="87"/>
      <c r="D68" s="52"/>
      <c r="E68" s="93"/>
      <c r="F68" s="50"/>
      <c r="G68" s="50"/>
      <c r="H68" s="50"/>
      <c r="I68" s="55"/>
      <c r="J68" s="110" t="str">
        <f>IF(B68&gt;0,IF('Prismatris '!$B$151=$J$125,'Prismatris '!B77,IF('Prismatris '!$C$151=$J$125,'Prismatris '!C77,IF('Prismatris '!$D$151=$J$125,'Prismatris '!D77,IF('Prismatris '!$E$151=$J$125,'Prismatris '!E77,IF('Prismatris '!$F$151=$J$125,'Prismatris '!F77,IF('Prismatris '!$G$151=$J$125,'Prismatris '!G77)))))),"")</f>
        <v/>
      </c>
      <c r="K68" s="111"/>
      <c r="L68" s="84" t="str">
        <f>IF(B68&gt;0,IF('Prismatris '!$B$151=$J$125,'Prismatris '!B85,IF('Prismatris '!$C$151=$J$125,'Prismatris '!C85,IF('Prismatris '!$D$151=$J$125,'Prismatris '!D85,IF('Prismatris '!$E$151=$J$125,'Prismatris '!E85,IF('Prismatris '!$F$151=$J$125,'Prismatris '!F85,IF('Prismatris '!$G$151=$J$125,'Prismatris '!G85)))))),"")</f>
        <v/>
      </c>
    </row>
    <row r="69" spans="2:12" ht="14" thickBot="1" x14ac:dyDescent="0.4">
      <c r="B69" s="41"/>
      <c r="C69" s="14"/>
      <c r="D69" s="14"/>
      <c r="E69" s="14"/>
      <c r="F69" s="14"/>
      <c r="G69" s="14"/>
      <c r="H69" s="14"/>
      <c r="I69" s="14"/>
      <c r="J69" s="14"/>
      <c r="K69" s="14"/>
      <c r="L69" s="27"/>
    </row>
    <row r="70" spans="2:12" ht="14.25" customHeight="1" x14ac:dyDescent="0.35">
      <c r="B70" s="3">
        <f>SUM(B66:B68,B58:B60,B50:B52,B42:B44,B34:B36,B27:B29)</f>
        <v>0</v>
      </c>
    </row>
    <row r="71" spans="2:12" ht="14" thickBot="1" x14ac:dyDescent="0.4"/>
    <row r="72" spans="2:12" x14ac:dyDescent="0.35">
      <c r="B72" s="65" t="s">
        <v>30</v>
      </c>
      <c r="C72" s="48"/>
      <c r="D72" s="48"/>
      <c r="E72" s="24"/>
      <c r="F72" s="24"/>
      <c r="G72" s="24"/>
      <c r="H72" s="24"/>
      <c r="I72" s="24"/>
      <c r="J72" s="24"/>
      <c r="K72" s="24"/>
      <c r="L72" s="47"/>
    </row>
    <row r="73" spans="2:12" x14ac:dyDescent="0.35">
      <c r="B73" s="56" t="s">
        <v>12</v>
      </c>
      <c r="C73" s="170" t="s">
        <v>31</v>
      </c>
      <c r="D73" s="170"/>
      <c r="E73" s="170"/>
      <c r="F73" s="170"/>
      <c r="G73" s="135" t="s">
        <v>37</v>
      </c>
      <c r="H73" s="135"/>
      <c r="I73" s="135"/>
      <c r="J73" s="135"/>
      <c r="K73" s="136"/>
      <c r="L73" s="57" t="s">
        <v>10</v>
      </c>
    </row>
    <row r="74" spans="2:12" x14ac:dyDescent="0.35">
      <c r="B74" s="67"/>
      <c r="C74" s="140" t="s">
        <v>94</v>
      </c>
      <c r="D74" s="141"/>
      <c r="E74" s="141"/>
      <c r="F74" s="142"/>
      <c r="G74" s="168"/>
      <c r="H74" s="168"/>
      <c r="I74" s="168"/>
      <c r="J74" s="168"/>
      <c r="K74" s="168"/>
      <c r="L74" s="84" t="str">
        <f>IF(B74&gt;0,IF('Prismatris '!$B$151=$J$125,'Prismatris '!B98,IF('Prismatris '!$C$151=$J$125,'Prismatris '!C98,IF('Prismatris '!$D$151=$J$125,'Prismatris '!D98,IF('Prismatris '!$E$151=$J$125,'Prismatris '!E98,IF('Prismatris '!$F$151=$J$125,'Prismatris '!F98,IF('Prismatris '!$G$151=$J$125,'Prismatris '!G98)))))),"")</f>
        <v/>
      </c>
    </row>
    <row r="75" spans="2:12" x14ac:dyDescent="0.35">
      <c r="B75" s="67"/>
      <c r="C75" s="140" t="s">
        <v>95</v>
      </c>
      <c r="D75" s="141"/>
      <c r="E75" s="141"/>
      <c r="F75" s="142"/>
      <c r="G75" s="169"/>
      <c r="H75" s="169"/>
      <c r="I75" s="169"/>
      <c r="J75" s="169"/>
      <c r="K75" s="169"/>
      <c r="L75" s="84" t="str">
        <f>IF(B75&gt;0,IF('Prismatris '!$B$151=$J$125,'Prismatris '!B99,IF('Prismatris '!$C$151=$J$125,'Prismatris '!C99,IF('Prismatris '!$D$151=$J$125,'Prismatris '!D99,IF('Prismatris '!$E$151=$J$125,'Prismatris '!E99,IF('Prismatris '!$F$151=$J$125,'Prismatris '!F99,IF('Prismatris '!$G$151=$J$125,'Prismatris '!G99)))))),"")</f>
        <v/>
      </c>
    </row>
    <row r="76" spans="2:12" x14ac:dyDescent="0.35">
      <c r="B76" s="67"/>
      <c r="C76" s="143" t="s">
        <v>96</v>
      </c>
      <c r="D76" s="144"/>
      <c r="E76" s="144"/>
      <c r="F76" s="145"/>
      <c r="G76" s="149"/>
      <c r="H76" s="150"/>
      <c r="I76" s="150"/>
      <c r="J76" s="150"/>
      <c r="K76" s="151"/>
      <c r="L76" s="84" t="str">
        <f>IF(B76&gt;0,IF('Prismatris '!$B$151=$J$125,'Prismatris '!B100,IF('Prismatris '!$C$151=$J$125,'Prismatris '!C100,IF('Prismatris '!$D$151=$J$125,'Prismatris '!D100,IF('Prismatris '!$E$151=$J$125,'Prismatris '!E100,IF('Prismatris '!$F$151=$J$125,'Prismatris '!F100,IF('Prismatris '!$G$151=$J$125,'Prismatris '!G100)))))),"")</f>
        <v/>
      </c>
    </row>
    <row r="77" spans="2:12" x14ac:dyDescent="0.35">
      <c r="B77" s="67"/>
      <c r="C77" s="146" t="s">
        <v>91</v>
      </c>
      <c r="D77" s="147"/>
      <c r="E77" s="147"/>
      <c r="F77" s="148"/>
      <c r="G77" s="149"/>
      <c r="H77" s="150"/>
      <c r="I77" s="150"/>
      <c r="J77" s="150"/>
      <c r="K77" s="151"/>
      <c r="L77" s="84" t="str">
        <f>IF(B77&gt;0,IF('Prismatris '!$B$151=$J$125,'Prismatris '!B101,IF('Prismatris '!$C$151=$J$125,'Prismatris '!C101,IF('Prismatris '!$D$151=$J$125,'Prismatris '!D101,IF('Prismatris '!$E$151=$J$125,'Prismatris '!E101,IF('Prismatris '!$F$151=$J$125,'Prismatris '!F101,IF('Prismatris '!$G$151=$J$125,'Prismatris '!G101)))))),"")</f>
        <v/>
      </c>
    </row>
    <row r="78" spans="2:12" x14ac:dyDescent="0.35">
      <c r="B78" s="67"/>
      <c r="C78" s="146" t="s">
        <v>92</v>
      </c>
      <c r="D78" s="147"/>
      <c r="E78" s="147"/>
      <c r="F78" s="148"/>
      <c r="G78" s="169"/>
      <c r="H78" s="169"/>
      <c r="I78" s="169"/>
      <c r="J78" s="169"/>
      <c r="K78" s="169"/>
      <c r="L78" s="84" t="str">
        <f>IF(B78&gt;0,IF('Prismatris '!$B$151=$J$125,'Prismatris '!B102,IF('Prismatris '!$C$151=$J$125,'Prismatris '!C102,IF('Prismatris '!$D$151=$J$125,'Prismatris '!D102,IF('Prismatris '!$E$151=$J$125,'Prismatris '!E102,IF('Prismatris '!$F$151=$J$125,'Prismatris '!F102,IF('Prismatris '!$G$151=$J$125,'Prismatris '!G102)))))),"")</f>
        <v/>
      </c>
    </row>
    <row r="79" spans="2:12" x14ac:dyDescent="0.35">
      <c r="B79" s="67"/>
      <c r="C79" s="146" t="s">
        <v>93</v>
      </c>
      <c r="D79" s="147"/>
      <c r="E79" s="147"/>
      <c r="F79" s="148"/>
      <c r="G79" s="169"/>
      <c r="H79" s="169"/>
      <c r="I79" s="169"/>
      <c r="J79" s="169"/>
      <c r="K79" s="169"/>
      <c r="L79" s="84" t="str">
        <f>IF(B79&gt;0,IF('Prismatris '!$B$151=$J$125,'Prismatris '!B103,IF('Prismatris '!$C$151=$J$125,'Prismatris '!C103,IF('Prismatris '!$D$151=$J$125,'Prismatris '!D103,IF('Prismatris '!$E$151=$J$125,'Prismatris '!E103,IF('Prismatris '!$F$151=$J$125,'Prismatris '!F103,IF('Prismatris '!$G$151=$J$125,'Prismatris '!G103)))))),"")</f>
        <v/>
      </c>
    </row>
    <row r="80" spans="2:12" ht="14" thickBot="1" x14ac:dyDescent="0.4">
      <c r="B80" s="41"/>
      <c r="C80" s="14"/>
      <c r="D80" s="14"/>
      <c r="E80" s="14"/>
      <c r="F80" s="14"/>
      <c r="G80" s="14"/>
      <c r="H80" s="14"/>
      <c r="I80" s="14"/>
      <c r="J80" s="14"/>
      <c r="K80" s="14"/>
      <c r="L80" s="27"/>
    </row>
    <row r="81" spans="2:12" ht="14" thickBot="1" x14ac:dyDescent="0.4"/>
    <row r="82" spans="2:12" ht="14" thickBot="1" x14ac:dyDescent="0.4">
      <c r="B82" s="71" t="s">
        <v>305</v>
      </c>
      <c r="C82" s="72"/>
      <c r="D82" s="72"/>
      <c r="E82" s="73"/>
      <c r="F82" s="73"/>
      <c r="G82" s="73"/>
      <c r="H82" s="73"/>
      <c r="I82" s="73"/>
      <c r="J82" s="73"/>
      <c r="K82" s="63"/>
      <c r="L82" s="74"/>
    </row>
    <row r="83" spans="2:12" x14ac:dyDescent="0.35">
      <c r="B83" s="68" t="s">
        <v>12</v>
      </c>
      <c r="C83" s="175" t="s">
        <v>28</v>
      </c>
      <c r="D83" s="175"/>
      <c r="E83" s="175"/>
      <c r="F83" s="175"/>
      <c r="G83" s="175"/>
      <c r="H83" s="171" t="s">
        <v>37</v>
      </c>
      <c r="I83" s="172"/>
      <c r="J83" s="173"/>
      <c r="K83" s="69" t="s">
        <v>43</v>
      </c>
      <c r="L83" s="70" t="s">
        <v>10</v>
      </c>
    </row>
    <row r="84" spans="2:12" ht="13.5" customHeight="1" x14ac:dyDescent="0.35">
      <c r="B84" s="67"/>
      <c r="C84" s="176" t="s">
        <v>97</v>
      </c>
      <c r="D84" s="153"/>
      <c r="E84" s="153"/>
      <c r="F84" s="153"/>
      <c r="G84" s="154"/>
      <c r="H84" s="137"/>
      <c r="I84" s="138"/>
      <c r="J84" s="139"/>
      <c r="K84" s="32" t="str">
        <f>IF(B84&gt;0,IF('Prismatris '!$B$151=$J$125,'Prismatris '!I108,IF('Prismatris '!$C$151=$J$125,'Prismatris '!J108,IF('Prismatris '!$D$151=$J$125,'Prismatris '!K108,IF('Prismatris '!$E$151=$J$125,'Prismatris '!L108,IF('Prismatris '!$F$151=$J$125,'Prismatris '!M108,IF('Prismatris '!$G$151=$J$125,'Prismatris '!N108)))))),"")</f>
        <v/>
      </c>
      <c r="L84" s="84" t="str">
        <f>IF(B84&gt;0,IF('Prismatris '!$B$151=$J$125,'Prismatris '!P108,IF('Prismatris '!$C$151=$J$125,'Prismatris '!Q108,IF('Prismatris '!$D$151=$J$125,'Prismatris '!R108,IF('Prismatris '!$E$151=$J$125,'Prismatris '!S108,IF('Prismatris '!$F$151=$J$125,'Prismatris '!T108,IF('Prismatris '!$G$151=$J$125,'Prismatris '!U108)))))),"")</f>
        <v/>
      </c>
    </row>
    <row r="85" spans="2:12" ht="13.5" customHeight="1" x14ac:dyDescent="0.35">
      <c r="B85" s="67"/>
      <c r="C85" s="152" t="s">
        <v>98</v>
      </c>
      <c r="D85" s="153"/>
      <c r="E85" s="153"/>
      <c r="F85" s="153"/>
      <c r="G85" s="154"/>
      <c r="H85" s="137"/>
      <c r="I85" s="138"/>
      <c r="J85" s="139"/>
      <c r="K85" s="32" t="str">
        <f>IF(B85&gt;0,IF('Prismatris '!$B$151=$J$125,'Prismatris '!I109,IF('Prismatris '!$C$151=$J$125,'Prismatris '!J109,IF('Prismatris '!$D$151=$J$125,'Prismatris '!K109,IF('Prismatris '!$E$151=$J$125,'Prismatris '!L109,IF('Prismatris '!$F$151=$J$125,'Prismatris '!M109,IF('Prismatris '!$G$151=$J$125,'Prismatris '!N109)))))),"")</f>
        <v/>
      </c>
      <c r="L85" s="84" t="str">
        <f>IF(B85&gt;0,IF('Prismatris '!$B$151=$J$125,'Prismatris '!P109,IF('Prismatris '!$C$151=$J$125,'Prismatris '!Q109,IF('Prismatris '!$D$151=$J$125,'Prismatris '!R109,IF('Prismatris '!$E$151=$J$125,'Prismatris '!S109,IF('Prismatris '!$F$151=$J$125,'Prismatris '!T109,IF('Prismatris '!$G$151=$J$125,'Prismatris '!U109)))))),"")</f>
        <v/>
      </c>
    </row>
    <row r="86" spans="2:12" ht="13.5" customHeight="1" x14ac:dyDescent="0.35">
      <c r="B86" s="67"/>
      <c r="C86" s="152" t="s">
        <v>99</v>
      </c>
      <c r="D86" s="153"/>
      <c r="E86" s="153"/>
      <c r="F86" s="153"/>
      <c r="G86" s="154"/>
      <c r="H86" s="137"/>
      <c r="I86" s="138"/>
      <c r="J86" s="139"/>
      <c r="K86" s="32" t="str">
        <f>IF(B86&gt;0,IF('Prismatris '!$B$151=$J$125,'Prismatris '!I110,IF('Prismatris '!$C$151=$J$125,'Prismatris '!J110,IF('Prismatris '!$D$151=$J$125,'Prismatris '!K110,IF('Prismatris '!$E$151=$J$125,'Prismatris '!L110,IF('Prismatris '!$F$151=$J$125,'Prismatris '!M110,IF('Prismatris '!$G$151=$J$125,'Prismatris '!N110)))))),"")</f>
        <v/>
      </c>
      <c r="L86" s="84" t="str">
        <f>IF(B86&gt;0,IF('Prismatris '!$B$151=$J$125,'Prismatris '!P110,IF('Prismatris '!$C$151=$J$125,'Prismatris '!Q110,IF('Prismatris '!$D$151=$J$125,'Prismatris '!R110,IF('Prismatris '!$E$151=$J$125,'Prismatris '!S110,IF('Prismatris '!$F$151=$J$125,'Prismatris '!T110,IF('Prismatris '!$G$151=$J$125,'Prismatris '!U110)))))),"")</f>
        <v/>
      </c>
    </row>
    <row r="87" spans="2:12" ht="13.5" customHeight="1" x14ac:dyDescent="0.35">
      <c r="B87" s="67"/>
      <c r="C87" s="152" t="s">
        <v>100</v>
      </c>
      <c r="D87" s="153"/>
      <c r="E87" s="153"/>
      <c r="F87" s="153"/>
      <c r="G87" s="154"/>
      <c r="H87" s="137"/>
      <c r="I87" s="138"/>
      <c r="J87" s="139"/>
      <c r="K87" s="32" t="str">
        <f>IF(B87&gt;0,IF('Prismatris '!$B$151=$J$125,'Prismatris '!I111,IF('Prismatris '!$C$151=$J$125,'Prismatris '!J111,IF('Prismatris '!$D$151=$J$125,'Prismatris '!K111,IF('Prismatris '!$E$151=$J$125,'Prismatris '!L111,IF('Prismatris '!$F$151=$J$125,'Prismatris '!M111,IF('Prismatris '!$G$151=$J$125,'Prismatris '!N111)))))),"")</f>
        <v/>
      </c>
      <c r="L87" s="84" t="str">
        <f>IF(B87&gt;0,IF('Prismatris '!$B$151=$J$125,'Prismatris '!P111,IF('Prismatris '!$C$151=$J$125,'Prismatris '!Q111,IF('Prismatris '!$D$151=$J$125,'Prismatris '!R111,IF('Prismatris '!$E$151=$J$125,'Prismatris '!S111,IF('Prismatris '!$F$151=$J$125,'Prismatris '!T111,IF('Prismatris '!$G$151=$J$125,'Prismatris '!U111)))))),"")</f>
        <v/>
      </c>
    </row>
    <row r="88" spans="2:12" ht="13.5" customHeight="1" x14ac:dyDescent="0.35">
      <c r="B88" s="67"/>
      <c r="C88" s="152" t="s">
        <v>101</v>
      </c>
      <c r="D88" s="153"/>
      <c r="E88" s="153"/>
      <c r="F88" s="153"/>
      <c r="G88" s="154"/>
      <c r="H88" s="137"/>
      <c r="I88" s="138"/>
      <c r="J88" s="139"/>
      <c r="K88" s="32" t="str">
        <f>IF(B88&gt;0,IF('Prismatris '!$B$151=$J$125,'Prismatris '!I112,IF('Prismatris '!$C$151=$J$125,'Prismatris '!J112,IF('Prismatris '!$D$151=$J$125,'Prismatris '!K112,IF('Prismatris '!$E$151=$J$125,'Prismatris '!L112,IF('Prismatris '!$F$151=$J$125,'Prismatris '!M112,IF('Prismatris '!$G$151=$J$125,'Prismatris '!N112)))))),"")</f>
        <v/>
      </c>
      <c r="L88" s="84" t="str">
        <f>IF(B88&gt;0,IF('Prismatris '!$B$151=$J$125,'Prismatris '!P112,IF('Prismatris '!$C$151=$J$125,'Prismatris '!Q112,IF('Prismatris '!$D$151=$J$125,'Prismatris '!R112,IF('Prismatris '!$E$151=$J$125,'Prismatris '!S112,IF('Prismatris '!$F$151=$J$125,'Prismatris '!T112,IF('Prismatris '!$G$151=$J$125,'Prismatris '!U112)))))),"")</f>
        <v/>
      </c>
    </row>
    <row r="89" spans="2:12" ht="13.5" customHeight="1" x14ac:dyDescent="0.35">
      <c r="B89" s="67"/>
      <c r="C89" s="152" t="s">
        <v>102</v>
      </c>
      <c r="D89" s="153"/>
      <c r="E89" s="153"/>
      <c r="F89" s="153"/>
      <c r="G89" s="154"/>
      <c r="H89" s="137"/>
      <c r="I89" s="138"/>
      <c r="J89" s="139"/>
      <c r="K89" s="32" t="str">
        <f>IF(B89&gt;0,IF('Prismatris '!$B$151=$J$125,'Prismatris '!I113,IF('Prismatris '!$C$151=$J$125,'Prismatris '!J113,IF('Prismatris '!$D$151=$J$125,'Prismatris '!K113,IF('Prismatris '!$E$151=$J$125,'Prismatris '!L113,IF('Prismatris '!$F$151=$J$125,'Prismatris '!M113,IF('Prismatris '!$G$151=$J$125,'Prismatris '!N113)))))),"")</f>
        <v/>
      </c>
      <c r="L89" s="84" t="str">
        <f>IF(B89&gt;0,IF('Prismatris '!$B$151=$J$125,'Prismatris '!P113,IF('Prismatris '!$C$151=$J$125,'Prismatris '!Q113,IF('Prismatris '!$D$151=$J$125,'Prismatris '!R113,IF('Prismatris '!$E$151=$J$125,'Prismatris '!S113,IF('Prismatris '!$F$151=$J$125,'Prismatris '!T113,IF('Prismatris '!$G$151=$J$125,'Prismatris '!U113)))))),"")</f>
        <v/>
      </c>
    </row>
    <row r="90" spans="2:12" ht="13.5" customHeight="1" x14ac:dyDescent="0.35">
      <c r="B90" s="67"/>
      <c r="C90" s="152" t="s">
        <v>103</v>
      </c>
      <c r="D90" s="153"/>
      <c r="E90" s="153"/>
      <c r="F90" s="153"/>
      <c r="G90" s="154"/>
      <c r="H90" s="137"/>
      <c r="I90" s="138"/>
      <c r="J90" s="139"/>
      <c r="K90" s="32" t="str">
        <f>IF(B90&gt;0,IF('Prismatris '!$B$151=$J$125,'Prismatris '!I114,IF('Prismatris '!$C$151=$J$125,'Prismatris '!J114,IF('Prismatris '!$D$151=$J$125,'Prismatris '!K114,IF('Prismatris '!$E$151=$J$125,'Prismatris '!L114,IF('Prismatris '!$F$151=$J$125,'Prismatris '!M114,IF('Prismatris '!$G$151=$J$125,'Prismatris '!N114)))))),"")</f>
        <v/>
      </c>
      <c r="L90" s="84" t="str">
        <f>IF(B90&gt;0,IF('Prismatris '!$B$151=$J$125,'Prismatris '!P114,IF('Prismatris '!$C$151=$J$125,'Prismatris '!Q114,IF('Prismatris '!$D$151=$J$125,'Prismatris '!R114,IF('Prismatris '!$E$151=$J$125,'Prismatris '!S114,IF('Prismatris '!$F$151=$J$125,'Prismatris '!T114,IF('Prismatris '!$G$151=$J$125,'Prismatris '!U114)))))),"")</f>
        <v/>
      </c>
    </row>
    <row r="91" spans="2:12" ht="13.5" customHeight="1" x14ac:dyDescent="0.35">
      <c r="B91" s="67"/>
      <c r="C91" s="152" t="s">
        <v>104</v>
      </c>
      <c r="D91" s="153"/>
      <c r="E91" s="153"/>
      <c r="F91" s="153"/>
      <c r="G91" s="154"/>
      <c r="H91" s="137"/>
      <c r="I91" s="138"/>
      <c r="J91" s="139"/>
      <c r="K91" s="32" t="str">
        <f>IF(B91&gt;0,IF('Prismatris '!$B$151=$J$125,'Prismatris '!I115,IF('Prismatris '!$C$151=$J$125,'Prismatris '!J115,IF('Prismatris '!$D$151=$J$125,'Prismatris '!K115,IF('Prismatris '!$E$151=$J$125,'Prismatris '!L115,IF('Prismatris '!$F$151=$J$125,'Prismatris '!M115,IF('Prismatris '!$G$151=$J$125,'Prismatris '!N115)))))),"")</f>
        <v/>
      </c>
      <c r="L91" s="84" t="str">
        <f>IF(B91&gt;0,IF('Prismatris '!$B$151=$J$125,'Prismatris '!P115,IF('Prismatris '!$C$151=$J$125,'Prismatris '!Q115,IF('Prismatris '!$D$151=$J$125,'Prismatris '!R115,IF('Prismatris '!$E$151=$J$125,'Prismatris '!S115,IF('Prismatris '!$F$151=$J$125,'Prismatris '!T115,IF('Prismatris '!$G$151=$J$125,'Prismatris '!U115)))))),"")</f>
        <v/>
      </c>
    </row>
    <row r="92" spans="2:12" ht="13.5" customHeight="1" x14ac:dyDescent="0.35">
      <c r="B92" s="67"/>
      <c r="C92" s="152" t="s">
        <v>105</v>
      </c>
      <c r="D92" s="153"/>
      <c r="E92" s="153"/>
      <c r="F92" s="153"/>
      <c r="G92" s="154"/>
      <c r="H92" s="137"/>
      <c r="I92" s="138"/>
      <c r="J92" s="139"/>
      <c r="K92" s="32" t="str">
        <f>IF(B92&gt;0,IF('Prismatris '!$B$151=$J$125,'Prismatris '!I116,IF('Prismatris '!$C$151=$J$125,'Prismatris '!J116,IF('Prismatris '!$D$151=$J$125,'Prismatris '!K116,IF('Prismatris '!$E$151=$J$125,'Prismatris '!L116,IF('Prismatris '!$F$151=$J$125,'Prismatris '!M116,IF('Prismatris '!$G$151=$J$125,'Prismatris '!N116)))))),"")</f>
        <v/>
      </c>
      <c r="L92" s="84" t="str">
        <f>IF(B92&gt;0,IF('Prismatris '!$B$151=$J$125,'Prismatris '!P116,IF('Prismatris '!$C$151=$J$125,'Prismatris '!Q116,IF('Prismatris '!$D$151=$J$125,'Prismatris '!R116,IF('Prismatris '!$E$151=$J$125,'Prismatris '!S116,IF('Prismatris '!$F$151=$J$125,'Prismatris '!T116,IF('Prismatris '!$G$151=$J$125,'Prismatris '!U116)))))),"")</f>
        <v/>
      </c>
    </row>
    <row r="93" spans="2:12" ht="13.5" customHeight="1" x14ac:dyDescent="0.35">
      <c r="B93" s="67"/>
      <c r="C93" s="152" t="s">
        <v>106</v>
      </c>
      <c r="D93" s="153"/>
      <c r="E93" s="153"/>
      <c r="F93" s="153"/>
      <c r="G93" s="154"/>
      <c r="H93" s="137"/>
      <c r="I93" s="138"/>
      <c r="J93" s="139"/>
      <c r="K93" s="32" t="str">
        <f>IF(B93&gt;0,IF('Prismatris '!$B$151=$J$125,'Prismatris '!I117,IF('Prismatris '!$C$151=$J$125,'Prismatris '!J117,IF('Prismatris '!$D$151=$J$125,'Prismatris '!K117,IF('Prismatris '!$E$151=$J$125,'Prismatris '!L117,IF('Prismatris '!$F$151=$J$125,'Prismatris '!M117,IF('Prismatris '!$G$151=$J$125,'Prismatris '!N117)))))),"")</f>
        <v/>
      </c>
      <c r="L93" s="84" t="str">
        <f>IF(B93&gt;0,IF('Prismatris '!$B$151=$J$125,'Prismatris '!P117,IF('Prismatris '!$C$151=$J$125,'Prismatris '!Q117,IF('Prismatris '!$D$151=$J$125,'Prismatris '!R117,IF('Prismatris '!$E$151=$J$125,'Prismatris '!S117,IF('Prismatris '!$F$151=$J$125,'Prismatris '!T117,IF('Prismatris '!$G$151=$J$125,'Prismatris '!U117)))))),"")</f>
        <v/>
      </c>
    </row>
    <row r="94" spans="2:12" ht="13.5" customHeight="1" x14ac:dyDescent="0.35">
      <c r="B94" s="67"/>
      <c r="C94" s="152" t="s">
        <v>107</v>
      </c>
      <c r="D94" s="153"/>
      <c r="E94" s="153"/>
      <c r="F94" s="153"/>
      <c r="G94" s="154"/>
      <c r="H94" s="137"/>
      <c r="I94" s="138"/>
      <c r="J94" s="139"/>
      <c r="K94" s="32" t="str">
        <f>IF(B94&gt;0,IF('Prismatris '!$B$151=$J$125,'Prismatris '!I118,IF('Prismatris '!$C$151=$J$125,'Prismatris '!J118,IF('Prismatris '!$D$151=$J$125,'Prismatris '!K118,IF('Prismatris '!$E$151=$J$125,'Prismatris '!L118,IF('Prismatris '!$F$151=$J$125,'Prismatris '!M118,IF('Prismatris '!$G$151=$J$125,'Prismatris '!N118)))))),"")</f>
        <v/>
      </c>
      <c r="L94" s="84" t="str">
        <f>IF(B94&gt;0,IF('Prismatris '!$B$151=$J$125,'Prismatris '!P118,IF('Prismatris '!$C$151=$J$125,'Prismatris '!Q118,IF('Prismatris '!$D$151=$J$125,'Prismatris '!R118,IF('Prismatris '!$E$151=$J$125,'Prismatris '!S118,IF('Prismatris '!$F$151=$J$125,'Prismatris '!T118,IF('Prismatris '!$G$151=$J$125,'Prismatris '!U118)))))),"")</f>
        <v/>
      </c>
    </row>
    <row r="95" spans="2:12" ht="13.5" customHeight="1" x14ac:dyDescent="0.35">
      <c r="B95" s="67"/>
      <c r="C95" s="152" t="s">
        <v>108</v>
      </c>
      <c r="D95" s="153"/>
      <c r="E95" s="153"/>
      <c r="F95" s="153"/>
      <c r="G95" s="154"/>
      <c r="H95" s="137"/>
      <c r="I95" s="138"/>
      <c r="J95" s="139"/>
      <c r="K95" s="32" t="str">
        <f>IF(B95&gt;0,IF('Prismatris '!$B$151=$J$125,'Prismatris '!I119,IF('Prismatris '!$C$151=$J$125,'Prismatris '!J119,IF('Prismatris '!$D$151=$J$125,'Prismatris '!K119,IF('Prismatris '!$E$151=$J$125,'Prismatris '!L119,IF('Prismatris '!$F$151=$J$125,'Prismatris '!M119,IF('Prismatris '!$G$151=$J$125,'Prismatris '!N119)))))),"")</f>
        <v/>
      </c>
      <c r="L95" s="84" t="str">
        <f>IF(B95&gt;0,IF('Prismatris '!$B$151=$J$125,'Prismatris '!P119,IF('Prismatris '!$C$151=$J$125,'Prismatris '!Q119,IF('Prismatris '!$D$151=$J$125,'Prismatris '!R119,IF('Prismatris '!$E$151=$J$125,'Prismatris '!S119,IF('Prismatris '!$F$151=$J$125,'Prismatris '!T119,IF('Prismatris '!$G$151=$J$125,'Prismatris '!U119)))))),"")</f>
        <v/>
      </c>
    </row>
    <row r="96" spans="2:12" ht="13.5" customHeight="1" x14ac:dyDescent="0.35">
      <c r="B96" s="67"/>
      <c r="C96" s="152" t="s">
        <v>109</v>
      </c>
      <c r="D96" s="153"/>
      <c r="E96" s="153"/>
      <c r="F96" s="153"/>
      <c r="G96" s="154"/>
      <c r="H96" s="137"/>
      <c r="I96" s="138"/>
      <c r="J96" s="139"/>
      <c r="K96" s="32" t="str">
        <f>IF(B96&gt;0,IF('Prismatris '!$B$151=$J$125,'Prismatris '!I120,IF('Prismatris '!$C$151=$J$125,'Prismatris '!J120,IF('Prismatris '!$D$151=$J$125,'Prismatris '!K120,IF('Prismatris '!$E$151=$J$125,'Prismatris '!L120,IF('Prismatris '!$F$151=$J$125,'Prismatris '!M120,IF('Prismatris '!$G$151=$J$125,'Prismatris '!N120)))))),"")</f>
        <v/>
      </c>
      <c r="L96" s="84" t="str">
        <f>IF(B96&gt;0,IF('Prismatris '!$B$151=$J$125,'Prismatris '!P120,IF('Prismatris '!$C$151=$J$125,'Prismatris '!Q120,IF('Prismatris '!$D$151=$J$125,'Prismatris '!R120,IF('Prismatris '!$E$151=$J$125,'Prismatris '!S120,IF('Prismatris '!$F$151=$J$125,'Prismatris '!T120,IF('Prismatris '!$G$151=$J$125,'Prismatris '!U120)))))),"")</f>
        <v/>
      </c>
    </row>
    <row r="97" spans="2:12" ht="13.5" customHeight="1" x14ac:dyDescent="0.35">
      <c r="B97" s="67"/>
      <c r="C97" s="152" t="s">
        <v>110</v>
      </c>
      <c r="D97" s="153"/>
      <c r="E97" s="153"/>
      <c r="F97" s="153"/>
      <c r="G97" s="154"/>
      <c r="H97" s="137"/>
      <c r="I97" s="138"/>
      <c r="J97" s="139"/>
      <c r="K97" s="32" t="str">
        <f>IF(B97&gt;0,IF('Prismatris '!$B$151=$J$125,'Prismatris '!I121,IF('Prismatris '!$C$151=$J$125,'Prismatris '!J121,IF('Prismatris '!$D$151=$J$125,'Prismatris '!K121,IF('Prismatris '!$E$151=$J$125,'Prismatris '!L121,IF('Prismatris '!$F$151=$J$125,'Prismatris '!M121,IF('Prismatris '!$G$151=$J$125,'Prismatris '!N121)))))),"")</f>
        <v/>
      </c>
      <c r="L97" s="84" t="str">
        <f>IF(B97&gt;0,IF('Prismatris '!$B$151=$J$125,'Prismatris '!P121,IF('Prismatris '!$C$151=$J$125,'Prismatris '!Q121,IF('Prismatris '!$D$151=$J$125,'Prismatris '!R121,IF('Prismatris '!$E$151=$J$125,'Prismatris '!S121,IF('Prismatris '!$F$151=$J$125,'Prismatris '!T121,IF('Prismatris '!$G$151=$J$125,'Prismatris '!U121)))))),"")</f>
        <v/>
      </c>
    </row>
    <row r="98" spans="2:12" ht="13.5" customHeight="1" x14ac:dyDescent="0.35">
      <c r="B98" s="67"/>
      <c r="C98" s="152" t="s">
        <v>111</v>
      </c>
      <c r="D98" s="153"/>
      <c r="E98" s="153"/>
      <c r="F98" s="153"/>
      <c r="G98" s="154"/>
      <c r="H98" s="137"/>
      <c r="I98" s="138"/>
      <c r="J98" s="139"/>
      <c r="K98" s="32" t="str">
        <f>IF(B98&gt;0,IF('Prismatris '!$B$151=$J$125,'Prismatris '!I122,IF('Prismatris '!$C$151=$J$125,'Prismatris '!J122,IF('Prismatris '!$D$151=$J$125,'Prismatris '!K122,IF('Prismatris '!$E$151=$J$125,'Prismatris '!L122,IF('Prismatris '!$F$151=$J$125,'Prismatris '!M122,IF('Prismatris '!$G$151=$J$125,'Prismatris '!N122)))))),"")</f>
        <v/>
      </c>
      <c r="L98" s="84" t="str">
        <f>IF(B98&gt;0,IF('Prismatris '!$B$151=$J$125,'Prismatris '!P122,IF('Prismatris '!$C$151=$J$125,'Prismatris '!Q122,IF('Prismatris '!$D$151=$J$125,'Prismatris '!R122,IF('Prismatris '!$E$151=$J$125,'Prismatris '!S122,IF('Prismatris '!$F$151=$J$125,'Prismatris '!T122,IF('Prismatris '!$G$151=$J$125,'Prismatris '!U122)))))),"")</f>
        <v/>
      </c>
    </row>
    <row r="99" spans="2:12" ht="13.5" customHeight="1" x14ac:dyDescent="0.35">
      <c r="B99" s="67"/>
      <c r="C99" s="152" t="s">
        <v>112</v>
      </c>
      <c r="D99" s="153"/>
      <c r="E99" s="153"/>
      <c r="F99" s="153"/>
      <c r="G99" s="154"/>
      <c r="H99" s="137"/>
      <c r="I99" s="138"/>
      <c r="J99" s="139"/>
      <c r="K99" s="32" t="str">
        <f>IF(B99&gt;0,IF('Prismatris '!$B$151=$J$125,'Prismatris '!I123,IF('Prismatris '!$C$151=$J$125,'Prismatris '!J123,IF('Prismatris '!$D$151=$J$125,'Prismatris '!K123,IF('Prismatris '!$E$151=$J$125,'Prismatris '!L123,IF('Prismatris '!$F$151=$J$125,'Prismatris '!M123,IF('Prismatris '!$G$151=$J$125,'Prismatris '!N123)))))),"")</f>
        <v/>
      </c>
      <c r="L99" s="84" t="str">
        <f>IF(B99&gt;0,IF('Prismatris '!$B$151=$J$125,'Prismatris '!P123,IF('Prismatris '!$C$151=$J$125,'Prismatris '!Q123,IF('Prismatris '!$D$151=$J$125,'Prismatris '!R123,IF('Prismatris '!$E$151=$J$125,'Prismatris '!S123,IF('Prismatris '!$F$151=$J$125,'Prismatris '!T123,IF('Prismatris '!$G$151=$J$125,'Prismatris '!U123)))))),"")</f>
        <v/>
      </c>
    </row>
    <row r="100" spans="2:12" ht="13.5" customHeight="1" x14ac:dyDescent="0.35">
      <c r="B100" s="67"/>
      <c r="C100" s="152" t="s">
        <v>113</v>
      </c>
      <c r="D100" s="153"/>
      <c r="E100" s="153"/>
      <c r="F100" s="153"/>
      <c r="G100" s="154"/>
      <c r="H100" s="137"/>
      <c r="I100" s="138"/>
      <c r="J100" s="139"/>
      <c r="K100" s="32" t="str">
        <f>IF(B100&gt;0,IF('Prismatris '!$B$151=$J$125,'Prismatris '!I124,IF('Prismatris '!$C$151=$J$125,'Prismatris '!J124,IF('Prismatris '!$D$151=$J$125,'Prismatris '!K124,IF('Prismatris '!$E$151=$J$125,'Prismatris '!L124,IF('Prismatris '!$F$151=$J$125,'Prismatris '!M124,IF('Prismatris '!$G$151=$J$125,'Prismatris '!N124)))))),"")</f>
        <v/>
      </c>
      <c r="L100" s="84" t="str">
        <f>IF(B100&gt;0,IF('Prismatris '!$B$151=$J$125,'Prismatris '!P124,IF('Prismatris '!$C$151=$J$125,'Prismatris '!Q124,IF('Prismatris '!$D$151=$J$125,'Prismatris '!R124,IF('Prismatris '!$E$151=$J$125,'Prismatris '!S124,IF('Prismatris '!$F$151=$J$125,'Prismatris '!T124,IF('Prismatris '!$G$151=$J$125,'Prismatris '!U124)))))),"")</f>
        <v/>
      </c>
    </row>
    <row r="101" spans="2:12" ht="23.25" customHeight="1" x14ac:dyDescent="0.35">
      <c r="B101" s="67"/>
      <c r="C101" s="155" t="s">
        <v>114</v>
      </c>
      <c r="D101" s="153"/>
      <c r="E101" s="153"/>
      <c r="F101" s="153"/>
      <c r="G101" s="154"/>
      <c r="H101" s="137"/>
      <c r="I101" s="138"/>
      <c r="J101" s="139"/>
      <c r="K101" s="32" t="str">
        <f>IF(B101&gt;0,IF('Prismatris '!$B$151=$J$125,'Prismatris '!I125,IF('Prismatris '!$C$151=$J$125,'Prismatris '!J125,IF('Prismatris '!$D$151=$J$125,'Prismatris '!K125,IF('Prismatris '!$E$151=$J$125,'Prismatris '!L125,IF('Prismatris '!$F$151=$J$125,'Prismatris '!M125,IF('Prismatris '!$G$151=$J$125,'Prismatris '!N125)))))),"")</f>
        <v/>
      </c>
      <c r="L101" s="84" t="str">
        <f>IF(B101&gt;0,IF('Prismatris '!$B$151=$J$125,'Prismatris '!P125,IF('Prismatris '!$C$151=$J$125,'Prismatris '!Q125,IF('Prismatris '!$D$151=$J$125,'Prismatris '!R125,IF('Prismatris '!$E$151=$J$125,'Prismatris '!S125,IF('Prismatris '!$F$151=$J$125,'Prismatris '!T125,IF('Prismatris '!$G$151=$J$125,'Prismatris '!U125)))))),"")</f>
        <v/>
      </c>
    </row>
    <row r="102" spans="2:12" ht="23.25" customHeight="1" x14ac:dyDescent="0.35">
      <c r="B102" s="67"/>
      <c r="C102" s="155" t="s">
        <v>115</v>
      </c>
      <c r="D102" s="153"/>
      <c r="E102" s="153"/>
      <c r="F102" s="153"/>
      <c r="G102" s="154"/>
      <c r="H102" s="137"/>
      <c r="I102" s="138"/>
      <c r="J102" s="139"/>
      <c r="K102" s="32" t="str">
        <f>IF(B102&gt;0,IF('Prismatris '!$B$151=$J$125,'Prismatris '!I126,IF('Prismatris '!$C$151=$J$125,'Prismatris '!J126,IF('Prismatris '!$D$151=$J$125,'Prismatris '!K126,IF('Prismatris '!$E$151=$J$125,'Prismatris '!L126,IF('Prismatris '!$F$151=$J$125,'Prismatris '!M126,IF('Prismatris '!$G$151=$J$125,'Prismatris '!N126)))))),"")</f>
        <v/>
      </c>
      <c r="L102" s="84" t="str">
        <f>IF(B102&gt;0,IF('Prismatris '!$B$151=$J$125,'Prismatris '!P126,IF('Prismatris '!$C$151=$J$125,'Prismatris '!Q126,IF('Prismatris '!$D$151=$J$125,'Prismatris '!R126,IF('Prismatris '!$E$151=$J$125,'Prismatris '!S126,IF('Prismatris '!$F$151=$J$125,'Prismatris '!T126,IF('Prismatris '!$G$151=$J$125,'Prismatris '!U126)))))),"")</f>
        <v/>
      </c>
    </row>
    <row r="103" spans="2:12" ht="23.25" customHeight="1" x14ac:dyDescent="0.35">
      <c r="B103" s="67"/>
      <c r="C103" s="155" t="s">
        <v>116</v>
      </c>
      <c r="D103" s="153"/>
      <c r="E103" s="153"/>
      <c r="F103" s="153"/>
      <c r="G103" s="154"/>
      <c r="H103" s="137"/>
      <c r="I103" s="138"/>
      <c r="J103" s="139"/>
      <c r="K103" s="32" t="str">
        <f>IF(B103&gt;0,IF('Prismatris '!$B$151=$J$125,'Prismatris '!I127,IF('Prismatris '!$C$151=$J$125,'Prismatris '!J127,IF('Prismatris '!$D$151=$J$125,'Prismatris '!K127,IF('Prismatris '!$E$151=$J$125,'Prismatris '!L127,IF('Prismatris '!$F$151=$J$125,'Prismatris '!M127,IF('Prismatris '!$G$151=$J$125,'Prismatris '!N127)))))),"")</f>
        <v/>
      </c>
      <c r="L103" s="84" t="str">
        <f>IF(B103&gt;0,IF('Prismatris '!$B$151=$J$125,'Prismatris '!P127,IF('Prismatris '!$C$151=$J$125,'Prismatris '!Q127,IF('Prismatris '!$D$151=$J$125,'Prismatris '!R127,IF('Prismatris '!$E$151=$J$125,'Prismatris '!S127,IF('Prismatris '!$F$151=$J$125,'Prismatris '!T127,IF('Prismatris '!$G$151=$J$125,'Prismatris '!U127)))))),"")</f>
        <v/>
      </c>
    </row>
    <row r="104" spans="2:12" ht="13.5" customHeight="1" x14ac:dyDescent="0.35">
      <c r="B104" s="67"/>
      <c r="C104" s="152" t="s">
        <v>117</v>
      </c>
      <c r="D104" s="153"/>
      <c r="E104" s="153"/>
      <c r="F104" s="153"/>
      <c r="G104" s="154"/>
      <c r="H104" s="137"/>
      <c r="I104" s="138"/>
      <c r="J104" s="139"/>
      <c r="K104" s="32" t="str">
        <f>IF(B104&gt;0,IF('Prismatris '!$B$151=$J$125,'Prismatris '!I128,IF('Prismatris '!$C$151=$J$125,'Prismatris '!J128,IF('Prismatris '!$D$151=$J$125,'Prismatris '!K128,IF('Prismatris '!$E$151=$J$125,'Prismatris '!L128,IF('Prismatris '!$F$151=$J$125,'Prismatris '!M128,IF('Prismatris '!$G$151=$J$125,'Prismatris '!N128)))))),"")</f>
        <v/>
      </c>
      <c r="L104" s="84" t="str">
        <f>IF(B104&gt;0,IF('Prismatris '!$B$151=$J$125,'Prismatris '!P128,IF('Prismatris '!$C$151=$J$125,'Prismatris '!Q128,IF('Prismatris '!$D$151=$J$125,'Prismatris '!R128,IF('Prismatris '!$E$151=$J$125,'Prismatris '!S128,IF('Prismatris '!$F$151=$J$125,'Prismatris '!T128,IF('Prismatris '!$G$151=$J$125,'Prismatris '!U128)))))),"")</f>
        <v/>
      </c>
    </row>
    <row r="105" spans="2:12" ht="13.5" customHeight="1" x14ac:dyDescent="0.35">
      <c r="B105" s="67"/>
      <c r="C105" s="152" t="s">
        <v>118</v>
      </c>
      <c r="D105" s="153"/>
      <c r="E105" s="153"/>
      <c r="F105" s="153"/>
      <c r="G105" s="154"/>
      <c r="H105" s="137"/>
      <c r="I105" s="138"/>
      <c r="J105" s="139"/>
      <c r="K105" s="32" t="str">
        <f>IF(B105&gt;0,IF('Prismatris '!$B$151=$J$125,'Prismatris '!I129,IF('Prismatris '!$C$151=$J$125,'Prismatris '!J129,IF('Prismatris '!$D$151=$J$125,'Prismatris '!K129,IF('Prismatris '!$E$151=$J$125,'Prismatris '!L129,IF('Prismatris '!$F$151=$J$125,'Prismatris '!M129,IF('Prismatris '!$G$151=$J$125,'Prismatris '!N129)))))),"")</f>
        <v/>
      </c>
      <c r="L105" s="84" t="str">
        <f>IF(B105&gt;0,IF('Prismatris '!$B$151=$J$125,'Prismatris '!P129,IF('Prismatris '!$C$151=$J$125,'Prismatris '!Q129,IF('Prismatris '!$D$151=$J$125,'Prismatris '!R129,IF('Prismatris '!$E$151=$J$125,'Prismatris '!S129,IF('Prismatris '!$F$151=$J$125,'Prismatris '!T129,IF('Prismatris '!$G$151=$J$125,'Prismatris '!U129)))))),"")</f>
        <v/>
      </c>
    </row>
    <row r="106" spans="2:12" ht="13.5" customHeight="1" x14ac:dyDescent="0.35">
      <c r="B106" s="67"/>
      <c r="C106" s="152" t="s">
        <v>119</v>
      </c>
      <c r="D106" s="153"/>
      <c r="E106" s="153"/>
      <c r="F106" s="153"/>
      <c r="G106" s="154"/>
      <c r="H106" s="137"/>
      <c r="I106" s="138"/>
      <c r="J106" s="139"/>
      <c r="K106" s="32" t="str">
        <f>IF(B106&gt;0,IF('Prismatris '!$B$151=$J$125,'Prismatris '!I130,IF('Prismatris '!$C$151=$J$125,'Prismatris '!J130,IF('Prismatris '!$D$151=$J$125,'Prismatris '!K130,IF('Prismatris '!$E$151=$J$125,'Prismatris '!L130,IF('Prismatris '!$F$151=$J$125,'Prismatris '!M130,IF('Prismatris '!$G$151=$J$125,'Prismatris '!N130)))))),"")</f>
        <v/>
      </c>
      <c r="L106" s="84" t="str">
        <f>IF(B106&gt;0,IF('Prismatris '!$B$151=$J$125,'Prismatris '!P130,IF('Prismatris '!$C$151=$J$125,'Prismatris '!Q130,IF('Prismatris '!$D$151=$J$125,'Prismatris '!R130,IF('Prismatris '!$E$151=$J$125,'Prismatris '!S130,IF('Prismatris '!$F$151=$J$125,'Prismatris '!T130,IF('Prismatris '!$G$151=$J$125,'Prismatris '!U130)))))),"")</f>
        <v/>
      </c>
    </row>
    <row r="107" spans="2:12" ht="13.5" customHeight="1" x14ac:dyDescent="0.35">
      <c r="B107" s="67"/>
      <c r="C107" s="152" t="s">
        <v>120</v>
      </c>
      <c r="D107" s="153"/>
      <c r="E107" s="153"/>
      <c r="F107" s="153"/>
      <c r="G107" s="154"/>
      <c r="H107" s="137"/>
      <c r="I107" s="138"/>
      <c r="J107" s="139"/>
      <c r="K107" s="32" t="str">
        <f>IF(B107&gt;0,IF('Prismatris '!$B$151=$J$125,'Prismatris '!I131,IF('Prismatris '!$C$151=$J$125,'Prismatris '!J131,IF('Prismatris '!$D$151=$J$125,'Prismatris '!K131,IF('Prismatris '!$E$151=$J$125,'Prismatris '!L131,IF('Prismatris '!$F$151=$J$125,'Prismatris '!M131,IF('Prismatris '!$G$151=$J$125,'Prismatris '!N131)))))),"")</f>
        <v/>
      </c>
      <c r="L107" s="84" t="str">
        <f>IF(B107&gt;0,IF('Prismatris '!$B$151=$J$125,'Prismatris '!P131,IF('Prismatris '!$C$151=$J$125,'Prismatris '!Q131,IF('Prismatris '!$D$151=$J$125,'Prismatris '!R131,IF('Prismatris '!$E$151=$J$125,'Prismatris '!S131,IF('Prismatris '!$F$151=$J$125,'Prismatris '!T131,IF('Prismatris '!$G$151=$J$125,'Prismatris '!U131)))))),"")</f>
        <v/>
      </c>
    </row>
    <row r="108" spans="2:12" ht="13.5" customHeight="1" x14ac:dyDescent="0.35">
      <c r="B108" s="67"/>
      <c r="C108" s="152" t="s">
        <v>121</v>
      </c>
      <c r="D108" s="153"/>
      <c r="E108" s="153"/>
      <c r="F108" s="153"/>
      <c r="G108" s="154"/>
      <c r="H108" s="137"/>
      <c r="I108" s="138"/>
      <c r="J108" s="139"/>
      <c r="K108" s="32" t="str">
        <f>IF(B108&gt;0,IF('Prismatris '!$B$151=$J$125,'Prismatris '!I132,IF('Prismatris '!$C$151=$J$125,'Prismatris '!J132,IF('Prismatris '!$D$151=$J$125,'Prismatris '!K132,IF('Prismatris '!$E$151=$J$125,'Prismatris '!L132,IF('Prismatris '!$F$151=$J$125,'Prismatris '!M132,IF('Prismatris '!$G$151=$J$125,'Prismatris '!N132)))))),"")</f>
        <v/>
      </c>
      <c r="L108" s="84" t="str">
        <f>IF(B108&gt;0,IF('Prismatris '!$B$151=$J$125,'Prismatris '!P132,IF('Prismatris '!$C$151=$J$125,'Prismatris '!Q132,IF('Prismatris '!$D$151=$J$125,'Prismatris '!R132,IF('Prismatris '!$E$151=$J$125,'Prismatris '!S132,IF('Prismatris '!$F$151=$J$125,'Prismatris '!T132,IF('Prismatris '!$G$151=$J$125,'Prismatris '!U132)))))),"")</f>
        <v/>
      </c>
    </row>
    <row r="109" spans="2:12" ht="13.5" customHeight="1" x14ac:dyDescent="0.35">
      <c r="B109" s="67"/>
      <c r="C109" s="152" t="s">
        <v>122</v>
      </c>
      <c r="D109" s="153"/>
      <c r="E109" s="153"/>
      <c r="F109" s="153"/>
      <c r="G109" s="154"/>
      <c r="H109" s="137"/>
      <c r="I109" s="138"/>
      <c r="J109" s="139"/>
      <c r="K109" s="32" t="str">
        <f>IF(B109&gt;0,IF('Prismatris '!$B$151=$J$125,'Prismatris '!I133,IF('Prismatris '!$C$151=$J$125,'Prismatris '!J133,IF('Prismatris '!$D$151=$J$125,'Prismatris '!K133,IF('Prismatris '!$E$151=$J$125,'Prismatris '!L133,IF('Prismatris '!$F$151=$J$125,'Prismatris '!M133,IF('Prismatris '!$G$151=$J$125,'Prismatris '!N133)))))),"")</f>
        <v/>
      </c>
      <c r="L109" s="84" t="str">
        <f>IF(B109&gt;0,IF('Prismatris '!$B$151=$J$125,'Prismatris '!P133,IF('Prismatris '!$C$151=$J$125,'Prismatris '!Q133,IF('Prismatris '!$D$151=$J$125,'Prismatris '!R133,IF('Prismatris '!$E$151=$J$125,'Prismatris '!S133,IF('Prismatris '!$F$151=$J$125,'Prismatris '!T133,IF('Prismatris '!$G$151=$J$125,'Prismatris '!U133)))))),"")</f>
        <v/>
      </c>
    </row>
    <row r="110" spans="2:12" ht="13.5" customHeight="1" x14ac:dyDescent="0.35">
      <c r="B110" s="67"/>
      <c r="C110" s="152" t="s">
        <v>123</v>
      </c>
      <c r="D110" s="153"/>
      <c r="E110" s="153"/>
      <c r="F110" s="153"/>
      <c r="G110" s="154"/>
      <c r="H110" s="137"/>
      <c r="I110" s="138"/>
      <c r="J110" s="139"/>
      <c r="K110" s="32" t="str">
        <f>IF(B110&gt;0,IF('Prismatris '!$B$151=$J$125,'Prismatris '!I134,IF('Prismatris '!$C$151=$J$125,'Prismatris '!J134,IF('Prismatris '!$D$151=$J$125,'Prismatris '!K134,IF('Prismatris '!$E$151=$J$125,'Prismatris '!L134,IF('Prismatris '!$F$151=$J$125,'Prismatris '!M134,IF('Prismatris '!$G$151=$J$125,'Prismatris '!N134)))))),"")</f>
        <v/>
      </c>
      <c r="L110" s="84" t="str">
        <f>IF(B110&gt;0,IF('Prismatris '!$B$151=$J$125,'Prismatris '!P134,IF('Prismatris '!$C$151=$J$125,'Prismatris '!Q134,IF('Prismatris '!$D$151=$J$125,'Prismatris '!R134,IF('Prismatris '!$E$151=$J$125,'Prismatris '!S134,IF('Prismatris '!$F$151=$J$125,'Prismatris '!T134,IF('Prismatris '!$G$151=$J$125,'Prismatris '!U134)))))),"")</f>
        <v/>
      </c>
    </row>
    <row r="111" spans="2:12" ht="13.5" customHeight="1" x14ac:dyDescent="0.35">
      <c r="B111" s="67"/>
      <c r="C111" s="152" t="s">
        <v>124</v>
      </c>
      <c r="D111" s="153"/>
      <c r="E111" s="153"/>
      <c r="F111" s="153"/>
      <c r="G111" s="154"/>
      <c r="H111" s="137"/>
      <c r="I111" s="138"/>
      <c r="J111" s="139"/>
      <c r="K111" s="32" t="str">
        <f>IF(B111&gt;0,IF('Prismatris '!$B$151=$J$125,'Prismatris '!I135,IF('Prismatris '!$C$151=$J$125,'Prismatris '!J135,IF('Prismatris '!$D$151=$J$125,'Prismatris '!K135,IF('Prismatris '!$E$151=$J$125,'Prismatris '!L135,IF('Prismatris '!$F$151=$J$125,'Prismatris '!M135,IF('Prismatris '!$G$151=$J$125,'Prismatris '!N135)))))),"")</f>
        <v/>
      </c>
      <c r="L111" s="84" t="str">
        <f>IF(B111&gt;0,IF('Prismatris '!$B$151=$J$125,'Prismatris '!P135,IF('Prismatris '!$C$151=$J$125,'Prismatris '!Q135,IF('Prismatris '!$D$151=$J$125,'Prismatris '!R135,IF('Prismatris '!$E$151=$J$125,'Prismatris '!S135,IF('Prismatris '!$F$151=$J$125,'Prismatris '!T135,IF('Prismatris '!$G$151=$J$125,'Prismatris '!U135)))))),"")</f>
        <v/>
      </c>
    </row>
    <row r="112" spans="2:12" ht="14.5" customHeight="1" x14ac:dyDescent="0.35">
      <c r="B112" s="67"/>
      <c r="C112" s="152" t="s">
        <v>125</v>
      </c>
      <c r="D112" s="153"/>
      <c r="E112" s="153"/>
      <c r="F112" s="153"/>
      <c r="G112" s="154"/>
      <c r="H112" s="137"/>
      <c r="I112" s="138"/>
      <c r="J112" s="139"/>
      <c r="K112" s="32" t="str">
        <f>IF(B112&gt;0,IF('Prismatris '!$B$151=$J$125,'Prismatris '!I136,IF('Prismatris '!$C$151=$J$125,'Prismatris '!J136,IF('Prismatris '!$D$151=$J$125,'Prismatris '!K136,IF('Prismatris '!$E$151=$J$125,'Prismatris '!L136,IF('Prismatris '!$F$151=$J$125,'Prismatris '!M136,IF('Prismatris '!$G$151=$J$125,'Prismatris '!N136)))))),"")</f>
        <v/>
      </c>
      <c r="L112" s="84" t="str">
        <f>IF(B112&gt;0,IF('Prismatris '!$B$151=$J$125,'Prismatris '!P136,IF('Prismatris '!$C$151=$J$125,'Prismatris '!Q136,IF('Prismatris '!$D$151=$J$125,'Prismatris '!R136,IF('Prismatris '!$E$151=$J$125,'Prismatris '!S136,IF('Prismatris '!$F$151=$J$125,'Prismatris '!T136,IF('Prismatris '!$G$151=$J$125,'Prismatris '!U136)))))),"")</f>
        <v/>
      </c>
    </row>
    <row r="113" spans="2:12" ht="13.5" customHeight="1" thickBot="1" x14ac:dyDescent="0.4">
      <c r="B113" s="67"/>
      <c r="C113" s="177" t="s">
        <v>126</v>
      </c>
      <c r="D113" s="178"/>
      <c r="E113" s="178"/>
      <c r="F113" s="178"/>
      <c r="G113" s="179"/>
      <c r="H113" s="137"/>
      <c r="I113" s="138"/>
      <c r="J113" s="139"/>
      <c r="K113" s="32" t="str">
        <f>IF(B113&gt;0,IF('Prismatris '!$B$151=$J$125,'Prismatris '!I137,IF('Prismatris '!$C$151=$J$125,'Prismatris '!J137,IF('Prismatris '!$D$151=$J$125,'Prismatris '!K137,IF('Prismatris '!$E$151=$J$125,'Prismatris '!L137,IF('Prismatris '!$F$151=$J$125,'Prismatris '!M137,IF('Prismatris '!$G$151=$J$125,'Prismatris '!N137)))))),"")</f>
        <v/>
      </c>
      <c r="L113" s="84" t="str">
        <f>IF(B113&gt;0,IF('Prismatris '!$B$151=$J$125,'Prismatris '!P137,IF('Prismatris '!$C$151=$J$125,'Prismatris '!Q137,IF('Prismatris '!$D$151=$J$125,'Prismatris '!R137,IF('Prismatris '!$E$151=$J$125,'Prismatris '!S137,IF('Prismatris '!$F$151=$J$125,'Prismatris '!T137,IF('Prismatris '!$G$151=$J$125,'Prismatris '!U137)))))),"")</f>
        <v/>
      </c>
    </row>
    <row r="114" spans="2:12" ht="14.25" customHeight="1" x14ac:dyDescent="0.45">
      <c r="J114" s="12" t="s">
        <v>2</v>
      </c>
      <c r="K114" s="166">
        <f>'Prismatris '!F157</f>
        <v>0</v>
      </c>
      <c r="L114" s="167"/>
    </row>
    <row r="115" spans="2:12" ht="14.25" customHeight="1" x14ac:dyDescent="0.35"/>
    <row r="116" spans="2:12" ht="19.5" customHeight="1" x14ac:dyDescent="0.4">
      <c r="C116" s="13" t="s">
        <v>3</v>
      </c>
      <c r="D116" s="13"/>
    </row>
    <row r="117" spans="2:12" ht="14.25" customHeight="1" x14ac:dyDescent="0.35"/>
    <row r="118" spans="2:12" ht="14.25" customHeight="1" x14ac:dyDescent="0.35">
      <c r="C118" s="3" t="s">
        <v>4</v>
      </c>
      <c r="F118" s="174" t="str">
        <f>'Prismatris '!B161</f>
        <v/>
      </c>
      <c r="G118" s="163"/>
      <c r="K118" s="8">
        <f>'Prismatris '!D161</f>
        <v>0</v>
      </c>
    </row>
    <row r="119" spans="2:12" ht="14.25" customHeight="1" x14ac:dyDescent="0.35">
      <c r="C119" s="3" t="s">
        <v>5</v>
      </c>
      <c r="F119" s="174" t="str">
        <f>'Prismatris '!B162</f>
        <v/>
      </c>
      <c r="G119" s="163"/>
      <c r="K119" s="8">
        <f>'Prismatris '!D162</f>
        <v>0</v>
      </c>
    </row>
    <row r="120" spans="2:12" ht="14.25" customHeight="1" x14ac:dyDescent="0.35">
      <c r="C120" s="3" t="s">
        <v>6</v>
      </c>
      <c r="F120" s="174" t="str">
        <f>'Prismatris '!B163</f>
        <v/>
      </c>
      <c r="G120" s="163"/>
      <c r="K120" s="8">
        <f>'Prismatris '!D163</f>
        <v>0</v>
      </c>
    </row>
    <row r="121" spans="2:12" ht="14.25" customHeight="1" x14ac:dyDescent="0.35">
      <c r="C121" s="3" t="s">
        <v>44</v>
      </c>
      <c r="F121" s="174" t="str">
        <f>'Prismatris '!B164</f>
        <v/>
      </c>
      <c r="G121" s="163"/>
      <c r="K121" s="8">
        <f>'Prismatris '!D164</f>
        <v>0</v>
      </c>
    </row>
    <row r="122" spans="2:12" ht="14.25" customHeight="1" x14ac:dyDescent="0.35">
      <c r="C122" s="3" t="s">
        <v>45</v>
      </c>
      <c r="F122" s="174" t="str">
        <f>'Prismatris '!B165</f>
        <v/>
      </c>
      <c r="G122" s="163"/>
      <c r="K122" s="8">
        <f>'Prismatris '!D165</f>
        <v>0</v>
      </c>
    </row>
    <row r="123" spans="2:12" x14ac:dyDescent="0.35">
      <c r="C123" s="3" t="s">
        <v>46</v>
      </c>
      <c r="F123" s="174" t="str">
        <f>'Prismatris '!B166</f>
        <v/>
      </c>
      <c r="G123" s="163"/>
      <c r="K123" s="8">
        <f>'Prismatris '!D166</f>
        <v>0</v>
      </c>
    </row>
    <row r="125" spans="2:12" x14ac:dyDescent="0.35">
      <c r="C125" s="3" t="s">
        <v>42</v>
      </c>
      <c r="J125" s="15">
        <v>1</v>
      </c>
    </row>
    <row r="128" spans="2:12" x14ac:dyDescent="0.35">
      <c r="C128" s="3" t="s">
        <v>7</v>
      </c>
      <c r="H128" s="3" t="s">
        <v>8</v>
      </c>
    </row>
    <row r="132" spans="3:9" ht="14" thickBot="1" x14ac:dyDescent="0.4">
      <c r="C132" s="14"/>
      <c r="D132" s="14"/>
      <c r="H132" s="14"/>
      <c r="I132" s="14"/>
    </row>
    <row r="135" spans="3:9" x14ac:dyDescent="0.35">
      <c r="C135" s="3" t="s">
        <v>9</v>
      </c>
      <c r="H135" s="3" t="s">
        <v>9</v>
      </c>
    </row>
  </sheetData>
  <sheetProtection algorithmName="SHA-512" hashValue="sPb+VsNUELB8MHxre29Wak6KzJ4EHCobg8ZMzh3/T9ZzwPtlxPWfYS96TZqbuZ0N73RsfMuWfLk6IblB8MyE1w==" saltValue="UFIKtc+1VNYATTMNip2yRg==" spinCount="100000" sheet="1" formatColumns="0" formatRows="0"/>
  <protectedRanges>
    <protectedRange sqref="H84:J113 B84:B113 B74:B79" name="Tillbehör"/>
    <protectedRange sqref="G74:K79" name="Skärmar rekond tjänster"/>
    <protectedRange sqref="B27:E29 B34:E36 B42:D44 B50:D52 B58:D60 B66:D68" name="Mobiltelefoner"/>
    <protectedRange sqref="D7:F21 J2:L4 H13 J125" name="Huvud"/>
  </protectedRanges>
  <mergeCells count="142">
    <mergeCell ref="H113:J113"/>
    <mergeCell ref="H83:J83"/>
    <mergeCell ref="H84:J84"/>
    <mergeCell ref="F119:G119"/>
    <mergeCell ref="F120:G120"/>
    <mergeCell ref="F121:G121"/>
    <mergeCell ref="F122:G122"/>
    <mergeCell ref="F123:G123"/>
    <mergeCell ref="C83:G83"/>
    <mergeCell ref="C84:G84"/>
    <mergeCell ref="C85:G85"/>
    <mergeCell ref="F118:G118"/>
    <mergeCell ref="C100:G100"/>
    <mergeCell ref="C96:G96"/>
    <mergeCell ref="C113:G113"/>
    <mergeCell ref="C88:G88"/>
    <mergeCell ref="C93:G93"/>
    <mergeCell ref="H95:J95"/>
    <mergeCell ref="H96:J96"/>
    <mergeCell ref="H99:J99"/>
    <mergeCell ref="H100:J100"/>
    <mergeCell ref="H111:J111"/>
    <mergeCell ref="H112:J112"/>
    <mergeCell ref="C111:G111"/>
    <mergeCell ref="I10:L10"/>
    <mergeCell ref="I9:L9"/>
    <mergeCell ref="J42:K42"/>
    <mergeCell ref="K114:L114"/>
    <mergeCell ref="D15:F15"/>
    <mergeCell ref="G74:K74"/>
    <mergeCell ref="G75:K75"/>
    <mergeCell ref="G79:K79"/>
    <mergeCell ref="J59:K59"/>
    <mergeCell ref="J60:K60"/>
    <mergeCell ref="J36:K36"/>
    <mergeCell ref="B39:E39"/>
    <mergeCell ref="J43:K43"/>
    <mergeCell ref="J44:K44"/>
    <mergeCell ref="J66:K66"/>
    <mergeCell ref="J67:K67"/>
    <mergeCell ref="C74:F74"/>
    <mergeCell ref="C73:F73"/>
    <mergeCell ref="G78:K78"/>
    <mergeCell ref="C99:G99"/>
    <mergeCell ref="H106:J106"/>
    <mergeCell ref="H107:J107"/>
    <mergeCell ref="J57:K57"/>
    <mergeCell ref="B55:E55"/>
    <mergeCell ref="J2:L2"/>
    <mergeCell ref="J3:L3"/>
    <mergeCell ref="J4:L4"/>
    <mergeCell ref="J26:K26"/>
    <mergeCell ref="J41:K41"/>
    <mergeCell ref="J58:K58"/>
    <mergeCell ref="D12:F12"/>
    <mergeCell ref="B24:E24"/>
    <mergeCell ref="D7:F7"/>
    <mergeCell ref="D8:F8"/>
    <mergeCell ref="D9:F9"/>
    <mergeCell ref="D10:F10"/>
    <mergeCell ref="D11:F11"/>
    <mergeCell ref="J27:K27"/>
    <mergeCell ref="J28:K28"/>
    <mergeCell ref="J29:K29"/>
    <mergeCell ref="J33:K33"/>
    <mergeCell ref="J34:K34"/>
    <mergeCell ref="J35:K35"/>
    <mergeCell ref="D13:F13"/>
    <mergeCell ref="D14:F14"/>
    <mergeCell ref="I7:L7"/>
    <mergeCell ref="I8:L8"/>
    <mergeCell ref="I11:L11"/>
    <mergeCell ref="H110:J110"/>
    <mergeCell ref="H85:J85"/>
    <mergeCell ref="H108:J108"/>
    <mergeCell ref="H109:J109"/>
    <mergeCell ref="H91:J91"/>
    <mergeCell ref="H92:J92"/>
    <mergeCell ref="H93:J93"/>
    <mergeCell ref="C107:G107"/>
    <mergeCell ref="C105:G105"/>
    <mergeCell ref="C106:G106"/>
    <mergeCell ref="H105:J105"/>
    <mergeCell ref="C112:G112"/>
    <mergeCell ref="C108:G108"/>
    <mergeCell ref="C109:G109"/>
    <mergeCell ref="C110:G110"/>
    <mergeCell ref="C89:G89"/>
    <mergeCell ref="C90:G90"/>
    <mergeCell ref="H86:J86"/>
    <mergeCell ref="H87:J87"/>
    <mergeCell ref="H88:J88"/>
    <mergeCell ref="H89:J89"/>
    <mergeCell ref="H90:J90"/>
    <mergeCell ref="C98:G98"/>
    <mergeCell ref="C103:G103"/>
    <mergeCell ref="C95:G95"/>
    <mergeCell ref="C86:G86"/>
    <mergeCell ref="C87:G87"/>
    <mergeCell ref="C91:G91"/>
    <mergeCell ref="C92:G92"/>
    <mergeCell ref="C97:G97"/>
    <mergeCell ref="C101:G101"/>
    <mergeCell ref="C102:G102"/>
    <mergeCell ref="H94:J94"/>
    <mergeCell ref="H101:J101"/>
    <mergeCell ref="C104:G104"/>
    <mergeCell ref="G73:K73"/>
    <mergeCell ref="H102:J102"/>
    <mergeCell ref="H103:J103"/>
    <mergeCell ref="H97:J97"/>
    <mergeCell ref="H98:J98"/>
    <mergeCell ref="H104:J104"/>
    <mergeCell ref="C56:D56"/>
    <mergeCell ref="B63:E63"/>
    <mergeCell ref="C64:D64"/>
    <mergeCell ref="J65:K65"/>
    <mergeCell ref="C75:F75"/>
    <mergeCell ref="C76:F76"/>
    <mergeCell ref="C79:F79"/>
    <mergeCell ref="C77:F77"/>
    <mergeCell ref="G76:K76"/>
    <mergeCell ref="G77:K77"/>
    <mergeCell ref="C78:F78"/>
    <mergeCell ref="C94:G94"/>
    <mergeCell ref="J50:K50"/>
    <mergeCell ref="J51:K51"/>
    <mergeCell ref="J52:K52"/>
    <mergeCell ref="D19:F19"/>
    <mergeCell ref="D20:F20"/>
    <mergeCell ref="B19:C19"/>
    <mergeCell ref="B20:C20"/>
    <mergeCell ref="H13:L20"/>
    <mergeCell ref="J68:K68"/>
    <mergeCell ref="D16:F18"/>
    <mergeCell ref="B31:E31"/>
    <mergeCell ref="C25:E25"/>
    <mergeCell ref="C32:E32"/>
    <mergeCell ref="C40:D40"/>
    <mergeCell ref="B47:E47"/>
    <mergeCell ref="C48:D48"/>
    <mergeCell ref="J49:K49"/>
  </mergeCells>
  <phoneticPr fontId="23" type="noConversion"/>
  <conditionalFormatting sqref="B27:B29 B42:B44">
    <cfRule type="expression" dxfId="30" priority="437">
      <formula>"OM($B$71&gt;200)"</formula>
    </cfRule>
  </conditionalFormatting>
  <conditionalFormatting sqref="B34:B36 B50:B52 B58:B60 B66:B68 B27:B29 B42:B44">
    <cfRule type="expression" dxfId="29" priority="438">
      <formula>IF($B$70&gt;201,,)</formula>
    </cfRule>
  </conditionalFormatting>
  <conditionalFormatting sqref="B34:B36">
    <cfRule type="expression" dxfId="28" priority="20">
      <formula>"OM($B$71&gt;200)"</formula>
    </cfRule>
    <cfRule type="expression" dxfId="27" priority="135">
      <formula>"OM($B$145&gt;200)"</formula>
    </cfRule>
    <cfRule type="containsBlanks" dxfId="26" priority="138">
      <formula>LEN(TRIM(B34))=0</formula>
    </cfRule>
  </conditionalFormatting>
  <conditionalFormatting sqref="B50:B52">
    <cfRule type="expression" dxfId="25" priority="18">
      <formula>"OM($B$71&gt;200)"</formula>
    </cfRule>
    <cfRule type="containsBlanks" dxfId="24" priority="19">
      <formula>LEN(TRIM(B50))=0</formula>
    </cfRule>
    <cfRule type="expression" dxfId="23" priority="32">
      <formula>"OM($B$145&gt;200)"</formula>
    </cfRule>
  </conditionalFormatting>
  <conditionalFormatting sqref="B58:B60">
    <cfRule type="expression" dxfId="22" priority="14">
      <formula>"OM($B$71&gt;200)"</formula>
    </cfRule>
    <cfRule type="containsBlanks" dxfId="21" priority="15">
      <formula>LEN(TRIM(B58))=0</formula>
    </cfRule>
    <cfRule type="expression" dxfId="20" priority="16">
      <formula>"OM($B$145&gt;200)"</formula>
    </cfRule>
    <cfRule type="containsBlanks" dxfId="19" priority="17">
      <formula>LEN(TRIM(B58))=0</formula>
    </cfRule>
    <cfRule type="expression" dxfId="18" priority="28">
      <formula>"OM($B$145&gt;200)"</formula>
    </cfRule>
  </conditionalFormatting>
  <conditionalFormatting sqref="B66:B68">
    <cfRule type="expression" dxfId="17" priority="10">
      <formula>"OM($B$71&gt;200)"</formula>
    </cfRule>
    <cfRule type="containsBlanks" dxfId="16" priority="11">
      <formula>LEN(TRIM(B66))=0</formula>
    </cfRule>
    <cfRule type="expression" dxfId="15" priority="12">
      <formula>"OM($B$145&gt;200)"</formula>
    </cfRule>
    <cfRule type="containsBlanks" dxfId="14" priority="13">
      <formula>LEN(TRIM(B66))=0</formula>
    </cfRule>
    <cfRule type="expression" dxfId="13" priority="24">
      <formula>"OM($B$145&gt;200)"</formula>
    </cfRule>
  </conditionalFormatting>
  <conditionalFormatting sqref="B74:B79">
    <cfRule type="containsBlanks" dxfId="12" priority="1">
      <formula>LEN(TRIM(B74))=0</formula>
    </cfRule>
  </conditionalFormatting>
  <conditionalFormatting sqref="B50:D52">
    <cfRule type="containsBlanks" dxfId="11" priority="35">
      <formula>LEN(TRIM(B50))=0</formula>
    </cfRule>
  </conditionalFormatting>
  <conditionalFormatting sqref="B58:D60">
    <cfRule type="containsBlanks" dxfId="10" priority="31">
      <formula>LEN(TRIM(B58))=0</formula>
    </cfRule>
  </conditionalFormatting>
  <conditionalFormatting sqref="B66:D68">
    <cfRule type="containsBlanks" dxfId="9" priority="27">
      <formula>LEN(TRIM(B66))=0</formula>
    </cfRule>
  </conditionalFormatting>
  <conditionalFormatting sqref="B27:E29 B34:B36 B42:D44 B50:B52 B58:B60 B66:B68">
    <cfRule type="containsBlanks" dxfId="8" priority="441">
      <formula>LEN(TRIM(B27))=0</formula>
    </cfRule>
  </conditionalFormatting>
  <conditionalFormatting sqref="B34:E36">
    <cfRule type="containsBlanks" dxfId="7" priority="21">
      <formula>LEN(TRIM(B34))=0</formula>
    </cfRule>
  </conditionalFormatting>
  <conditionalFormatting sqref="D7:D16">
    <cfRule type="containsBlanks" dxfId="6" priority="1559">
      <formula>LEN(TRIM(D7))=0</formula>
    </cfRule>
  </conditionalFormatting>
  <conditionalFormatting sqref="D19:D20">
    <cfRule type="containsBlanks" dxfId="5" priority="36">
      <formula>LEN(TRIM(D19))=0</formula>
    </cfRule>
  </conditionalFormatting>
  <conditionalFormatting sqref="H13">
    <cfRule type="containsBlanks" dxfId="4" priority="1542">
      <formula>LEN(TRIM(H13))=0</formula>
    </cfRule>
  </conditionalFormatting>
  <conditionalFormatting sqref="I7:I10">
    <cfRule type="beginsWith" dxfId="3" priority="1539" operator="beginsWith" text="Två eller">
      <formula>LEFT(I7,LEN("Två eller"))="Två eller"</formula>
    </cfRule>
    <cfRule type="expression" dxfId="2" priority="1578">
      <formula>IF(#REF!="Kan ej leverera","Sant","Falskt")</formula>
    </cfRule>
  </conditionalFormatting>
  <conditionalFormatting sqref="I11">
    <cfRule type="expression" dxfId="1" priority="1579">
      <formula>IF(P16="Kan ej leverera","Sant","Falskt")</formula>
    </cfRule>
  </conditionalFormatting>
  <conditionalFormatting sqref="J2:J4 B84:B113">
    <cfRule type="containsBlanks" dxfId="0" priority="1544">
      <formula>LEN(TRIM(B2))=0</formula>
    </cfRule>
  </conditionalFormatting>
  <dataValidations count="9">
    <dataValidation type="list" allowBlank="1" showInputMessage="1" showErrorMessage="1" sqref="D42:D44 E35:E36 D50:D52 E28:E29 D67:E68 E43:E44 E51:E52 E59:E60 D58:D60" xr:uid="{00000000-0002-0000-0000-000000000000}">
      <formula1>"Ja,Nej"</formula1>
    </dataValidation>
    <dataValidation type="list" allowBlank="1" showInputMessage="1" showErrorMessage="1" sqref="J125" xr:uid="{00000000-0002-0000-0000-000001000000}">
      <formula1>"1,2,3,4,5,6"</formula1>
    </dataValidation>
    <dataValidation type="list" allowBlank="1" showInputMessage="1" showErrorMessage="1" sqref="E50 E42 F34:F36 F27:F29 E58 E66" xr:uid="{D295AEC2-E7E6-471C-84AD-6C3E7FCFED7D}">
      <formula1>"Nej,Fodral baksida, Fodral hel"</formula1>
    </dataValidation>
    <dataValidation type="list" allowBlank="1" showInputMessage="1" showErrorMessage="1" sqref="C50:C52 C66:C68 D34:D36 C42:C44 D27:D29 C58:C60" xr:uid="{94E29DE2-A64E-4128-89ED-79B848F6211A}">
      <formula1>"Nej, Ja bifogat, Ja monterat"</formula1>
    </dataValidation>
    <dataValidation type="list" allowBlank="1" showInputMessage="1" showErrorMessage="1" sqref="E34 E27 D66" xr:uid="{67F6C5B9-D5CF-418D-A031-5718886C26CE}">
      <formula1>"Nej, Ja"</formula1>
    </dataValidation>
    <dataValidation type="whole" operator="greaterThan" allowBlank="1" showInputMessage="1" showErrorMessage="1" sqref="B84:B113 B74:B79" xr:uid="{8D0761FC-96D3-4823-8444-63D32C086837}">
      <formula1>-1</formula1>
    </dataValidation>
    <dataValidation type="list" allowBlank="1" showInputMessage="1" showErrorMessage="1" sqref="C27:C29" xr:uid="{85C8BEE5-29C3-4793-B9C6-EE538E20771E}">
      <formula1>"Nej,128 GB"</formula1>
    </dataValidation>
    <dataValidation type="list" allowBlank="1" showInputMessage="1" showErrorMessage="1" sqref="C34:C36" xr:uid="{D56F713A-6475-424B-B421-DEAFA033BA48}">
      <formula1>"Nej,256 GB"</formula1>
    </dataValidation>
    <dataValidation type="whole" allowBlank="1" showInputMessage="1" showErrorMessage="1" errorTitle=" " error="Beställ med siffror. Det totala antal produkter får inte överstiga 250 per avrop exklusive tjänster och tillbehör " sqref="B27:B29 B34:B36 B42:B44 B50:B52 B58:B60 B66:B68" xr:uid="{010E34E7-7BEC-4B54-9114-5D666A198137}">
      <formula1>0</formula1>
      <formula2>IF($B$70&gt;250,0)</formula2>
    </dataValidation>
  </dataValidations>
  <pageMargins left="0.7" right="0.7" top="0.75" bottom="0.75" header="0.3" footer="0.3"/>
  <pageSetup paperSize="9" scale="5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U169"/>
  <sheetViews>
    <sheetView zoomScale="87" zoomScaleNormal="70" workbookViewId="0">
      <pane xSplit="1" ySplit="1" topLeftCell="C129" activePane="bottomRight" state="frozen"/>
      <selection pane="topRight" activeCell="B1" sqref="B1"/>
      <selection pane="bottomLeft" activeCell="A2" sqref="A2"/>
      <selection pane="bottomRight" activeCell="K132" sqref="K132"/>
    </sheetView>
  </sheetViews>
  <sheetFormatPr defaultColWidth="9" defaultRowHeight="13.5" x14ac:dyDescent="0.35"/>
  <cols>
    <col min="1" max="1" width="64.25" style="3" customWidth="1"/>
    <col min="2" max="2" width="19" style="3" customWidth="1"/>
    <col min="3" max="4" width="17.83203125" style="3" customWidth="1"/>
    <col min="5" max="5" width="17.83203125" style="4" customWidth="1"/>
    <col min="6" max="7" width="17.83203125" style="3" customWidth="1"/>
    <col min="8" max="8" width="13.83203125" style="3" customWidth="1"/>
    <col min="9" max="9" width="14.58203125" style="3" customWidth="1"/>
    <col min="10" max="10" width="15.58203125" style="3" customWidth="1"/>
    <col min="11" max="14" width="14.58203125" style="3" customWidth="1"/>
    <col min="15" max="15" width="4.58203125" style="3" customWidth="1"/>
    <col min="16" max="21" width="13.5" style="3" customWidth="1"/>
    <col min="22" max="16384" width="9" style="3"/>
  </cols>
  <sheetData>
    <row r="1" spans="1:14" ht="43.5" customHeight="1" x14ac:dyDescent="0.35">
      <c r="A1" s="23" t="s">
        <v>1</v>
      </c>
      <c r="B1" s="34" t="s">
        <v>62</v>
      </c>
      <c r="C1" s="34" t="s">
        <v>63</v>
      </c>
      <c r="D1" s="34" t="s">
        <v>176</v>
      </c>
      <c r="E1" s="34" t="s">
        <v>178</v>
      </c>
      <c r="F1" s="34" t="s">
        <v>238</v>
      </c>
      <c r="G1" s="34" t="s">
        <v>254</v>
      </c>
      <c r="H1" s="79"/>
      <c r="I1" s="34" t="s">
        <v>62</v>
      </c>
      <c r="J1" s="34" t="s">
        <v>63</v>
      </c>
      <c r="K1" s="34" t="s">
        <v>176</v>
      </c>
      <c r="L1" s="34" t="s">
        <v>178</v>
      </c>
      <c r="M1" s="34" t="s">
        <v>238</v>
      </c>
      <c r="N1" s="34" t="s">
        <v>254</v>
      </c>
    </row>
    <row r="2" spans="1:14" x14ac:dyDescent="0.35">
      <c r="A2" s="23" t="s">
        <v>25</v>
      </c>
      <c r="B2" s="1" t="s">
        <v>65</v>
      </c>
      <c r="C2" s="1" t="s">
        <v>66</v>
      </c>
      <c r="D2" s="1" t="s">
        <v>177</v>
      </c>
      <c r="E2" s="1" t="s">
        <v>179</v>
      </c>
      <c r="F2" s="1" t="s">
        <v>64</v>
      </c>
      <c r="G2" s="1" t="s">
        <v>255</v>
      </c>
    </row>
    <row r="3" spans="1:14" x14ac:dyDescent="0.35">
      <c r="A3" s="23" t="s">
        <v>18</v>
      </c>
      <c r="B3" s="106" t="s">
        <v>356</v>
      </c>
      <c r="C3" s="106" t="s">
        <v>294</v>
      </c>
      <c r="D3" s="106" t="s">
        <v>82</v>
      </c>
      <c r="E3" s="106" t="s">
        <v>292</v>
      </c>
      <c r="F3" s="106" t="s">
        <v>296</v>
      </c>
      <c r="G3" s="106" t="s">
        <v>299</v>
      </c>
    </row>
    <row r="4" spans="1:14" x14ac:dyDescent="0.35">
      <c r="A4" s="23" t="s">
        <v>19</v>
      </c>
      <c r="B4" s="106" t="s">
        <v>291</v>
      </c>
      <c r="C4" s="106" t="s">
        <v>295</v>
      </c>
      <c r="D4" s="106" t="s">
        <v>298</v>
      </c>
      <c r="E4" s="106" t="s">
        <v>293</v>
      </c>
      <c r="F4" s="106" t="s">
        <v>297</v>
      </c>
      <c r="G4" s="106" t="s">
        <v>300</v>
      </c>
    </row>
    <row r="5" spans="1:14" x14ac:dyDescent="0.35">
      <c r="A5" s="23" t="s">
        <v>20</v>
      </c>
      <c r="B5" s="107" t="s">
        <v>350</v>
      </c>
      <c r="C5" s="108" t="s">
        <v>302</v>
      </c>
      <c r="D5" s="107" t="s">
        <v>289</v>
      </c>
      <c r="E5" s="107" t="s">
        <v>290</v>
      </c>
      <c r="F5" s="107" t="s">
        <v>345</v>
      </c>
      <c r="G5" s="107" t="s">
        <v>303</v>
      </c>
    </row>
    <row r="7" spans="1:14" x14ac:dyDescent="0.35">
      <c r="A7" s="9" t="s">
        <v>135</v>
      </c>
      <c r="F7" s="4"/>
      <c r="G7" s="4"/>
    </row>
    <row r="8" spans="1:14" ht="27" x14ac:dyDescent="0.35">
      <c r="A8" s="58" t="s">
        <v>127</v>
      </c>
      <c r="B8" s="100" t="s">
        <v>310</v>
      </c>
      <c r="C8" s="100" t="s">
        <v>317</v>
      </c>
      <c r="D8" s="100" t="s">
        <v>310</v>
      </c>
      <c r="E8" s="100" t="s">
        <v>342</v>
      </c>
      <c r="F8" s="100" t="s">
        <v>344</v>
      </c>
      <c r="G8" s="100" t="s">
        <v>310</v>
      </c>
    </row>
    <row r="9" spans="1:14" x14ac:dyDescent="0.35">
      <c r="A9" s="2" t="s">
        <v>175</v>
      </c>
      <c r="B9" s="60">
        <v>6653</v>
      </c>
      <c r="C9" s="60">
        <v>7142.2</v>
      </c>
      <c r="D9" s="60">
        <v>7350</v>
      </c>
      <c r="E9" s="60">
        <v>6300</v>
      </c>
      <c r="F9" s="60">
        <v>5866</v>
      </c>
      <c r="G9" s="60">
        <v>6290</v>
      </c>
    </row>
    <row r="10" spans="1:14" x14ac:dyDescent="0.35">
      <c r="A10" s="2" t="s">
        <v>129</v>
      </c>
      <c r="B10" s="60">
        <v>7284</v>
      </c>
      <c r="C10" s="60">
        <v>7590.7</v>
      </c>
      <c r="D10" s="60">
        <v>8022</v>
      </c>
      <c r="E10" s="60">
        <v>5731</v>
      </c>
      <c r="F10" s="60">
        <v>7258</v>
      </c>
      <c r="G10" s="60">
        <v>6929</v>
      </c>
    </row>
    <row r="11" spans="1:14" x14ac:dyDescent="0.35">
      <c r="A11" s="2" t="s">
        <v>131</v>
      </c>
      <c r="B11" s="60">
        <v>82</v>
      </c>
      <c r="C11" s="60">
        <v>63</v>
      </c>
      <c r="D11" s="60">
        <v>198</v>
      </c>
      <c r="E11" s="60">
        <v>54</v>
      </c>
      <c r="F11" s="60">
        <v>50</v>
      </c>
      <c r="G11" s="60">
        <v>72</v>
      </c>
    </row>
    <row r="12" spans="1:14" x14ac:dyDescent="0.35">
      <c r="A12" s="2" t="s">
        <v>132</v>
      </c>
      <c r="B12" s="60">
        <v>130</v>
      </c>
      <c r="C12" s="60">
        <v>79</v>
      </c>
      <c r="D12" s="60">
        <v>276</v>
      </c>
      <c r="E12" s="60">
        <v>84</v>
      </c>
      <c r="F12" s="60">
        <v>71</v>
      </c>
      <c r="G12" s="60">
        <v>106</v>
      </c>
    </row>
    <row r="13" spans="1:14" x14ac:dyDescent="0.35">
      <c r="A13" s="2" t="s">
        <v>133</v>
      </c>
      <c r="B13" s="60">
        <v>25</v>
      </c>
      <c r="C13" s="60">
        <v>20</v>
      </c>
      <c r="D13" s="60">
        <v>25</v>
      </c>
      <c r="E13" s="60">
        <v>10</v>
      </c>
      <c r="F13" s="60">
        <v>0</v>
      </c>
      <c r="G13" s="60">
        <v>29</v>
      </c>
    </row>
    <row r="14" spans="1:14" x14ac:dyDescent="0.35">
      <c r="A14" s="9"/>
      <c r="B14" s="10"/>
      <c r="C14" s="10"/>
      <c r="D14" s="10"/>
      <c r="E14" s="3"/>
    </row>
    <row r="15" spans="1:14" x14ac:dyDescent="0.35">
      <c r="A15" s="28" t="s">
        <v>39</v>
      </c>
      <c r="B15" s="7">
        <f>IF(Mobiltelefoner!$B27&gt;0,Mobiltelefoner!$B27*(IF(Mobiltelefoner!$C27="Nej",B$9,0)+IF(Mobiltelefoner!$C27="",B$9,0)+IF(Mobiltelefoner!$C27="128 GB",B$10,0)+IF(Mobiltelefoner!$D27="Ja bifogat",B$11,IF(Mobiltelefoner!$D27="Ja monterat",B$12,0))+IF(Mobiltelefoner!$E27="Ja",B$13,0)),0)</f>
        <v>0</v>
      </c>
      <c r="C15" s="7">
        <f>IF(Mobiltelefoner!$B27&gt;0,Mobiltelefoner!$B27*(IF(Mobiltelefoner!$C27="Nej",C$9,0)+IF(Mobiltelefoner!$C27="",C$9,0)+IF(Mobiltelefoner!$C27="128 GB",C$10,0)+IF(Mobiltelefoner!$D27="Ja bifogat",C$11,IF(Mobiltelefoner!$D27="Ja monterat",C$12,0))+IF(Mobiltelefoner!$E27="Ja",C$13,0)),0)</f>
        <v>0</v>
      </c>
      <c r="D15" s="7">
        <f>IF(Mobiltelefoner!$B27&gt;0,Mobiltelefoner!$B27*(IF(Mobiltelefoner!$C27="Nej",D$9,0)+IF(Mobiltelefoner!$C27="",D$9,0)+IF(Mobiltelefoner!$C27="128 GB",D$10,0)+IF(Mobiltelefoner!$D27="Ja bifogat",D$11,IF(Mobiltelefoner!$D27="Ja monterat",D$12,0))+IF(Mobiltelefoner!$E27="Ja",D$13,0)),0)</f>
        <v>0</v>
      </c>
      <c r="E15" s="7">
        <f>IF(Mobiltelefoner!$B27&gt;0,Mobiltelefoner!$B27*(IF(Mobiltelefoner!$C27="Nej",E$9,0)+IF(Mobiltelefoner!$C27="",E$9,0)+IF(Mobiltelefoner!$C27="128 GB",E$10,0)+IF(Mobiltelefoner!$D27="Ja bifogat",E$11,IF(Mobiltelefoner!$D27="Ja monterat",E$12,0))+IF(Mobiltelefoner!$E27="Ja",E$13,0)),0)</f>
        <v>0</v>
      </c>
      <c r="F15" s="7">
        <f>IF(Mobiltelefoner!$B27&gt;0,Mobiltelefoner!$B27*(IF(Mobiltelefoner!$C27="Nej",F$9,0)+IF(Mobiltelefoner!$C27="",F$9,0)+IF(Mobiltelefoner!$C27="128 GB",F$10,0)+IF(Mobiltelefoner!$D27="Ja bifogat",F$11,IF(Mobiltelefoner!$D27="Ja monterat",F$12,0))+IF(Mobiltelefoner!$E27="Ja",F$13,0)),0)</f>
        <v>0</v>
      </c>
      <c r="G15" s="7">
        <f>IF(Mobiltelefoner!$B27&gt;0,Mobiltelefoner!$B27*(IF(Mobiltelefoner!$C27="Nej",G$9,0)+IF(Mobiltelefoner!$C27="",G$9,0)+IF(Mobiltelefoner!$C27="128 GB",G$10,0)+IF(Mobiltelefoner!$D27="Ja bifogat",G$11,IF(Mobiltelefoner!$D27="Ja monterat",G$12,0))+IF(Mobiltelefoner!$E27="Ja",G$13,0)),0)</f>
        <v>0</v>
      </c>
      <c r="H15" s="11"/>
    </row>
    <row r="16" spans="1:14" x14ac:dyDescent="0.35">
      <c r="A16" s="28" t="s">
        <v>40</v>
      </c>
      <c r="B16" s="7">
        <f>IF(Mobiltelefoner!$B28&gt;0,Mobiltelefoner!$B28*(IF(Mobiltelefoner!$C28="Nej",B$9,0)+IF(Mobiltelefoner!$C28="",B$9,0)+IF(Mobiltelefoner!$C28="128 GB",B$10,0)+IF(Mobiltelefoner!$D28="Ja bifogat",B$11,IF(Mobiltelefoner!$D28="Ja monterat",B$12,0))+IF(Mobiltelefoner!$E28="Ja",B$13,0)),0)</f>
        <v>0</v>
      </c>
      <c r="C16" s="7">
        <f>IF(Mobiltelefoner!$B28&gt;0,Mobiltelefoner!$B28*(IF(Mobiltelefoner!$C28="Nej",C$9,0)+IF(Mobiltelefoner!$C28="",C$9,0)+IF(Mobiltelefoner!$C28="128 GB",C$10,0)+IF(Mobiltelefoner!$D28="Ja bifogat",C$11,IF(Mobiltelefoner!$D28="Ja monterat",C$12,0))+IF(Mobiltelefoner!$E28="Ja",C$13,0)),0)</f>
        <v>0</v>
      </c>
      <c r="D16" s="7">
        <f>IF(Mobiltelefoner!$B28&gt;0,Mobiltelefoner!$B28*(IF(Mobiltelefoner!$C28="Nej",D$9,0)+IF(Mobiltelefoner!$C28="",D$9,0)+IF(Mobiltelefoner!$C28="128 GB",D$10,0)+IF(Mobiltelefoner!$D28="Ja bifogat",D$11,IF(Mobiltelefoner!$D28="Ja monterat",D$12,0))+IF(Mobiltelefoner!$E28="Ja",D$13,0)),0)</f>
        <v>0</v>
      </c>
      <c r="E16" s="7">
        <f>IF(Mobiltelefoner!$B28&gt;0,Mobiltelefoner!$B28*(IF(Mobiltelefoner!$C28="Nej",E$9,0)+IF(Mobiltelefoner!$C28="",E$9,0)+IF(Mobiltelefoner!$C28="128 GB",E$10,0)+IF(Mobiltelefoner!$D28="Ja bifogat",E$11,IF(Mobiltelefoner!$D28="Ja monterat",E$12,0))+IF(Mobiltelefoner!$E28="Ja",E$13,0)),0)</f>
        <v>0</v>
      </c>
      <c r="F16" s="7">
        <f>IF(Mobiltelefoner!$B28&gt;0,Mobiltelefoner!$B28*(IF(Mobiltelefoner!$C28="Nej",F$9,0)+IF(Mobiltelefoner!$C28="",F$9,0)+IF(Mobiltelefoner!$C28="128 GB",F$10,0)+IF(Mobiltelefoner!$D28="Ja bifogat",F$11,IF(Mobiltelefoner!$D28="Ja monterat",F$12,0))+IF(Mobiltelefoner!$E28="Ja",F$13,0)),0)</f>
        <v>0</v>
      </c>
      <c r="G16" s="7">
        <f>IF(Mobiltelefoner!$B28&gt;0,Mobiltelefoner!$B28*(IF(Mobiltelefoner!$C28="Nej",G$9,0)+IF(Mobiltelefoner!$C28="",G$9,0)+IF(Mobiltelefoner!$C28="128 GB",G$10,0)+IF(Mobiltelefoner!$D28="Ja bifogat",G$11,IF(Mobiltelefoner!$D28="Ja monterat",G$12,0))+IF(Mobiltelefoner!$E28="Ja",G$13,0)),0)</f>
        <v>0</v>
      </c>
      <c r="H16" s="11"/>
    </row>
    <row r="17" spans="1:8" x14ac:dyDescent="0.35">
      <c r="A17" s="28" t="s">
        <v>53</v>
      </c>
      <c r="B17" s="7">
        <f>IF(Mobiltelefoner!$B29&gt;0,Mobiltelefoner!$B29*(IF(Mobiltelefoner!$C29="Nej",B$9,0)+IF(Mobiltelefoner!$C29="",B$9,0)+IF(Mobiltelefoner!$C29="128 GB",B$10,0)+IF(Mobiltelefoner!$D29="Ja bifogat",B$11,IF(Mobiltelefoner!$D29="Ja monterat",B$12,0))+IF(Mobiltelefoner!$E29="Ja",B$13,0)),0)</f>
        <v>0</v>
      </c>
      <c r="C17" s="7">
        <f>IF(Mobiltelefoner!$B29&gt;0,Mobiltelefoner!$B29*(IF(Mobiltelefoner!$C29="Nej",C$9,0)+IF(Mobiltelefoner!$C29="",C$9,0)+IF(Mobiltelefoner!$C29="128 GB",C$10,0)+IF(Mobiltelefoner!$D29="Ja bifogat",C$11,IF(Mobiltelefoner!$D29="Ja monterat",C$12,0))+IF(Mobiltelefoner!$E29="Ja",C$13,0)),0)</f>
        <v>0</v>
      </c>
      <c r="D17" s="7">
        <f>IF(Mobiltelefoner!$B29&gt;0,Mobiltelefoner!$B29*(IF(Mobiltelefoner!$C29="Nej",D$9,0)+IF(Mobiltelefoner!$C29="",D$9,0)+IF(Mobiltelefoner!$C29="128 GB",D$10,0)+IF(Mobiltelefoner!$D29="Ja bifogat",D$11,IF(Mobiltelefoner!$D29="Ja monterat",D$12,0))+IF(Mobiltelefoner!$E29="Ja",D$13,0)),0)</f>
        <v>0</v>
      </c>
      <c r="E17" s="7">
        <f>IF(Mobiltelefoner!$B29&gt;0,Mobiltelefoner!$B29*(IF(Mobiltelefoner!$C29="Nej",E$9,0)+IF(Mobiltelefoner!$C29="",E$9,0)+IF(Mobiltelefoner!$C29="128 GB",E$10,0)+IF(Mobiltelefoner!$D29="Ja bifogat",E$11,IF(Mobiltelefoner!$D29="Ja monterat",E$12,0))+IF(Mobiltelefoner!$E29="Ja",E$13,0)),0)</f>
        <v>0</v>
      </c>
      <c r="F17" s="7">
        <f>IF(Mobiltelefoner!$B29&gt;0,Mobiltelefoner!$B29*(IF(Mobiltelefoner!$C29="Nej",F$9,0)+IF(Mobiltelefoner!$C29="",F$9,0)+IF(Mobiltelefoner!$C29="128 GB",F$10,0)+IF(Mobiltelefoner!$D29="Ja bifogat",F$11,IF(Mobiltelefoner!$D29="Ja monterat",F$12,0))+IF(Mobiltelefoner!$E29="Ja",F$13,0)),0)</f>
        <v>0</v>
      </c>
      <c r="G17" s="7">
        <f>IF(Mobiltelefoner!$B29&gt;0,Mobiltelefoner!$B29*(IF(Mobiltelefoner!$C29="Nej",G$9,0)+IF(Mobiltelefoner!$C29="",G$9,0)+IF(Mobiltelefoner!$C29="128 GB",G$10,0)+IF(Mobiltelefoner!$D29="Ja bifogat",G$11,IF(Mobiltelefoner!$D29="Ja monterat",G$12,0))+IF(Mobiltelefoner!$E29="Ja",G$13,0)),0)</f>
        <v>0</v>
      </c>
      <c r="H17" s="11"/>
    </row>
    <row r="18" spans="1:8" x14ac:dyDescent="0.35">
      <c r="A18" s="28"/>
      <c r="B18" s="7"/>
      <c r="C18" s="7"/>
      <c r="D18" s="7"/>
      <c r="E18" s="1"/>
      <c r="F18" s="1"/>
      <c r="G18" s="1"/>
    </row>
    <row r="19" spans="1:8" x14ac:dyDescent="0.35">
      <c r="A19" s="28" t="s">
        <v>51</v>
      </c>
      <c r="B19" s="7">
        <f>SUM(B15:B17)</f>
        <v>0</v>
      </c>
      <c r="C19" s="7">
        <f t="shared" ref="C19:G19" si="0">SUM(C15:C17)</f>
        <v>0</v>
      </c>
      <c r="D19" s="7">
        <f t="shared" si="0"/>
        <v>0</v>
      </c>
      <c r="E19" s="7">
        <f t="shared" si="0"/>
        <v>0</v>
      </c>
      <c r="F19" s="7">
        <f t="shared" si="0"/>
        <v>0</v>
      </c>
      <c r="G19" s="7">
        <f t="shared" si="0"/>
        <v>0</v>
      </c>
      <c r="H19" s="11"/>
    </row>
    <row r="20" spans="1:8" x14ac:dyDescent="0.35">
      <c r="A20" s="9"/>
      <c r="B20" s="10"/>
      <c r="C20" s="10"/>
      <c r="D20" s="10"/>
      <c r="E20" s="3"/>
    </row>
    <row r="21" spans="1:8" x14ac:dyDescent="0.35">
      <c r="A21" s="9"/>
      <c r="B21" s="10"/>
      <c r="C21" s="10"/>
      <c r="D21" s="10"/>
      <c r="E21" s="3"/>
    </row>
    <row r="22" spans="1:8" x14ac:dyDescent="0.35">
      <c r="A22" s="9" t="s">
        <v>134</v>
      </c>
      <c r="F22" s="4"/>
      <c r="G22" s="4"/>
    </row>
    <row r="23" spans="1:8" ht="27" x14ac:dyDescent="0.35">
      <c r="A23" s="58" t="s">
        <v>128</v>
      </c>
      <c r="B23" s="101" t="s">
        <v>321</v>
      </c>
      <c r="C23" s="101" t="s">
        <v>318</v>
      </c>
      <c r="D23" s="101" t="s">
        <v>363</v>
      </c>
      <c r="E23" s="101" t="s">
        <v>343</v>
      </c>
      <c r="F23" s="101" t="s">
        <v>321</v>
      </c>
      <c r="G23" s="101" t="s">
        <v>321</v>
      </c>
    </row>
    <row r="24" spans="1:8" x14ac:dyDescent="0.35">
      <c r="A24" s="2" t="s">
        <v>154</v>
      </c>
      <c r="B24" s="60">
        <v>11284</v>
      </c>
      <c r="C24" s="60">
        <v>8266.14</v>
      </c>
      <c r="D24" s="60">
        <v>10110</v>
      </c>
      <c r="E24" s="60">
        <v>7054</v>
      </c>
      <c r="F24" s="60">
        <v>6963</v>
      </c>
      <c r="G24" s="60">
        <v>6476</v>
      </c>
    </row>
    <row r="25" spans="1:8" x14ac:dyDescent="0.35">
      <c r="A25" s="2" t="s">
        <v>130</v>
      </c>
      <c r="B25" s="60">
        <v>11916</v>
      </c>
      <c r="C25" s="60">
        <v>9500.76</v>
      </c>
      <c r="D25" s="60">
        <v>11562</v>
      </c>
      <c r="E25" s="60">
        <v>8320</v>
      </c>
      <c r="F25" s="60">
        <v>7948</v>
      </c>
      <c r="G25" s="60">
        <v>8775</v>
      </c>
    </row>
    <row r="26" spans="1:8" x14ac:dyDescent="0.35">
      <c r="A26" s="2" t="s">
        <v>131</v>
      </c>
      <c r="B26" s="60">
        <v>82</v>
      </c>
      <c r="C26" s="60">
        <v>63</v>
      </c>
      <c r="D26" s="60">
        <v>165</v>
      </c>
      <c r="E26" s="60">
        <v>54</v>
      </c>
      <c r="F26" s="60">
        <v>50</v>
      </c>
      <c r="G26" s="60">
        <v>72</v>
      </c>
    </row>
    <row r="27" spans="1:8" x14ac:dyDescent="0.35">
      <c r="A27" s="2" t="s">
        <v>132</v>
      </c>
      <c r="B27" s="60">
        <v>130</v>
      </c>
      <c r="C27" s="60">
        <v>79</v>
      </c>
      <c r="D27" s="60">
        <v>230</v>
      </c>
      <c r="E27" s="60">
        <v>84</v>
      </c>
      <c r="F27" s="60">
        <v>71</v>
      </c>
      <c r="G27" s="60">
        <v>106</v>
      </c>
    </row>
    <row r="28" spans="1:8" x14ac:dyDescent="0.35">
      <c r="A28" s="2" t="s">
        <v>133</v>
      </c>
      <c r="B28" s="60">
        <v>25</v>
      </c>
      <c r="C28" s="60">
        <v>20</v>
      </c>
      <c r="D28" s="60">
        <v>25</v>
      </c>
      <c r="E28" s="60">
        <v>10</v>
      </c>
      <c r="F28" s="60">
        <v>0</v>
      </c>
      <c r="G28" s="60">
        <v>29</v>
      </c>
    </row>
    <row r="29" spans="1:8" x14ac:dyDescent="0.35">
      <c r="A29" s="9"/>
      <c r="B29" s="10"/>
      <c r="C29" s="10"/>
      <c r="D29" s="10"/>
      <c r="E29" s="3"/>
    </row>
    <row r="30" spans="1:8" x14ac:dyDescent="0.35">
      <c r="A30" s="28" t="s">
        <v>39</v>
      </c>
      <c r="B30" s="7">
        <f>IF(Mobiltelefoner!$B34&gt;0,Mobiltelefoner!$B34*(IF(Mobiltelefoner!$C34="Nej",B$24,0)+IF(Mobiltelefoner!$C34="",B$24,0)+IF(Mobiltelefoner!$C34="256 GB",B$25,0)+IF(Mobiltelefoner!$D34="Ja bifogat",B$26,IF(Mobiltelefoner!$D34="Ja monterat",B$27,0))+IF(Mobiltelefoner!$E34="Ja",B$28,0)),0)</f>
        <v>0</v>
      </c>
      <c r="C30" s="7">
        <f>IF(Mobiltelefoner!$B34&gt;0,Mobiltelefoner!$B34*(IF(Mobiltelefoner!$C34="Nej",C$24,0)+IF(Mobiltelefoner!$C34="",C$24,0)+IF(Mobiltelefoner!$C34="256 GB",C$25,0)+IF(Mobiltelefoner!$D34="Ja bifogat",C$26,IF(Mobiltelefoner!$D34="Ja monterat",C$27,0))+IF(Mobiltelefoner!$E34="Ja",C$28,0)),0)</f>
        <v>0</v>
      </c>
      <c r="D30" s="7">
        <f>IF(Mobiltelefoner!$B34&gt;0,Mobiltelefoner!$B34*(IF(Mobiltelefoner!$C34="Nej",D$24,0)+IF(Mobiltelefoner!$C34="",D$24,0)+IF(Mobiltelefoner!$C34="256 GB",D$25,0)+IF(Mobiltelefoner!$D34="Ja bifogat",D$26,IF(Mobiltelefoner!$D34="Ja monterat",D$27,0))+IF(Mobiltelefoner!$E34="Ja",D$28,0)),0)</f>
        <v>0</v>
      </c>
      <c r="E30" s="7">
        <f>IF(Mobiltelefoner!$B34&gt;0,Mobiltelefoner!$B34*(IF(Mobiltelefoner!$C34="Nej",E$24,0)+IF(Mobiltelefoner!$C34="",E$24,0)+IF(Mobiltelefoner!$C34="256 GB",E$25,0)+IF(Mobiltelefoner!$D34="Ja bifogat",E$26,IF(Mobiltelefoner!$D34="Ja monterat",E$27,0))+IF(Mobiltelefoner!$E34="Ja",E$28,0)),0)</f>
        <v>0</v>
      </c>
      <c r="F30" s="7">
        <f>IF(Mobiltelefoner!$B34&gt;0,Mobiltelefoner!$B34*(IF(Mobiltelefoner!$C34="Nej",F$24,0)+IF(Mobiltelefoner!$C34="",F$24,0)+IF(Mobiltelefoner!$C34="256 GB",F$25,0)+IF(Mobiltelefoner!$D34="Ja bifogat",F$26,IF(Mobiltelefoner!$D34="Ja monterat",F$27,0))+IF(Mobiltelefoner!$E34="Ja",F$28,0)),0)</f>
        <v>0</v>
      </c>
      <c r="G30" s="7">
        <f>IF(Mobiltelefoner!$B34&gt;0,Mobiltelefoner!$B34*(IF(Mobiltelefoner!$C34="Nej",G$24,0)+IF(Mobiltelefoner!$C34="",G$24,0)+IF(Mobiltelefoner!$C34="256 GB",G$25,0)+IF(Mobiltelefoner!$D34="Ja bifogat",G$26,IF(Mobiltelefoner!$D34="Ja monterat",G$27,0))+IF(Mobiltelefoner!$E34="Ja",G$28,0)),0)</f>
        <v>0</v>
      </c>
      <c r="H30" s="11"/>
    </row>
    <row r="31" spans="1:8" x14ac:dyDescent="0.35">
      <c r="A31" s="28" t="s">
        <v>40</v>
      </c>
      <c r="B31" s="7">
        <f>IF(Mobiltelefoner!$B35&gt;0,Mobiltelefoner!$B35*(IF(Mobiltelefoner!$C35="Nej",B$24,0)+IF(Mobiltelefoner!$C35="",B$24,0)+IF(Mobiltelefoner!$C35="256 GB",B$25,0)+IF(Mobiltelefoner!$D35="Ja bifogat",B$26,IF(Mobiltelefoner!$D35="Ja monterat",B$27,0))+IF(Mobiltelefoner!$E35="Ja",B$28,0)),0)</f>
        <v>0</v>
      </c>
      <c r="C31" s="7">
        <f>IF(Mobiltelefoner!$B35&gt;0,Mobiltelefoner!$B35*(IF(Mobiltelefoner!$C35="Nej",C$24,0)+IF(Mobiltelefoner!$C35="",C$24,0)+IF(Mobiltelefoner!$C35="256 GB",C$25,0)+IF(Mobiltelefoner!$D35="Ja bifogat",C$26,IF(Mobiltelefoner!$D35="Ja monterat",C$27,0))+IF(Mobiltelefoner!$E35="Ja",C$28,0)),0)</f>
        <v>0</v>
      </c>
      <c r="D31" s="7">
        <f>IF(Mobiltelefoner!$B35&gt;0,Mobiltelefoner!$B35*(IF(Mobiltelefoner!$C35="Nej",D$24,0)+IF(Mobiltelefoner!$C35="",D$24,0)+IF(Mobiltelefoner!$C35="256 GB",D$25,0)+IF(Mobiltelefoner!$D35="Ja bifogat",D$26,IF(Mobiltelefoner!$D35="Ja monterat",D$27,0))+IF(Mobiltelefoner!$E35="Ja",D$28,0)),0)</f>
        <v>0</v>
      </c>
      <c r="E31" s="7">
        <f>IF(Mobiltelefoner!$B35&gt;0,Mobiltelefoner!$B35*(IF(Mobiltelefoner!$C35="Nej",E$24,0)+IF(Mobiltelefoner!$C35="",E$24,0)+IF(Mobiltelefoner!$C35="256 GB",E$25,0)+IF(Mobiltelefoner!$D35="Ja bifogat",E$26,IF(Mobiltelefoner!$D35="Ja monterat",E$27,0))+IF(Mobiltelefoner!$E35="Ja",E$28,0)),0)</f>
        <v>0</v>
      </c>
      <c r="F31" s="7">
        <f>IF(Mobiltelefoner!$B35&gt;0,Mobiltelefoner!$B35*(IF(Mobiltelefoner!$C35="Nej",F$24,0)+IF(Mobiltelefoner!$C35="",F$24,0)+IF(Mobiltelefoner!$C35="256 GB",F$25,0)+IF(Mobiltelefoner!$D35="Ja bifogat",F$26,IF(Mobiltelefoner!$D35="Ja monterat",F$27,0))+IF(Mobiltelefoner!$E35="Ja",F$28,0)),0)</f>
        <v>0</v>
      </c>
      <c r="G31" s="7">
        <f>IF(Mobiltelefoner!$B35&gt;0,Mobiltelefoner!$B35*(IF(Mobiltelefoner!$C35="Nej",G$24,0)+IF(Mobiltelefoner!$C35="",G$24,0)+IF(Mobiltelefoner!$C35="256 GB",G$25,0)+IF(Mobiltelefoner!$D35="Ja bifogat",G$26,IF(Mobiltelefoner!$D35="Ja monterat",G$27,0))+IF(Mobiltelefoner!$E35="Ja",G$28,0)),0)</f>
        <v>0</v>
      </c>
      <c r="H31" s="11"/>
    </row>
    <row r="32" spans="1:8" x14ac:dyDescent="0.35">
      <c r="A32" s="28" t="s">
        <v>53</v>
      </c>
      <c r="B32" s="7">
        <f>IF(Mobiltelefoner!$B36&gt;0,Mobiltelefoner!$B36*(IF(Mobiltelefoner!$C36="Nej",B$24,0)+IF(Mobiltelefoner!$C36="",B$24,0)+IF(Mobiltelefoner!$C36="256 GB",B$25,0)+IF(Mobiltelefoner!$D36="Ja bifogat",B$26,IF(Mobiltelefoner!$D36="Ja monterat",B$27,0))+IF(Mobiltelefoner!$E36="Ja",B$28,0)),0)</f>
        <v>0</v>
      </c>
      <c r="C32" s="7">
        <f>IF(Mobiltelefoner!$B36&gt;0,Mobiltelefoner!$B36*(IF(Mobiltelefoner!$C36="Nej",C$24,0)+IF(Mobiltelefoner!$C36="",C$24,0)+IF(Mobiltelefoner!$C36="256 GB",C$25,0)+IF(Mobiltelefoner!$D36="Ja bifogat",C$26,IF(Mobiltelefoner!$D36="Ja monterat",C$27,0))+IF(Mobiltelefoner!$E36="Ja",C$28,0)),0)</f>
        <v>0</v>
      </c>
      <c r="D32" s="7">
        <f>IF(Mobiltelefoner!$B36&gt;0,Mobiltelefoner!$B36*(IF(Mobiltelefoner!$C36="Nej",D$24,0)+IF(Mobiltelefoner!$C36="",D$24,0)+IF(Mobiltelefoner!$C36="256 GB",D$25,0)+IF(Mobiltelefoner!$D36="Ja bifogat",D$26,IF(Mobiltelefoner!$D36="Ja monterat",D$27,0))+IF(Mobiltelefoner!$E36="Ja",D$28,0)),0)</f>
        <v>0</v>
      </c>
      <c r="E32" s="7">
        <f>IF(Mobiltelefoner!$B36&gt;0,Mobiltelefoner!$B36*(IF(Mobiltelefoner!$C36="Nej",E$24,0)+IF(Mobiltelefoner!$C36="",E$24,0)+IF(Mobiltelefoner!$C36="256 GB",E$25,0)+IF(Mobiltelefoner!$D36="Ja bifogat",E$26,IF(Mobiltelefoner!$D36="Ja monterat",E$27,0))+IF(Mobiltelefoner!$E36="Ja",E$28,0)),0)</f>
        <v>0</v>
      </c>
      <c r="F32" s="7">
        <f>IF(Mobiltelefoner!$B36&gt;0,Mobiltelefoner!$B36*(IF(Mobiltelefoner!$C36="Nej",F$24,0)+IF(Mobiltelefoner!$C36="",F$24,0)+IF(Mobiltelefoner!$C36="256 GB",F$25,0)+IF(Mobiltelefoner!$D36="Ja bifogat",F$26,IF(Mobiltelefoner!$D36="Ja monterat",F$27,0))+IF(Mobiltelefoner!$E36="Ja",F$28,0)),0)</f>
        <v>0</v>
      </c>
      <c r="G32" s="7">
        <f>IF(Mobiltelefoner!$B36&gt;0,Mobiltelefoner!$B36*(IF(Mobiltelefoner!$C36="Nej",G$24,0)+IF(Mobiltelefoner!$C36="",G$24,0)+IF(Mobiltelefoner!$C36="256 GB",G$25,0)+IF(Mobiltelefoner!$D36="Ja bifogat",G$26,IF(Mobiltelefoner!$D36="Ja monterat",G$27,0))+IF(Mobiltelefoner!$E36="Ja",G$28,0)),0)</f>
        <v>0</v>
      </c>
      <c r="H32" s="11"/>
    </row>
    <row r="33" spans="1:10" x14ac:dyDescent="0.35">
      <c r="A33" s="28"/>
      <c r="B33" s="7"/>
      <c r="C33" s="7"/>
      <c r="D33" s="7"/>
      <c r="E33" s="1"/>
      <c r="F33" s="1"/>
      <c r="G33" s="1"/>
    </row>
    <row r="34" spans="1:10" ht="12.65" customHeight="1" x14ac:dyDescent="0.35">
      <c r="A34" s="28" t="s">
        <v>56</v>
      </c>
      <c r="B34" s="7">
        <f t="shared" ref="B34:G34" si="1">SUM(B30:B32)</f>
        <v>0</v>
      </c>
      <c r="C34" s="7">
        <f t="shared" si="1"/>
        <v>0</v>
      </c>
      <c r="D34" s="7">
        <f t="shared" si="1"/>
        <v>0</v>
      </c>
      <c r="E34" s="7">
        <f t="shared" si="1"/>
        <v>0</v>
      </c>
      <c r="F34" s="7">
        <f t="shared" si="1"/>
        <v>0</v>
      </c>
      <c r="G34" s="7">
        <f t="shared" si="1"/>
        <v>0</v>
      </c>
      <c r="H34" s="11"/>
    </row>
    <row r="35" spans="1:10" ht="12" customHeight="1" x14ac:dyDescent="0.35">
      <c r="A35" s="6"/>
      <c r="B35" s="16"/>
      <c r="C35" s="16"/>
      <c r="D35" s="16"/>
      <c r="E35" s="3"/>
    </row>
    <row r="36" spans="1:10" x14ac:dyDescent="0.35">
      <c r="A36" s="6"/>
      <c r="B36" s="16"/>
      <c r="C36" s="16"/>
      <c r="D36" s="16"/>
      <c r="E36" s="3"/>
    </row>
    <row r="37" spans="1:10" x14ac:dyDescent="0.35">
      <c r="A37" s="9" t="s">
        <v>152</v>
      </c>
      <c r="F37" s="4"/>
      <c r="G37" s="4"/>
    </row>
    <row r="38" spans="1:10" ht="67.5" x14ac:dyDescent="0.35">
      <c r="A38" s="59" t="s">
        <v>150</v>
      </c>
      <c r="B38" s="101" t="s">
        <v>351</v>
      </c>
      <c r="C38" s="101" t="s">
        <v>347</v>
      </c>
      <c r="D38" s="101" t="s">
        <v>351</v>
      </c>
      <c r="E38" s="101" t="s">
        <v>341</v>
      </c>
      <c r="F38" s="101" t="s">
        <v>322</v>
      </c>
      <c r="G38" s="101" t="s">
        <v>341</v>
      </c>
    </row>
    <row r="39" spans="1:10" x14ac:dyDescent="0.35">
      <c r="A39" s="2" t="s">
        <v>151</v>
      </c>
      <c r="B39" s="60">
        <v>5011</v>
      </c>
      <c r="C39" s="60">
        <v>4121.38</v>
      </c>
      <c r="D39" s="60">
        <v>3355.36</v>
      </c>
      <c r="E39" s="60">
        <v>3716.37</v>
      </c>
      <c r="F39" s="60">
        <v>3630</v>
      </c>
      <c r="G39" s="60">
        <v>3701</v>
      </c>
      <c r="H39" s="16"/>
      <c r="J39" s="16"/>
    </row>
    <row r="40" spans="1:10" x14ac:dyDescent="0.35">
      <c r="A40" s="2" t="s">
        <v>131</v>
      </c>
      <c r="B40" s="60">
        <v>188</v>
      </c>
      <c r="C40" s="60">
        <v>63</v>
      </c>
      <c r="D40" s="60">
        <v>165</v>
      </c>
      <c r="E40" s="60">
        <v>54</v>
      </c>
      <c r="F40" s="60">
        <v>50</v>
      </c>
      <c r="G40" s="60">
        <v>72</v>
      </c>
    </row>
    <row r="41" spans="1:10" x14ac:dyDescent="0.35">
      <c r="A41" s="2" t="s">
        <v>132</v>
      </c>
      <c r="B41" s="60">
        <v>253</v>
      </c>
      <c r="C41" s="60">
        <v>93</v>
      </c>
      <c r="D41" s="60">
        <v>230</v>
      </c>
      <c r="E41" s="60">
        <v>84</v>
      </c>
      <c r="F41" s="60">
        <v>71</v>
      </c>
      <c r="G41" s="60">
        <v>106</v>
      </c>
    </row>
    <row r="42" spans="1:10" ht="13.5" customHeight="1" x14ac:dyDescent="0.35">
      <c r="A42" s="2" t="s">
        <v>133</v>
      </c>
      <c r="B42" s="60">
        <v>25</v>
      </c>
      <c r="C42" s="60">
        <v>21</v>
      </c>
      <c r="D42" s="60">
        <v>25</v>
      </c>
      <c r="E42" s="60">
        <v>10</v>
      </c>
      <c r="F42" s="60">
        <v>0</v>
      </c>
      <c r="G42" s="60">
        <v>29</v>
      </c>
    </row>
    <row r="43" spans="1:10" x14ac:dyDescent="0.35">
      <c r="A43" s="9"/>
    </row>
    <row r="44" spans="1:10" x14ac:dyDescent="0.35">
      <c r="A44" s="28" t="s">
        <v>39</v>
      </c>
      <c r="B44" s="7">
        <f>IF(Mobiltelefoner!$B42&gt;0,Mobiltelefoner!$B42*(B$39+IF(Mobiltelefoner!$C42="Ja bifogat",B$40,IF(Mobiltelefoner!$C42="Ja monterat",B$41,0))+IF(Mobiltelefoner!$D42="ja",B$42)),0)</f>
        <v>0</v>
      </c>
      <c r="C44" s="7">
        <f>IF(Mobiltelefoner!$B42&gt;0,Mobiltelefoner!$B42*(C$39+IF(Mobiltelefoner!$C42="Ja bifogat",C$40,IF(Mobiltelefoner!$C42="Ja monterat",C$41,0))+IF(Mobiltelefoner!$D42="ja",C$42)),0)</f>
        <v>0</v>
      </c>
      <c r="D44" s="7">
        <f>IF(Mobiltelefoner!$B42&gt;0,Mobiltelefoner!$B42*(D$39+IF(Mobiltelefoner!$C42="Ja bifogat",D$40,IF(Mobiltelefoner!$C42="Ja monterat",D$41,0))+IF(Mobiltelefoner!$D42="ja",D$42)),0)</f>
        <v>0</v>
      </c>
      <c r="E44" s="7">
        <f>IF(Mobiltelefoner!$B42&gt;0,Mobiltelefoner!$B42*(E$39+IF(Mobiltelefoner!$C42="Ja bifogat",E$40,IF(Mobiltelefoner!$C42="Ja monterat",E$41,0))+IF(Mobiltelefoner!$D42="ja",E$42)),0)</f>
        <v>0</v>
      </c>
      <c r="F44" s="7">
        <f>IF(Mobiltelefoner!$B42&gt;0,Mobiltelefoner!$B42*(F$39+IF(Mobiltelefoner!$C42="Ja bifogat",F$40,IF(Mobiltelefoner!$C42="Ja monterat",F$41,0))+IF(Mobiltelefoner!$D42="ja",F$42)),0)</f>
        <v>0</v>
      </c>
      <c r="G44" s="7">
        <f>IF(Mobiltelefoner!$B42&gt;0,Mobiltelefoner!$B42*(G$39+IF(Mobiltelefoner!$C42="Ja bifogat",G$40,IF(Mobiltelefoner!$C42="Ja monterat",G$41,0))+IF(Mobiltelefoner!$D42="ja",G$42)),0)</f>
        <v>0</v>
      </c>
      <c r="H44" s="11"/>
    </row>
    <row r="45" spans="1:10" x14ac:dyDescent="0.35">
      <c r="A45" s="28" t="s">
        <v>40</v>
      </c>
      <c r="B45" s="7">
        <f>IF(Mobiltelefoner!$B43&gt;0,Mobiltelefoner!$B43*(B$39+IF(Mobiltelefoner!$C43="Ja bifogat",B$40,IF(Mobiltelefoner!$C43="Ja monterat",B$41,0))+IF(Mobiltelefoner!$D43="ja",B$42)),0)</f>
        <v>0</v>
      </c>
      <c r="C45" s="7">
        <f>IF(Mobiltelefoner!$B43&gt;0,Mobiltelefoner!$B43*(C$39+IF(Mobiltelefoner!$C43="Ja bifogat",C$40,IF(Mobiltelefoner!$C43="Ja monterat",C$41,0))+IF(Mobiltelefoner!$D43="ja",C$42)),0)</f>
        <v>0</v>
      </c>
      <c r="D45" s="7">
        <f>IF(Mobiltelefoner!$B43&gt;0,Mobiltelefoner!$B43*(D$39+IF(Mobiltelefoner!$C43="Ja bifogat",D$40,IF(Mobiltelefoner!$C43="Ja monterat",D$41,0))+IF(Mobiltelefoner!$D43="ja",D$42)),0)</f>
        <v>0</v>
      </c>
      <c r="E45" s="7">
        <f>IF(Mobiltelefoner!$B43&gt;0,Mobiltelefoner!$B43*(E$39+IF(Mobiltelefoner!$C43="Ja bifogat",E$40,IF(Mobiltelefoner!$C43="Ja monterat",E$41,0))+IF(Mobiltelefoner!$D43="ja",E$42)),0)</f>
        <v>0</v>
      </c>
      <c r="F45" s="7">
        <f>IF(Mobiltelefoner!$B43&gt;0,Mobiltelefoner!$B43*(F$39+IF(Mobiltelefoner!$C43="Ja bifogat",F$40,IF(Mobiltelefoner!$C43="Ja monterat",F$41,0))+IF(Mobiltelefoner!$D43="ja",F$42)),0)</f>
        <v>0</v>
      </c>
      <c r="G45" s="7">
        <f>IF(Mobiltelefoner!$B43&gt;0,Mobiltelefoner!$B43*(G$39+IF(Mobiltelefoner!$C43="Ja bifogat",G$40,IF(Mobiltelefoner!$C43="Ja monterat",G$41,0))+IF(Mobiltelefoner!$D43="ja",G$42)),0)</f>
        <v>0</v>
      </c>
      <c r="H45" s="11"/>
    </row>
    <row r="46" spans="1:10" x14ac:dyDescent="0.35">
      <c r="A46" s="28" t="s">
        <v>53</v>
      </c>
      <c r="B46" s="7">
        <f>IF(Mobiltelefoner!$B44&gt;0,Mobiltelefoner!$B44*(B$39+IF(Mobiltelefoner!$C44="Ja bifogat",B$40,IF(Mobiltelefoner!$C44="Ja monterat",B$41,0))+IF(Mobiltelefoner!$D44="ja",B$42)),0)</f>
        <v>0</v>
      </c>
      <c r="C46" s="7">
        <f>IF(Mobiltelefoner!$B44&gt;0,Mobiltelefoner!$B44*(C$39+IF(Mobiltelefoner!$C44="Ja bifogat",C$40,IF(Mobiltelefoner!$C44="Ja monterat",C$41,0))+IF(Mobiltelefoner!$D44="ja",C$42)),0)</f>
        <v>0</v>
      </c>
      <c r="D46" s="7">
        <f>IF(Mobiltelefoner!$B44&gt;0,Mobiltelefoner!$B44*(D$39+IF(Mobiltelefoner!$C44="Ja bifogat",D$40,IF(Mobiltelefoner!$C44="Ja monterat",D$41,0))+IF(Mobiltelefoner!$D44="ja",D$42)),0)</f>
        <v>0</v>
      </c>
      <c r="E46" s="7">
        <f>IF(Mobiltelefoner!$B44&gt;0,Mobiltelefoner!$B44*(E$39+IF(Mobiltelefoner!$C44="Ja bifogat",E$40,IF(Mobiltelefoner!$C44="Ja monterat",E$41,0))+IF(Mobiltelefoner!$D44="ja",E$42)),0)</f>
        <v>0</v>
      </c>
      <c r="F46" s="7">
        <f>IF(Mobiltelefoner!$B44&gt;0,Mobiltelefoner!$B44*(F$39+IF(Mobiltelefoner!$C44="Ja bifogat",F$40,IF(Mobiltelefoner!$C44="Ja monterat",F$41,0))+IF(Mobiltelefoner!$D44="ja",F$42)),0)</f>
        <v>0</v>
      </c>
      <c r="G46" s="7">
        <f>IF(Mobiltelefoner!$B44&gt;0,Mobiltelefoner!$B44*(G$39+IF(Mobiltelefoner!$C44="Ja bifogat",G$40,IF(Mobiltelefoner!$C44="Ja monterat",G$41,0))+IF(Mobiltelefoner!$D44="ja",G$42)),0)</f>
        <v>0</v>
      </c>
      <c r="H46" s="11"/>
    </row>
    <row r="47" spans="1:10" x14ac:dyDescent="0.35">
      <c r="A47" s="28"/>
      <c r="E47" s="3"/>
    </row>
    <row r="48" spans="1:10" x14ac:dyDescent="0.35">
      <c r="A48" s="28" t="s">
        <v>52</v>
      </c>
      <c r="B48" s="7">
        <f t="shared" ref="B48:G48" si="2">SUM(B44:B46)</f>
        <v>0</v>
      </c>
      <c r="C48" s="7">
        <f t="shared" si="2"/>
        <v>0</v>
      </c>
      <c r="D48" s="7">
        <f t="shared" si="2"/>
        <v>0</v>
      </c>
      <c r="E48" s="7">
        <f t="shared" si="2"/>
        <v>0</v>
      </c>
      <c r="F48" s="7">
        <f t="shared" si="2"/>
        <v>0</v>
      </c>
      <c r="G48" s="7">
        <f t="shared" si="2"/>
        <v>0</v>
      </c>
      <c r="H48" s="11"/>
    </row>
    <row r="49" spans="1:8" ht="25.5" customHeight="1" x14ac:dyDescent="0.35">
      <c r="A49" s="9"/>
      <c r="B49" s="11"/>
      <c r="C49" s="11"/>
      <c r="D49" s="11"/>
      <c r="E49" s="11"/>
      <c r="F49" s="11"/>
      <c r="G49" s="11"/>
    </row>
    <row r="50" spans="1:8" x14ac:dyDescent="0.35">
      <c r="A50" s="9" t="s">
        <v>148</v>
      </c>
      <c r="F50" s="4"/>
      <c r="G50" s="4"/>
    </row>
    <row r="51" spans="1:8" ht="67.5" x14ac:dyDescent="0.35">
      <c r="A51" s="59" t="s">
        <v>49</v>
      </c>
      <c r="B51" s="101" t="s">
        <v>311</v>
      </c>
      <c r="C51" s="101" t="s">
        <v>348</v>
      </c>
      <c r="D51" s="101" t="s">
        <v>362</v>
      </c>
      <c r="E51" s="101" t="s">
        <v>361</v>
      </c>
      <c r="F51" s="101" t="s">
        <v>325</v>
      </c>
      <c r="G51" s="101" t="s">
        <v>362</v>
      </c>
    </row>
    <row r="52" spans="1:8" x14ac:dyDescent="0.35">
      <c r="A52" s="2" t="s">
        <v>149</v>
      </c>
      <c r="B52" s="60">
        <v>9214</v>
      </c>
      <c r="C52" s="60">
        <v>10177.549999999999</v>
      </c>
      <c r="D52" s="60">
        <v>11714.4</v>
      </c>
      <c r="E52" s="60">
        <v>6889</v>
      </c>
      <c r="F52" s="60">
        <v>7512</v>
      </c>
      <c r="G52" s="60">
        <v>8294</v>
      </c>
      <c r="H52" s="16"/>
    </row>
    <row r="53" spans="1:8" x14ac:dyDescent="0.35">
      <c r="A53" s="2" t="s">
        <v>131</v>
      </c>
      <c r="B53" s="60">
        <v>157</v>
      </c>
      <c r="C53" s="60">
        <v>63</v>
      </c>
      <c r="D53" s="60">
        <v>165</v>
      </c>
      <c r="E53" s="60">
        <v>54</v>
      </c>
      <c r="F53" s="60">
        <v>50</v>
      </c>
      <c r="G53" s="60">
        <v>72</v>
      </c>
    </row>
    <row r="54" spans="1:8" x14ac:dyDescent="0.35">
      <c r="A54" s="2" t="s">
        <v>132</v>
      </c>
      <c r="B54" s="60">
        <v>211</v>
      </c>
      <c r="C54" s="60">
        <v>93</v>
      </c>
      <c r="D54" s="60">
        <v>230</v>
      </c>
      <c r="E54" s="60">
        <v>84</v>
      </c>
      <c r="F54" s="60">
        <v>71</v>
      </c>
      <c r="G54" s="60">
        <v>106</v>
      </c>
    </row>
    <row r="55" spans="1:8" x14ac:dyDescent="0.35">
      <c r="A55" s="2" t="s">
        <v>133</v>
      </c>
      <c r="B55" s="60">
        <v>25</v>
      </c>
      <c r="C55" s="60">
        <v>21</v>
      </c>
      <c r="D55" s="60">
        <v>25</v>
      </c>
      <c r="E55" s="60">
        <v>10</v>
      </c>
      <c r="F55" s="60">
        <v>0</v>
      </c>
      <c r="G55" s="60">
        <v>29</v>
      </c>
    </row>
    <row r="56" spans="1:8" x14ac:dyDescent="0.35">
      <c r="A56" s="9"/>
    </row>
    <row r="57" spans="1:8" x14ac:dyDescent="0.35">
      <c r="A57" s="28" t="s">
        <v>39</v>
      </c>
      <c r="B57" s="7">
        <f>IF(Mobiltelefoner!$B50&gt;0,Mobiltelefoner!$B50*(B$52+IF(Mobiltelefoner!$C50="Ja bifogat",B$53,IF(Mobiltelefoner!$C50="Ja monterat",B$54,0))+IF(Mobiltelefoner!$D50="ja",B$55)),0)</f>
        <v>0</v>
      </c>
      <c r="C57" s="7">
        <f>IF(Mobiltelefoner!$B50&gt;0,Mobiltelefoner!$B50*(C$52+IF(Mobiltelefoner!$C50="Ja bifogat",C$53,IF(Mobiltelefoner!$C50="Ja monterat",C$54,0))+IF(Mobiltelefoner!$D50="ja",C$55)),0)</f>
        <v>0</v>
      </c>
      <c r="D57" s="7">
        <f>IF(Mobiltelefoner!$B50&gt;0,Mobiltelefoner!$B50*(D$52+IF(Mobiltelefoner!$C50="Ja bifogat",D$53,IF(Mobiltelefoner!$C50="Ja monterat",D$54,0))+IF(Mobiltelefoner!$D50="ja",D$55)),0)</f>
        <v>0</v>
      </c>
      <c r="E57" s="7">
        <f>IF(Mobiltelefoner!$B50&gt;0,Mobiltelefoner!$B50*(E$52+IF(Mobiltelefoner!$C50="Ja bifogat",E$53,IF(Mobiltelefoner!$C50="Ja monterat",E$54,0))+IF(Mobiltelefoner!$D50="ja",E$55)),0)</f>
        <v>0</v>
      </c>
      <c r="F57" s="7">
        <f>IF(Mobiltelefoner!$B50&gt;0,Mobiltelefoner!$B50*(F$52+IF(Mobiltelefoner!$C50="Ja bifogat",F$53,IF(Mobiltelefoner!$C50="Ja monterat",F$54,0))+IF(Mobiltelefoner!$D50="ja",F$55)),0)</f>
        <v>0</v>
      </c>
      <c r="G57" s="7">
        <f>IF(Mobiltelefoner!$B50&gt;0,Mobiltelefoner!$B50*(G$52+IF(Mobiltelefoner!$C50="Ja bifogat",G$53,IF(Mobiltelefoner!$C50="Ja monterat",G$54,0))+IF(Mobiltelefoner!$D50="ja",G$55)),0)</f>
        <v>0</v>
      </c>
      <c r="H57" s="11"/>
    </row>
    <row r="58" spans="1:8" x14ac:dyDescent="0.35">
      <c r="A58" s="28" t="s">
        <v>40</v>
      </c>
      <c r="B58" s="7">
        <f>IF(Mobiltelefoner!$B51&gt;0,Mobiltelefoner!$B51*(B$52+IF(Mobiltelefoner!$C51="Ja bifogat",B$53,IF(Mobiltelefoner!$C51="Ja monterat",B$54,0))+IF(Mobiltelefoner!$D51="ja",B$55)),0)</f>
        <v>0</v>
      </c>
      <c r="C58" s="7">
        <f>IF(Mobiltelefoner!$B51&gt;0,Mobiltelefoner!$B51*(C$52+IF(Mobiltelefoner!$C51="Ja bifogat",C$53,IF(Mobiltelefoner!$C51="Ja monterat",C$54,0))+IF(Mobiltelefoner!$D51="ja",C$55)),0)</f>
        <v>0</v>
      </c>
      <c r="D58" s="7">
        <f>IF(Mobiltelefoner!$B51&gt;0,Mobiltelefoner!$B51*(D$52+IF(Mobiltelefoner!$C51="Ja bifogat",D$53,IF(Mobiltelefoner!$C51="Ja monterat",D$54,0))+IF(Mobiltelefoner!$D51="ja",D$55)),0)</f>
        <v>0</v>
      </c>
      <c r="E58" s="7">
        <f>IF(Mobiltelefoner!$B51&gt;0,Mobiltelefoner!$B51*(E$52+IF(Mobiltelefoner!$C51="Ja bifogat",E$53,IF(Mobiltelefoner!$C51="Ja monterat",E$54,0))+IF(Mobiltelefoner!$D51="ja",E$55)),0)</f>
        <v>0</v>
      </c>
      <c r="F58" s="7">
        <f>IF(Mobiltelefoner!$B51&gt;0,Mobiltelefoner!$B51*(F$52+IF(Mobiltelefoner!$C51="Ja bifogat",F$53,IF(Mobiltelefoner!$C51="Ja monterat",F$54,0))+IF(Mobiltelefoner!$D51="ja",F$55)),0)</f>
        <v>0</v>
      </c>
      <c r="G58" s="7">
        <f>IF(Mobiltelefoner!$B51&gt;0,Mobiltelefoner!$B51*(G$52+IF(Mobiltelefoner!$C51="Ja bifogat",G$53,IF(Mobiltelefoner!$C51="Ja monterat",G$54,0))+IF(Mobiltelefoner!$D51="ja",G$55)),0)</f>
        <v>0</v>
      </c>
      <c r="H58" s="11"/>
    </row>
    <row r="59" spans="1:8" x14ac:dyDescent="0.35">
      <c r="A59" s="28" t="s">
        <v>53</v>
      </c>
      <c r="B59" s="7">
        <f>IF(Mobiltelefoner!$B52&gt;0,Mobiltelefoner!$B52*(B$52+IF(Mobiltelefoner!$C52="Ja bifogat",B$53,IF(Mobiltelefoner!$C52="Ja monterat",B$54,0))+IF(Mobiltelefoner!$D52="ja",B$55)),0)</f>
        <v>0</v>
      </c>
      <c r="C59" s="7">
        <f>IF(Mobiltelefoner!$B52&gt;0,Mobiltelefoner!$B52*(C$52+IF(Mobiltelefoner!$C52="Ja bifogat",C$53,IF(Mobiltelefoner!$C52="Ja monterat",C$54,0))+IF(Mobiltelefoner!$D52="ja",C$55)),0)</f>
        <v>0</v>
      </c>
      <c r="D59" s="7">
        <f>IF(Mobiltelefoner!$B52&gt;0,Mobiltelefoner!$B52*(D$52+IF(Mobiltelefoner!$C52="Ja bifogat",D$53,IF(Mobiltelefoner!$C52="Ja monterat",D$54,0))+IF(Mobiltelefoner!$D52="ja",D$55)),0)</f>
        <v>0</v>
      </c>
      <c r="E59" s="7">
        <f>IF(Mobiltelefoner!$B52&gt;0,Mobiltelefoner!$B52*(E$52+IF(Mobiltelefoner!$C52="Ja bifogat",E$53,IF(Mobiltelefoner!$C52="Ja monterat",E$54,0))+IF(Mobiltelefoner!$D52="ja",E$55)),0)</f>
        <v>0</v>
      </c>
      <c r="F59" s="7">
        <f>IF(Mobiltelefoner!$B52&gt;0,Mobiltelefoner!$B52*(F$52+IF(Mobiltelefoner!$C52="Ja bifogat",F$53,IF(Mobiltelefoner!$C52="Ja monterat",F$54,0))+IF(Mobiltelefoner!$D52="ja",F$55)),0)</f>
        <v>0</v>
      </c>
      <c r="G59" s="7">
        <f>IF(Mobiltelefoner!$B52&gt;0,Mobiltelefoner!$B52*(G$52+IF(Mobiltelefoner!$C52="Ja bifogat",G$53,IF(Mobiltelefoner!$C52="Ja monterat",G$54,0))+IF(Mobiltelefoner!$D52="ja",G$55)),0)</f>
        <v>0</v>
      </c>
      <c r="H59" s="11"/>
    </row>
    <row r="60" spans="1:8" x14ac:dyDescent="0.35">
      <c r="A60" s="28"/>
      <c r="E60" s="3"/>
    </row>
    <row r="61" spans="1:8" x14ac:dyDescent="0.35">
      <c r="A61" s="28" t="s">
        <v>57</v>
      </c>
      <c r="B61" s="7">
        <f t="shared" ref="B61:G61" si="3">SUM(B57:B59)</f>
        <v>0</v>
      </c>
      <c r="C61" s="7">
        <f t="shared" si="3"/>
        <v>0</v>
      </c>
      <c r="D61" s="7">
        <f t="shared" si="3"/>
        <v>0</v>
      </c>
      <c r="E61" s="7">
        <f t="shared" si="3"/>
        <v>0</v>
      </c>
      <c r="F61" s="7">
        <f t="shared" si="3"/>
        <v>0</v>
      </c>
      <c r="G61" s="7">
        <f t="shared" si="3"/>
        <v>0</v>
      </c>
      <c r="H61" s="11"/>
    </row>
    <row r="62" spans="1:8" ht="22.5" customHeight="1" x14ac:dyDescent="0.35">
      <c r="A62" s="9"/>
      <c r="B62" s="11"/>
      <c r="C62" s="11"/>
      <c r="D62" s="11"/>
      <c r="E62" s="3"/>
    </row>
    <row r="63" spans="1:8" x14ac:dyDescent="0.35">
      <c r="A63" s="9" t="s">
        <v>147</v>
      </c>
      <c r="F63" s="4"/>
      <c r="G63" s="4"/>
    </row>
    <row r="64" spans="1:8" ht="54" x14ac:dyDescent="0.35">
      <c r="A64" s="59" t="s">
        <v>145</v>
      </c>
      <c r="B64" s="101" t="s">
        <v>308</v>
      </c>
      <c r="C64" s="101" t="s">
        <v>307</v>
      </c>
      <c r="D64" s="101" t="s">
        <v>309</v>
      </c>
      <c r="E64" s="101" t="s">
        <v>308</v>
      </c>
      <c r="F64" s="101" t="s">
        <v>324</v>
      </c>
      <c r="G64" s="101" t="s">
        <v>308</v>
      </c>
    </row>
    <row r="65" spans="1:9" x14ac:dyDescent="0.35">
      <c r="A65" s="2" t="s">
        <v>146</v>
      </c>
      <c r="B65" s="60">
        <v>2750</v>
      </c>
      <c r="C65" s="60">
        <v>3124.8</v>
      </c>
      <c r="D65" s="60">
        <v>3149.1</v>
      </c>
      <c r="E65" s="60">
        <v>3459</v>
      </c>
      <c r="F65" s="60">
        <v>3487</v>
      </c>
      <c r="G65" s="60">
        <v>3290</v>
      </c>
      <c r="H65" s="16"/>
      <c r="I65" s="16"/>
    </row>
    <row r="66" spans="1:9" x14ac:dyDescent="0.35">
      <c r="A66" s="2" t="s">
        <v>131</v>
      </c>
      <c r="B66" s="60">
        <v>157</v>
      </c>
      <c r="C66" s="60">
        <v>63</v>
      </c>
      <c r="D66" s="60">
        <v>165</v>
      </c>
      <c r="E66" s="60">
        <v>54</v>
      </c>
      <c r="F66" s="60">
        <v>50</v>
      </c>
      <c r="G66" s="60">
        <v>72</v>
      </c>
    </row>
    <row r="67" spans="1:9" x14ac:dyDescent="0.35">
      <c r="A67" s="2" t="s">
        <v>132</v>
      </c>
      <c r="B67" s="60">
        <v>211</v>
      </c>
      <c r="C67" s="60">
        <v>93</v>
      </c>
      <c r="D67" s="60">
        <v>230</v>
      </c>
      <c r="E67" s="60">
        <v>84</v>
      </c>
      <c r="F67" s="60">
        <v>71</v>
      </c>
      <c r="G67" s="60">
        <v>106</v>
      </c>
    </row>
    <row r="68" spans="1:9" x14ac:dyDescent="0.35">
      <c r="A68" s="2" t="s">
        <v>133</v>
      </c>
      <c r="B68" s="60">
        <v>25</v>
      </c>
      <c r="C68" s="60">
        <v>21</v>
      </c>
      <c r="D68" s="60">
        <v>25</v>
      </c>
      <c r="E68" s="60">
        <v>10</v>
      </c>
      <c r="F68" s="60">
        <v>0</v>
      </c>
      <c r="G68" s="60">
        <v>29</v>
      </c>
    </row>
    <row r="69" spans="1:9" x14ac:dyDescent="0.35">
      <c r="A69" s="9"/>
    </row>
    <row r="70" spans="1:9" x14ac:dyDescent="0.35">
      <c r="A70" s="28" t="s">
        <v>39</v>
      </c>
      <c r="B70" s="7">
        <f>IF(Mobiltelefoner!$B58&gt;0,Mobiltelefoner!$B58*(B$65+IF(Mobiltelefoner!$C58="Ja bifogat",B$66,IF(Mobiltelefoner!$C58="Ja monterat",B$67,0))+IF(Mobiltelefoner!$D58="ja",B$68)),0)</f>
        <v>0</v>
      </c>
      <c r="C70" s="7">
        <f>IF(Mobiltelefoner!$B58&gt;0,Mobiltelefoner!$B58*(C$65+IF(Mobiltelefoner!$C58="Ja bifogat",C$66,IF(Mobiltelefoner!$C58="Ja monterat",C$67,0))+IF(Mobiltelefoner!$D58="ja",C$68)),0)</f>
        <v>0</v>
      </c>
      <c r="D70" s="7">
        <f>IF(Mobiltelefoner!$B58&gt;0,Mobiltelefoner!$B58*(D$65+IF(Mobiltelefoner!$C58="Ja bifogat",D$66,IF(Mobiltelefoner!$C58="Ja monterat",D$67,0))+IF(Mobiltelefoner!$D58="ja",D$68)),0)</f>
        <v>0</v>
      </c>
      <c r="E70" s="7">
        <f>IF(Mobiltelefoner!$B58&gt;0,Mobiltelefoner!$B58*(E$65+IF(Mobiltelefoner!$C58="Ja bifogat",E$66,IF(Mobiltelefoner!$C58="Ja monterat",E$67,0))+IF(Mobiltelefoner!$D58="ja",E$68)),0)</f>
        <v>0</v>
      </c>
      <c r="F70" s="7">
        <f>IF(Mobiltelefoner!$B58&gt;0,Mobiltelefoner!$B58*(F$65+IF(Mobiltelefoner!$C58="Ja bifogat",F$66,IF(Mobiltelefoner!$C58="Ja monterat",F$67,0))+IF(Mobiltelefoner!$D58="ja",F$68)),0)</f>
        <v>0</v>
      </c>
      <c r="G70" s="7">
        <f>IF(Mobiltelefoner!$B58&gt;0,Mobiltelefoner!$B58*(G$65+IF(Mobiltelefoner!$C58="Ja bifogat",G$66,IF(Mobiltelefoner!$C58="Ja monterat",G$67,0))+IF(Mobiltelefoner!$D58="ja",G$68)),0)</f>
        <v>0</v>
      </c>
      <c r="H70" s="11"/>
    </row>
    <row r="71" spans="1:9" x14ac:dyDescent="0.35">
      <c r="A71" s="28" t="s">
        <v>40</v>
      </c>
      <c r="B71" s="7">
        <f>IF(Mobiltelefoner!$B59&gt;0,Mobiltelefoner!$B59*(B$65+IF(Mobiltelefoner!$C59="Ja bifogat",B$66,IF(Mobiltelefoner!$C59="Ja monterat",B$67,0))+IF(Mobiltelefoner!$D59="ja",B$68)),0)</f>
        <v>0</v>
      </c>
      <c r="C71" s="7">
        <f>IF(Mobiltelefoner!$B59&gt;0,Mobiltelefoner!$B59*(C$65+IF(Mobiltelefoner!$C59="Ja bifogat",C$66,IF(Mobiltelefoner!$C59="Ja monterat",C$67,0))+IF(Mobiltelefoner!$D59="ja",C$68)),0)</f>
        <v>0</v>
      </c>
      <c r="D71" s="7">
        <f>IF(Mobiltelefoner!$B59&gt;0,Mobiltelefoner!$B59*(D$65+IF(Mobiltelefoner!$C59="Ja bifogat",D$66,IF(Mobiltelefoner!$C59="Ja monterat",D$67,0))+IF(Mobiltelefoner!$D59="ja",D$68)),0)</f>
        <v>0</v>
      </c>
      <c r="E71" s="7">
        <f>IF(Mobiltelefoner!$B59&gt;0,Mobiltelefoner!$B59*(E$65+IF(Mobiltelefoner!$C59="Ja bifogat",E$66,IF(Mobiltelefoner!$C59="Ja monterat",E$67,0))+IF(Mobiltelefoner!$D59="ja",E$68)),0)</f>
        <v>0</v>
      </c>
      <c r="F71" s="7">
        <f>IF(Mobiltelefoner!$B59&gt;0,Mobiltelefoner!$B59*(F$65+IF(Mobiltelefoner!$C59="Ja bifogat",F$66,IF(Mobiltelefoner!$C59="Ja monterat",F$67,0))+IF(Mobiltelefoner!$D59="ja",F$68)),0)</f>
        <v>0</v>
      </c>
      <c r="G71" s="7">
        <f>IF(Mobiltelefoner!$B59&gt;0,Mobiltelefoner!$B59*(G$65+IF(Mobiltelefoner!$C59="Ja bifogat",G$66,IF(Mobiltelefoner!$C59="Ja monterat",G$67,0))+IF(Mobiltelefoner!$D59="ja",G$68)),0)</f>
        <v>0</v>
      </c>
      <c r="H71" s="11"/>
    </row>
    <row r="72" spans="1:9" x14ac:dyDescent="0.35">
      <c r="A72" s="28" t="s">
        <v>53</v>
      </c>
      <c r="B72" s="7">
        <f>IF(Mobiltelefoner!$B60&gt;0,Mobiltelefoner!$B60*(B$65+IF(Mobiltelefoner!$C60="Ja bifogat",B$66,IF(Mobiltelefoner!$C60="Ja monterat",B$67,0))+IF(Mobiltelefoner!$D60="ja",B$68)),0)</f>
        <v>0</v>
      </c>
      <c r="C72" s="7">
        <f>IF(Mobiltelefoner!$B60&gt;0,Mobiltelefoner!$B60*(C$65+IF(Mobiltelefoner!$C60="Ja bifogat",C$66,IF(Mobiltelefoner!$C60="Ja monterat",C$67,0))+IF(Mobiltelefoner!$D60="ja",C$68)),0)</f>
        <v>0</v>
      </c>
      <c r="D72" s="7">
        <f>IF(Mobiltelefoner!$B60&gt;0,Mobiltelefoner!$B60*(D$65+IF(Mobiltelefoner!$C60="Ja bifogat",D$66,IF(Mobiltelefoner!$C60="Ja monterat",D$67,0))+IF(Mobiltelefoner!$D60="ja",D$68)),0)</f>
        <v>0</v>
      </c>
      <c r="E72" s="7">
        <f>IF(Mobiltelefoner!$B60&gt;0,Mobiltelefoner!$B60*(E$65+IF(Mobiltelefoner!$C60="Ja bifogat",E$66,IF(Mobiltelefoner!$C60="Ja monterat",E$67,0))+IF(Mobiltelefoner!$D60="ja",E$68)),0)</f>
        <v>0</v>
      </c>
      <c r="F72" s="7">
        <f>IF(Mobiltelefoner!$B60&gt;0,Mobiltelefoner!$B60*(F$65+IF(Mobiltelefoner!$C60="Ja bifogat",F$66,IF(Mobiltelefoner!$C60="Ja monterat",F$67,0))+IF(Mobiltelefoner!$D60="ja",F$68)),0)</f>
        <v>0</v>
      </c>
      <c r="G72" s="7">
        <f>IF(Mobiltelefoner!$B60&gt;0,Mobiltelefoner!$B60*(G$65+IF(Mobiltelefoner!$C60="Ja bifogat",G$66,IF(Mobiltelefoner!$C60="Ja monterat",G$67,0))+IF(Mobiltelefoner!$D60="ja",G$68)),0)</f>
        <v>0</v>
      </c>
      <c r="H72" s="11"/>
    </row>
    <row r="73" spans="1:9" x14ac:dyDescent="0.35">
      <c r="A73" s="28"/>
      <c r="E73" s="3"/>
    </row>
    <row r="74" spans="1:9" x14ac:dyDescent="0.35">
      <c r="A74" s="28" t="s">
        <v>153</v>
      </c>
      <c r="B74" s="7">
        <f t="shared" ref="B74:G74" si="4">SUM(B70:B72)</f>
        <v>0</v>
      </c>
      <c r="C74" s="7">
        <f t="shared" si="4"/>
        <v>0</v>
      </c>
      <c r="D74" s="7">
        <f t="shared" si="4"/>
        <v>0</v>
      </c>
      <c r="E74" s="7">
        <f t="shared" si="4"/>
        <v>0</v>
      </c>
      <c r="F74" s="7">
        <f t="shared" si="4"/>
        <v>0</v>
      </c>
      <c r="G74" s="7">
        <f t="shared" si="4"/>
        <v>0</v>
      </c>
      <c r="H74" s="11"/>
    </row>
    <row r="75" spans="1:9" ht="21.75" customHeight="1" x14ac:dyDescent="0.35">
      <c r="A75" s="9"/>
      <c r="B75" s="11"/>
      <c r="C75" s="11"/>
      <c r="D75" s="11"/>
      <c r="E75" s="3"/>
    </row>
    <row r="76" spans="1:9" x14ac:dyDescent="0.35">
      <c r="A76" s="9" t="s">
        <v>136</v>
      </c>
      <c r="F76" s="4"/>
      <c r="G76" s="4"/>
    </row>
    <row r="77" spans="1:9" ht="27" x14ac:dyDescent="0.35">
      <c r="A77" s="58" t="s">
        <v>55</v>
      </c>
      <c r="B77" s="101" t="s">
        <v>155</v>
      </c>
      <c r="C77" s="101" t="s">
        <v>155</v>
      </c>
      <c r="D77" s="101" t="s">
        <v>155</v>
      </c>
      <c r="E77" s="101" t="s">
        <v>155</v>
      </c>
      <c r="F77" s="101" t="s">
        <v>323</v>
      </c>
      <c r="G77" s="101" t="s">
        <v>155</v>
      </c>
    </row>
    <row r="78" spans="1:9" x14ac:dyDescent="0.35">
      <c r="A78" s="58" t="s">
        <v>137</v>
      </c>
      <c r="B78" s="60">
        <v>5460</v>
      </c>
      <c r="C78" s="60">
        <v>6016</v>
      </c>
      <c r="D78" s="60">
        <v>6833</v>
      </c>
      <c r="E78" s="60">
        <v>5841</v>
      </c>
      <c r="F78" s="60">
        <v>5636</v>
      </c>
      <c r="G78" s="60">
        <v>5794</v>
      </c>
    </row>
    <row r="79" spans="1:9" x14ac:dyDescent="0.35">
      <c r="A79" s="2" t="s">
        <v>131</v>
      </c>
      <c r="B79" s="60">
        <v>200</v>
      </c>
      <c r="C79" s="60">
        <v>63</v>
      </c>
      <c r="D79" s="60">
        <v>200</v>
      </c>
      <c r="E79" s="60">
        <v>54</v>
      </c>
      <c r="F79" s="60">
        <v>50</v>
      </c>
      <c r="G79" s="60">
        <v>99</v>
      </c>
    </row>
    <row r="80" spans="1:9" x14ac:dyDescent="0.35">
      <c r="A80" s="2" t="s">
        <v>132</v>
      </c>
      <c r="B80" s="60">
        <v>275</v>
      </c>
      <c r="C80" s="60">
        <v>93</v>
      </c>
      <c r="D80" s="60">
        <v>265</v>
      </c>
      <c r="E80" s="60">
        <v>84</v>
      </c>
      <c r="F80" s="60">
        <v>71</v>
      </c>
      <c r="G80" s="60">
        <v>129</v>
      </c>
    </row>
    <row r="81" spans="1:8" x14ac:dyDescent="0.35">
      <c r="A81" s="2" t="s">
        <v>133</v>
      </c>
      <c r="B81" s="60">
        <v>25</v>
      </c>
      <c r="C81" s="60">
        <v>21</v>
      </c>
      <c r="D81" s="60">
        <v>25</v>
      </c>
      <c r="E81" s="60">
        <v>10</v>
      </c>
      <c r="F81" s="60">
        <v>0</v>
      </c>
      <c r="G81" s="60">
        <v>29</v>
      </c>
    </row>
    <row r="82" spans="1:8" x14ac:dyDescent="0.35">
      <c r="A82" s="9"/>
      <c r="B82" s="10"/>
      <c r="C82" s="10"/>
      <c r="D82" s="10"/>
      <c r="E82" s="3"/>
    </row>
    <row r="83" spans="1:8" x14ac:dyDescent="0.35">
      <c r="A83" s="28" t="s">
        <v>39</v>
      </c>
      <c r="B83" s="7">
        <f>IF(Mobiltelefoner!$B66&gt;0,Mobiltelefoner!$B66*(B$78+IF(Mobiltelefoner!$C66="Ja bifogat",B$79,IF(Mobiltelefoner!$C66="Ja monterat",B$80,0))+IF(Mobiltelefoner!$D66="ja",B$81)),0)</f>
        <v>0</v>
      </c>
      <c r="C83" s="7">
        <f>IF(Mobiltelefoner!$B66&gt;0,Mobiltelefoner!$B66*(C$78+IF(Mobiltelefoner!$C66="Ja bifogat",C$79,IF(Mobiltelefoner!$C66="Ja monterat",C$80,0))+IF(Mobiltelefoner!$D66="ja",C$81)),0)</f>
        <v>0</v>
      </c>
      <c r="D83" s="7">
        <f>IF(Mobiltelefoner!$B66&gt;0,Mobiltelefoner!$B66*(D$78+IF(Mobiltelefoner!$C66="Ja bifogat",D$79,IF(Mobiltelefoner!$C66="Ja monterat",D$80,0))+IF(Mobiltelefoner!$D66="ja",D$81)),0)</f>
        <v>0</v>
      </c>
      <c r="E83" s="7">
        <f>IF(Mobiltelefoner!$B66&gt;0,Mobiltelefoner!$B66*(E$78+IF(Mobiltelefoner!$C66="Ja bifogat",E$79,IF(Mobiltelefoner!$C66="Ja monterat",E$80,0))+IF(Mobiltelefoner!$D66="ja",E$81)),0)</f>
        <v>0</v>
      </c>
      <c r="F83" s="7">
        <f>IF(Mobiltelefoner!$B66&gt;0,Mobiltelefoner!$B66*(F$78+IF(Mobiltelefoner!$C66="Ja bifogat",F$79,IF(Mobiltelefoner!$C66="Ja monterat",F$80,0))+IF(Mobiltelefoner!$D66="ja",F$81)),0)</f>
        <v>0</v>
      </c>
      <c r="G83" s="7">
        <f>IF(Mobiltelefoner!$B66&gt;0,Mobiltelefoner!$B66*(G$78+IF(Mobiltelefoner!$C66="Ja bifogat",G$79,IF(Mobiltelefoner!$C66="Ja monterat",G$80,0))+IF(Mobiltelefoner!$D66="ja",G$81)),0)</f>
        <v>0</v>
      </c>
      <c r="H83" s="11"/>
    </row>
    <row r="84" spans="1:8" x14ac:dyDescent="0.35">
      <c r="A84" s="28" t="s">
        <v>40</v>
      </c>
      <c r="B84" s="7">
        <f>IF(Mobiltelefoner!$B67&gt;0,Mobiltelefoner!$B67*(B$78+IF(Mobiltelefoner!$C67="Ja bifogat",B$79,IF(Mobiltelefoner!$C67="Ja monterat",B$80,0))+IF(Mobiltelefoner!$D67="ja",B$81)),0)</f>
        <v>0</v>
      </c>
      <c r="C84" s="7">
        <f>IF(Mobiltelefoner!$B67&gt;0,Mobiltelefoner!$B67*(C$78+IF(Mobiltelefoner!$C67="Ja bifogat",C$79,IF(Mobiltelefoner!$C67="Ja monterat",C$80,0))+IF(Mobiltelefoner!$D67="ja",C$81)),0)</f>
        <v>0</v>
      </c>
      <c r="D84" s="7">
        <f>IF(Mobiltelefoner!$B67&gt;0,Mobiltelefoner!$B67*(D$78+IF(Mobiltelefoner!$C67="Ja bifogat",D$79,IF(Mobiltelefoner!$C67="Ja monterat",D$80,0))+IF(Mobiltelefoner!$D67="ja",D$81)),0)</f>
        <v>0</v>
      </c>
      <c r="E84" s="7">
        <f>IF(Mobiltelefoner!$B67&gt;0,Mobiltelefoner!$B67*(E$78+IF(Mobiltelefoner!$C67="Ja bifogat",E$79,IF(Mobiltelefoner!$C67="Ja monterat",E$80,0))+IF(Mobiltelefoner!$D67="ja",E$81)),0)</f>
        <v>0</v>
      </c>
      <c r="F84" s="7">
        <f>IF(Mobiltelefoner!$B67&gt;0,Mobiltelefoner!$B67*(F$78+IF(Mobiltelefoner!$C67="Ja bifogat",F$79,IF(Mobiltelefoner!$C67="Ja monterat",F$80,0))+IF(Mobiltelefoner!$D67="ja",F$81)),0)</f>
        <v>0</v>
      </c>
      <c r="G84" s="7">
        <f>IF(Mobiltelefoner!$B67&gt;0,Mobiltelefoner!$B67*(G$78+IF(Mobiltelefoner!$C67="Ja bifogat",G$79,IF(Mobiltelefoner!$C67="Ja monterat",G$80,0))+IF(Mobiltelefoner!$D67="ja",G$81)),0)</f>
        <v>0</v>
      </c>
      <c r="H84" s="11"/>
    </row>
    <row r="85" spans="1:8" x14ac:dyDescent="0.35">
      <c r="A85" s="28" t="s">
        <v>53</v>
      </c>
      <c r="B85" s="7">
        <f>IF(Mobiltelefoner!$B68&gt;0,Mobiltelefoner!$B68*(B$78+IF(Mobiltelefoner!$C68="Ja bifogat",B$79,IF(Mobiltelefoner!$C68="Ja monterat",B$80,0))+IF(Mobiltelefoner!$D68="ja",B$81)),0)</f>
        <v>0</v>
      </c>
      <c r="C85" s="7">
        <f>IF(Mobiltelefoner!$B68&gt;0,Mobiltelefoner!$B68*(C$78+IF(Mobiltelefoner!$C68="Ja bifogat",C$79,IF(Mobiltelefoner!$C68="Ja monterat",C$80,0))+IF(Mobiltelefoner!$D68="ja",C$81)),0)</f>
        <v>0</v>
      </c>
      <c r="D85" s="7">
        <f>IF(Mobiltelefoner!$B68&gt;0,Mobiltelefoner!$B68*(D$78+IF(Mobiltelefoner!$C68="Ja bifogat",D$79,IF(Mobiltelefoner!$C68="Ja monterat",D$80,0))+IF(Mobiltelefoner!$D68="ja",D$81)),0)</f>
        <v>0</v>
      </c>
      <c r="E85" s="7">
        <f>IF(Mobiltelefoner!$B68&gt;0,Mobiltelefoner!$B68*(E$78+IF(Mobiltelefoner!$C68="Ja bifogat",E$79,IF(Mobiltelefoner!$C68="Ja monterat",E$80,0))+IF(Mobiltelefoner!$D68="ja",E$81)),0)</f>
        <v>0</v>
      </c>
      <c r="F85" s="7">
        <f>IF(Mobiltelefoner!$B68&gt;0,Mobiltelefoner!$B68*(F$78+IF(Mobiltelefoner!$C68="Ja bifogat",F$79,IF(Mobiltelefoner!$C68="Ja monterat",F$80,0))+IF(Mobiltelefoner!$D68="ja",F$81)),0)</f>
        <v>0</v>
      </c>
      <c r="G85" s="7">
        <f>IF(Mobiltelefoner!$B68&gt;0,Mobiltelefoner!$B68*(G$78+IF(Mobiltelefoner!$C68="Ja bifogat",G$79,IF(Mobiltelefoner!$C68="Ja monterat",G$80,0))+IF(Mobiltelefoner!$D68="ja",G$81)),0)</f>
        <v>0</v>
      </c>
      <c r="H85" s="11"/>
    </row>
    <row r="86" spans="1:8" x14ac:dyDescent="0.35">
      <c r="A86" s="28"/>
      <c r="B86" s="7"/>
      <c r="C86" s="7"/>
      <c r="D86" s="7"/>
      <c r="E86" s="1"/>
      <c r="F86" s="1"/>
      <c r="G86" s="1"/>
    </row>
    <row r="87" spans="1:8" x14ac:dyDescent="0.35">
      <c r="A87" s="28" t="s">
        <v>58</v>
      </c>
      <c r="B87" s="7">
        <f t="shared" ref="B87:G87" si="5">SUM(B83:B85)</f>
        <v>0</v>
      </c>
      <c r="C87" s="7">
        <f t="shared" si="5"/>
        <v>0</v>
      </c>
      <c r="D87" s="7">
        <f t="shared" si="5"/>
        <v>0</v>
      </c>
      <c r="E87" s="7">
        <f t="shared" si="5"/>
        <v>0</v>
      </c>
      <c r="F87" s="7">
        <f t="shared" si="5"/>
        <v>0</v>
      </c>
      <c r="G87" s="7">
        <f t="shared" si="5"/>
        <v>0</v>
      </c>
      <c r="H87" s="11"/>
    </row>
    <row r="88" spans="1:8" ht="28.5" customHeight="1" x14ac:dyDescent="0.35">
      <c r="A88" s="6"/>
      <c r="B88" s="16"/>
      <c r="C88" s="16"/>
      <c r="D88" s="16"/>
      <c r="E88" s="3"/>
    </row>
    <row r="89" spans="1:8" x14ac:dyDescent="0.35">
      <c r="A89" s="28"/>
      <c r="B89" s="7"/>
      <c r="C89" s="7"/>
      <c r="D89" s="7"/>
      <c r="E89" s="7"/>
      <c r="F89" s="7"/>
      <c r="G89" s="7"/>
      <c r="H89" s="11"/>
    </row>
    <row r="90" spans="1:8" x14ac:dyDescent="0.35">
      <c r="A90" s="28" t="s">
        <v>30</v>
      </c>
      <c r="B90" s="7"/>
      <c r="C90" s="7"/>
      <c r="D90" s="7"/>
      <c r="E90" s="1"/>
      <c r="F90" s="1"/>
      <c r="G90" s="1"/>
    </row>
    <row r="91" spans="1:8" x14ac:dyDescent="0.35">
      <c r="A91" s="78" t="s">
        <v>141</v>
      </c>
      <c r="B91" s="60">
        <v>140</v>
      </c>
      <c r="C91" s="60">
        <v>95</v>
      </c>
      <c r="D91" s="60">
        <v>350</v>
      </c>
      <c r="E91" s="60">
        <v>0</v>
      </c>
      <c r="F91" s="60">
        <v>322</v>
      </c>
      <c r="G91" s="60">
        <v>49</v>
      </c>
    </row>
    <row r="92" spans="1:8" x14ac:dyDescent="0.35">
      <c r="A92" s="66" t="s">
        <v>142</v>
      </c>
      <c r="B92" s="60">
        <v>1250</v>
      </c>
      <c r="C92" s="60">
        <v>1290</v>
      </c>
      <c r="D92" s="60">
        <v>3500</v>
      </c>
      <c r="E92" s="60">
        <v>1188</v>
      </c>
      <c r="F92" s="60">
        <v>1289</v>
      </c>
      <c r="G92" s="60">
        <v>1390</v>
      </c>
    </row>
    <row r="93" spans="1:8" x14ac:dyDescent="0.35">
      <c r="A93" s="66" t="s">
        <v>143</v>
      </c>
      <c r="B93" s="60">
        <v>1000</v>
      </c>
      <c r="C93" s="60">
        <v>1050</v>
      </c>
      <c r="D93" s="60">
        <v>1500</v>
      </c>
      <c r="E93" s="60">
        <v>788</v>
      </c>
      <c r="F93" s="60">
        <v>1289</v>
      </c>
      <c r="G93" s="60">
        <v>849</v>
      </c>
    </row>
    <row r="94" spans="1:8" x14ac:dyDescent="0.35">
      <c r="A94" s="90" t="s">
        <v>138</v>
      </c>
      <c r="B94" s="60">
        <v>8000</v>
      </c>
      <c r="C94" s="60">
        <v>4190</v>
      </c>
      <c r="D94" s="60">
        <v>7888</v>
      </c>
      <c r="E94" s="60">
        <v>2991</v>
      </c>
      <c r="F94" s="60">
        <v>5240</v>
      </c>
      <c r="G94" s="60">
        <v>4125</v>
      </c>
    </row>
    <row r="95" spans="1:8" x14ac:dyDescent="0.35">
      <c r="A95" s="90" t="s">
        <v>139</v>
      </c>
      <c r="B95" s="60">
        <v>9000</v>
      </c>
      <c r="C95" s="60">
        <v>3430</v>
      </c>
      <c r="D95" s="60">
        <v>8622</v>
      </c>
      <c r="E95" s="60">
        <v>1145</v>
      </c>
      <c r="F95" s="60">
        <v>4447</v>
      </c>
      <c r="G95" s="60">
        <v>2579</v>
      </c>
    </row>
    <row r="96" spans="1:8" x14ac:dyDescent="0.35">
      <c r="A96" s="77" t="s">
        <v>140</v>
      </c>
      <c r="B96" s="60">
        <v>6500</v>
      </c>
      <c r="C96" s="60">
        <v>4190</v>
      </c>
      <c r="D96" s="60">
        <v>6020</v>
      </c>
      <c r="E96" s="60">
        <v>980</v>
      </c>
      <c r="F96" s="60">
        <v>7333</v>
      </c>
      <c r="G96" s="60">
        <v>2900</v>
      </c>
    </row>
    <row r="97" spans="1:21" x14ac:dyDescent="0.35">
      <c r="A97" s="9"/>
      <c r="B97" s="7"/>
      <c r="C97" s="10"/>
      <c r="D97" s="10"/>
      <c r="E97" s="3"/>
    </row>
    <row r="98" spans="1:21" x14ac:dyDescent="0.35">
      <c r="A98" s="28" t="s">
        <v>39</v>
      </c>
      <c r="B98" s="7">
        <f>Mobiltelefoner!$B74*B91</f>
        <v>0</v>
      </c>
      <c r="C98" s="7">
        <f>Mobiltelefoner!$B74*C91</f>
        <v>0</v>
      </c>
      <c r="D98" s="7">
        <f>Mobiltelefoner!$B74*D91</f>
        <v>0</v>
      </c>
      <c r="E98" s="7">
        <f>Mobiltelefoner!$B74*E91</f>
        <v>0</v>
      </c>
      <c r="F98" s="7">
        <f>Mobiltelefoner!$B74*F91</f>
        <v>0</v>
      </c>
      <c r="G98" s="7">
        <f>Mobiltelefoner!$B74*G91</f>
        <v>0</v>
      </c>
      <c r="H98" s="11"/>
    </row>
    <row r="99" spans="1:21" x14ac:dyDescent="0.35">
      <c r="A99" s="28" t="s">
        <v>40</v>
      </c>
      <c r="B99" s="7">
        <f>Mobiltelefoner!$B75*B92</f>
        <v>0</v>
      </c>
      <c r="C99" s="7">
        <f>Mobiltelefoner!$B75*C92</f>
        <v>0</v>
      </c>
      <c r="D99" s="7">
        <f>Mobiltelefoner!$B75*D92</f>
        <v>0</v>
      </c>
      <c r="E99" s="7">
        <f>Mobiltelefoner!$B75*E92</f>
        <v>0</v>
      </c>
      <c r="F99" s="7">
        <f>Mobiltelefoner!$B75*F92</f>
        <v>0</v>
      </c>
      <c r="G99" s="7">
        <f>Mobiltelefoner!$B75*G92</f>
        <v>0</v>
      </c>
      <c r="H99" s="11"/>
    </row>
    <row r="100" spans="1:21" x14ac:dyDescent="0.35">
      <c r="A100" s="28" t="s">
        <v>53</v>
      </c>
      <c r="B100" s="7">
        <f>Mobiltelefoner!$B76*B93</f>
        <v>0</v>
      </c>
      <c r="C100" s="7">
        <f>Mobiltelefoner!$B76*C93</f>
        <v>0</v>
      </c>
      <c r="D100" s="7">
        <f>Mobiltelefoner!$B76*D93</f>
        <v>0</v>
      </c>
      <c r="E100" s="7">
        <f>Mobiltelefoner!$B76*E93</f>
        <v>0</v>
      </c>
      <c r="F100" s="7">
        <f>Mobiltelefoner!$B76*F93</f>
        <v>0</v>
      </c>
      <c r="G100" s="7">
        <f>Mobiltelefoner!$B76*G93</f>
        <v>0</v>
      </c>
      <c r="H100" s="11"/>
    </row>
    <row r="101" spans="1:21" x14ac:dyDescent="0.35">
      <c r="A101" s="28" t="s">
        <v>54</v>
      </c>
      <c r="B101" s="7">
        <f>Mobiltelefoner!$B77*B94</f>
        <v>0</v>
      </c>
      <c r="C101" s="7">
        <f>Mobiltelefoner!$B77*C94</f>
        <v>0</v>
      </c>
      <c r="D101" s="7">
        <f>Mobiltelefoner!$B77*D94</f>
        <v>0</v>
      </c>
      <c r="E101" s="7">
        <f>Mobiltelefoner!$B77*E94</f>
        <v>0</v>
      </c>
      <c r="F101" s="7">
        <f>Mobiltelefoner!$B77*F94</f>
        <v>0</v>
      </c>
      <c r="G101" s="7">
        <f>Mobiltelefoner!$B77*G94</f>
        <v>0</v>
      </c>
      <c r="H101" s="11"/>
    </row>
    <row r="102" spans="1:21" x14ac:dyDescent="0.35">
      <c r="A102" s="28" t="s">
        <v>286</v>
      </c>
      <c r="B102" s="7">
        <f>Mobiltelefoner!$B78*B95</f>
        <v>0</v>
      </c>
      <c r="C102" s="7">
        <f>Mobiltelefoner!$B78*C95</f>
        <v>0</v>
      </c>
      <c r="D102" s="7">
        <f>Mobiltelefoner!$B78*D95</f>
        <v>0</v>
      </c>
      <c r="E102" s="7">
        <f>Mobiltelefoner!$B78*E95</f>
        <v>0</v>
      </c>
      <c r="F102" s="7">
        <f>Mobiltelefoner!$B78*F95</f>
        <v>0</v>
      </c>
      <c r="G102" s="7">
        <f>Mobiltelefoner!$B78*G95</f>
        <v>0</v>
      </c>
      <c r="H102" s="11"/>
    </row>
    <row r="103" spans="1:21" x14ac:dyDescent="0.35">
      <c r="A103" s="28" t="s">
        <v>287</v>
      </c>
      <c r="B103" s="7">
        <f>Mobiltelefoner!$B79*B96</f>
        <v>0</v>
      </c>
      <c r="C103" s="7">
        <f>Mobiltelefoner!$B79*C96</f>
        <v>0</v>
      </c>
      <c r="D103" s="7">
        <f>Mobiltelefoner!$B79*D96</f>
        <v>0</v>
      </c>
      <c r="E103" s="7">
        <f>Mobiltelefoner!$B79*E96</f>
        <v>0</v>
      </c>
      <c r="F103" s="7">
        <f>Mobiltelefoner!$B79*F96</f>
        <v>0</v>
      </c>
      <c r="G103" s="7">
        <f>Mobiltelefoner!$B79*G96</f>
        <v>0</v>
      </c>
      <c r="H103" s="11"/>
    </row>
    <row r="104" spans="1:21" x14ac:dyDescent="0.35">
      <c r="A104" s="28"/>
      <c r="B104" s="7"/>
      <c r="C104" s="7"/>
      <c r="D104" s="7"/>
      <c r="E104" s="7"/>
      <c r="F104" s="7"/>
      <c r="G104" s="7"/>
      <c r="H104" s="11"/>
    </row>
    <row r="105" spans="1:21" x14ac:dyDescent="0.35">
      <c r="A105" s="28" t="s">
        <v>50</v>
      </c>
      <c r="B105" s="7">
        <f t="shared" ref="B105:G105" si="6">SUM(B98:B103)</f>
        <v>0</v>
      </c>
      <c r="C105" s="7">
        <f t="shared" si="6"/>
        <v>0</v>
      </c>
      <c r="D105" s="7">
        <f t="shared" si="6"/>
        <v>0</v>
      </c>
      <c r="E105" s="7">
        <f t="shared" si="6"/>
        <v>0</v>
      </c>
      <c r="F105" s="7">
        <f t="shared" si="6"/>
        <v>0</v>
      </c>
      <c r="G105" s="7">
        <f t="shared" si="6"/>
        <v>0</v>
      </c>
      <c r="H105" s="11"/>
    </row>
    <row r="106" spans="1:21" ht="27" customHeight="1" x14ac:dyDescent="0.35">
      <c r="A106" s="9"/>
      <c r="B106" s="11"/>
      <c r="C106" s="11"/>
      <c r="D106" s="11"/>
      <c r="E106" s="3"/>
      <c r="I106" s="3" t="s">
        <v>301</v>
      </c>
    </row>
    <row r="107" spans="1:21" x14ac:dyDescent="0.35">
      <c r="A107" s="9" t="s">
        <v>144</v>
      </c>
      <c r="B107" s="11"/>
      <c r="C107" s="11"/>
      <c r="D107" s="11"/>
      <c r="E107" s="3"/>
      <c r="I107" s="10" t="str">
        <f t="shared" ref="I107:N107" si="7">B1</f>
        <v>Advania Sverige AB</v>
      </c>
      <c r="J107" s="10" t="str">
        <f t="shared" si="7"/>
        <v>Atea Sverige AB</v>
      </c>
      <c r="K107" s="10" t="str">
        <f t="shared" si="7"/>
        <v>Foxway AB</v>
      </c>
      <c r="L107" s="10" t="str">
        <f t="shared" si="7"/>
        <v>Techstep AB</v>
      </c>
      <c r="M107" s="10" t="str">
        <f t="shared" si="7"/>
        <v>Tele2 Sverige Aktiebolag</v>
      </c>
      <c r="N107" s="10" t="str">
        <f t="shared" si="7"/>
        <v>Telenor Sverige Aktiebolag</v>
      </c>
      <c r="P107" s="4"/>
      <c r="Q107" s="4"/>
      <c r="R107" s="4"/>
      <c r="S107" s="4"/>
      <c r="T107" s="4"/>
      <c r="U107" s="4"/>
    </row>
    <row r="108" spans="1:21" ht="81" x14ac:dyDescent="0.35">
      <c r="A108" s="76" t="s">
        <v>97</v>
      </c>
      <c r="B108" s="60">
        <v>40</v>
      </c>
      <c r="C108" s="60">
        <v>52</v>
      </c>
      <c r="D108" s="60">
        <v>56.4</v>
      </c>
      <c r="E108" s="60">
        <v>30</v>
      </c>
      <c r="F108" s="60">
        <v>131</v>
      </c>
      <c r="G108" s="60">
        <v>84</v>
      </c>
      <c r="I108" s="101" t="s">
        <v>156</v>
      </c>
      <c r="J108" s="101" t="s">
        <v>212</v>
      </c>
      <c r="K108" s="101" t="s">
        <v>199</v>
      </c>
      <c r="L108" s="101" t="s">
        <v>180</v>
      </c>
      <c r="M108" s="101" t="s">
        <v>239</v>
      </c>
      <c r="N108" s="101" t="s">
        <v>256</v>
      </c>
      <c r="P108" s="7">
        <f>Mobiltelefoner!$B84*B108</f>
        <v>0</v>
      </c>
      <c r="Q108" s="7">
        <f>Mobiltelefoner!$B84*C108</f>
        <v>0</v>
      </c>
      <c r="R108" s="7">
        <f>Mobiltelefoner!$B84*D108</f>
        <v>0</v>
      </c>
      <c r="S108" s="7">
        <f>Mobiltelefoner!$B84*E108</f>
        <v>0</v>
      </c>
      <c r="T108" s="7">
        <f>Mobiltelefoner!$B84*F108</f>
        <v>0</v>
      </c>
      <c r="U108" s="7">
        <f>Mobiltelefoner!$B84*G108</f>
        <v>0</v>
      </c>
    </row>
    <row r="109" spans="1:21" ht="81" x14ac:dyDescent="0.35">
      <c r="A109" s="76" t="s">
        <v>98</v>
      </c>
      <c r="B109" s="60">
        <v>73</v>
      </c>
      <c r="C109" s="60">
        <v>72</v>
      </c>
      <c r="D109" s="60">
        <v>104</v>
      </c>
      <c r="E109" s="60">
        <v>52</v>
      </c>
      <c r="F109" s="60">
        <v>237</v>
      </c>
      <c r="G109" s="60">
        <v>134</v>
      </c>
      <c r="I109" s="101" t="s">
        <v>157</v>
      </c>
      <c r="J109" s="101" t="s">
        <v>213</v>
      </c>
      <c r="K109" s="101" t="s">
        <v>200</v>
      </c>
      <c r="L109" s="101" t="s">
        <v>181</v>
      </c>
      <c r="M109" s="101" t="s">
        <v>240</v>
      </c>
      <c r="N109" s="101" t="s">
        <v>257</v>
      </c>
      <c r="P109" s="7">
        <f>Mobiltelefoner!$B85*B109</f>
        <v>0</v>
      </c>
      <c r="Q109" s="7">
        <f>Mobiltelefoner!$B85*C109</f>
        <v>0</v>
      </c>
      <c r="R109" s="7">
        <f>Mobiltelefoner!$B85*D109</f>
        <v>0</v>
      </c>
      <c r="S109" s="7">
        <f>Mobiltelefoner!$B85*E109</f>
        <v>0</v>
      </c>
      <c r="T109" s="7">
        <f>Mobiltelefoner!$B85*F109</f>
        <v>0</v>
      </c>
      <c r="U109" s="7">
        <f>Mobiltelefoner!$B85*G109</f>
        <v>0</v>
      </c>
    </row>
    <row r="110" spans="1:21" ht="81" x14ac:dyDescent="0.35">
      <c r="A110" s="76" t="s">
        <v>99</v>
      </c>
      <c r="B110" s="60">
        <v>180</v>
      </c>
      <c r="C110" s="60">
        <v>154</v>
      </c>
      <c r="D110" s="60">
        <v>246</v>
      </c>
      <c r="E110" s="60">
        <v>145</v>
      </c>
      <c r="F110" s="60">
        <v>468</v>
      </c>
      <c r="G110" s="60">
        <v>282</v>
      </c>
      <c r="I110" s="101" t="s">
        <v>158</v>
      </c>
      <c r="J110" s="101" t="s">
        <v>214</v>
      </c>
      <c r="K110" s="101" t="s">
        <v>201</v>
      </c>
      <c r="L110" s="101" t="s">
        <v>182</v>
      </c>
      <c r="M110" s="101" t="s">
        <v>241</v>
      </c>
      <c r="N110" s="101" t="s">
        <v>258</v>
      </c>
      <c r="P110" s="7">
        <f>Mobiltelefoner!$B86*B110</f>
        <v>0</v>
      </c>
      <c r="Q110" s="7">
        <f>Mobiltelefoner!$B86*C110</f>
        <v>0</v>
      </c>
      <c r="R110" s="7">
        <f>Mobiltelefoner!$B86*D110</f>
        <v>0</v>
      </c>
      <c r="S110" s="7">
        <f>Mobiltelefoner!$B86*E110</f>
        <v>0</v>
      </c>
      <c r="T110" s="7">
        <f>Mobiltelefoner!$B86*F110</f>
        <v>0</v>
      </c>
      <c r="U110" s="7">
        <f>Mobiltelefoner!$B86*G110</f>
        <v>0</v>
      </c>
    </row>
    <row r="111" spans="1:21" ht="79.5" customHeight="1" x14ac:dyDescent="0.35">
      <c r="A111" s="76" t="s">
        <v>100</v>
      </c>
      <c r="B111" s="60">
        <v>238</v>
      </c>
      <c r="C111" s="60">
        <v>171.6</v>
      </c>
      <c r="D111" s="60">
        <v>96</v>
      </c>
      <c r="E111" s="60">
        <v>139</v>
      </c>
      <c r="F111" s="60">
        <v>454</v>
      </c>
      <c r="G111" s="60">
        <v>185</v>
      </c>
      <c r="I111" s="101" t="s">
        <v>159</v>
      </c>
      <c r="J111" s="101" t="s">
        <v>319</v>
      </c>
      <c r="K111" s="101" t="s">
        <v>202</v>
      </c>
      <c r="L111" s="101" t="s">
        <v>182</v>
      </c>
      <c r="M111" s="101" t="s">
        <v>242</v>
      </c>
      <c r="N111" s="101" t="s">
        <v>259</v>
      </c>
      <c r="P111" s="7">
        <f>Mobiltelefoner!$B87*B111</f>
        <v>0</v>
      </c>
      <c r="Q111" s="7">
        <f>Mobiltelefoner!$B87*C111</f>
        <v>0</v>
      </c>
      <c r="R111" s="7">
        <f>Mobiltelefoner!$B87*D111</f>
        <v>0</v>
      </c>
      <c r="S111" s="7">
        <f>Mobiltelefoner!$B87*E111</f>
        <v>0</v>
      </c>
      <c r="T111" s="7">
        <f>Mobiltelefoner!$B87*F111</f>
        <v>0</v>
      </c>
      <c r="U111" s="7">
        <f>Mobiltelefoner!$B87*G111</f>
        <v>0</v>
      </c>
    </row>
    <row r="112" spans="1:21" ht="81" x14ac:dyDescent="0.35">
      <c r="A112" s="76" t="s">
        <v>101</v>
      </c>
      <c r="B112" s="60">
        <v>164</v>
      </c>
      <c r="C112" s="60">
        <v>138</v>
      </c>
      <c r="D112" s="60">
        <v>96</v>
      </c>
      <c r="E112" s="60">
        <v>122</v>
      </c>
      <c r="F112" s="60">
        <v>252</v>
      </c>
      <c r="G112" s="60">
        <v>157</v>
      </c>
      <c r="I112" s="101" t="s">
        <v>160</v>
      </c>
      <c r="J112" s="101" t="s">
        <v>215</v>
      </c>
      <c r="K112" s="101" t="s">
        <v>203</v>
      </c>
      <c r="L112" s="101" t="s">
        <v>183</v>
      </c>
      <c r="M112" s="101" t="s">
        <v>243</v>
      </c>
      <c r="N112" s="101" t="s">
        <v>260</v>
      </c>
      <c r="P112" s="7">
        <f>Mobiltelefoner!$B88*B112</f>
        <v>0</v>
      </c>
      <c r="Q112" s="7">
        <f>Mobiltelefoner!$B88*C112</f>
        <v>0</v>
      </c>
      <c r="R112" s="7">
        <f>Mobiltelefoner!$B88*D112</f>
        <v>0</v>
      </c>
      <c r="S112" s="7">
        <f>Mobiltelefoner!$B88*E112</f>
        <v>0</v>
      </c>
      <c r="T112" s="7">
        <f>Mobiltelefoner!$B88*F112</f>
        <v>0</v>
      </c>
      <c r="U112" s="7">
        <f>Mobiltelefoner!$B88*G112</f>
        <v>0</v>
      </c>
    </row>
    <row r="113" spans="1:21" ht="67.5" x14ac:dyDescent="0.35">
      <c r="A113" s="76" t="s">
        <v>102</v>
      </c>
      <c r="B113" s="60">
        <v>104</v>
      </c>
      <c r="C113" s="60">
        <v>89</v>
      </c>
      <c r="D113" s="60">
        <v>241</v>
      </c>
      <c r="E113" s="60">
        <v>75</v>
      </c>
      <c r="F113" s="60">
        <v>266</v>
      </c>
      <c r="G113" s="60">
        <v>59</v>
      </c>
      <c r="I113" s="101" t="s">
        <v>161</v>
      </c>
      <c r="J113" s="101" t="s">
        <v>216</v>
      </c>
      <c r="K113" s="101" t="s">
        <v>359</v>
      </c>
      <c r="L113" s="101" t="s">
        <v>184</v>
      </c>
      <c r="M113" s="101" t="s">
        <v>244</v>
      </c>
      <c r="N113" s="101" t="s">
        <v>261</v>
      </c>
      <c r="P113" s="7">
        <f>Mobiltelefoner!$B89*B113</f>
        <v>0</v>
      </c>
      <c r="Q113" s="7">
        <f>Mobiltelefoner!$B89*C113</f>
        <v>0</v>
      </c>
      <c r="R113" s="7">
        <f>Mobiltelefoner!$B89*D113</f>
        <v>0</v>
      </c>
      <c r="S113" s="7">
        <f>Mobiltelefoner!$B89*E113</f>
        <v>0</v>
      </c>
      <c r="T113" s="7">
        <f>Mobiltelefoner!$B89*F113</f>
        <v>0</v>
      </c>
      <c r="U113" s="7">
        <f>Mobiltelefoner!$B89*G113</f>
        <v>0</v>
      </c>
    </row>
    <row r="114" spans="1:21" ht="67.5" x14ac:dyDescent="0.35">
      <c r="A114" s="76" t="s">
        <v>103</v>
      </c>
      <c r="B114" s="60">
        <v>194</v>
      </c>
      <c r="C114" s="60">
        <v>108</v>
      </c>
      <c r="D114" s="60">
        <v>241</v>
      </c>
      <c r="E114" s="60">
        <v>76</v>
      </c>
      <c r="F114" s="60">
        <v>299</v>
      </c>
      <c r="G114" s="60">
        <v>77</v>
      </c>
      <c r="I114" s="101" t="s">
        <v>162</v>
      </c>
      <c r="J114" s="101" t="s">
        <v>217</v>
      </c>
      <c r="K114" s="101" t="s">
        <v>360</v>
      </c>
      <c r="L114" s="101" t="s">
        <v>185</v>
      </c>
      <c r="M114" s="101" t="s">
        <v>245</v>
      </c>
      <c r="N114" s="101" t="s">
        <v>262</v>
      </c>
      <c r="P114" s="7">
        <f>Mobiltelefoner!$B90*B114</f>
        <v>0</v>
      </c>
      <c r="Q114" s="7">
        <f>Mobiltelefoner!$B90*C114</f>
        <v>0</v>
      </c>
      <c r="R114" s="7">
        <f>Mobiltelefoner!$B90*D114</f>
        <v>0</v>
      </c>
      <c r="S114" s="7">
        <f>Mobiltelefoner!$B90*E114</f>
        <v>0</v>
      </c>
      <c r="T114" s="7">
        <f>Mobiltelefoner!$B90*F114</f>
        <v>0</v>
      </c>
      <c r="U114" s="7">
        <f>Mobiltelefoner!$B90*G114</f>
        <v>0</v>
      </c>
    </row>
    <row r="115" spans="1:21" ht="54" x14ac:dyDescent="0.35">
      <c r="A115" s="76" t="s">
        <v>104</v>
      </c>
      <c r="B115" s="60">
        <v>104</v>
      </c>
      <c r="C115" s="60">
        <v>26</v>
      </c>
      <c r="D115" s="60">
        <v>80</v>
      </c>
      <c r="E115" s="60">
        <v>17</v>
      </c>
      <c r="F115" s="60">
        <v>47</v>
      </c>
      <c r="G115" s="60">
        <v>87</v>
      </c>
      <c r="I115" s="101" t="s">
        <v>163</v>
      </c>
      <c r="J115" s="101" t="s">
        <v>218</v>
      </c>
      <c r="K115" s="101" t="s">
        <v>364</v>
      </c>
      <c r="L115" s="101" t="s">
        <v>186</v>
      </c>
      <c r="M115" s="101" t="s">
        <v>246</v>
      </c>
      <c r="N115" s="101" t="s">
        <v>263</v>
      </c>
      <c r="P115" s="7">
        <f>Mobiltelefoner!$B91*B115</f>
        <v>0</v>
      </c>
      <c r="Q115" s="7">
        <f>Mobiltelefoner!$B91*C115</f>
        <v>0</v>
      </c>
      <c r="R115" s="7">
        <f>Mobiltelefoner!$B91*D115</f>
        <v>0</v>
      </c>
      <c r="S115" s="7">
        <f>Mobiltelefoner!$B91*E115</f>
        <v>0</v>
      </c>
      <c r="T115" s="7">
        <f>Mobiltelefoner!$B91*F115</f>
        <v>0</v>
      </c>
      <c r="U115" s="7">
        <f>Mobiltelefoner!$B91*G115</f>
        <v>0</v>
      </c>
    </row>
    <row r="116" spans="1:21" ht="54" x14ac:dyDescent="0.35">
      <c r="A116" s="76" t="s">
        <v>105</v>
      </c>
      <c r="B116" s="60">
        <v>85</v>
      </c>
      <c r="C116" s="60">
        <v>43</v>
      </c>
      <c r="D116" s="60">
        <v>80</v>
      </c>
      <c r="E116" s="60">
        <v>66</v>
      </c>
      <c r="F116" s="60">
        <v>252</v>
      </c>
      <c r="G116" s="60">
        <v>59</v>
      </c>
      <c r="I116" s="101" t="s">
        <v>164</v>
      </c>
      <c r="J116" s="101" t="s">
        <v>219</v>
      </c>
      <c r="K116" s="101" t="s">
        <v>365</v>
      </c>
      <c r="L116" s="101" t="s">
        <v>187</v>
      </c>
      <c r="M116" s="101" t="s">
        <v>247</v>
      </c>
      <c r="N116" s="101" t="s">
        <v>264</v>
      </c>
      <c r="P116" s="7">
        <f>Mobiltelefoner!$B92*B116</f>
        <v>0</v>
      </c>
      <c r="Q116" s="7">
        <f>Mobiltelefoner!$B92*C116</f>
        <v>0</v>
      </c>
      <c r="R116" s="7">
        <f>Mobiltelefoner!$B92*D116</f>
        <v>0</v>
      </c>
      <c r="S116" s="7">
        <f>Mobiltelefoner!$B92*E116</f>
        <v>0</v>
      </c>
      <c r="T116" s="7">
        <f>Mobiltelefoner!$B92*F116</f>
        <v>0</v>
      </c>
      <c r="U116" s="7">
        <f>Mobiltelefoner!$B92*G116</f>
        <v>0</v>
      </c>
    </row>
    <row r="117" spans="1:21" ht="67.5" x14ac:dyDescent="0.35">
      <c r="A117" s="76" t="s">
        <v>106</v>
      </c>
      <c r="B117" s="60">
        <v>57</v>
      </c>
      <c r="C117" s="60">
        <v>70</v>
      </c>
      <c r="D117" s="60">
        <v>80</v>
      </c>
      <c r="E117" s="60">
        <v>58</v>
      </c>
      <c r="F117" s="60">
        <v>152</v>
      </c>
      <c r="G117" s="60">
        <v>102</v>
      </c>
      <c r="I117" s="101" t="s">
        <v>312</v>
      </c>
      <c r="J117" s="101" t="s">
        <v>320</v>
      </c>
      <c r="K117" s="101" t="s">
        <v>366</v>
      </c>
      <c r="L117" s="101" t="s">
        <v>188</v>
      </c>
      <c r="M117" s="101" t="s">
        <v>248</v>
      </c>
      <c r="N117" s="101" t="s">
        <v>265</v>
      </c>
      <c r="P117" s="7">
        <f>Mobiltelefoner!$B93*B117</f>
        <v>0</v>
      </c>
      <c r="Q117" s="7">
        <f>Mobiltelefoner!$B93*C117</f>
        <v>0</v>
      </c>
      <c r="R117" s="7">
        <f>Mobiltelefoner!$B93*D117</f>
        <v>0</v>
      </c>
      <c r="S117" s="7">
        <f>Mobiltelefoner!$B93*E117</f>
        <v>0</v>
      </c>
      <c r="T117" s="7">
        <f>Mobiltelefoner!$B93*F117</f>
        <v>0</v>
      </c>
      <c r="U117" s="7">
        <f>Mobiltelefoner!$B93*G117</f>
        <v>0</v>
      </c>
    </row>
    <row r="118" spans="1:21" ht="54" x14ac:dyDescent="0.35">
      <c r="A118" s="76" t="s">
        <v>107</v>
      </c>
      <c r="B118" s="60">
        <v>115</v>
      </c>
      <c r="C118" s="60">
        <v>95</v>
      </c>
      <c r="D118" s="60">
        <v>96</v>
      </c>
      <c r="E118" s="60">
        <v>63</v>
      </c>
      <c r="F118" s="60">
        <v>254</v>
      </c>
      <c r="G118" s="60">
        <v>61</v>
      </c>
      <c r="I118" s="102" t="s">
        <v>165</v>
      </c>
      <c r="J118" s="101" t="s">
        <v>215</v>
      </c>
      <c r="K118" s="101" t="s">
        <v>367</v>
      </c>
      <c r="L118" s="101" t="s">
        <v>189</v>
      </c>
      <c r="M118" s="101" t="s">
        <v>249</v>
      </c>
      <c r="N118" s="101" t="s">
        <v>266</v>
      </c>
      <c r="P118" s="7">
        <f>Mobiltelefoner!$B94*B118</f>
        <v>0</v>
      </c>
      <c r="Q118" s="7">
        <f>Mobiltelefoner!$B94*C118</f>
        <v>0</v>
      </c>
      <c r="R118" s="7">
        <f>Mobiltelefoner!$B94*D118</f>
        <v>0</v>
      </c>
      <c r="S118" s="7">
        <f>Mobiltelefoner!$B94*E118</f>
        <v>0</v>
      </c>
      <c r="T118" s="7">
        <f>Mobiltelefoner!$B94*F118</f>
        <v>0</v>
      </c>
      <c r="U118" s="7">
        <f>Mobiltelefoner!$B94*G118</f>
        <v>0</v>
      </c>
    </row>
    <row r="119" spans="1:21" ht="94.5" x14ac:dyDescent="0.35">
      <c r="A119" s="76" t="s">
        <v>108</v>
      </c>
      <c r="B119" s="60">
        <v>105</v>
      </c>
      <c r="C119" s="60">
        <v>69</v>
      </c>
      <c r="D119" s="60">
        <v>80</v>
      </c>
      <c r="E119" s="60">
        <v>43</v>
      </c>
      <c r="F119" s="60">
        <v>131</v>
      </c>
      <c r="G119" s="60">
        <v>74</v>
      </c>
      <c r="I119" s="102" t="s">
        <v>346</v>
      </c>
      <c r="J119" s="101" t="s">
        <v>220</v>
      </c>
      <c r="K119" s="105" t="s">
        <v>368</v>
      </c>
      <c r="L119" s="101" t="s">
        <v>190</v>
      </c>
      <c r="M119" s="101" t="s">
        <v>326</v>
      </c>
      <c r="N119" s="101" t="s">
        <v>267</v>
      </c>
      <c r="P119" s="7">
        <f>Mobiltelefoner!$B95*B119</f>
        <v>0</v>
      </c>
      <c r="Q119" s="7">
        <f>Mobiltelefoner!$B95*C119</f>
        <v>0</v>
      </c>
      <c r="R119" s="7">
        <f>Mobiltelefoner!$B95*D119</f>
        <v>0</v>
      </c>
      <c r="S119" s="7">
        <f>Mobiltelefoner!$B95*E119</f>
        <v>0</v>
      </c>
      <c r="T119" s="7">
        <f>Mobiltelefoner!$B95*F119</f>
        <v>0</v>
      </c>
      <c r="U119" s="7">
        <f>Mobiltelefoner!$B95*G119</f>
        <v>0</v>
      </c>
    </row>
    <row r="120" spans="1:21" ht="175.5" x14ac:dyDescent="0.35">
      <c r="A120" s="76" t="s">
        <v>109</v>
      </c>
      <c r="B120" s="60">
        <v>99</v>
      </c>
      <c r="C120" s="60">
        <v>69</v>
      </c>
      <c r="D120" s="60">
        <v>82</v>
      </c>
      <c r="E120" s="60">
        <v>43</v>
      </c>
      <c r="F120" s="60">
        <v>131</v>
      </c>
      <c r="G120" s="60">
        <v>74</v>
      </c>
      <c r="I120" s="102" t="s">
        <v>352</v>
      </c>
      <c r="J120" s="101" t="s">
        <v>221</v>
      </c>
      <c r="K120" s="105" t="s">
        <v>369</v>
      </c>
      <c r="L120" s="101" t="s">
        <v>190</v>
      </c>
      <c r="M120" s="101" t="s">
        <v>327</v>
      </c>
      <c r="N120" s="101" t="s">
        <v>268</v>
      </c>
      <c r="P120" s="7">
        <f>Mobiltelefoner!$B96*B120</f>
        <v>0</v>
      </c>
      <c r="Q120" s="7">
        <f>Mobiltelefoner!$B96*C120</f>
        <v>0</v>
      </c>
      <c r="R120" s="7">
        <f>Mobiltelefoner!$B96*D120</f>
        <v>0</v>
      </c>
      <c r="S120" s="7">
        <f>Mobiltelefoner!$B96*E120</f>
        <v>0</v>
      </c>
      <c r="T120" s="7">
        <f>Mobiltelefoner!$B96*F120</f>
        <v>0</v>
      </c>
      <c r="U120" s="7">
        <f>Mobiltelefoner!$B96*G120</f>
        <v>0</v>
      </c>
    </row>
    <row r="121" spans="1:21" ht="40.5" x14ac:dyDescent="0.35">
      <c r="A121" s="76" t="s">
        <v>110</v>
      </c>
      <c r="B121" s="60">
        <v>224</v>
      </c>
      <c r="C121" s="60">
        <v>69</v>
      </c>
      <c r="D121" s="60">
        <v>278</v>
      </c>
      <c r="E121" s="60">
        <v>43</v>
      </c>
      <c r="F121" s="60">
        <v>131</v>
      </c>
      <c r="G121" s="60">
        <v>74</v>
      </c>
      <c r="I121" s="102" t="s">
        <v>166</v>
      </c>
      <c r="J121" s="101" t="s">
        <v>222</v>
      </c>
      <c r="K121" s="101" t="s">
        <v>204</v>
      </c>
      <c r="L121" s="101" t="s">
        <v>190</v>
      </c>
      <c r="M121" s="101" t="s">
        <v>328</v>
      </c>
      <c r="N121" s="101" t="s">
        <v>269</v>
      </c>
      <c r="P121" s="7">
        <f>Mobiltelefoner!$B97*B121</f>
        <v>0</v>
      </c>
      <c r="Q121" s="7">
        <f>Mobiltelefoner!$B97*C121</f>
        <v>0</v>
      </c>
      <c r="R121" s="7">
        <f>Mobiltelefoner!$B97*D121</f>
        <v>0</v>
      </c>
      <c r="S121" s="7">
        <f>Mobiltelefoner!$B97*E121</f>
        <v>0</v>
      </c>
      <c r="T121" s="7">
        <f>Mobiltelefoner!$B97*F121</f>
        <v>0</v>
      </c>
      <c r="U121" s="7">
        <f>Mobiltelefoner!$B97*G121</f>
        <v>0</v>
      </c>
    </row>
    <row r="122" spans="1:21" ht="108" x14ac:dyDescent="0.35">
      <c r="A122" s="76" t="s">
        <v>111</v>
      </c>
      <c r="B122" s="60">
        <v>103</v>
      </c>
      <c r="C122" s="60">
        <v>114</v>
      </c>
      <c r="D122" s="60">
        <v>151</v>
      </c>
      <c r="E122" s="60">
        <v>85</v>
      </c>
      <c r="F122" s="60">
        <v>289</v>
      </c>
      <c r="G122" s="60">
        <v>122</v>
      </c>
      <c r="I122" s="102" t="s">
        <v>313</v>
      </c>
      <c r="J122" s="101" t="s">
        <v>223</v>
      </c>
      <c r="K122" s="105" t="s">
        <v>370</v>
      </c>
      <c r="L122" s="101" t="s">
        <v>357</v>
      </c>
      <c r="M122" s="101" t="s">
        <v>329</v>
      </c>
      <c r="N122" s="101" t="s">
        <v>270</v>
      </c>
      <c r="P122" s="7">
        <f>Mobiltelefoner!$B98*B122</f>
        <v>0</v>
      </c>
      <c r="Q122" s="7">
        <f>Mobiltelefoner!$B98*C122</f>
        <v>0</v>
      </c>
      <c r="R122" s="7">
        <f>Mobiltelefoner!$B98*D122</f>
        <v>0</v>
      </c>
      <c r="S122" s="7">
        <f>Mobiltelefoner!$B98*E122</f>
        <v>0</v>
      </c>
      <c r="T122" s="7">
        <f>Mobiltelefoner!$B98*F122</f>
        <v>0</v>
      </c>
      <c r="U122" s="7">
        <f>Mobiltelefoner!$B98*G122</f>
        <v>0</v>
      </c>
    </row>
    <row r="123" spans="1:21" ht="162" x14ac:dyDescent="0.35">
      <c r="A123" s="76" t="s">
        <v>112</v>
      </c>
      <c r="B123" s="60">
        <v>99</v>
      </c>
      <c r="C123" s="60">
        <v>114</v>
      </c>
      <c r="D123" s="60">
        <v>233</v>
      </c>
      <c r="E123" s="60">
        <v>85</v>
      </c>
      <c r="F123" s="60">
        <v>289</v>
      </c>
      <c r="G123" s="60">
        <v>122</v>
      </c>
      <c r="I123" s="102" t="s">
        <v>353</v>
      </c>
      <c r="J123" s="101" t="s">
        <v>224</v>
      </c>
      <c r="K123" s="105" t="s">
        <v>371</v>
      </c>
      <c r="L123" s="101" t="s">
        <v>358</v>
      </c>
      <c r="M123" s="101" t="s">
        <v>330</v>
      </c>
      <c r="N123" s="101" t="s">
        <v>271</v>
      </c>
      <c r="P123" s="7">
        <f>Mobiltelefoner!$B99*B123</f>
        <v>0</v>
      </c>
      <c r="Q123" s="7">
        <f>Mobiltelefoner!$B99*C123</f>
        <v>0</v>
      </c>
      <c r="R123" s="7">
        <f>Mobiltelefoner!$B99*D123</f>
        <v>0</v>
      </c>
      <c r="S123" s="7">
        <f>Mobiltelefoner!$B99*E123</f>
        <v>0</v>
      </c>
      <c r="T123" s="7">
        <f>Mobiltelefoner!$B99*F123</f>
        <v>0</v>
      </c>
      <c r="U123" s="7">
        <f>Mobiltelefoner!$B99*G123</f>
        <v>0</v>
      </c>
    </row>
    <row r="124" spans="1:21" ht="54" x14ac:dyDescent="0.35">
      <c r="A124" s="76" t="s">
        <v>113</v>
      </c>
      <c r="B124" s="60">
        <v>124</v>
      </c>
      <c r="C124" s="60">
        <v>114</v>
      </c>
      <c r="D124" s="60">
        <v>363</v>
      </c>
      <c r="E124" s="60">
        <v>85</v>
      </c>
      <c r="F124" s="60">
        <v>289</v>
      </c>
      <c r="G124" s="60">
        <v>122</v>
      </c>
      <c r="I124" s="102" t="s">
        <v>167</v>
      </c>
      <c r="J124" s="101" t="s">
        <v>225</v>
      </c>
      <c r="K124" s="101" t="s">
        <v>205</v>
      </c>
      <c r="L124" s="101" t="s">
        <v>191</v>
      </c>
      <c r="M124" s="101" t="s">
        <v>331</v>
      </c>
      <c r="N124" s="101" t="s">
        <v>272</v>
      </c>
      <c r="P124" s="7">
        <f>Mobiltelefoner!$B100*B124</f>
        <v>0</v>
      </c>
      <c r="Q124" s="7">
        <f>Mobiltelefoner!$B100*C124</f>
        <v>0</v>
      </c>
      <c r="R124" s="7">
        <f>Mobiltelefoner!$B100*D124</f>
        <v>0</v>
      </c>
      <c r="S124" s="7">
        <f>Mobiltelefoner!$B100*E124</f>
        <v>0</v>
      </c>
      <c r="T124" s="7">
        <f>Mobiltelefoner!$B100*F124</f>
        <v>0</v>
      </c>
      <c r="U124" s="7">
        <f>Mobiltelefoner!$B100*G124</f>
        <v>0</v>
      </c>
    </row>
    <row r="125" spans="1:21" ht="189" x14ac:dyDescent="0.35">
      <c r="A125" s="76" t="s">
        <v>114</v>
      </c>
      <c r="B125" s="60">
        <v>229</v>
      </c>
      <c r="C125" s="60">
        <v>201</v>
      </c>
      <c r="D125" s="60">
        <v>351</v>
      </c>
      <c r="E125" s="60">
        <v>140</v>
      </c>
      <c r="F125" s="60">
        <v>355</v>
      </c>
      <c r="G125" s="60">
        <v>169</v>
      </c>
      <c r="I125" s="101" t="s">
        <v>314</v>
      </c>
      <c r="J125" s="101" t="s">
        <v>226</v>
      </c>
      <c r="K125" s="101" t="s">
        <v>372</v>
      </c>
      <c r="L125" s="101" t="s">
        <v>192</v>
      </c>
      <c r="M125" s="101" t="s">
        <v>332</v>
      </c>
      <c r="N125" s="101" t="s">
        <v>273</v>
      </c>
      <c r="P125" s="7">
        <f>Mobiltelefoner!$B101*B125</f>
        <v>0</v>
      </c>
      <c r="Q125" s="7">
        <f>Mobiltelefoner!$B101*C125</f>
        <v>0</v>
      </c>
      <c r="R125" s="7">
        <f>Mobiltelefoner!$B101*D125</f>
        <v>0</v>
      </c>
      <c r="S125" s="7">
        <f>Mobiltelefoner!$B101*E125</f>
        <v>0</v>
      </c>
      <c r="T125" s="7">
        <f>Mobiltelefoner!$B101*F125</f>
        <v>0</v>
      </c>
      <c r="U125" s="7">
        <f>Mobiltelefoner!$B101*G125</f>
        <v>0</v>
      </c>
    </row>
    <row r="126" spans="1:21" ht="283.5" x14ac:dyDescent="0.35">
      <c r="A126" s="76" t="s">
        <v>115</v>
      </c>
      <c r="B126" s="60">
        <v>235</v>
      </c>
      <c r="C126" s="60">
        <v>218</v>
      </c>
      <c r="D126" s="60">
        <v>711</v>
      </c>
      <c r="E126" s="60">
        <v>140</v>
      </c>
      <c r="F126" s="60">
        <v>350</v>
      </c>
      <c r="G126" s="60">
        <v>169</v>
      </c>
      <c r="I126" s="101" t="s">
        <v>354</v>
      </c>
      <c r="J126" s="101" t="s">
        <v>227</v>
      </c>
      <c r="K126" s="101" t="s">
        <v>373</v>
      </c>
      <c r="L126" s="101" t="s">
        <v>192</v>
      </c>
      <c r="M126" s="101" t="s">
        <v>333</v>
      </c>
      <c r="N126" s="101" t="s">
        <v>274</v>
      </c>
      <c r="P126" s="7">
        <f>Mobiltelefoner!$B102*B126</f>
        <v>0</v>
      </c>
      <c r="Q126" s="7">
        <f>Mobiltelefoner!$B102*C126</f>
        <v>0</v>
      </c>
      <c r="R126" s="7">
        <f>Mobiltelefoner!$B102*D126</f>
        <v>0</v>
      </c>
      <c r="S126" s="7">
        <f>Mobiltelefoner!$B102*E126</f>
        <v>0</v>
      </c>
      <c r="T126" s="7">
        <f>Mobiltelefoner!$B102*F126</f>
        <v>0</v>
      </c>
      <c r="U126" s="7">
        <f>Mobiltelefoner!$B102*G126</f>
        <v>0</v>
      </c>
    </row>
    <row r="127" spans="1:21" ht="94.5" x14ac:dyDescent="0.35">
      <c r="A127" s="76" t="s">
        <v>116</v>
      </c>
      <c r="B127" s="60">
        <v>424</v>
      </c>
      <c r="C127" s="60">
        <v>218</v>
      </c>
      <c r="D127" s="60">
        <v>651</v>
      </c>
      <c r="E127" s="60">
        <v>140</v>
      </c>
      <c r="F127" s="60">
        <v>517</v>
      </c>
      <c r="G127" s="60">
        <v>169</v>
      </c>
      <c r="I127" s="101" t="s">
        <v>168</v>
      </c>
      <c r="J127" s="101" t="s">
        <v>228</v>
      </c>
      <c r="K127" s="101" t="s">
        <v>206</v>
      </c>
      <c r="L127" s="101" t="s">
        <v>192</v>
      </c>
      <c r="M127" s="101" t="s">
        <v>334</v>
      </c>
      <c r="N127" s="101" t="s">
        <v>275</v>
      </c>
      <c r="P127" s="7">
        <f>Mobiltelefoner!$B103*B127</f>
        <v>0</v>
      </c>
      <c r="Q127" s="7">
        <f>Mobiltelefoner!$B103*C127</f>
        <v>0</v>
      </c>
      <c r="R127" s="7">
        <f>Mobiltelefoner!$B103*D127</f>
        <v>0</v>
      </c>
      <c r="S127" s="7">
        <f>Mobiltelefoner!$B103*E127</f>
        <v>0</v>
      </c>
      <c r="T127" s="7">
        <f>Mobiltelefoner!$B103*F127</f>
        <v>0</v>
      </c>
      <c r="U127" s="7">
        <f>Mobiltelefoner!$B103*G127</f>
        <v>0</v>
      </c>
    </row>
    <row r="128" spans="1:21" ht="121.5" x14ac:dyDescent="0.35">
      <c r="A128" s="76" t="s">
        <v>117</v>
      </c>
      <c r="B128" s="60">
        <v>82</v>
      </c>
      <c r="C128" s="60">
        <v>63</v>
      </c>
      <c r="D128" s="60">
        <v>112</v>
      </c>
      <c r="E128" s="60">
        <v>49</v>
      </c>
      <c r="F128" s="60">
        <v>162</v>
      </c>
      <c r="G128" s="60">
        <v>72</v>
      </c>
      <c r="I128" s="102" t="s">
        <v>315</v>
      </c>
      <c r="J128" s="101" t="s">
        <v>229</v>
      </c>
      <c r="K128" s="101" t="s">
        <v>207</v>
      </c>
      <c r="L128" s="101" t="s">
        <v>193</v>
      </c>
      <c r="M128" s="101" t="s">
        <v>335</v>
      </c>
      <c r="N128" s="101" t="s">
        <v>276</v>
      </c>
      <c r="P128" s="7">
        <f>Mobiltelefoner!$B104*B128</f>
        <v>0</v>
      </c>
      <c r="Q128" s="7">
        <f>Mobiltelefoner!$B104*C128</f>
        <v>0</v>
      </c>
      <c r="R128" s="7">
        <f>Mobiltelefoner!$B104*D128</f>
        <v>0</v>
      </c>
      <c r="S128" s="7">
        <f>Mobiltelefoner!$B104*E128</f>
        <v>0</v>
      </c>
      <c r="T128" s="7">
        <f>Mobiltelefoner!$B104*F128</f>
        <v>0</v>
      </c>
      <c r="U128" s="7">
        <f>Mobiltelefoner!$B104*G128</f>
        <v>0</v>
      </c>
    </row>
    <row r="129" spans="1:21" ht="202.5" x14ac:dyDescent="0.35">
      <c r="A129" s="76" t="s">
        <v>118</v>
      </c>
      <c r="B129" s="60">
        <v>188</v>
      </c>
      <c r="C129" s="60">
        <v>63</v>
      </c>
      <c r="D129" s="60">
        <v>146</v>
      </c>
      <c r="E129" s="60">
        <v>49</v>
      </c>
      <c r="F129" s="60">
        <v>162</v>
      </c>
      <c r="G129" s="60">
        <v>72</v>
      </c>
      <c r="I129" s="102" t="s">
        <v>355</v>
      </c>
      <c r="J129" s="101" t="s">
        <v>230</v>
      </c>
      <c r="K129" s="101" t="s">
        <v>374</v>
      </c>
      <c r="L129" s="101" t="s">
        <v>193</v>
      </c>
      <c r="M129" s="101" t="s">
        <v>336</v>
      </c>
      <c r="N129" s="101" t="s">
        <v>277</v>
      </c>
      <c r="P129" s="7">
        <f>Mobiltelefoner!$B105*B129</f>
        <v>0</v>
      </c>
      <c r="Q129" s="7">
        <f>Mobiltelefoner!$B105*C129</f>
        <v>0</v>
      </c>
      <c r="R129" s="7">
        <f>Mobiltelefoner!$B105*D129</f>
        <v>0</v>
      </c>
      <c r="S129" s="7">
        <f>Mobiltelefoner!$B105*E129</f>
        <v>0</v>
      </c>
      <c r="T129" s="7">
        <f>Mobiltelefoner!$B105*F129</f>
        <v>0</v>
      </c>
      <c r="U129" s="7">
        <f>Mobiltelefoner!$B105*G129</f>
        <v>0</v>
      </c>
    </row>
    <row r="130" spans="1:21" ht="54" x14ac:dyDescent="0.35">
      <c r="A130" s="76" t="s">
        <v>119</v>
      </c>
      <c r="B130" s="60">
        <v>206</v>
      </c>
      <c r="C130" s="60">
        <v>63</v>
      </c>
      <c r="D130" s="60">
        <v>284</v>
      </c>
      <c r="E130" s="60">
        <v>49</v>
      </c>
      <c r="F130" s="60">
        <v>162</v>
      </c>
      <c r="G130" s="60">
        <v>72</v>
      </c>
      <c r="I130" s="102" t="s">
        <v>169</v>
      </c>
      <c r="J130" s="101" t="s">
        <v>231</v>
      </c>
      <c r="K130" s="101" t="s">
        <v>169</v>
      </c>
      <c r="L130" s="101" t="s">
        <v>193</v>
      </c>
      <c r="M130" s="101" t="s">
        <v>337</v>
      </c>
      <c r="N130" s="101" t="s">
        <v>278</v>
      </c>
      <c r="P130" s="7">
        <f>Mobiltelefoner!$B106*B130</f>
        <v>0</v>
      </c>
      <c r="Q130" s="7">
        <f>Mobiltelefoner!$B106*C130</f>
        <v>0</v>
      </c>
      <c r="R130" s="7">
        <f>Mobiltelefoner!$B106*D130</f>
        <v>0</v>
      </c>
      <c r="S130" s="7">
        <f>Mobiltelefoner!$B106*E130</f>
        <v>0</v>
      </c>
      <c r="T130" s="7">
        <f>Mobiltelefoner!$B106*F130</f>
        <v>0</v>
      </c>
      <c r="U130" s="7">
        <f>Mobiltelefoner!$B106*G130</f>
        <v>0</v>
      </c>
    </row>
    <row r="131" spans="1:21" ht="121.5" x14ac:dyDescent="0.35">
      <c r="A131" s="76" t="s">
        <v>120</v>
      </c>
      <c r="B131" s="60">
        <v>82</v>
      </c>
      <c r="C131" s="60">
        <v>71</v>
      </c>
      <c r="D131" s="60">
        <v>112</v>
      </c>
      <c r="E131" s="60">
        <v>33</v>
      </c>
      <c r="F131" s="60">
        <v>115</v>
      </c>
      <c r="G131" s="60">
        <v>50</v>
      </c>
      <c r="I131" s="102" t="s">
        <v>315</v>
      </c>
      <c r="J131" s="101" t="s">
        <v>232</v>
      </c>
      <c r="K131" s="101" t="s">
        <v>207</v>
      </c>
      <c r="L131" s="101" t="s">
        <v>194</v>
      </c>
      <c r="M131" s="101" t="s">
        <v>338</v>
      </c>
      <c r="N131" s="101" t="s">
        <v>170</v>
      </c>
      <c r="P131" s="7">
        <f>Mobiltelefoner!$B107*B131</f>
        <v>0</v>
      </c>
      <c r="Q131" s="7">
        <f>Mobiltelefoner!$B107*C131</f>
        <v>0</v>
      </c>
      <c r="R131" s="7">
        <f>Mobiltelefoner!$B107*D131</f>
        <v>0</v>
      </c>
      <c r="S131" s="7">
        <f>Mobiltelefoner!$B107*E131</f>
        <v>0</v>
      </c>
      <c r="T131" s="7">
        <f>Mobiltelefoner!$B107*F131</f>
        <v>0</v>
      </c>
      <c r="U131" s="7">
        <f>Mobiltelefoner!$B107*G131</f>
        <v>0</v>
      </c>
    </row>
    <row r="132" spans="1:21" ht="202.5" x14ac:dyDescent="0.35">
      <c r="A132" s="76" t="s">
        <v>121</v>
      </c>
      <c r="B132" s="60">
        <v>188</v>
      </c>
      <c r="C132" s="60">
        <v>59</v>
      </c>
      <c r="D132" s="60">
        <v>146</v>
      </c>
      <c r="E132" s="60">
        <v>33</v>
      </c>
      <c r="F132" s="60">
        <v>115</v>
      </c>
      <c r="G132" s="60">
        <v>50</v>
      </c>
      <c r="I132" s="102" t="s">
        <v>316</v>
      </c>
      <c r="J132" s="101" t="s">
        <v>233</v>
      </c>
      <c r="K132" s="101" t="s">
        <v>375</v>
      </c>
      <c r="L132" s="101" t="s">
        <v>194</v>
      </c>
      <c r="M132" s="101" t="s">
        <v>339</v>
      </c>
      <c r="N132" s="101" t="s">
        <v>279</v>
      </c>
      <c r="P132" s="7">
        <f>Mobiltelefoner!$B108*B132</f>
        <v>0</v>
      </c>
      <c r="Q132" s="7">
        <f>Mobiltelefoner!$B108*C132</f>
        <v>0</v>
      </c>
      <c r="R132" s="7">
        <f>Mobiltelefoner!$B108*D132</f>
        <v>0</v>
      </c>
      <c r="S132" s="7">
        <f>Mobiltelefoner!$B108*E132</f>
        <v>0</v>
      </c>
      <c r="T132" s="7">
        <f>Mobiltelefoner!$B108*F132</f>
        <v>0</v>
      </c>
      <c r="U132" s="7">
        <f>Mobiltelefoner!$B108*G132</f>
        <v>0</v>
      </c>
    </row>
    <row r="133" spans="1:21" ht="54" x14ac:dyDescent="0.35">
      <c r="A133" s="76" t="s">
        <v>122</v>
      </c>
      <c r="B133" s="60">
        <v>187</v>
      </c>
      <c r="C133" s="60">
        <v>59</v>
      </c>
      <c r="D133" s="60">
        <v>284</v>
      </c>
      <c r="E133" s="60">
        <v>33</v>
      </c>
      <c r="F133" s="60">
        <v>115</v>
      </c>
      <c r="G133" s="60">
        <v>50</v>
      </c>
      <c r="I133" s="102" t="s">
        <v>169</v>
      </c>
      <c r="J133" s="101" t="s">
        <v>234</v>
      </c>
      <c r="K133" s="101" t="s">
        <v>169</v>
      </c>
      <c r="L133" s="101" t="s">
        <v>194</v>
      </c>
      <c r="M133" s="101" t="s">
        <v>340</v>
      </c>
      <c r="N133" s="101" t="s">
        <v>280</v>
      </c>
      <c r="P133" s="7">
        <f>Mobiltelefoner!$B109*B133</f>
        <v>0</v>
      </c>
      <c r="Q133" s="7">
        <f>Mobiltelefoner!$B109*C133</f>
        <v>0</v>
      </c>
      <c r="R133" s="7">
        <f>Mobiltelefoner!$B109*D133</f>
        <v>0</v>
      </c>
      <c r="S133" s="7">
        <f>Mobiltelefoner!$B109*E133</f>
        <v>0</v>
      </c>
      <c r="T133" s="7">
        <f>Mobiltelefoner!$B109*F133</f>
        <v>0</v>
      </c>
      <c r="U133" s="7">
        <f>Mobiltelefoner!$B109*G133</f>
        <v>0</v>
      </c>
    </row>
    <row r="134" spans="1:21" ht="67.5" x14ac:dyDescent="0.35">
      <c r="A134" s="76" t="s">
        <v>123</v>
      </c>
      <c r="B134" s="60">
        <v>178</v>
      </c>
      <c r="C134" s="60">
        <v>185</v>
      </c>
      <c r="D134" s="60">
        <v>173</v>
      </c>
      <c r="E134" s="60">
        <v>72</v>
      </c>
      <c r="F134" s="60">
        <v>269</v>
      </c>
      <c r="G134" s="60">
        <v>160</v>
      </c>
      <c r="I134" s="102" t="s">
        <v>171</v>
      </c>
      <c r="J134" s="101" t="s">
        <v>235</v>
      </c>
      <c r="K134" s="101" t="s">
        <v>208</v>
      </c>
      <c r="L134" s="101" t="s">
        <v>195</v>
      </c>
      <c r="M134" s="101" t="s">
        <v>250</v>
      </c>
      <c r="N134" s="101" t="s">
        <v>281</v>
      </c>
      <c r="P134" s="7">
        <f>Mobiltelefoner!$B110*B134</f>
        <v>0</v>
      </c>
      <c r="Q134" s="7">
        <f>Mobiltelefoner!$B110*C134</f>
        <v>0</v>
      </c>
      <c r="R134" s="7">
        <f>Mobiltelefoner!$B110*D134</f>
        <v>0</v>
      </c>
      <c r="S134" s="7">
        <f>Mobiltelefoner!$B110*E134</f>
        <v>0</v>
      </c>
      <c r="T134" s="7">
        <f>Mobiltelefoner!$B110*F134</f>
        <v>0</v>
      </c>
      <c r="U134" s="7">
        <f>Mobiltelefoner!$B110*G134</f>
        <v>0</v>
      </c>
    </row>
    <row r="135" spans="1:21" ht="67.5" x14ac:dyDescent="0.35">
      <c r="A135" s="76" t="s">
        <v>124</v>
      </c>
      <c r="B135" s="60">
        <v>120</v>
      </c>
      <c r="C135" s="60">
        <v>125</v>
      </c>
      <c r="D135" s="60">
        <v>178</v>
      </c>
      <c r="E135" s="60">
        <v>120</v>
      </c>
      <c r="F135" s="60">
        <v>313</v>
      </c>
      <c r="G135" s="60">
        <v>101</v>
      </c>
      <c r="I135" s="102" t="s">
        <v>172</v>
      </c>
      <c r="J135" s="101" t="s">
        <v>236</v>
      </c>
      <c r="K135" s="101" t="s">
        <v>209</v>
      </c>
      <c r="L135" s="101" t="s">
        <v>196</v>
      </c>
      <c r="M135" s="101" t="s">
        <v>251</v>
      </c>
      <c r="N135" s="101" t="s">
        <v>282</v>
      </c>
      <c r="P135" s="7">
        <f>Mobiltelefoner!$B111*B135</f>
        <v>0</v>
      </c>
      <c r="Q135" s="7">
        <f>Mobiltelefoner!$B111*C135</f>
        <v>0</v>
      </c>
      <c r="R135" s="7">
        <f>Mobiltelefoner!$B111*D135</f>
        <v>0</v>
      </c>
      <c r="S135" s="7">
        <f>Mobiltelefoner!$B111*E135</f>
        <v>0</v>
      </c>
      <c r="T135" s="7">
        <f>Mobiltelefoner!$B111*F135</f>
        <v>0</v>
      </c>
      <c r="U135" s="7">
        <f>Mobiltelefoner!$B111*G135</f>
        <v>0</v>
      </c>
    </row>
    <row r="136" spans="1:21" ht="40.5" x14ac:dyDescent="0.35">
      <c r="A136" s="76" t="s">
        <v>125</v>
      </c>
      <c r="B136" s="60">
        <v>524</v>
      </c>
      <c r="C136" s="60">
        <v>483.6</v>
      </c>
      <c r="D136" s="60">
        <v>548</v>
      </c>
      <c r="E136" s="60">
        <v>105</v>
      </c>
      <c r="F136" s="60">
        <v>420</v>
      </c>
      <c r="G136" s="60">
        <v>193</v>
      </c>
      <c r="I136" s="102" t="s">
        <v>173</v>
      </c>
      <c r="J136" s="101" t="s">
        <v>349</v>
      </c>
      <c r="K136" s="101" t="s">
        <v>210</v>
      </c>
      <c r="L136" s="101" t="s">
        <v>197</v>
      </c>
      <c r="M136" s="101" t="s">
        <v>252</v>
      </c>
      <c r="N136" s="101" t="s">
        <v>283</v>
      </c>
      <c r="P136" s="7">
        <f>Mobiltelefoner!$B112*B136</f>
        <v>0</v>
      </c>
      <c r="Q136" s="7">
        <f>Mobiltelefoner!$B112*C136</f>
        <v>0</v>
      </c>
      <c r="R136" s="7">
        <f>Mobiltelefoner!$B112*D136</f>
        <v>0</v>
      </c>
      <c r="S136" s="7">
        <f>Mobiltelefoner!$B112*E136</f>
        <v>0</v>
      </c>
      <c r="T136" s="7">
        <f>Mobiltelefoner!$B112*F136</f>
        <v>0</v>
      </c>
      <c r="U136" s="7">
        <f>Mobiltelefoner!$B112*G136</f>
        <v>0</v>
      </c>
    </row>
    <row r="137" spans="1:21" ht="54.5" thickBot="1" x14ac:dyDescent="0.4">
      <c r="A137" s="76" t="s">
        <v>126</v>
      </c>
      <c r="B137" s="60">
        <v>1206</v>
      </c>
      <c r="C137" s="60">
        <v>270</v>
      </c>
      <c r="D137" s="60">
        <v>1540</v>
      </c>
      <c r="E137" s="60">
        <v>450</v>
      </c>
      <c r="F137" s="60">
        <v>1075</v>
      </c>
      <c r="G137" s="60">
        <v>660</v>
      </c>
      <c r="I137" s="103" t="s">
        <v>174</v>
      </c>
      <c r="J137" s="104" t="s">
        <v>237</v>
      </c>
      <c r="K137" s="104" t="s">
        <v>211</v>
      </c>
      <c r="L137" s="104" t="s">
        <v>198</v>
      </c>
      <c r="M137" s="104" t="s">
        <v>253</v>
      </c>
      <c r="N137" s="104" t="s">
        <v>284</v>
      </c>
      <c r="P137" s="7">
        <f>Mobiltelefoner!$B113*B137</f>
        <v>0</v>
      </c>
      <c r="Q137" s="7">
        <f>Mobiltelefoner!$B113*C137</f>
        <v>0</v>
      </c>
      <c r="R137" s="7">
        <f>Mobiltelefoner!$B113*D137</f>
        <v>0</v>
      </c>
      <c r="S137" s="7">
        <f>Mobiltelefoner!$B113*E137</f>
        <v>0</v>
      </c>
      <c r="T137" s="7">
        <f>Mobiltelefoner!$B113*F137</f>
        <v>0</v>
      </c>
      <c r="U137" s="7">
        <f>Mobiltelefoner!$B113*G137</f>
        <v>0</v>
      </c>
    </row>
    <row r="138" spans="1:21" x14ac:dyDescent="0.35">
      <c r="A138" s="28" t="s">
        <v>38</v>
      </c>
      <c r="B138" s="7"/>
      <c r="C138" s="7"/>
      <c r="D138" s="7"/>
      <c r="E138" s="1"/>
      <c r="F138" s="1"/>
      <c r="G138" s="1"/>
      <c r="I138" s="61"/>
      <c r="J138" s="61"/>
      <c r="K138" s="61"/>
      <c r="L138" s="61"/>
      <c r="P138" s="80">
        <f t="shared" ref="P138:U138" si="8">SUM(P108:P137)</f>
        <v>0</v>
      </c>
      <c r="Q138" s="80">
        <f t="shared" si="8"/>
        <v>0</v>
      </c>
      <c r="R138" s="80">
        <f t="shared" si="8"/>
        <v>0</v>
      </c>
      <c r="S138" s="80">
        <f t="shared" si="8"/>
        <v>0</v>
      </c>
      <c r="T138" s="80">
        <f t="shared" si="8"/>
        <v>0</v>
      </c>
      <c r="U138" s="80">
        <f t="shared" si="8"/>
        <v>0</v>
      </c>
    </row>
    <row r="139" spans="1:21" x14ac:dyDescent="0.35">
      <c r="A139" s="9"/>
      <c r="B139" s="11"/>
      <c r="C139" s="11"/>
      <c r="D139" s="11"/>
      <c r="E139" s="3"/>
      <c r="P139" s="11"/>
      <c r="Q139" s="11"/>
      <c r="R139" s="11"/>
      <c r="S139" s="11"/>
      <c r="T139" s="11"/>
      <c r="U139" s="11"/>
    </row>
    <row r="140" spans="1:21" x14ac:dyDescent="0.35">
      <c r="A140" s="9"/>
      <c r="B140" s="11"/>
      <c r="C140" s="11"/>
      <c r="D140" s="11"/>
      <c r="E140" s="3"/>
      <c r="I140" s="3" t="s">
        <v>61</v>
      </c>
    </row>
    <row r="141" spans="1:21" x14ac:dyDescent="0.35">
      <c r="A141" s="9"/>
      <c r="B141" s="11"/>
      <c r="C141" s="11"/>
      <c r="D141" s="11"/>
      <c r="E141" s="3"/>
    </row>
    <row r="142" spans="1:21" x14ac:dyDescent="0.35">
      <c r="A142" s="9"/>
      <c r="B142" s="11"/>
      <c r="C142" s="11"/>
      <c r="D142" s="11"/>
      <c r="E142" s="3"/>
    </row>
    <row r="143" spans="1:21" x14ac:dyDescent="0.35">
      <c r="A143" s="9"/>
      <c r="B143" s="11">
        <f>SUM(B19,B34,B48,B61,B74,B87,B105,P138)</f>
        <v>0</v>
      </c>
      <c r="C143" s="11">
        <f t="shared" ref="C143:G143" si="9">SUM(C19,C34,C48,C61,C74,C87,C105,Q138)</f>
        <v>0</v>
      </c>
      <c r="D143" s="11">
        <f t="shared" si="9"/>
        <v>0</v>
      </c>
      <c r="E143" s="11">
        <f t="shared" si="9"/>
        <v>0</v>
      </c>
      <c r="F143" s="11">
        <f t="shared" si="9"/>
        <v>0</v>
      </c>
      <c r="G143" s="11">
        <f t="shared" si="9"/>
        <v>0</v>
      </c>
    </row>
    <row r="144" spans="1:21" x14ac:dyDescent="0.35">
      <c r="A144" s="9"/>
      <c r="B144" s="11"/>
      <c r="C144" s="11"/>
      <c r="D144" s="11"/>
      <c r="E144" s="3"/>
    </row>
    <row r="145" spans="1:10" x14ac:dyDescent="0.35">
      <c r="A145" s="9"/>
      <c r="B145" s="11"/>
      <c r="C145" s="11"/>
      <c r="D145" s="11"/>
      <c r="E145" s="3"/>
    </row>
    <row r="146" spans="1:10" x14ac:dyDescent="0.35">
      <c r="A146" s="9" t="s">
        <v>0</v>
      </c>
      <c r="B146" s="3">
        <f t="shared" ref="B146:G146" si="10">_xlfn.RANK.EQ(B143,$B$143:$G$143,2)</f>
        <v>1</v>
      </c>
      <c r="C146" s="3">
        <f t="shared" si="10"/>
        <v>1</v>
      </c>
      <c r="D146" s="3">
        <f t="shared" si="10"/>
        <v>1</v>
      </c>
      <c r="E146" s="3">
        <f t="shared" si="10"/>
        <v>1</v>
      </c>
      <c r="F146" s="3">
        <f t="shared" si="10"/>
        <v>1</v>
      </c>
      <c r="G146" s="3">
        <f t="shared" si="10"/>
        <v>1</v>
      </c>
    </row>
    <row r="147" spans="1:10" x14ac:dyDescent="0.35">
      <c r="A147" s="9"/>
      <c r="B147" s="3">
        <f>SUM(B146+0.004)</f>
        <v>1.004</v>
      </c>
      <c r="C147" s="3">
        <f>SUM(C146+0.003)</f>
        <v>1.0029999999999999</v>
      </c>
      <c r="D147" s="3">
        <f>SUM(D146+0.006)</f>
        <v>1.006</v>
      </c>
      <c r="E147" s="3">
        <f>SUM(E146+0.001)</f>
        <v>1.0009999999999999</v>
      </c>
      <c r="F147" s="3">
        <f>SUM(F146+0.005)</f>
        <v>1.0049999999999999</v>
      </c>
      <c r="G147" s="3">
        <f>SUM(G146+0.002)</f>
        <v>1.002</v>
      </c>
    </row>
    <row r="148" spans="1:10" x14ac:dyDescent="0.35">
      <c r="A148" s="9"/>
      <c r="B148" s="11"/>
      <c r="C148" s="11"/>
      <c r="D148" s="11"/>
      <c r="E148" s="3"/>
    </row>
    <row r="149" spans="1:10" x14ac:dyDescent="0.35">
      <c r="A149" s="9"/>
      <c r="B149" s="11"/>
      <c r="C149" s="11"/>
      <c r="D149" s="11"/>
      <c r="E149" s="3"/>
    </row>
    <row r="150" spans="1:10" x14ac:dyDescent="0.35">
      <c r="A150" s="9"/>
      <c r="B150" s="11"/>
      <c r="C150" s="11"/>
      <c r="D150" s="11"/>
      <c r="E150" s="3"/>
    </row>
    <row r="151" spans="1:10" x14ac:dyDescent="0.35">
      <c r="A151" s="5" t="s">
        <v>0</v>
      </c>
      <c r="B151" s="30">
        <f t="shared" ref="B151:G151" si="11">_xlfn.RANK.EQ(B147,$B$147:$G$147,2)</f>
        <v>4</v>
      </c>
      <c r="C151" s="30">
        <f t="shared" si="11"/>
        <v>3</v>
      </c>
      <c r="D151" s="30">
        <f t="shared" si="11"/>
        <v>6</v>
      </c>
      <c r="E151" s="30">
        <f t="shared" si="11"/>
        <v>1</v>
      </c>
      <c r="F151" s="30">
        <f t="shared" si="11"/>
        <v>5</v>
      </c>
      <c r="G151" s="30">
        <f t="shared" si="11"/>
        <v>2</v>
      </c>
      <c r="J151" s="16">
        <f>SUM(B143:G143)</f>
        <v>0</v>
      </c>
    </row>
    <row r="152" spans="1:10" ht="14" thickBot="1" x14ac:dyDescent="0.4">
      <c r="A152" s="6"/>
      <c r="E152" s="3"/>
    </row>
    <row r="153" spans="1:10" ht="24.65" customHeight="1" x14ac:dyDescent="0.35">
      <c r="A153" s="23" t="s">
        <v>1</v>
      </c>
      <c r="B153" s="180" t="str">
        <f>IF(Mobiltelefoner!B70&gt;200,"Avropet överstiger 200 enheter, använd förnyad konkurensutsättning för avrop",IF(J151=0,"Vinnande anbud",IF(D168=1,B161,IF(D168=2,B162,IF(D168=3,B163,IF(D168=4,B164,IF(D168=5,B165,IF(D168=6,B166,""))))))))</f>
        <v>Vinnande anbud</v>
      </c>
      <c r="C153" s="181"/>
      <c r="D153" s="182"/>
      <c r="E153" s="3"/>
    </row>
    <row r="154" spans="1:10" ht="24.65" customHeight="1" x14ac:dyDescent="0.35">
      <c r="A154" s="23" t="s">
        <v>25</v>
      </c>
      <c r="B154" s="183" t="str">
        <f>IF(B153=B1,B2,IF(B153=C1,C2,IF(B153=D1,D2,IF(B153=E1,E2,IF(B153=F1,F2,IF(B153=G1,G2,""))))))</f>
        <v/>
      </c>
      <c r="C154" s="184"/>
      <c r="D154" s="185"/>
      <c r="E154" s="3"/>
    </row>
    <row r="155" spans="1:10" ht="24.65" customHeight="1" x14ac:dyDescent="0.35">
      <c r="A155" s="23" t="s">
        <v>18</v>
      </c>
      <c r="B155" s="183" t="str">
        <f>IF(B153=B1,B3,IF(B153=C1,C3,IF(B153=D1,D3,IF(B153=E1,E3,IF(B153=F1,F3,IF(B153=G1,G3,""))))))</f>
        <v/>
      </c>
      <c r="C155" s="184"/>
      <c r="D155" s="185"/>
      <c r="E155" s="3"/>
    </row>
    <row r="156" spans="1:10" ht="24.65" customHeight="1" x14ac:dyDescent="0.35">
      <c r="A156" s="23" t="s">
        <v>19</v>
      </c>
      <c r="B156" s="183" t="str">
        <f>IF(B153=B1,B4,IF(B153=C1,C4,IF(B153=D1,D4,IF(B153=E1,E4,IF(B153=F1,F4,IF(B153=G1,G4,""))))))</f>
        <v/>
      </c>
      <c r="C156" s="184"/>
      <c r="D156" s="185"/>
      <c r="E156" s="3"/>
      <c r="F156" s="3" t="s">
        <v>10</v>
      </c>
    </row>
    <row r="157" spans="1:10" ht="24.65" customHeight="1" thickBot="1" x14ac:dyDescent="0.4">
      <c r="A157" s="23" t="s">
        <v>20</v>
      </c>
      <c r="B157" s="186" t="str">
        <f>IF(B153=B1,B5,IF(B153=C1,C5,IF(B153=D1,D5,IF(B153=E1,E5,IF(B153=F1,F5,IF(B153=G1,G5,""))))))</f>
        <v/>
      </c>
      <c r="C157" s="187"/>
      <c r="D157" s="188"/>
      <c r="E157" s="3"/>
      <c r="F157" s="62">
        <f>IF(D168=1,D161,IF(D168=2,D162,IF(D168=3,D163,IF(D168=4,D164,IF(D168=5,D165,IF(D168=6,D166,""))))))</f>
        <v>0</v>
      </c>
    </row>
    <row r="158" spans="1:10" x14ac:dyDescent="0.35">
      <c r="E158" s="3"/>
    </row>
    <row r="159" spans="1:10" ht="20" x14ac:dyDescent="0.4">
      <c r="A159" s="31" t="s">
        <v>41</v>
      </c>
      <c r="B159" s="1"/>
      <c r="C159" s="1"/>
      <c r="D159" s="1"/>
      <c r="E159" s="3"/>
    </row>
    <row r="160" spans="1:10" x14ac:dyDescent="0.35">
      <c r="A160" s="1"/>
      <c r="B160" s="1" t="s">
        <v>11</v>
      </c>
      <c r="C160" s="1"/>
      <c r="D160" s="1" t="s">
        <v>10</v>
      </c>
      <c r="E160" s="3"/>
    </row>
    <row r="161" spans="1:5" x14ac:dyDescent="0.35">
      <c r="A161" s="1" t="s">
        <v>4</v>
      </c>
      <c r="B161" s="34" t="str">
        <f>IF(J151=0,"",IF(B151=1,B1,IF(C151=1,C1,IF(D151=1,D1,IF(E151=1,E1,IF(F151=1,F1,IF(G151=1,G1,IF(#REF!=1,#REF!,""))))))))</f>
        <v/>
      </c>
      <c r="C161" s="34"/>
      <c r="D161" s="8">
        <f>IF(B151=1,B143,IF(C151=1,C143,IF(D151=1,D143,IF(E151=1,E143,IF(F151=1,F143,IF(G151=1,G143,IF(#REF!=1,#REF!)))))))</f>
        <v>0</v>
      </c>
      <c r="E161" s="3"/>
    </row>
    <row r="162" spans="1:5" x14ac:dyDescent="0.35">
      <c r="A162" s="1" t="s">
        <v>5</v>
      </c>
      <c r="B162" s="34" t="str">
        <f>IF(J151=0,"",IF(B151=2,B1,IF(C151=2,C1,IF(D151=2,D1,IF(E151=2,E1,IF(F151=2,F1,IF(G151=2,G1,IF(#REF!=2,#REF!,""))))))))</f>
        <v/>
      </c>
      <c r="C162" s="34"/>
      <c r="D162" s="8">
        <f>IF(B151=2,B143,IF(C151=2,C143,IF(D151=2,D143,IF(E151=2,E143,IF(F151=2,F143,IF(G151=2,G143,IF(#REF!=2,#REF!)))))))</f>
        <v>0</v>
      </c>
      <c r="E162" s="3"/>
    </row>
    <row r="163" spans="1:5" x14ac:dyDescent="0.35">
      <c r="A163" s="1" t="s">
        <v>6</v>
      </c>
      <c r="B163" s="34" t="str">
        <f>IF(J151=0,"",IF(B151=3,B1,IF(C151=3,C1,IF(D151=3,D1,IF(E151=3,E1,IF(F151=3,F1,IF(G151=3,G1,IF(#REF!=3,#REF!,""))))))))</f>
        <v/>
      </c>
      <c r="C163" s="34"/>
      <c r="D163" s="8">
        <f>IF(B151=3,B143,IF(C151=3,C143,IF(D151=3,D143,IF(E151=3,E143,IF(F151=3,F143,IF(G151=3,G143,IF(#REF!=3,#REF!)))))))</f>
        <v>0</v>
      </c>
      <c r="E163" s="3"/>
    </row>
    <row r="164" spans="1:5" x14ac:dyDescent="0.35">
      <c r="A164" s="1" t="s">
        <v>44</v>
      </c>
      <c r="B164" s="34" t="str">
        <f>IF(J151=0,"",IF(B151=4,B1,IF(C151=4,C1,IF(D151=4,D1,IF(E151=4,E1,IF(F151=4,F1,IF(G151=4,G1,IF(#REF!=4,#REF!,""))))))))</f>
        <v/>
      </c>
      <c r="C164" s="34"/>
      <c r="D164" s="8">
        <f>IF(B151=4,B143,IF(C151=4,C143,IF(D151=4,D143,IF(E151=4,E143,IF(F151=4,F143,IF(G151=4,G143,IF(#REF!=4,#REF!)))))))</f>
        <v>0</v>
      </c>
      <c r="E164" s="3"/>
    </row>
    <row r="165" spans="1:5" x14ac:dyDescent="0.35">
      <c r="A165" s="1" t="s">
        <v>45</v>
      </c>
      <c r="B165" s="34" t="str">
        <f>IF(J151=0,"",IF(B151=5,B1,IF(C151=5,C1,IF(D151=5,D1,IF(E151=5,E1,IF(F151=5,F1,IF(G151=5,G1,IF(#REF!=5,#REF!,""))))))))</f>
        <v/>
      </c>
      <c r="C165" s="34"/>
      <c r="D165" s="8">
        <f>IF(B151=5,B143,IF(C151=5,C143,IF(D151=5,D143,IF(E151=5,E143,IF(F151=5,F143,IF(G151=5,G143,IF(#REF!=5,#REF!)))))))</f>
        <v>0</v>
      </c>
      <c r="E165" s="3"/>
    </row>
    <row r="166" spans="1:5" x14ac:dyDescent="0.35">
      <c r="A166" s="1" t="s">
        <v>46</v>
      </c>
      <c r="B166" s="34" t="str">
        <f>IF(J151=0,"",IF(B151=6,B1,IF(C151=6,C1,IF(D151=6,D1,IF(E151=6,E1,IF(F151=6,F1,IF(G151=6,G1,IF(#REF!=6,#REF!,""))))))))</f>
        <v/>
      </c>
      <c r="C166" s="34"/>
      <c r="D166" s="8">
        <f>IF(B151=6,B143,IF(C151=6,C143,IF(D151=6,D143,IF(E151=6,E143,IF(F151=6,F143,IF(G151=6,G143,IF(#REF!=6,#REF!)))))))</f>
        <v>0</v>
      </c>
      <c r="E166" s="3"/>
    </row>
    <row r="167" spans="1:5" x14ac:dyDescent="0.35">
      <c r="E167" s="3"/>
    </row>
    <row r="168" spans="1:5" x14ac:dyDescent="0.35">
      <c r="A168" s="189"/>
      <c r="B168" s="190"/>
      <c r="C168" s="190"/>
      <c r="D168" s="1">
        <f>Mobiltelefoner!J125</f>
        <v>1</v>
      </c>
      <c r="E168" s="3"/>
    </row>
    <row r="169" spans="1:5" x14ac:dyDescent="0.35">
      <c r="A169" s="6"/>
      <c r="B169" s="6"/>
      <c r="C169" s="6"/>
      <c r="D169" s="6"/>
    </row>
  </sheetData>
  <sheetProtection algorithmName="SHA-512" hashValue="q3hArAmx6sUiMx7moYKDtOghr53l6Xm9gHgdxeP0WNuI764/xneawT7c0wFkI6BHZdRgB7+YSqlzPVDJwz8JHA==" saltValue="6D9VM/T9nYQbDouzaugjVw==" spinCount="100000" sheet="1" objects="1" scenarios="1"/>
  <mergeCells count="6">
    <mergeCell ref="B153:D153"/>
    <mergeCell ref="B154:D154"/>
    <mergeCell ref="B155:D155"/>
    <mergeCell ref="B157:D157"/>
    <mergeCell ref="A168:C168"/>
    <mergeCell ref="B156:D156"/>
  </mergeCells>
  <phoneticPr fontId="23" type="noConversion"/>
  <dataValidations count="1">
    <dataValidation errorStyle="warning" allowBlank="1" showInputMessage="1" showErrorMessage="1" sqref="B153:B157" xr:uid="{324AA489-2B8A-4983-89A0-83913C06D623}"/>
  </dataValidations>
  <hyperlinks>
    <hyperlink ref="C5" r:id="rId1" xr:uid="{DFF5DF09-F171-49BF-B00E-37DBD9492E04}"/>
    <hyperlink ref="B5" r:id="rId2" xr:uid="{52E791EE-3517-4B77-9AAF-6CFFBBF3A396}"/>
    <hyperlink ref="D5" r:id="rId3" xr:uid="{DEABCA3B-96C8-4C20-8943-9981FF708BB4}"/>
    <hyperlink ref="E5" r:id="rId4" xr:uid="{7D331678-261B-4EC8-81B2-25CD64AB7E07}"/>
    <hyperlink ref="F5" r:id="rId5" xr:uid="{87A42C19-435E-4124-BE49-3362C5C28822}"/>
    <hyperlink ref="G5" r:id="rId6" xr:uid="{07582B40-EA7E-4762-9115-434952B14E5A}"/>
  </hyperlinks>
  <pageMargins left="0.62992125984251968" right="0.62992125984251968" top="0.74803149606299213" bottom="0.74803149606299213" header="0.31496062992125984" footer="0.31496062992125984"/>
  <pageSetup paperSize="9" scale="47" fitToHeight="0" orientation="portrait" r:id="rId7"/>
  <legacy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9FE2-873A-4816-A418-A2F231000EBB}">
  <dimension ref="A1:N15"/>
  <sheetViews>
    <sheetView workbookViewId="0">
      <selection activeCell="Q10" sqref="Q10"/>
    </sheetView>
  </sheetViews>
  <sheetFormatPr defaultRowHeight="13.5" x14ac:dyDescent="0.35"/>
  <sheetData>
    <row r="1" spans="1:14" ht="15" x14ac:dyDescent="0.35">
      <c r="A1" s="81" t="s">
        <v>69</v>
      </c>
    </row>
    <row r="2" spans="1:14" ht="29.5" customHeight="1" x14ac:dyDescent="0.35">
      <c r="A2" s="191" t="s">
        <v>288</v>
      </c>
      <c r="B2" s="192"/>
      <c r="C2" s="192"/>
      <c r="D2" s="192"/>
      <c r="E2" s="192"/>
      <c r="F2" s="192"/>
      <c r="G2" s="192"/>
      <c r="H2" s="192"/>
      <c r="I2" s="192"/>
      <c r="J2" s="192"/>
      <c r="K2" s="192"/>
      <c r="L2" s="192"/>
      <c r="M2" s="192"/>
      <c r="N2" s="192"/>
    </row>
    <row r="3" spans="1:14" ht="15" x14ac:dyDescent="0.35">
      <c r="A3" s="81" t="s">
        <v>70</v>
      </c>
    </row>
    <row r="4" spans="1:14" ht="15" x14ac:dyDescent="0.35">
      <c r="A4" s="81" t="s">
        <v>71</v>
      </c>
    </row>
    <row r="5" spans="1:14" ht="15" x14ac:dyDescent="0.35">
      <c r="A5" s="81" t="s">
        <v>72</v>
      </c>
    </row>
    <row r="6" spans="1:14" ht="15" x14ac:dyDescent="0.35">
      <c r="A6" s="81" t="s">
        <v>73</v>
      </c>
    </row>
    <row r="7" spans="1:14" ht="15" x14ac:dyDescent="0.35">
      <c r="A7" s="81" t="s">
        <v>74</v>
      </c>
    </row>
    <row r="8" spans="1:14" ht="15" x14ac:dyDescent="0.35">
      <c r="A8" s="81" t="s">
        <v>75</v>
      </c>
    </row>
    <row r="9" spans="1:14" ht="15" x14ac:dyDescent="0.4">
      <c r="A9" s="82"/>
    </row>
    <row r="10" spans="1:14" ht="15" x14ac:dyDescent="0.35">
      <c r="A10" s="81" t="s">
        <v>76</v>
      </c>
    </row>
    <row r="11" spans="1:14" ht="15" x14ac:dyDescent="0.35">
      <c r="A11" s="81" t="s">
        <v>77</v>
      </c>
    </row>
    <row r="12" spans="1:14" ht="15" x14ac:dyDescent="0.35">
      <c r="A12" s="81" t="s">
        <v>78</v>
      </c>
    </row>
    <row r="13" spans="1:14" ht="15" x14ac:dyDescent="0.35">
      <c r="A13" s="83" t="s">
        <v>79</v>
      </c>
    </row>
    <row r="14" spans="1:14" ht="15" x14ac:dyDescent="0.35">
      <c r="A14" s="83" t="s">
        <v>81</v>
      </c>
    </row>
    <row r="15" spans="1:14" ht="15" x14ac:dyDescent="0.35">
      <c r="A15" s="83" t="s">
        <v>80</v>
      </c>
    </row>
  </sheetData>
  <mergeCells count="1">
    <mergeCell ref="A2:N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Mobiltelefoner</vt:lpstr>
      <vt:lpstr>Prismatris </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Karl-Johan Skiver</cp:lastModifiedBy>
  <cp:lastPrinted>2022-09-16T12:40:11Z</cp:lastPrinted>
  <dcterms:created xsi:type="dcterms:W3CDTF">2016-05-19T07:07:08Z</dcterms:created>
  <dcterms:modified xsi:type="dcterms:W3CDTF">2026-03-24T15:34:53Z</dcterms:modified>
</cp:coreProperties>
</file>