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codeName="ThisWorkbook"/>
  <mc:AlternateContent xmlns:mc="http://schemas.openxmlformats.org/markup-compatibility/2006">
    <mc:Choice Requires="x15">
      <x15ac:absPath xmlns:x15ac="http://schemas.microsoft.com/office/spreadsheetml/2010/11/ac" url="U:\Möbler och inredning 2021\3 Förvaltning\10 Stöddokument\Avropsberättigade\"/>
    </mc:Choice>
  </mc:AlternateContent>
  <xr:revisionPtr revIDLastSave="0" documentId="8_{FC8ADC77-4389-426B-9442-44FDB6D9A3AD}" xr6:coauthVersionLast="47" xr6:coauthVersionMax="47" xr10:uidLastSave="{00000000-0000-0000-0000-000000000000}"/>
  <workbookProtection workbookAlgorithmName="SHA-512" workbookHashValue="23WDhApzpmyc8sfA0OMNvJIZ4R8GSzRKG9xikts/7TsVY6a3481ewT/iJi3AUabANoEX7odPav8r26PQA7m3HQ==" workbookSaltValue="7QhKih7mxCYnPXmZx5Zwdg==" workbookSpinCount="100000" lockStructure="1"/>
  <bookViews>
    <workbookView xWindow="28680" yWindow="-120" windowWidth="29040" windowHeight="15720" tabRatio="768" activeTab="1" xr2:uid="{00000000-000D-0000-FFFF-FFFF00000000}"/>
  </bookViews>
  <sheets>
    <sheet name="Information" sheetId="105" r:id="rId1"/>
    <sheet name="1 Specifikation" sheetId="106" r:id="rId2"/>
    <sheet name="2 Avtalstecknande" sheetId="100" r:id="rId3"/>
    <sheet name="Admin" sheetId="86" state="veryHidden" r:id="rId4"/>
    <sheet name="SysAdmin" sheetId="101" state="veryHidden" r:id="rId5"/>
  </sheets>
  <definedNames>
    <definedName name="Aktiv_grupp">Admin!$AD$12</definedName>
    <definedName name="AntalSpec01" localSheetId="1">'1 Specifikation'!#REF!</definedName>
    <definedName name="ButtonStatus">SysAdmin!$D$2</definedName>
    <definedName name="ButtonText">SysAdmin!$E$2</definedName>
    <definedName name="Cell_CB_St2_Rd1" localSheetId="1">'1 Specifikation'!$M$50</definedName>
    <definedName name="Cell_CB_St2_Rd1" localSheetId="0">Information!$N$39</definedName>
    <definedName name="Cell_CB_St2_Rd10" localSheetId="1">'1 Specifikation'!$M$69</definedName>
    <definedName name="Cell_CB_St2_Rd11" localSheetId="1">'1 Specifikation'!$M$51</definedName>
    <definedName name="Cell_CB_St2_Rd11" localSheetId="0">Information!$N$40</definedName>
    <definedName name="Cell_CB_St2_Rd12" localSheetId="1">'1 Specifikation'!$M$52</definedName>
    <definedName name="Cell_CB_St2_Rd12" localSheetId="0">Information!$N$41</definedName>
    <definedName name="Cell_CB_St2_Rd13" localSheetId="1">'1 Specifikation'!$M$53</definedName>
    <definedName name="Cell_CB_St2_Rd13" localSheetId="0">Information!$N$42</definedName>
    <definedName name="Cell_CB_St2_Rd14" localSheetId="1">'1 Specifikation'!$M$54</definedName>
    <definedName name="Cell_CB_St2_Rd14" localSheetId="0">Information!$N$43</definedName>
    <definedName name="Cell_CB_St2_Rd15" localSheetId="1">'1 Specifikation'!$M$55</definedName>
    <definedName name="Cell_CB_St2_Rd15" localSheetId="0">Information!$N$44</definedName>
    <definedName name="Cell_CB_St2_Rd16" localSheetId="1">'1 Specifikation'!$M$56</definedName>
    <definedName name="Cell_CB_St2_Rd16" localSheetId="0">Information!$N$45</definedName>
    <definedName name="Cell_CB_St2_Rd17" localSheetId="1">'1 Specifikation'!$M$57</definedName>
    <definedName name="Cell_CB_St2_Rd17" localSheetId="0">Information!$N$46</definedName>
    <definedName name="Cell_CB_St2_Rd18" localSheetId="1">'1 Specifikation'!$M$58</definedName>
    <definedName name="Cell_CB_St2_Rd18" localSheetId="0">Information!$N$47</definedName>
    <definedName name="Cell_CB_St2_Rd19" localSheetId="1">'1 Specifikation'!$M$59</definedName>
    <definedName name="Cell_CB_St2_Rd19" localSheetId="0">Information!$N$48</definedName>
    <definedName name="Cell_CB_St2_Rd2" localSheetId="1">'1 Specifikation'!$M$60</definedName>
    <definedName name="Cell_CB_St2_Rd2" localSheetId="0">Information!#REF!</definedName>
    <definedName name="Cell_CB_St2_Rd20" localSheetId="1">'1 Specifikation'!$M$68</definedName>
    <definedName name="Cell_CB_St2_Rd20" localSheetId="0">Information!#REF!</definedName>
    <definedName name="Cell_CB_St2_Rd3" localSheetId="1">'1 Specifikation'!$M$61</definedName>
    <definedName name="Cell_CB_St2_Rd3" localSheetId="0">Information!#REF!</definedName>
    <definedName name="Cell_CB_St2_Rd4" localSheetId="1">'1 Specifikation'!$M$62</definedName>
    <definedName name="Cell_CB_St2_Rd4" localSheetId="0">Information!#REF!</definedName>
    <definedName name="Cell_CB_St2_Rd5" localSheetId="1">'1 Specifikation'!$M$63</definedName>
    <definedName name="Cell_CB_St2_Rd5" localSheetId="0">Information!#REF!</definedName>
    <definedName name="Cell_CB_St2_Rd6" localSheetId="1">'1 Specifikation'!$M$64</definedName>
    <definedName name="Cell_CB_St2_Rd6" localSheetId="0">Information!#REF!</definedName>
    <definedName name="Cell_CB_St2_Rd7" localSheetId="1">'1 Specifikation'!$M$65</definedName>
    <definedName name="Cell_CB_St2_Rd7" localSheetId="0">Information!#REF!</definedName>
    <definedName name="Cell_CB_St2_Rd8" localSheetId="1">'1 Specifikation'!$M$66</definedName>
    <definedName name="Cell_CB_St2_Rd8" localSheetId="0">Information!#REF!</definedName>
    <definedName name="Cell_CB_St2_Rd9" localSheetId="1">'1 Specifikation'!$M$67</definedName>
    <definedName name="Cell_CB_St2_Rd9" localSheetId="0">Information!#REF!</definedName>
    <definedName name="DpDwnTDV" localSheetId="1">'1 Specifikation'!#REF!</definedName>
    <definedName name="DpDwnTDV" localSheetId="0">Information!$C$75</definedName>
    <definedName name="DpDwnUtvddrop" localSheetId="1">'1 Specifikation'!#REF!</definedName>
    <definedName name="DpDwnUtvddrop" localSheetId="0">Information!$C$82</definedName>
    <definedName name="Input14" localSheetId="1">'1 Specifikation'!#REF!</definedName>
    <definedName name="Input14" localSheetId="0">Information!#REF!</definedName>
    <definedName name="Justeringsgrupp1">Admin!$X$20:$AB$34</definedName>
    <definedName name="Justeringsgrupp2">Admin!$AC$20:$AG$34</definedName>
    <definedName name="Justeringsgrupp3">Admin!$AH$20:$AL$34</definedName>
    <definedName name="Justeringsgrupp4">Admin!$AM$20:$AQ$34</definedName>
    <definedName name="LarmStatus" localSheetId="1">'1 Specifikation'!$AH$3</definedName>
    <definedName name="LarmStatus" localSheetId="0">Information!$AI$3</definedName>
    <definedName name="ListaTilldelningsVara">Admin!$D$203:$D$268</definedName>
    <definedName name="ListaVaraTjänst">Admin!$D$135:$D$200</definedName>
    <definedName name="ListLevNamn">Admin!$C$62:$C$105</definedName>
    <definedName name="ListvalRegion">Admin!$J$36:$J$57</definedName>
    <definedName name="ListvalTjänst">Admin!#REF!</definedName>
    <definedName name="LockStatus">SysAdmin!$B$1</definedName>
    <definedName name="MiljöNrTjänst">Admin!$I$51:$I$57</definedName>
    <definedName name="NrTjänst">Admin!$G$51:$G$57</definedName>
    <definedName name="pkey">SysAdmin!$B$3</definedName>
    <definedName name="ResLevDelområde">Admin!$AG$61:$AG$105</definedName>
    <definedName name="ResOpt">Admin!$P$20:$P$33</definedName>
    <definedName name="ResVarTja">Admin!$P$3:$P$18</definedName>
    <definedName name="SpecBilaga" localSheetId="1">'1 Specifikation'!$M$50:$M$112</definedName>
    <definedName name="SpecBilaga" localSheetId="0">Information!$N$39:$N$67</definedName>
    <definedName name="StatusSpec01" localSheetId="1">'1 Specifikation'!$AC$50</definedName>
    <definedName name="StatusSpec01" localSheetId="0">Information!$AD$39</definedName>
    <definedName name="TblBeräkning">Admin!$C$35:$M$47</definedName>
    <definedName name="TblBörKrav">Admin!#REF!</definedName>
    <definedName name="TblBörKravFKU">Admin!$L$36:$L$43</definedName>
    <definedName name="TblBörKravSF">Admin!$N$36:$N$43</definedName>
    <definedName name="TblDelområde">Admin!$C$4:$C$16</definedName>
    <definedName name="TblEnhet">Admin!$H$37:$H$39</definedName>
    <definedName name="TblGrundTilldeln">Admin!$D$37:$D$39</definedName>
    <definedName name="TblKravSF">Admin!$N$36:$N$45</definedName>
    <definedName name="TblKrv2">Admin!$E$109:$E$115</definedName>
    <definedName name="TblKrvRes1">Admin!$E$122:$E$130</definedName>
    <definedName name="TblKrvRes10">Admin!$N$122:$N$130</definedName>
    <definedName name="TblKrvRes11">Admin!$O$122:$O$130</definedName>
    <definedName name="TblKrvRes12">Admin!$P$122:$P$130</definedName>
    <definedName name="TblKrvRes13">Admin!$Q$122:$Q$130</definedName>
    <definedName name="TblKrvRes14">Admin!$R$122:$R$130</definedName>
    <definedName name="TblKrvRes15">Admin!$S$122:$S$130</definedName>
    <definedName name="TblKrvRes16">Admin!$T$122:$T$130</definedName>
    <definedName name="TblKrvRes17">Admin!$U$122:$U$130</definedName>
    <definedName name="TblKrvRes18">Admin!$V$122:$V$130</definedName>
    <definedName name="TblKrvRes19">Admin!$W$122:$W$130</definedName>
    <definedName name="TblKrvRes2">Admin!$F$122:$F$130</definedName>
    <definedName name="TblKrvRes20">Admin!$X$123:$X$131</definedName>
    <definedName name="TblKrvRes3">Admin!$G$122:$G$130</definedName>
    <definedName name="TblKrvRes4">Admin!$H$122:$H$130</definedName>
    <definedName name="TblKrvRes5">Admin!$I$122:$I$130</definedName>
    <definedName name="TblKrvRes6">Admin!$J$122:$J$130</definedName>
    <definedName name="TblKrvRes7">Admin!$K$122:$K$130</definedName>
    <definedName name="TblKrvRes8">Admin!$L$122:$L$130</definedName>
    <definedName name="TblKrvRes9">Admin!$M$122:$M$130</definedName>
    <definedName name="TblLeverantörer">Admin!$C$60:$Q$105</definedName>
    <definedName name="TblSkaKrav">Admin!#REF!</definedName>
    <definedName name="TblSkaKravFKU">Admin!$L$36:$L$47</definedName>
    <definedName name="TblSkaKravSF">Admin!$N$36:$N$45</definedName>
    <definedName name="TblTilldelningskriterier">Admin!#REF!</definedName>
    <definedName name="TblTilldelningsVara">Admin!$C$203:$C$268</definedName>
    <definedName name="TblTjänst">Admin!$P$3:$P$18</definedName>
    <definedName name="TblUtVrd">Admin!$D$42:$D$46</definedName>
    <definedName name="TblValdaVaraTjnst">Admin!$C$135:$C$200</definedName>
    <definedName name="TblVaraTjanstAlt">Admin!$P$36:$P$38</definedName>
    <definedName name="TidsåtgNrTjänst">Admin!$M$51:$M$55</definedName>
    <definedName name="TillDelVal">SysAdmin!$E$8</definedName>
    <definedName name="TillDelVal2" localSheetId="1">'1 Specifikation'!#REF!</definedName>
    <definedName name="TillDelVal2" localSheetId="0">Information!$AB$77</definedName>
    <definedName name="TjänstekategoriDelområde">Admin!$A$5:$A$13</definedName>
    <definedName name="UKey">SysAdmin!$B$2</definedName>
    <definedName name="USRDelområde" localSheetId="1">'1 Specifikation'!$B$43</definedName>
    <definedName name="USRDelområde" localSheetId="0">Information!$C$34</definedName>
    <definedName name="_xlnm.Print_Area" localSheetId="1">'1 Specifikation'!$B$2:$AC$255</definedName>
    <definedName name="_xlnm.Print_Area" localSheetId="0">Information!$C$2:$AD$170</definedName>
    <definedName name="_xlnm.Print_Titles" localSheetId="1">'1 Specifikation'!$1:$1</definedName>
    <definedName name="_xlnm.Print_Titles" localSheetId="2">'2 Avtalstecknande'!$5:$5</definedName>
    <definedName name="_xlnm.Print_Titles" localSheetId="0">Information!$1:$1</definedName>
    <definedName name="UtvarderingsVal">SysAdmin!$E$9</definedName>
    <definedName name="UtvarderingsVal2" localSheetId="1">'1 Specifikation'!#REF!</definedName>
    <definedName name="UtvarderingsVal2" localSheetId="0">Information!$AB$78</definedName>
    <definedName name="ValBilaga">Admin!$F$47:$F$49</definedName>
    <definedName name="ValOpt">Admin!#REF!</definedName>
    <definedName name="ValVarTja">Admin!$D$3</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 i="101" l="1" a="1"/>
  <c r="N5" i="101" s="1"/>
  <c r="J10" i="106" s="1"/>
  <c r="W70" i="106"/>
  <c r="X70" i="106" s="1"/>
  <c r="W50" i="106"/>
  <c r="X50" i="106" s="1"/>
  <c r="AR119" i="106"/>
  <c r="AD12" i="86"/>
  <c r="AM34" i="86"/>
  <c r="AM33" i="86"/>
  <c r="AM32" i="86"/>
  <c r="AM31" i="86"/>
  <c r="AM30" i="86"/>
  <c r="AM29" i="86"/>
  <c r="AM28" i="86"/>
  <c r="AM27" i="86"/>
  <c r="AM26" i="86"/>
  <c r="AM25" i="86"/>
  <c r="AM24" i="86"/>
  <c r="AM23" i="86"/>
  <c r="AM22" i="86"/>
  <c r="AM21" i="86"/>
  <c r="AH34" i="86"/>
  <c r="AH33" i="86"/>
  <c r="AH32" i="86"/>
  <c r="AH31" i="86"/>
  <c r="AH30" i="86"/>
  <c r="AH29" i="86"/>
  <c r="AH28" i="86"/>
  <c r="AH27" i="86"/>
  <c r="AH26" i="86"/>
  <c r="AH25" i="86"/>
  <c r="AH24" i="86"/>
  <c r="AH23" i="86"/>
  <c r="AH22" i="86"/>
  <c r="AH21" i="86"/>
  <c r="AC34" i="86"/>
  <c r="AC33" i="86"/>
  <c r="AC32" i="86"/>
  <c r="AC31" i="86"/>
  <c r="AC30" i="86"/>
  <c r="AC29" i="86"/>
  <c r="AC28" i="86"/>
  <c r="AC27" i="86"/>
  <c r="AC26" i="86"/>
  <c r="AC25" i="86"/>
  <c r="AC24" i="86"/>
  <c r="AC23" i="86"/>
  <c r="AC22" i="86"/>
  <c r="X34" i="86"/>
  <c r="X33" i="86"/>
  <c r="X32" i="86"/>
  <c r="X31" i="86"/>
  <c r="X30" i="86"/>
  <c r="X29" i="86"/>
  <c r="X28" i="86"/>
  <c r="X27" i="86"/>
  <c r="X26" i="86"/>
  <c r="X25" i="86"/>
  <c r="X24" i="86"/>
  <c r="X23" i="86"/>
  <c r="X22" i="86"/>
  <c r="X21" i="86"/>
  <c r="W109" i="106"/>
  <c r="X109" i="106" s="1"/>
  <c r="W108" i="106"/>
  <c r="X108" i="106" s="1"/>
  <c r="W107" i="106"/>
  <c r="X107" i="106" s="1"/>
  <c r="W106" i="106"/>
  <c r="X106" i="106" s="1"/>
  <c r="W105" i="106"/>
  <c r="X105" i="106" s="1"/>
  <c r="W104" i="106"/>
  <c r="X104" i="106" s="1"/>
  <c r="W103" i="106"/>
  <c r="X103" i="106" s="1"/>
  <c r="W102" i="106"/>
  <c r="X102" i="106" s="1"/>
  <c r="W101" i="106"/>
  <c r="X101" i="106" s="1"/>
  <c r="W100" i="106"/>
  <c r="X100" i="106" s="1"/>
  <c r="W99" i="106"/>
  <c r="X99" i="106" s="1"/>
  <c r="W98" i="106"/>
  <c r="X98" i="106" s="1"/>
  <c r="W97" i="106"/>
  <c r="X97" i="106" s="1"/>
  <c r="W96" i="106"/>
  <c r="X96" i="106" s="1"/>
  <c r="W95" i="106"/>
  <c r="X95" i="106" s="1"/>
  <c r="W94" i="106"/>
  <c r="X94" i="106" s="1"/>
  <c r="W93" i="106"/>
  <c r="X93" i="106" s="1"/>
  <c r="W92" i="106"/>
  <c r="X92" i="106" s="1"/>
  <c r="W91" i="106"/>
  <c r="X91" i="106" s="1"/>
  <c r="W90" i="106"/>
  <c r="X90" i="106" s="1"/>
  <c r="W89" i="106"/>
  <c r="X89" i="106" s="1"/>
  <c r="W88" i="106"/>
  <c r="X88" i="106" s="1"/>
  <c r="W87" i="106"/>
  <c r="X87" i="106" s="1"/>
  <c r="W86" i="106"/>
  <c r="X86" i="106" s="1"/>
  <c r="W85" i="106"/>
  <c r="X85" i="106" s="1"/>
  <c r="W84" i="106"/>
  <c r="X84" i="106" s="1"/>
  <c r="W83" i="106"/>
  <c r="X83" i="106" s="1"/>
  <c r="W82" i="106"/>
  <c r="X82" i="106" s="1"/>
  <c r="W81" i="106"/>
  <c r="X81" i="106" s="1"/>
  <c r="W80" i="106"/>
  <c r="X80" i="106" s="1"/>
  <c r="W79" i="106"/>
  <c r="X79" i="106" s="1"/>
  <c r="W78" i="106"/>
  <c r="X78" i="106" s="1"/>
  <c r="W77" i="106"/>
  <c r="X77" i="106" s="1"/>
  <c r="W76" i="106"/>
  <c r="X76" i="106" s="1"/>
  <c r="W75" i="106"/>
  <c r="X75" i="106" s="1"/>
  <c r="W74" i="106"/>
  <c r="X74" i="106" s="1"/>
  <c r="W73" i="106"/>
  <c r="X73" i="106" s="1"/>
  <c r="W72" i="106"/>
  <c r="X72" i="106" s="1"/>
  <c r="W71" i="106"/>
  <c r="X71" i="106" s="1"/>
  <c r="D5" i="100"/>
  <c r="W2" i="106"/>
  <c r="V13" i="106"/>
  <c r="T13" i="106"/>
  <c r="P15" i="106"/>
  <c r="P13" i="106"/>
  <c r="P11" i="106"/>
  <c r="T11" i="106"/>
  <c r="V9" i="106"/>
  <c r="X46" i="86"/>
  <c r="X45" i="86"/>
  <c r="X41" i="86"/>
  <c r="X40" i="86"/>
  <c r="X39" i="86"/>
  <c r="X38" i="86"/>
  <c r="X50" i="86"/>
  <c r="X49" i="86"/>
  <c r="X47" i="86"/>
  <c r="X37" i="86"/>
  <c r="X48" i="86"/>
  <c r="X44" i="86"/>
  <c r="X43" i="86"/>
  <c r="X42" i="86"/>
  <c r="W51" i="106"/>
  <c r="W52" i="106"/>
  <c r="W53" i="106"/>
  <c r="W54" i="106"/>
  <c r="W55" i="106"/>
  <c r="W56" i="106"/>
  <c r="W57" i="106"/>
  <c r="W58" i="106"/>
  <c r="W59" i="106"/>
  <c r="W60" i="106"/>
  <c r="W61" i="106"/>
  <c r="W62" i="106"/>
  <c r="W63" i="106"/>
  <c r="W64" i="106"/>
  <c r="W65" i="106"/>
  <c r="W66" i="106"/>
  <c r="W67" i="106"/>
  <c r="W68" i="106"/>
  <c r="W69" i="106"/>
  <c r="D28" i="100" l="1"/>
  <c r="D26" i="100"/>
  <c r="B28" i="100"/>
  <c r="B26" i="100"/>
  <c r="B6" i="100"/>
  <c r="AR183" i="106" l="1"/>
  <c r="AR182" i="106"/>
  <c r="AR181" i="106"/>
  <c r="AR180" i="106"/>
  <c r="AR179" i="106"/>
  <c r="AR178" i="106"/>
  <c r="AR177" i="106"/>
  <c r="AR176" i="106"/>
  <c r="AR175" i="106"/>
  <c r="AR174" i="106"/>
  <c r="AR173" i="106"/>
  <c r="AR172" i="106"/>
  <c r="AR171" i="106"/>
  <c r="AR170" i="106"/>
  <c r="AR169" i="106"/>
  <c r="AR168" i="106"/>
  <c r="AR167" i="106"/>
  <c r="AR166" i="106"/>
  <c r="AR165" i="106"/>
  <c r="AR164" i="106"/>
  <c r="AR163" i="106"/>
  <c r="AR162" i="106"/>
  <c r="AR161" i="106"/>
  <c r="AR160" i="106"/>
  <c r="AR159" i="106"/>
  <c r="AR158" i="106"/>
  <c r="AR157" i="106"/>
  <c r="AR156" i="106"/>
  <c r="AR155" i="106"/>
  <c r="AR154" i="106"/>
  <c r="AR153" i="106"/>
  <c r="AR152" i="106"/>
  <c r="AR151" i="106"/>
  <c r="AR150" i="106"/>
  <c r="AR149" i="106"/>
  <c r="AR148" i="106"/>
  <c r="AR147" i="106"/>
  <c r="AR146" i="106"/>
  <c r="AR145" i="106"/>
  <c r="AR144" i="106"/>
  <c r="AR143" i="106"/>
  <c r="AR142" i="106"/>
  <c r="AR141" i="106"/>
  <c r="AR140" i="106"/>
  <c r="AR139" i="106"/>
  <c r="AR138" i="106"/>
  <c r="AR137" i="106"/>
  <c r="AR136" i="106"/>
  <c r="AR135" i="106"/>
  <c r="AR134" i="106"/>
  <c r="AR133" i="106"/>
  <c r="AR132" i="106"/>
  <c r="AR131" i="106"/>
  <c r="AR130" i="106"/>
  <c r="AR129" i="106"/>
  <c r="AR128" i="106"/>
  <c r="AR127" i="106"/>
  <c r="AR126" i="106"/>
  <c r="AR125" i="106"/>
  <c r="AR124" i="106"/>
  <c r="AR123" i="106"/>
  <c r="AR122" i="106"/>
  <c r="AR121" i="106"/>
  <c r="AR120" i="106"/>
  <c r="X51" i="106"/>
  <c r="X52" i="106"/>
  <c r="X53" i="106"/>
  <c r="X54" i="106"/>
  <c r="X55" i="106"/>
  <c r="X56" i="106"/>
  <c r="X57" i="106"/>
  <c r="X58" i="106"/>
  <c r="X59" i="106"/>
  <c r="X60" i="106"/>
  <c r="X61" i="106"/>
  <c r="X62" i="106"/>
  <c r="X63" i="106"/>
  <c r="X64" i="106"/>
  <c r="X65" i="106"/>
  <c r="X66" i="106"/>
  <c r="X67" i="106"/>
  <c r="X68" i="106"/>
  <c r="X69" i="106"/>
  <c r="W144" i="106"/>
  <c r="W146" i="106"/>
  <c r="W128" i="106"/>
  <c r="W140" i="106"/>
  <c r="W129" i="106"/>
  <c r="W122" i="106"/>
  <c r="W183" i="106"/>
  <c r="W155" i="106"/>
  <c r="W177" i="106"/>
  <c r="W148" i="106"/>
  <c r="W130" i="106"/>
  <c r="W136" i="106"/>
  <c r="W172" i="106"/>
  <c r="W162" i="106"/>
  <c r="W173" i="106"/>
  <c r="W131" i="106"/>
  <c r="W166" i="106"/>
  <c r="W163" i="106"/>
  <c r="W179" i="106"/>
  <c r="W178" i="106"/>
  <c r="W145" i="106"/>
  <c r="W175" i="106"/>
  <c r="W120" i="106"/>
  <c r="W124" i="106"/>
  <c r="W119" i="106"/>
  <c r="W161" i="106"/>
  <c r="W135" i="106"/>
  <c r="W176" i="106"/>
  <c r="W182" i="106"/>
  <c r="W165" i="106"/>
  <c r="W123" i="106"/>
  <c r="W167" i="106"/>
  <c r="W154" i="106"/>
  <c r="W149" i="106"/>
  <c r="W158" i="106"/>
  <c r="W141" i="106"/>
  <c r="W171" i="106"/>
  <c r="W169" i="106"/>
  <c r="W153" i="106"/>
  <c r="W143" i="106"/>
  <c r="W160" i="106"/>
  <c r="W127" i="106"/>
  <c r="W132" i="106"/>
  <c r="W125" i="106"/>
  <c r="W137" i="106"/>
  <c r="W150" i="106"/>
  <c r="W174" i="106"/>
  <c r="W134" i="106"/>
  <c r="W142" i="106"/>
  <c r="W139" i="106"/>
  <c r="W121" i="106"/>
  <c r="W152" i="106"/>
  <c r="W133" i="106"/>
  <c r="W170" i="106"/>
  <c r="W181" i="106"/>
  <c r="W138" i="106"/>
  <c r="W164" i="106"/>
  <c r="W180" i="106"/>
  <c r="W159" i="106"/>
  <c r="W126" i="106"/>
  <c r="W168" i="106"/>
  <c r="W157" i="106"/>
  <c r="W156" i="106"/>
  <c r="W147" i="106"/>
  <c r="W151" i="106"/>
  <c r="X174" i="106" l="1"/>
  <c r="X124" i="106"/>
  <c r="X172" i="106"/>
  <c r="X161" i="106"/>
  <c r="X150" i="106"/>
  <c r="X151" i="106"/>
  <c r="X128" i="106"/>
  <c r="X164" i="106"/>
  <c r="X153" i="106"/>
  <c r="X130" i="106"/>
  <c r="X142" i="106"/>
  <c r="X154" i="106"/>
  <c r="X166" i="106"/>
  <c r="X178" i="106"/>
  <c r="X119" i="106"/>
  <c r="X131" i="106"/>
  <c r="X143" i="106"/>
  <c r="X155" i="106"/>
  <c r="X167" i="106"/>
  <c r="X179" i="106"/>
  <c r="X168" i="106"/>
  <c r="X180" i="106"/>
  <c r="X160" i="106"/>
  <c r="X149" i="106"/>
  <c r="X138" i="106"/>
  <c r="X139" i="106"/>
  <c r="X152" i="106"/>
  <c r="X141" i="106"/>
  <c r="X120" i="106"/>
  <c r="X145" i="106"/>
  <c r="X181" i="106"/>
  <c r="X136" i="106"/>
  <c r="X125" i="106"/>
  <c r="X173" i="106"/>
  <c r="X162" i="106"/>
  <c r="X163" i="106"/>
  <c r="X140" i="106"/>
  <c r="X176" i="106"/>
  <c r="X165" i="106"/>
  <c r="X132" i="106"/>
  <c r="X156" i="106"/>
  <c r="X133" i="106"/>
  <c r="X169" i="106"/>
  <c r="X122" i="106"/>
  <c r="X134" i="106"/>
  <c r="X146" i="106"/>
  <c r="X158" i="106"/>
  <c r="X170" i="106"/>
  <c r="X182" i="106"/>
  <c r="X148" i="106"/>
  <c r="X137" i="106"/>
  <c r="X126" i="106"/>
  <c r="X127" i="106"/>
  <c r="X175" i="106"/>
  <c r="X129" i="106"/>
  <c r="X177" i="106"/>
  <c r="X144" i="106"/>
  <c r="X121" i="106"/>
  <c r="X157" i="106"/>
  <c r="X123" i="106"/>
  <c r="X135" i="106"/>
  <c r="X147" i="106"/>
  <c r="X159" i="106"/>
  <c r="X171" i="106"/>
  <c r="X183" i="106"/>
  <c r="X111" i="106"/>
  <c r="AG60" i="86"/>
  <c r="AF60" i="86"/>
  <c r="AF62" i="86" s="1"/>
  <c r="P2" i="86"/>
  <c r="X185" i="106" l="1"/>
  <c r="AF105" i="86"/>
  <c r="AF104" i="86"/>
  <c r="AF103" i="86"/>
  <c r="AF102" i="86"/>
  <c r="AF101" i="86"/>
  <c r="AF100" i="86"/>
  <c r="AF99" i="86"/>
  <c r="AF98" i="86"/>
  <c r="AF97" i="86"/>
  <c r="AF96" i="86"/>
  <c r="AF95" i="86"/>
  <c r="AF94" i="86"/>
  <c r="AF93" i="86"/>
  <c r="AF92" i="86"/>
  <c r="AF91" i="86"/>
  <c r="AF90" i="86"/>
  <c r="AF89" i="86"/>
  <c r="AF88" i="86"/>
  <c r="AF87" i="86"/>
  <c r="AF86" i="86"/>
  <c r="AF85" i="86"/>
  <c r="AF84" i="86"/>
  <c r="AF83" i="86"/>
  <c r="AF82" i="86"/>
  <c r="AF81" i="86"/>
  <c r="AF80" i="86"/>
  <c r="AF79" i="86"/>
  <c r="AF78" i="86"/>
  <c r="AF77" i="86"/>
  <c r="AF76" i="86"/>
  <c r="AF75" i="86"/>
  <c r="AF74" i="86"/>
  <c r="AF73" i="86"/>
  <c r="AF72" i="86"/>
  <c r="AF71" i="86"/>
  <c r="AF70" i="86"/>
  <c r="AF69" i="86"/>
  <c r="AF68" i="86"/>
  <c r="AF67" i="86"/>
  <c r="AF66" i="86"/>
  <c r="AF65" i="86"/>
  <c r="AF64" i="86"/>
  <c r="AF63" i="86"/>
  <c r="B6" i="105"/>
  <c r="B5" i="105"/>
  <c r="AH253" i="106"/>
  <c r="AH249" i="106"/>
  <c r="P247" i="106"/>
  <c r="AH17" i="106"/>
  <c r="AH3" i="106" l="1"/>
  <c r="D2" i="86"/>
  <c r="E2" i="86"/>
  <c r="F2" i="86"/>
  <c r="G2" i="86"/>
  <c r="H2" i="86"/>
  <c r="I2" i="86"/>
  <c r="J2" i="86"/>
  <c r="K2" i="86"/>
  <c r="L2" i="86"/>
  <c r="F137" i="86"/>
  <c r="C206" i="86"/>
  <c r="F138" i="86"/>
  <c r="C207" i="86"/>
  <c r="F139" i="86"/>
  <c r="C208" i="86"/>
  <c r="F140" i="86"/>
  <c r="F141" i="86"/>
  <c r="F142" i="86"/>
  <c r="C211" i="86"/>
  <c r="F143" i="86"/>
  <c r="C212" i="86"/>
  <c r="F144" i="86"/>
  <c r="C213" i="86"/>
  <c r="F145" i="86"/>
  <c r="C214" i="86"/>
  <c r="F146" i="86"/>
  <c r="G146" i="86" s="1"/>
  <c r="C215" i="86"/>
  <c r="F147" i="86"/>
  <c r="G147" i="86" s="1"/>
  <c r="F148" i="86"/>
  <c r="G148" i="86" s="1"/>
  <c r="L148" i="86" s="1"/>
  <c r="C217" i="86"/>
  <c r="F149" i="86"/>
  <c r="G149" i="86" s="1"/>
  <c r="R149" i="86" s="1"/>
  <c r="C218" i="86"/>
  <c r="F150" i="86"/>
  <c r="G150" i="86" s="1"/>
  <c r="C219" i="86"/>
  <c r="F151" i="86"/>
  <c r="G151" i="86" s="1"/>
  <c r="C220" i="86"/>
  <c r="F152" i="86"/>
  <c r="G152" i="86" s="1"/>
  <c r="F153" i="86"/>
  <c r="G153" i="86" s="1"/>
  <c r="R153" i="86" s="1"/>
  <c r="C222" i="86"/>
  <c r="F154" i="86"/>
  <c r="G154" i="86" s="1"/>
  <c r="C223" i="86"/>
  <c r="F155" i="86"/>
  <c r="G155" i="86" s="1"/>
  <c r="C224" i="86"/>
  <c r="F156" i="86"/>
  <c r="G156" i="86" s="1"/>
  <c r="C225" i="86"/>
  <c r="F157" i="86"/>
  <c r="G157" i="86" s="1"/>
  <c r="R157" i="86" s="1"/>
  <c r="C226" i="86"/>
  <c r="F158" i="86"/>
  <c r="G158" i="86" s="1"/>
  <c r="F159" i="86"/>
  <c r="F160" i="86"/>
  <c r="G160" i="86" s="1"/>
  <c r="C229" i="86"/>
  <c r="F161" i="86"/>
  <c r="C230" i="86"/>
  <c r="F162" i="86"/>
  <c r="C231" i="86"/>
  <c r="F163" i="86"/>
  <c r="C232" i="86"/>
  <c r="F164" i="86"/>
  <c r="C233" i="86"/>
  <c r="F165" i="86"/>
  <c r="C234" i="86"/>
  <c r="F166" i="86"/>
  <c r="C235" i="86"/>
  <c r="F167" i="86"/>
  <c r="C236" i="86"/>
  <c r="F168" i="86"/>
  <c r="C237" i="86"/>
  <c r="F169" i="86"/>
  <c r="C238" i="86"/>
  <c r="F170" i="86"/>
  <c r="C239" i="86"/>
  <c r="F171" i="86"/>
  <c r="C240" i="86"/>
  <c r="F172" i="86"/>
  <c r="C241" i="86"/>
  <c r="F173" i="86"/>
  <c r="C242" i="86"/>
  <c r="F174" i="86"/>
  <c r="C243" i="86"/>
  <c r="F175" i="86"/>
  <c r="C244" i="86"/>
  <c r="F176" i="86"/>
  <c r="F177" i="86"/>
  <c r="C246" i="86"/>
  <c r="F178" i="86"/>
  <c r="C247" i="86"/>
  <c r="F179" i="86"/>
  <c r="C248" i="86"/>
  <c r="F180" i="86"/>
  <c r="C249" i="86"/>
  <c r="F181" i="86"/>
  <c r="C250" i="86"/>
  <c r="F182" i="86"/>
  <c r="C251" i="86"/>
  <c r="F183" i="86"/>
  <c r="C252" i="86"/>
  <c r="F184" i="86"/>
  <c r="C253" i="86"/>
  <c r="F185" i="86"/>
  <c r="C254" i="86"/>
  <c r="F186" i="86"/>
  <c r="C255" i="86"/>
  <c r="F187" i="86"/>
  <c r="C256" i="86"/>
  <c r="F188" i="86"/>
  <c r="C257" i="86"/>
  <c r="F189" i="86"/>
  <c r="C258" i="86"/>
  <c r="F190" i="86"/>
  <c r="C259" i="86"/>
  <c r="F191" i="86"/>
  <c r="C260" i="86"/>
  <c r="F192" i="86"/>
  <c r="C261" i="86"/>
  <c r="F193" i="86"/>
  <c r="C262" i="86"/>
  <c r="F194" i="86"/>
  <c r="C263" i="86"/>
  <c r="F195" i="86"/>
  <c r="C264" i="86"/>
  <c r="F196" i="86"/>
  <c r="C265" i="86"/>
  <c r="F197" i="86"/>
  <c r="C266" i="86"/>
  <c r="F198" i="86"/>
  <c r="C267" i="86"/>
  <c r="F199" i="86"/>
  <c r="C268" i="86"/>
  <c r="F200" i="86"/>
  <c r="C205" i="86"/>
  <c r="F205" i="86"/>
  <c r="F206" i="86"/>
  <c r="F207" i="86"/>
  <c r="F208" i="86"/>
  <c r="C209" i="86"/>
  <c r="F209" i="86"/>
  <c r="C210" i="86"/>
  <c r="F210" i="86"/>
  <c r="F211" i="86"/>
  <c r="F212" i="86"/>
  <c r="F213" i="86"/>
  <c r="F214" i="86"/>
  <c r="F215" i="86"/>
  <c r="C216" i="86"/>
  <c r="F216" i="86"/>
  <c r="F217" i="86"/>
  <c r="F218" i="86"/>
  <c r="F219" i="86"/>
  <c r="F220" i="86"/>
  <c r="C221" i="86"/>
  <c r="F221" i="86"/>
  <c r="F222" i="86"/>
  <c r="F223" i="86"/>
  <c r="F224" i="86"/>
  <c r="F225" i="86"/>
  <c r="F226" i="86"/>
  <c r="C227" i="86"/>
  <c r="F227" i="86"/>
  <c r="G227" i="86" s="1"/>
  <c r="C228" i="86"/>
  <c r="F228" i="86"/>
  <c r="G228" i="86" s="1"/>
  <c r="F229" i="86"/>
  <c r="G229" i="86" s="1"/>
  <c r="O229" i="86" s="1"/>
  <c r="F230" i="86"/>
  <c r="G230" i="86" s="1"/>
  <c r="F231" i="86"/>
  <c r="G231" i="86" s="1"/>
  <c r="F232" i="86"/>
  <c r="G232" i="86" s="1"/>
  <c r="F233" i="86"/>
  <c r="G233" i="86" s="1"/>
  <c r="O233" i="86" s="1"/>
  <c r="F234" i="86"/>
  <c r="G234" i="86" s="1"/>
  <c r="O234" i="86" s="1"/>
  <c r="F235" i="86"/>
  <c r="G235" i="86" s="1"/>
  <c r="N235" i="86" s="1"/>
  <c r="F236" i="86"/>
  <c r="G236" i="86" s="1"/>
  <c r="M236" i="86" s="1"/>
  <c r="F237" i="86"/>
  <c r="G237" i="86" s="1"/>
  <c r="O237" i="86" s="1"/>
  <c r="F238" i="86"/>
  <c r="G238" i="86" s="1"/>
  <c r="O238" i="86" s="1"/>
  <c r="F239" i="86"/>
  <c r="G239" i="86" s="1"/>
  <c r="F240" i="86"/>
  <c r="G240" i="86" s="1"/>
  <c r="F241" i="86"/>
  <c r="G241" i="86" s="1"/>
  <c r="F242" i="86"/>
  <c r="F243" i="86"/>
  <c r="F244" i="86"/>
  <c r="C245" i="86"/>
  <c r="F245" i="86"/>
  <c r="F246" i="86"/>
  <c r="F247" i="86"/>
  <c r="F248" i="86"/>
  <c r="F249" i="86"/>
  <c r="F250" i="86"/>
  <c r="F251" i="86"/>
  <c r="F252" i="86"/>
  <c r="F253" i="86"/>
  <c r="F254" i="86"/>
  <c r="F255" i="86"/>
  <c r="F256" i="86"/>
  <c r="F257" i="86"/>
  <c r="F258" i="86"/>
  <c r="F259" i="86"/>
  <c r="F260" i="86"/>
  <c r="F261" i="86"/>
  <c r="F262" i="86"/>
  <c r="F263" i="86"/>
  <c r="F264" i="86"/>
  <c r="F265" i="86"/>
  <c r="F266" i="86"/>
  <c r="F267" i="86"/>
  <c r="F268" i="86"/>
  <c r="G159" i="86"/>
  <c r="T3" i="106" l="1"/>
  <c r="T255" i="106"/>
  <c r="M232" i="86"/>
  <c r="I232" i="86"/>
  <c r="J231" i="86"/>
  <c r="N231" i="86"/>
  <c r="K234" i="86"/>
  <c r="I229" i="86"/>
  <c r="I233" i="86"/>
  <c r="I237" i="86"/>
  <c r="L229" i="86"/>
  <c r="L233" i="86"/>
  <c r="L237" i="86"/>
  <c r="M233" i="86"/>
  <c r="M237" i="86"/>
  <c r="M229" i="86"/>
  <c r="H229" i="86"/>
  <c r="H233" i="86"/>
  <c r="H237" i="86"/>
  <c r="S152" i="86"/>
  <c r="Q152" i="86"/>
  <c r="I152" i="86"/>
  <c r="P152" i="86"/>
  <c r="H152" i="86"/>
  <c r="M152" i="86"/>
  <c r="M227" i="86"/>
  <c r="I227" i="86"/>
  <c r="L227" i="86"/>
  <c r="H227" i="86"/>
  <c r="O227" i="86"/>
  <c r="K227" i="86"/>
  <c r="L228" i="86"/>
  <c r="H228" i="86"/>
  <c r="O228" i="86"/>
  <c r="K228" i="86"/>
  <c r="N228" i="86"/>
  <c r="J228" i="86"/>
  <c r="N230" i="86"/>
  <c r="J230" i="86"/>
  <c r="L230" i="86"/>
  <c r="H230" i="86"/>
  <c r="M230" i="86"/>
  <c r="I230" i="86"/>
  <c r="L152" i="86"/>
  <c r="S156" i="86"/>
  <c r="Q156" i="86"/>
  <c r="I156" i="86"/>
  <c r="P156" i="86"/>
  <c r="H156" i="86"/>
  <c r="M156" i="86"/>
  <c r="J227" i="86"/>
  <c r="I228" i="86"/>
  <c r="K230" i="86"/>
  <c r="M239" i="86"/>
  <c r="I239" i="86"/>
  <c r="L239" i="86"/>
  <c r="H239" i="86"/>
  <c r="O239" i="86"/>
  <c r="K239" i="86"/>
  <c r="L240" i="86"/>
  <c r="H240" i="86"/>
  <c r="O240" i="86"/>
  <c r="K240" i="86"/>
  <c r="N240" i="86"/>
  <c r="J240" i="86"/>
  <c r="O241" i="86"/>
  <c r="K241" i="86"/>
  <c r="N241" i="86"/>
  <c r="J241" i="86"/>
  <c r="M241" i="86"/>
  <c r="I241" i="86"/>
  <c r="L156" i="86"/>
  <c r="N227" i="86"/>
  <c r="M228" i="86"/>
  <c r="O230" i="86"/>
  <c r="M235" i="86"/>
  <c r="I235" i="86"/>
  <c r="L235" i="86"/>
  <c r="H235" i="86"/>
  <c r="O235" i="86"/>
  <c r="K235" i="86"/>
  <c r="L236" i="86"/>
  <c r="H236" i="86"/>
  <c r="N236" i="86"/>
  <c r="J236" i="86"/>
  <c r="O236" i="86"/>
  <c r="K236" i="86"/>
  <c r="N238" i="86"/>
  <c r="J238" i="86"/>
  <c r="M238" i="86"/>
  <c r="I238" i="86"/>
  <c r="L238" i="86"/>
  <c r="H238" i="86"/>
  <c r="J239" i="86"/>
  <c r="I240" i="86"/>
  <c r="H241" i="86"/>
  <c r="S148" i="86"/>
  <c r="Q148" i="86"/>
  <c r="I148" i="86"/>
  <c r="P148" i="86"/>
  <c r="H148" i="86"/>
  <c r="M148" i="86"/>
  <c r="M231" i="86"/>
  <c r="I231" i="86"/>
  <c r="O231" i="86"/>
  <c r="K231" i="86"/>
  <c r="L231" i="86"/>
  <c r="H231" i="86"/>
  <c r="L232" i="86"/>
  <c r="H232" i="86"/>
  <c r="N232" i="86"/>
  <c r="J232" i="86"/>
  <c r="O232" i="86"/>
  <c r="K232" i="86"/>
  <c r="N234" i="86"/>
  <c r="J234" i="86"/>
  <c r="M234" i="86"/>
  <c r="I234" i="86"/>
  <c r="L234" i="86"/>
  <c r="H234" i="86"/>
  <c r="J235" i="86"/>
  <c r="I236" i="86"/>
  <c r="K238" i="86"/>
  <c r="N239" i="86"/>
  <c r="M240" i="86"/>
  <c r="L241" i="86"/>
  <c r="J229" i="86"/>
  <c r="N229" i="86"/>
  <c r="J233" i="86"/>
  <c r="N233" i="86"/>
  <c r="J237" i="86"/>
  <c r="N237" i="86"/>
  <c r="K229" i="86"/>
  <c r="K233" i="86"/>
  <c r="K237" i="86"/>
  <c r="P147" i="86"/>
  <c r="L147" i="86"/>
  <c r="H147" i="86"/>
  <c r="R147" i="86"/>
  <c r="N147" i="86"/>
  <c r="J147" i="86"/>
  <c r="Q147" i="86"/>
  <c r="M147" i="86"/>
  <c r="I147" i="86"/>
  <c r="S147" i="86"/>
  <c r="O147" i="86"/>
  <c r="K147" i="86"/>
  <c r="P151" i="86"/>
  <c r="L151" i="86"/>
  <c r="H151" i="86"/>
  <c r="S151" i="86"/>
  <c r="O151" i="86"/>
  <c r="K151" i="86"/>
  <c r="J151" i="86"/>
  <c r="R151" i="86"/>
  <c r="N151" i="86"/>
  <c r="Q151" i="86"/>
  <c r="M151" i="86"/>
  <c r="I151" i="86"/>
  <c r="P155" i="86"/>
  <c r="L155" i="86"/>
  <c r="H155" i="86"/>
  <c r="S155" i="86"/>
  <c r="O155" i="86"/>
  <c r="K155" i="86"/>
  <c r="Q155" i="86"/>
  <c r="M155" i="86"/>
  <c r="I155" i="86"/>
  <c r="R155" i="86"/>
  <c r="N155" i="86"/>
  <c r="J155" i="86"/>
  <c r="P159" i="86"/>
  <c r="L159" i="86"/>
  <c r="H159" i="86"/>
  <c r="Q159" i="86"/>
  <c r="M159" i="86"/>
  <c r="I159" i="86"/>
  <c r="S159" i="86"/>
  <c r="O159" i="86"/>
  <c r="K159" i="86"/>
  <c r="R159" i="86"/>
  <c r="N159" i="86"/>
  <c r="J159" i="86"/>
  <c r="Q146" i="86"/>
  <c r="M146" i="86"/>
  <c r="I146" i="86"/>
  <c r="K146" i="86"/>
  <c r="R146" i="86"/>
  <c r="N146" i="86"/>
  <c r="J146" i="86"/>
  <c r="P146" i="86"/>
  <c r="L146" i="86"/>
  <c r="H146" i="86"/>
  <c r="S146" i="86"/>
  <c r="O146" i="86"/>
  <c r="Q150" i="86"/>
  <c r="M150" i="86"/>
  <c r="I150" i="86"/>
  <c r="P150" i="86"/>
  <c r="L150" i="86"/>
  <c r="H150" i="86"/>
  <c r="O150" i="86"/>
  <c r="S150" i="86"/>
  <c r="K150" i="86"/>
  <c r="R150" i="86"/>
  <c r="N150" i="86"/>
  <c r="J150" i="86"/>
  <c r="Q154" i="86"/>
  <c r="M154" i="86"/>
  <c r="I154" i="86"/>
  <c r="P154" i="86"/>
  <c r="L154" i="86"/>
  <c r="H154" i="86"/>
  <c r="R154" i="86"/>
  <c r="N154" i="86"/>
  <c r="J154" i="86"/>
  <c r="S154" i="86"/>
  <c r="O154" i="86"/>
  <c r="K154" i="86"/>
  <c r="Q158" i="86"/>
  <c r="M158" i="86"/>
  <c r="I158" i="86"/>
  <c r="R158" i="86"/>
  <c r="N158" i="86"/>
  <c r="J158" i="86"/>
  <c r="P158" i="86"/>
  <c r="L158" i="86"/>
  <c r="H158" i="86"/>
  <c r="S158" i="86"/>
  <c r="O158" i="86"/>
  <c r="K158" i="86"/>
  <c r="S160" i="86"/>
  <c r="O160" i="86"/>
  <c r="K160" i="86"/>
  <c r="L160" i="86"/>
  <c r="R160" i="86"/>
  <c r="N160" i="86"/>
  <c r="J160" i="86"/>
  <c r="Q160" i="86"/>
  <c r="M160" i="86"/>
  <c r="I160" i="86"/>
  <c r="P160" i="86"/>
  <c r="H160" i="86"/>
  <c r="K149" i="86"/>
  <c r="O149" i="86"/>
  <c r="S149" i="86"/>
  <c r="H153" i="86"/>
  <c r="L153" i="86"/>
  <c r="P153" i="86"/>
  <c r="H157" i="86"/>
  <c r="L157" i="86"/>
  <c r="P157" i="86"/>
  <c r="K153" i="86"/>
  <c r="O153" i="86"/>
  <c r="S153" i="86"/>
  <c r="H149" i="86"/>
  <c r="P149" i="86"/>
  <c r="J148" i="86"/>
  <c r="N148" i="86"/>
  <c r="R148" i="86"/>
  <c r="I149" i="86"/>
  <c r="M149" i="86"/>
  <c r="Q149" i="86"/>
  <c r="J152" i="86"/>
  <c r="N152" i="86"/>
  <c r="R152" i="86"/>
  <c r="I153" i="86"/>
  <c r="M153" i="86"/>
  <c r="Q153" i="86"/>
  <c r="J156" i="86"/>
  <c r="N156" i="86"/>
  <c r="R156" i="86"/>
  <c r="I157" i="86"/>
  <c r="M157" i="86"/>
  <c r="Q157" i="86"/>
  <c r="K157" i="86"/>
  <c r="O157" i="86"/>
  <c r="S157" i="86"/>
  <c r="L149" i="86"/>
  <c r="K148" i="86"/>
  <c r="O148" i="86"/>
  <c r="J149" i="86"/>
  <c r="N149" i="86"/>
  <c r="K152" i="86"/>
  <c r="O152" i="86"/>
  <c r="J153" i="86"/>
  <c r="N153" i="86"/>
  <c r="K156" i="86"/>
  <c r="O156" i="86"/>
  <c r="J157" i="86"/>
  <c r="N157" i="86"/>
  <c r="G242" i="86" l="1"/>
  <c r="N242" i="86" s="1"/>
  <c r="G243" i="86"/>
  <c r="G244" i="86"/>
  <c r="G247" i="86"/>
  <c r="G248" i="86"/>
  <c r="K248" i="86" s="1"/>
  <c r="G250" i="86"/>
  <c r="G251" i="86"/>
  <c r="G255" i="86"/>
  <c r="G257" i="86"/>
  <c r="N257" i="86" s="1"/>
  <c r="G258" i="86"/>
  <c r="G259" i="86"/>
  <c r="G173" i="86"/>
  <c r="G174" i="86"/>
  <c r="G175" i="86"/>
  <c r="G176" i="86"/>
  <c r="R176" i="86" s="1"/>
  <c r="G177" i="86"/>
  <c r="G178" i="86"/>
  <c r="G179" i="86"/>
  <c r="G180" i="86"/>
  <c r="O180" i="86" s="1"/>
  <c r="G182" i="86"/>
  <c r="G183" i="86"/>
  <c r="G184" i="86"/>
  <c r="G185" i="86"/>
  <c r="G186" i="86"/>
  <c r="G188" i="86"/>
  <c r="O188" i="86" s="1"/>
  <c r="G189" i="86"/>
  <c r="N189" i="86" s="1"/>
  <c r="G190" i="86"/>
  <c r="G191" i="86"/>
  <c r="G192" i="86"/>
  <c r="G187" i="86"/>
  <c r="O187" i="86" s="1"/>
  <c r="G181" i="86"/>
  <c r="N181" i="86" s="1"/>
  <c r="G260" i="86"/>
  <c r="G256" i="86"/>
  <c r="G254" i="86"/>
  <c r="G253" i="86"/>
  <c r="G252" i="86"/>
  <c r="G249" i="86"/>
  <c r="N249" i="86" s="1"/>
  <c r="G246" i="86"/>
  <c r="G245" i="86"/>
  <c r="G226" i="86"/>
  <c r="O179" i="86" l="1"/>
  <c r="I179" i="86"/>
  <c r="Q179" i="86"/>
  <c r="Q187" i="86"/>
  <c r="K176" i="86"/>
  <c r="S176" i="86"/>
  <c r="M242" i="86"/>
  <c r="R175" i="86"/>
  <c r="M175" i="86"/>
  <c r="L175" i="86"/>
  <c r="K175" i="86"/>
  <c r="H175" i="86"/>
  <c r="P175" i="86"/>
  <c r="S175" i="86"/>
  <c r="S191" i="86"/>
  <c r="M191" i="86"/>
  <c r="L191" i="86"/>
  <c r="S183" i="86"/>
  <c r="M183" i="86"/>
  <c r="L183" i="86"/>
  <c r="H180" i="86"/>
  <c r="H188" i="86"/>
  <c r="P180" i="86"/>
  <c r="P188" i="86"/>
  <c r="L176" i="86"/>
  <c r="H179" i="86"/>
  <c r="H187" i="86"/>
  <c r="I187" i="86"/>
  <c r="P179" i="86"/>
  <c r="P187" i="86"/>
  <c r="Q186" i="86"/>
  <c r="I186" i="86"/>
  <c r="P186" i="86"/>
  <c r="H186" i="86"/>
  <c r="O186" i="86"/>
  <c r="R186" i="86"/>
  <c r="N186" i="86"/>
  <c r="M186" i="86"/>
  <c r="L186" i="86"/>
  <c r="S186" i="86"/>
  <c r="K186" i="86"/>
  <c r="J186" i="86"/>
  <c r="R177" i="86"/>
  <c r="J177" i="86"/>
  <c r="Q177" i="86"/>
  <c r="I177" i="86"/>
  <c r="P177" i="86"/>
  <c r="H177" i="86"/>
  <c r="O177" i="86"/>
  <c r="N177" i="86"/>
  <c r="K177" i="86"/>
  <c r="M177" i="86"/>
  <c r="S177" i="86"/>
  <c r="L177" i="86"/>
  <c r="I250" i="86"/>
  <c r="M250" i="86"/>
  <c r="H250" i="86"/>
  <c r="M174" i="86"/>
  <c r="L174" i="86"/>
  <c r="S174" i="86"/>
  <c r="K174" i="86"/>
  <c r="R174" i="86"/>
  <c r="J174" i="86"/>
  <c r="Q174" i="86"/>
  <c r="I174" i="86"/>
  <c r="N174" i="86"/>
  <c r="P174" i="86"/>
  <c r="H174" i="86"/>
  <c r="O174" i="86"/>
  <c r="S184" i="86"/>
  <c r="K184" i="86"/>
  <c r="R184" i="86"/>
  <c r="J184" i="86"/>
  <c r="Q184" i="86"/>
  <c r="I184" i="86"/>
  <c r="P184" i="86"/>
  <c r="H184" i="86"/>
  <c r="O184" i="86"/>
  <c r="L184" i="86"/>
  <c r="N184" i="86"/>
  <c r="M184" i="86"/>
  <c r="N173" i="86"/>
  <c r="M173" i="86"/>
  <c r="L173" i="86"/>
  <c r="O173" i="86"/>
  <c r="S173" i="86"/>
  <c r="K173" i="86"/>
  <c r="R173" i="86"/>
  <c r="J173" i="86"/>
  <c r="Q173" i="86"/>
  <c r="I173" i="86"/>
  <c r="P173" i="86"/>
  <c r="H173" i="86"/>
  <c r="M190" i="86"/>
  <c r="L190" i="86"/>
  <c r="S190" i="86"/>
  <c r="K190" i="86"/>
  <c r="R190" i="86"/>
  <c r="J190" i="86"/>
  <c r="N190" i="86"/>
  <c r="Q190" i="86"/>
  <c r="I190" i="86"/>
  <c r="P190" i="86"/>
  <c r="H190" i="86"/>
  <c r="O190" i="86"/>
  <c r="Q178" i="86"/>
  <c r="I178" i="86"/>
  <c r="P178" i="86"/>
  <c r="H178" i="86"/>
  <c r="O178" i="86"/>
  <c r="N178" i="86"/>
  <c r="M178" i="86"/>
  <c r="J178" i="86"/>
  <c r="L178" i="86"/>
  <c r="R178" i="86"/>
  <c r="S178" i="86"/>
  <c r="K178" i="86"/>
  <c r="M182" i="86"/>
  <c r="L182" i="86"/>
  <c r="S182" i="86"/>
  <c r="K182" i="86"/>
  <c r="R182" i="86"/>
  <c r="J182" i="86"/>
  <c r="Q182" i="86"/>
  <c r="I182" i="86"/>
  <c r="N182" i="86"/>
  <c r="P182" i="86"/>
  <c r="H182" i="86"/>
  <c r="O182" i="86"/>
  <c r="O243" i="86"/>
  <c r="M243" i="86"/>
  <c r="L243" i="86"/>
  <c r="K243" i="86"/>
  <c r="J243" i="86"/>
  <c r="I243" i="86"/>
  <c r="H243" i="86"/>
  <c r="S192" i="86"/>
  <c r="K192" i="86"/>
  <c r="R192" i="86"/>
  <c r="J192" i="86"/>
  <c r="Q192" i="86"/>
  <c r="I192" i="86"/>
  <c r="P192" i="86"/>
  <c r="H192" i="86"/>
  <c r="O192" i="86"/>
  <c r="N192" i="86"/>
  <c r="M192" i="86"/>
  <c r="L192" i="86"/>
  <c r="R185" i="86"/>
  <c r="J185" i="86"/>
  <c r="Q185" i="86"/>
  <c r="I185" i="86"/>
  <c r="P185" i="86"/>
  <c r="H185" i="86"/>
  <c r="O185" i="86"/>
  <c r="N185" i="86"/>
  <c r="S185" i="86"/>
  <c r="M185" i="86"/>
  <c r="L185" i="86"/>
  <c r="K185" i="86"/>
  <c r="O189" i="86"/>
  <c r="M249" i="86"/>
  <c r="N175" i="86"/>
  <c r="M176" i="86"/>
  <c r="J179" i="86"/>
  <c r="R179" i="86"/>
  <c r="I180" i="86"/>
  <c r="Q180" i="86"/>
  <c r="H181" i="86"/>
  <c r="P181" i="86"/>
  <c r="N183" i="86"/>
  <c r="J187" i="86"/>
  <c r="R187" i="86"/>
  <c r="I188" i="86"/>
  <c r="Q188" i="86"/>
  <c r="H189" i="86"/>
  <c r="P189" i="86"/>
  <c r="N191" i="86"/>
  <c r="L249" i="86"/>
  <c r="O181" i="86"/>
  <c r="O175" i="86"/>
  <c r="N176" i="86"/>
  <c r="K179" i="86"/>
  <c r="S179" i="86"/>
  <c r="J180" i="86"/>
  <c r="R180" i="86"/>
  <c r="I181" i="86"/>
  <c r="Q181" i="86"/>
  <c r="O183" i="86"/>
  <c r="K187" i="86"/>
  <c r="S187" i="86"/>
  <c r="J188" i="86"/>
  <c r="R188" i="86"/>
  <c r="I189" i="86"/>
  <c r="Q189" i="86"/>
  <c r="O191" i="86"/>
  <c r="O176" i="86"/>
  <c r="L179" i="86"/>
  <c r="K180" i="86"/>
  <c r="S180" i="86"/>
  <c r="J181" i="86"/>
  <c r="R181" i="86"/>
  <c r="H183" i="86"/>
  <c r="P183" i="86"/>
  <c r="L187" i="86"/>
  <c r="K188" i="86"/>
  <c r="S188" i="86"/>
  <c r="J189" i="86"/>
  <c r="R189" i="86"/>
  <c r="H191" i="86"/>
  <c r="P191" i="86"/>
  <c r="I175" i="86"/>
  <c r="Q175" i="86"/>
  <c r="H176" i="86"/>
  <c r="P176" i="86"/>
  <c r="M179" i="86"/>
  <c r="L180" i="86"/>
  <c r="K181" i="86"/>
  <c r="S181" i="86"/>
  <c r="I183" i="86"/>
  <c r="Q183" i="86"/>
  <c r="M187" i="86"/>
  <c r="L188" i="86"/>
  <c r="K189" i="86"/>
  <c r="S189" i="86"/>
  <c r="I191" i="86"/>
  <c r="Q191" i="86"/>
  <c r="J175" i="86"/>
  <c r="I176" i="86"/>
  <c r="Q176" i="86"/>
  <c r="N179" i="86"/>
  <c r="M180" i="86"/>
  <c r="L181" i="86"/>
  <c r="J183" i="86"/>
  <c r="R183" i="86"/>
  <c r="N187" i="86"/>
  <c r="M188" i="86"/>
  <c r="L189" i="86"/>
  <c r="J191" i="86"/>
  <c r="R191" i="86"/>
  <c r="J176" i="86"/>
  <c r="N180" i="86"/>
  <c r="M181" i="86"/>
  <c r="K183" i="86"/>
  <c r="N188" i="86"/>
  <c r="M189" i="86"/>
  <c r="K191" i="86"/>
  <c r="J249" i="86"/>
  <c r="H247" i="86"/>
  <c r="M247" i="86"/>
  <c r="L247" i="86"/>
  <c r="K247" i="86"/>
  <c r="J247" i="86"/>
  <c r="I247" i="86"/>
  <c r="O247" i="86"/>
  <c r="N247" i="86"/>
  <c r="K256" i="86"/>
  <c r="J256" i="86"/>
  <c r="I256" i="86"/>
  <c r="H256" i="86"/>
  <c r="O256" i="86"/>
  <c r="N256" i="86"/>
  <c r="M256" i="86"/>
  <c r="L256" i="86"/>
  <c r="L251" i="86"/>
  <c r="K251" i="86"/>
  <c r="J251" i="86"/>
  <c r="I251" i="86"/>
  <c r="H251" i="86"/>
  <c r="O251" i="86"/>
  <c r="N251" i="86"/>
  <c r="M251" i="86"/>
  <c r="K226" i="86"/>
  <c r="I226" i="86"/>
  <c r="J226" i="86"/>
  <c r="H226" i="86"/>
  <c r="O226" i="86"/>
  <c r="N226" i="86"/>
  <c r="M226" i="86"/>
  <c r="L226" i="86"/>
  <c r="O252" i="86"/>
  <c r="M252" i="86"/>
  <c r="L252" i="86"/>
  <c r="K252" i="86"/>
  <c r="J252" i="86"/>
  <c r="I252" i="86"/>
  <c r="H252" i="86"/>
  <c r="N252" i="86"/>
  <c r="L259" i="86"/>
  <c r="K259" i="86"/>
  <c r="J259" i="86"/>
  <c r="I259" i="86"/>
  <c r="H259" i="86"/>
  <c r="O259" i="86"/>
  <c r="N259" i="86"/>
  <c r="M259" i="86"/>
  <c r="J245" i="86"/>
  <c r="O245" i="86"/>
  <c r="M245" i="86"/>
  <c r="N245" i="86"/>
  <c r="L245" i="86"/>
  <c r="K245" i="86"/>
  <c r="I245" i="86"/>
  <c r="H245" i="86"/>
  <c r="J253" i="86"/>
  <c r="I253" i="86"/>
  <c r="H253" i="86"/>
  <c r="O253" i="86"/>
  <c r="N253" i="86"/>
  <c r="M253" i="86"/>
  <c r="L253" i="86"/>
  <c r="K253" i="86"/>
  <c r="H255" i="86"/>
  <c r="O255" i="86"/>
  <c r="N255" i="86"/>
  <c r="M255" i="86"/>
  <c r="L255" i="86"/>
  <c r="K255" i="86"/>
  <c r="J255" i="86"/>
  <c r="I255" i="86"/>
  <c r="O260" i="86"/>
  <c r="N260" i="86"/>
  <c r="M260" i="86"/>
  <c r="L260" i="86"/>
  <c r="K260" i="86"/>
  <c r="J260" i="86"/>
  <c r="I260" i="86"/>
  <c r="H260" i="86"/>
  <c r="O244" i="86"/>
  <c r="L244" i="86"/>
  <c r="K244" i="86"/>
  <c r="J244" i="86"/>
  <c r="I244" i="86"/>
  <c r="H244" i="86"/>
  <c r="N244" i="86"/>
  <c r="M244" i="86"/>
  <c r="M246" i="86"/>
  <c r="J246" i="86"/>
  <c r="H246" i="86"/>
  <c r="O246" i="86"/>
  <c r="N246" i="86"/>
  <c r="K246" i="86"/>
  <c r="I246" i="86"/>
  <c r="L246" i="86"/>
  <c r="M254" i="86"/>
  <c r="L254" i="86"/>
  <c r="K254" i="86"/>
  <c r="J254" i="86"/>
  <c r="I254" i="86"/>
  <c r="H254" i="86"/>
  <c r="O254" i="86"/>
  <c r="N254" i="86"/>
  <c r="I258" i="86"/>
  <c r="H258" i="86"/>
  <c r="O258" i="86"/>
  <c r="N258" i="86"/>
  <c r="M258" i="86"/>
  <c r="L258" i="86"/>
  <c r="K258" i="86"/>
  <c r="J258" i="86"/>
  <c r="L248" i="86"/>
  <c r="O249" i="86"/>
  <c r="J250" i="86"/>
  <c r="O257" i="86"/>
  <c r="O242" i="86"/>
  <c r="I248" i="86"/>
  <c r="H242" i="86"/>
  <c r="I242" i="86"/>
  <c r="J242" i="86"/>
  <c r="K242" i="86"/>
  <c r="N243" i="86"/>
  <c r="M248" i="86"/>
  <c r="H249" i="86"/>
  <c r="K250" i="86"/>
  <c r="H257" i="86"/>
  <c r="L242" i="86"/>
  <c r="N248" i="86"/>
  <c r="I249" i="86"/>
  <c r="L250" i="86"/>
  <c r="I257" i="86"/>
  <c r="J257" i="86"/>
  <c r="O248" i="86"/>
  <c r="H248" i="86"/>
  <c r="K249" i="86"/>
  <c r="N250" i="86"/>
  <c r="K257" i="86"/>
  <c r="O250" i="86"/>
  <c r="L257" i="86"/>
  <c r="M257" i="86"/>
  <c r="J248" i="86"/>
  <c r="G217" i="86"/>
  <c r="G218" i="86"/>
  <c r="O218" i="86" s="1"/>
  <c r="G219" i="86"/>
  <c r="G220" i="86"/>
  <c r="G221" i="86"/>
  <c r="G222" i="86"/>
  <c r="G223" i="86"/>
  <c r="N223" i="86" s="1"/>
  <c r="G224" i="86"/>
  <c r="G225" i="86"/>
  <c r="G261" i="86"/>
  <c r="G170" i="86"/>
  <c r="G169" i="86"/>
  <c r="G168" i="86"/>
  <c r="G167" i="86"/>
  <c r="N167" i="86" s="1"/>
  <c r="G166" i="86"/>
  <c r="O166" i="86" s="1"/>
  <c r="G165" i="86"/>
  <c r="G164" i="86"/>
  <c r="G163" i="86"/>
  <c r="G162" i="86"/>
  <c r="G161" i="86"/>
  <c r="O162" i="86" l="1"/>
  <c r="P162" i="86"/>
  <c r="L162" i="86"/>
  <c r="K162" i="86"/>
  <c r="J162" i="86"/>
  <c r="I162" i="86"/>
  <c r="K217" i="86"/>
  <c r="M217" i="86"/>
  <c r="L217" i="86"/>
  <c r="I217" i="86"/>
  <c r="H218" i="86"/>
  <c r="M220" i="86"/>
  <c r="L220" i="86"/>
  <c r="K220" i="86"/>
  <c r="J220" i="86"/>
  <c r="I220" i="86"/>
  <c r="H220" i="86"/>
  <c r="N220" i="86"/>
  <c r="O220" i="86"/>
  <c r="H221" i="86"/>
  <c r="O221" i="86"/>
  <c r="N221" i="86"/>
  <c r="M221" i="86"/>
  <c r="L221" i="86"/>
  <c r="I221" i="86"/>
  <c r="K221" i="86"/>
  <c r="J221" i="86"/>
  <c r="K222" i="86"/>
  <c r="J222" i="86"/>
  <c r="I222" i="86"/>
  <c r="H222" i="86"/>
  <c r="O222" i="86"/>
  <c r="N222" i="86"/>
  <c r="M222" i="86"/>
  <c r="L222" i="86"/>
  <c r="O161" i="86"/>
  <c r="I161" i="86"/>
  <c r="R161" i="86"/>
  <c r="H161" i="86"/>
  <c r="Q161" i="86"/>
  <c r="S161" i="86"/>
  <c r="P161" i="86"/>
  <c r="M161" i="86"/>
  <c r="L161" i="86"/>
  <c r="J161" i="86"/>
  <c r="K161" i="86"/>
  <c r="S169" i="86"/>
  <c r="M169" i="86"/>
  <c r="L169" i="86"/>
  <c r="O165" i="86"/>
  <c r="Q165" i="86"/>
  <c r="P165" i="86"/>
  <c r="I165" i="86"/>
  <c r="H165" i="86"/>
  <c r="P164" i="86"/>
  <c r="R164" i="86"/>
  <c r="Q164" i="86"/>
  <c r="J164" i="86"/>
  <c r="I164" i="86"/>
  <c r="H164" i="86"/>
  <c r="P163" i="86"/>
  <c r="I163" i="86"/>
  <c r="S163" i="86"/>
  <c r="R163" i="86"/>
  <c r="H163" i="86"/>
  <c r="Q163" i="86"/>
  <c r="K163" i="86"/>
  <c r="J163" i="86"/>
  <c r="I224" i="86"/>
  <c r="H224" i="86"/>
  <c r="O224" i="86"/>
  <c r="N224" i="86"/>
  <c r="M224" i="86"/>
  <c r="L224" i="86"/>
  <c r="K224" i="86"/>
  <c r="J224" i="86"/>
  <c r="L225" i="86"/>
  <c r="K225" i="86"/>
  <c r="J225" i="86"/>
  <c r="I225" i="86"/>
  <c r="H225" i="86"/>
  <c r="O225" i="86"/>
  <c r="N225" i="86"/>
  <c r="M225" i="86"/>
  <c r="J219" i="86"/>
  <c r="I219" i="86"/>
  <c r="H219" i="86"/>
  <c r="O219" i="86"/>
  <c r="N219" i="86"/>
  <c r="M219" i="86"/>
  <c r="K219" i="86"/>
  <c r="L219" i="86"/>
  <c r="O261" i="86"/>
  <c r="N261" i="86"/>
  <c r="M261" i="86"/>
  <c r="L261" i="86"/>
  <c r="K261" i="86"/>
  <c r="J261" i="86"/>
  <c r="I261" i="86"/>
  <c r="H261" i="86"/>
  <c r="O223" i="86"/>
  <c r="Q162" i="86"/>
  <c r="P166" i="86"/>
  <c r="N217" i="86"/>
  <c r="I218" i="86"/>
  <c r="H223" i="86"/>
  <c r="R162" i="86"/>
  <c r="O217" i="86"/>
  <c r="J218" i="86"/>
  <c r="I223" i="86"/>
  <c r="H162" i="86"/>
  <c r="S162" i="86"/>
  <c r="H217" i="86"/>
  <c r="K218" i="86"/>
  <c r="J223" i="86"/>
  <c r="H166" i="86"/>
  <c r="L218" i="86"/>
  <c r="K223" i="86"/>
  <c r="J217" i="86"/>
  <c r="M218" i="86"/>
  <c r="L223" i="86"/>
  <c r="N218" i="86"/>
  <c r="M223" i="86"/>
  <c r="M168" i="86"/>
  <c r="L168" i="86"/>
  <c r="S168" i="86"/>
  <c r="K168" i="86"/>
  <c r="R168" i="86"/>
  <c r="J168" i="86"/>
  <c r="Q168" i="86"/>
  <c r="I168" i="86"/>
  <c r="P168" i="86"/>
  <c r="H168" i="86"/>
  <c r="N168" i="86"/>
  <c r="O168" i="86"/>
  <c r="S170" i="86"/>
  <c r="K170" i="86"/>
  <c r="R170" i="86"/>
  <c r="J170" i="86"/>
  <c r="Q170" i="86"/>
  <c r="I170" i="86"/>
  <c r="P170" i="86"/>
  <c r="H170" i="86"/>
  <c r="O170" i="86"/>
  <c r="N170" i="86"/>
  <c r="M170" i="86"/>
  <c r="L170" i="86"/>
  <c r="N161" i="86"/>
  <c r="M162" i="86"/>
  <c r="L163" i="86"/>
  <c r="K164" i="86"/>
  <c r="S164" i="86"/>
  <c r="J165" i="86"/>
  <c r="R165" i="86"/>
  <c r="I166" i="86"/>
  <c r="Q166" i="86"/>
  <c r="H167" i="86"/>
  <c r="P167" i="86"/>
  <c r="N169" i="86"/>
  <c r="O167" i="86"/>
  <c r="N162" i="86"/>
  <c r="M163" i="86"/>
  <c r="L164" i="86"/>
  <c r="K165" i="86"/>
  <c r="S165" i="86"/>
  <c r="J166" i="86"/>
  <c r="R166" i="86"/>
  <c r="I167" i="86"/>
  <c r="Q167" i="86"/>
  <c r="O169" i="86"/>
  <c r="N163" i="86"/>
  <c r="M164" i="86"/>
  <c r="L165" i="86"/>
  <c r="K166" i="86"/>
  <c r="S166" i="86"/>
  <c r="J167" i="86"/>
  <c r="R167" i="86"/>
  <c r="H169" i="86"/>
  <c r="P169" i="86"/>
  <c r="O163" i="86"/>
  <c r="N164" i="86"/>
  <c r="M165" i="86"/>
  <c r="L166" i="86"/>
  <c r="K167" i="86"/>
  <c r="S167" i="86"/>
  <c r="I169" i="86"/>
  <c r="Q169" i="86"/>
  <c r="O164" i="86"/>
  <c r="N165" i="86"/>
  <c r="M166" i="86"/>
  <c r="L167" i="86"/>
  <c r="J169" i="86"/>
  <c r="R169" i="86"/>
  <c r="N166" i="86"/>
  <c r="M167" i="86"/>
  <c r="K169" i="86"/>
  <c r="G206" i="86" l="1"/>
  <c r="G207" i="86"/>
  <c r="G210" i="86"/>
  <c r="G212" i="86"/>
  <c r="G213" i="86"/>
  <c r="G214" i="86"/>
  <c r="G215" i="86"/>
  <c r="G216" i="86"/>
  <c r="G263" i="86"/>
  <c r="G265" i="86"/>
  <c r="G266" i="86"/>
  <c r="G267" i="86"/>
  <c r="G268" i="86"/>
  <c r="G208" i="86"/>
  <c r="G209" i="86"/>
  <c r="G211" i="86"/>
  <c r="G262" i="86"/>
  <c r="G264" i="86"/>
  <c r="F204" i="86"/>
  <c r="G204" i="86" s="1"/>
  <c r="G205" i="86"/>
  <c r="G137" i="86" l="1"/>
  <c r="G138" i="86"/>
  <c r="G139" i="86"/>
  <c r="G140" i="86"/>
  <c r="G141" i="86"/>
  <c r="G142" i="86"/>
  <c r="G143" i="86"/>
  <c r="G144" i="86"/>
  <c r="G145" i="86"/>
  <c r="G171" i="86"/>
  <c r="G172" i="86"/>
  <c r="G193" i="86"/>
  <c r="G194" i="86"/>
  <c r="G195" i="86"/>
  <c r="G196" i="86"/>
  <c r="G197" i="86"/>
  <c r="G198" i="86"/>
  <c r="G199" i="86"/>
  <c r="G200" i="86"/>
  <c r="F136" i="86"/>
  <c r="G136" i="86" s="1"/>
  <c r="H136" i="86" s="1"/>
  <c r="M215" i="86" l="1"/>
  <c r="L215" i="86"/>
  <c r="K215" i="86"/>
  <c r="J215" i="86"/>
  <c r="I215" i="86"/>
  <c r="N215" i="86"/>
  <c r="H215" i="86"/>
  <c r="O215" i="86"/>
  <c r="N266" i="86"/>
  <c r="M266" i="86"/>
  <c r="O266" i="86"/>
  <c r="L266" i="86"/>
  <c r="I266" i="86"/>
  <c r="K266" i="86"/>
  <c r="J266" i="86"/>
  <c r="H266" i="86"/>
  <c r="M207" i="86"/>
  <c r="N207" i="86"/>
  <c r="L207" i="86"/>
  <c r="K207" i="86"/>
  <c r="J207" i="86"/>
  <c r="I207" i="86"/>
  <c r="H207" i="86"/>
  <c r="O207" i="86"/>
  <c r="N214" i="86"/>
  <c r="M214" i="86"/>
  <c r="I214" i="86"/>
  <c r="L214" i="86"/>
  <c r="J214" i="86"/>
  <c r="K214" i="86"/>
  <c r="H214" i="86"/>
  <c r="O214" i="86"/>
  <c r="M205" i="86"/>
  <c r="L205" i="86"/>
  <c r="J205" i="86"/>
  <c r="N205" i="86"/>
  <c r="K205" i="86"/>
  <c r="O205" i="86"/>
  <c r="I205" i="86"/>
  <c r="H205" i="86"/>
  <c r="N265" i="86"/>
  <c r="M265" i="86"/>
  <c r="L265" i="86"/>
  <c r="K265" i="86"/>
  <c r="I265" i="86"/>
  <c r="J265" i="86"/>
  <c r="O265" i="86"/>
  <c r="H265" i="86"/>
  <c r="M212" i="86"/>
  <c r="J212" i="86"/>
  <c r="I212" i="86"/>
  <c r="L212" i="86"/>
  <c r="K212" i="86"/>
  <c r="N212" i="86"/>
  <c r="O212" i="86"/>
  <c r="H212" i="86"/>
  <c r="N268" i="86"/>
  <c r="M268" i="86"/>
  <c r="L268" i="86"/>
  <c r="K268" i="86"/>
  <c r="J268" i="86"/>
  <c r="I268" i="86"/>
  <c r="H268" i="86"/>
  <c r="O268" i="86"/>
  <c r="M264" i="86"/>
  <c r="I264" i="86"/>
  <c r="L264" i="86"/>
  <c r="O264" i="86"/>
  <c r="K264" i="86"/>
  <c r="J264" i="86"/>
  <c r="H264" i="86"/>
  <c r="N264" i="86"/>
  <c r="M263" i="86"/>
  <c r="L263" i="86"/>
  <c r="K263" i="86"/>
  <c r="N263" i="86"/>
  <c r="J263" i="86"/>
  <c r="I263" i="86"/>
  <c r="H263" i="86"/>
  <c r="O263" i="86"/>
  <c r="N262" i="86"/>
  <c r="M262" i="86"/>
  <c r="J262" i="86"/>
  <c r="I262" i="86"/>
  <c r="L262" i="86"/>
  <c r="K262" i="86"/>
  <c r="O262" i="86"/>
  <c r="H262" i="86"/>
  <c r="M211" i="86"/>
  <c r="L211" i="86"/>
  <c r="K211" i="86"/>
  <c r="J211" i="86"/>
  <c r="I211" i="86"/>
  <c r="H211" i="86"/>
  <c r="O211" i="86"/>
  <c r="N211" i="86"/>
  <c r="N209" i="86"/>
  <c r="M209" i="86"/>
  <c r="K209" i="86"/>
  <c r="J209" i="86"/>
  <c r="I209" i="86"/>
  <c r="O209" i="86"/>
  <c r="L209" i="86"/>
  <c r="H209" i="86"/>
  <c r="O267" i="86"/>
  <c r="N267" i="86"/>
  <c r="M267" i="86"/>
  <c r="I267" i="86"/>
  <c r="L267" i="86"/>
  <c r="K267" i="86"/>
  <c r="J267" i="86"/>
  <c r="H267" i="86"/>
  <c r="M216" i="86"/>
  <c r="N216" i="86"/>
  <c r="L216" i="86"/>
  <c r="I216" i="86"/>
  <c r="K216" i="86"/>
  <c r="J216" i="86"/>
  <c r="H216" i="86"/>
  <c r="O216" i="86"/>
  <c r="M208" i="86"/>
  <c r="L208" i="86"/>
  <c r="K208" i="86"/>
  <c r="O208" i="86"/>
  <c r="J208" i="86"/>
  <c r="I208" i="86"/>
  <c r="N208" i="86"/>
  <c r="H208" i="86"/>
  <c r="N210" i="86"/>
  <c r="M210" i="86"/>
  <c r="L210" i="86"/>
  <c r="J210" i="86"/>
  <c r="I210" i="86"/>
  <c r="O210" i="86"/>
  <c r="K210" i="86"/>
  <c r="H210" i="86"/>
  <c r="M213" i="86"/>
  <c r="L213" i="86"/>
  <c r="N213" i="86"/>
  <c r="K213" i="86"/>
  <c r="I213" i="86"/>
  <c r="O213" i="86"/>
  <c r="J213" i="86"/>
  <c r="H213" i="86"/>
  <c r="O206" i="86"/>
  <c r="M206" i="86"/>
  <c r="K206" i="86"/>
  <c r="J206" i="86"/>
  <c r="I206" i="86"/>
  <c r="L206" i="86"/>
  <c r="N206" i="86"/>
  <c r="H206" i="86"/>
  <c r="O204" i="86"/>
  <c r="J204" i="86"/>
  <c r="H204" i="86"/>
  <c r="N204" i="86"/>
  <c r="M204" i="86"/>
  <c r="I204" i="86"/>
  <c r="L204" i="86"/>
  <c r="K204" i="86"/>
  <c r="M194" i="86"/>
  <c r="N194" i="86"/>
  <c r="O194" i="86"/>
  <c r="H194" i="86"/>
  <c r="P194" i="86"/>
  <c r="L194" i="86"/>
  <c r="I194" i="86"/>
  <c r="Q194" i="86"/>
  <c r="K194" i="86"/>
  <c r="J194" i="86"/>
  <c r="R194" i="86"/>
  <c r="S194" i="86"/>
  <c r="I140" i="86"/>
  <c r="Q140" i="86"/>
  <c r="S140" i="86"/>
  <c r="H140" i="86"/>
  <c r="J140" i="86"/>
  <c r="R140" i="86"/>
  <c r="K140" i="86"/>
  <c r="L140" i="86"/>
  <c r="M140" i="86"/>
  <c r="O140" i="86"/>
  <c r="N140" i="86"/>
  <c r="P140" i="86"/>
  <c r="M172" i="86"/>
  <c r="N172" i="86"/>
  <c r="O172" i="86"/>
  <c r="H172" i="86"/>
  <c r="P172" i="86"/>
  <c r="S172" i="86"/>
  <c r="I172" i="86"/>
  <c r="Q172" i="86"/>
  <c r="K172" i="86"/>
  <c r="L172" i="86"/>
  <c r="J172" i="86"/>
  <c r="R172" i="86"/>
  <c r="I193" i="86"/>
  <c r="Q193" i="86"/>
  <c r="K193" i="86"/>
  <c r="P193" i="86"/>
  <c r="J193" i="86"/>
  <c r="R193" i="86"/>
  <c r="S193" i="86"/>
  <c r="L193" i="86"/>
  <c r="M193" i="86"/>
  <c r="N193" i="86"/>
  <c r="O193" i="86"/>
  <c r="H193" i="86"/>
  <c r="I199" i="86"/>
  <c r="Q199" i="86"/>
  <c r="K199" i="86"/>
  <c r="J199" i="86"/>
  <c r="R199" i="86"/>
  <c r="S199" i="86"/>
  <c r="P199" i="86"/>
  <c r="L199" i="86"/>
  <c r="M199" i="86"/>
  <c r="N199" i="86"/>
  <c r="O199" i="86"/>
  <c r="H199" i="86"/>
  <c r="I171" i="86"/>
  <c r="Q171" i="86"/>
  <c r="J171" i="86"/>
  <c r="R171" i="86"/>
  <c r="K171" i="86"/>
  <c r="S171" i="86"/>
  <c r="P171" i="86"/>
  <c r="L171" i="86"/>
  <c r="H171" i="86"/>
  <c r="M171" i="86"/>
  <c r="N171" i="86"/>
  <c r="O171" i="86"/>
  <c r="M145" i="86"/>
  <c r="N145" i="86"/>
  <c r="O145" i="86"/>
  <c r="H145" i="86"/>
  <c r="P145" i="86"/>
  <c r="S145" i="86"/>
  <c r="L145" i="86"/>
  <c r="I145" i="86"/>
  <c r="Q145" i="86"/>
  <c r="K145" i="86"/>
  <c r="J145" i="86"/>
  <c r="R145" i="86"/>
  <c r="M198" i="86"/>
  <c r="O198" i="86"/>
  <c r="N198" i="86"/>
  <c r="H198" i="86"/>
  <c r="P198" i="86"/>
  <c r="I198" i="86"/>
  <c r="Q198" i="86"/>
  <c r="S198" i="86"/>
  <c r="L198" i="86"/>
  <c r="J198" i="86"/>
  <c r="R198" i="86"/>
  <c r="K198" i="86"/>
  <c r="I197" i="86"/>
  <c r="Q197" i="86"/>
  <c r="K197" i="86"/>
  <c r="H197" i="86"/>
  <c r="J197" i="86"/>
  <c r="R197" i="86"/>
  <c r="S197" i="86"/>
  <c r="L197" i="86"/>
  <c r="O197" i="86"/>
  <c r="P197" i="86"/>
  <c r="M197" i="86"/>
  <c r="N197" i="86"/>
  <c r="I195" i="86"/>
  <c r="Q195" i="86"/>
  <c r="S195" i="86"/>
  <c r="J195" i="86"/>
  <c r="R195" i="86"/>
  <c r="K195" i="86"/>
  <c r="P195" i="86"/>
  <c r="L195" i="86"/>
  <c r="O195" i="86"/>
  <c r="M195" i="86"/>
  <c r="H195" i="86"/>
  <c r="N195" i="86"/>
  <c r="M196" i="86"/>
  <c r="N196" i="86"/>
  <c r="O196" i="86"/>
  <c r="H196" i="86"/>
  <c r="P196" i="86"/>
  <c r="I196" i="86"/>
  <c r="Q196" i="86"/>
  <c r="K196" i="86"/>
  <c r="J196" i="86"/>
  <c r="R196" i="86"/>
  <c r="S196" i="86"/>
  <c r="L196" i="86"/>
  <c r="M143" i="86"/>
  <c r="N143" i="86"/>
  <c r="O143" i="86"/>
  <c r="H143" i="86"/>
  <c r="P143" i="86"/>
  <c r="S143" i="86"/>
  <c r="L143" i="86"/>
  <c r="I143" i="86"/>
  <c r="Q143" i="86"/>
  <c r="J143" i="86"/>
  <c r="R143" i="86"/>
  <c r="K143" i="86"/>
  <c r="I144" i="86"/>
  <c r="Q144" i="86"/>
  <c r="J144" i="86"/>
  <c r="R144" i="86"/>
  <c r="K144" i="86"/>
  <c r="S144" i="86"/>
  <c r="H144" i="86"/>
  <c r="L144" i="86"/>
  <c r="M144" i="86"/>
  <c r="P144" i="86"/>
  <c r="N144" i="86"/>
  <c r="O144" i="86"/>
  <c r="I138" i="86"/>
  <c r="Q138" i="86"/>
  <c r="J138" i="86"/>
  <c r="R138" i="86"/>
  <c r="K138" i="86"/>
  <c r="S138" i="86"/>
  <c r="L138" i="86"/>
  <c r="M138" i="86"/>
  <c r="O138" i="86"/>
  <c r="H138" i="86"/>
  <c r="P138" i="86"/>
  <c r="N138" i="86"/>
  <c r="O142" i="86"/>
  <c r="N142" i="86"/>
  <c r="H142" i="86"/>
  <c r="P142" i="86"/>
  <c r="M142" i="86"/>
  <c r="I142" i="86"/>
  <c r="Q142" i="86"/>
  <c r="L142" i="86"/>
  <c r="J142" i="86"/>
  <c r="R142" i="86"/>
  <c r="K142" i="86"/>
  <c r="S142" i="86"/>
  <c r="O141" i="86"/>
  <c r="H141" i="86"/>
  <c r="P141" i="86"/>
  <c r="I141" i="86"/>
  <c r="Q141" i="86"/>
  <c r="J141" i="86"/>
  <c r="R141" i="86"/>
  <c r="M141" i="86"/>
  <c r="K141" i="86"/>
  <c r="S141" i="86"/>
  <c r="N141" i="86"/>
  <c r="L141" i="86"/>
  <c r="O137" i="86"/>
  <c r="H137" i="86"/>
  <c r="P137" i="86"/>
  <c r="I137" i="86"/>
  <c r="Q137" i="86"/>
  <c r="J137" i="86"/>
  <c r="R137" i="86"/>
  <c r="M137" i="86"/>
  <c r="K137" i="86"/>
  <c r="S137" i="86"/>
  <c r="L137" i="86"/>
  <c r="N137" i="86"/>
  <c r="H200" i="86"/>
  <c r="P200" i="86"/>
  <c r="I200" i="86"/>
  <c r="Q200" i="86"/>
  <c r="M200" i="86"/>
  <c r="J200" i="86"/>
  <c r="R200" i="86"/>
  <c r="K200" i="86"/>
  <c r="S200" i="86"/>
  <c r="L200" i="86"/>
  <c r="N200" i="86"/>
  <c r="O200" i="86"/>
  <c r="L139" i="86"/>
  <c r="P139" i="86"/>
  <c r="M139" i="86"/>
  <c r="N139" i="86"/>
  <c r="O139" i="86"/>
  <c r="I139" i="86"/>
  <c r="Q139" i="86"/>
  <c r="K139" i="86"/>
  <c r="H139" i="86"/>
  <c r="J139" i="86"/>
  <c r="R139" i="86"/>
  <c r="S139" i="86"/>
  <c r="O136" i="86"/>
  <c r="J136" i="86"/>
  <c r="N136" i="86"/>
  <c r="R136" i="86"/>
  <c r="Q136" i="86"/>
  <c r="P136" i="86"/>
  <c r="S136" i="86"/>
  <c r="M136" i="86"/>
  <c r="L136" i="86"/>
  <c r="K136" i="86"/>
  <c r="I136" i="86"/>
  <c r="AE105" i="86" l="1"/>
  <c r="AD105" i="86"/>
  <c r="AC105" i="86"/>
  <c r="AB105" i="86"/>
  <c r="AA105" i="86"/>
  <c r="Z105" i="86"/>
  <c r="Y105" i="86"/>
  <c r="X105" i="86"/>
  <c r="W105" i="86"/>
  <c r="V105" i="86"/>
  <c r="U105" i="86"/>
  <c r="T105" i="86"/>
  <c r="AE104" i="86"/>
  <c r="AD104" i="86"/>
  <c r="AC104" i="86"/>
  <c r="AB104" i="86"/>
  <c r="AA104" i="86"/>
  <c r="Z104" i="86"/>
  <c r="Y104" i="86"/>
  <c r="X104" i="86"/>
  <c r="W104" i="86"/>
  <c r="V104" i="86"/>
  <c r="U104" i="86"/>
  <c r="T104" i="86"/>
  <c r="AE103" i="86"/>
  <c r="AD103" i="86"/>
  <c r="AC103" i="86"/>
  <c r="AB103" i="86"/>
  <c r="AA103" i="86"/>
  <c r="Z103" i="86"/>
  <c r="Y103" i="86"/>
  <c r="X103" i="86"/>
  <c r="W103" i="86"/>
  <c r="V103" i="86"/>
  <c r="U103" i="86"/>
  <c r="T103" i="86"/>
  <c r="AE102" i="86"/>
  <c r="AD102" i="86"/>
  <c r="AC102" i="86"/>
  <c r="AB102" i="86"/>
  <c r="AA102" i="86"/>
  <c r="Z102" i="86"/>
  <c r="Y102" i="86"/>
  <c r="X102" i="86"/>
  <c r="W102" i="86"/>
  <c r="V102" i="86"/>
  <c r="U102" i="86"/>
  <c r="T102" i="86"/>
  <c r="AE101" i="86"/>
  <c r="AD101" i="86"/>
  <c r="AC101" i="86"/>
  <c r="AB101" i="86"/>
  <c r="AA101" i="86"/>
  <c r="Z101" i="86"/>
  <c r="Y101" i="86"/>
  <c r="X101" i="86"/>
  <c r="W101" i="86"/>
  <c r="V101" i="86"/>
  <c r="U101" i="86"/>
  <c r="T101" i="86"/>
  <c r="AE100" i="86"/>
  <c r="AD100" i="86"/>
  <c r="AC100" i="86"/>
  <c r="AB100" i="86"/>
  <c r="AA100" i="86"/>
  <c r="Z100" i="86"/>
  <c r="Y100" i="86"/>
  <c r="X100" i="86"/>
  <c r="W100" i="86"/>
  <c r="V100" i="86"/>
  <c r="U100" i="86"/>
  <c r="T100" i="86"/>
  <c r="AE99" i="86"/>
  <c r="AD99" i="86"/>
  <c r="AC99" i="86"/>
  <c r="AB99" i="86"/>
  <c r="AA99" i="86"/>
  <c r="Z99" i="86"/>
  <c r="Y99" i="86"/>
  <c r="X99" i="86"/>
  <c r="W99" i="86"/>
  <c r="V99" i="86"/>
  <c r="U99" i="86"/>
  <c r="T99" i="86"/>
  <c r="AE98" i="86"/>
  <c r="AD98" i="86"/>
  <c r="AC98" i="86"/>
  <c r="AB98" i="86"/>
  <c r="AA98" i="86"/>
  <c r="Z98" i="86"/>
  <c r="Y98" i="86"/>
  <c r="X98" i="86"/>
  <c r="W98" i="86"/>
  <c r="V98" i="86"/>
  <c r="U98" i="86"/>
  <c r="T98" i="86"/>
  <c r="AE97" i="86"/>
  <c r="AD97" i="86"/>
  <c r="AC97" i="86"/>
  <c r="AB97" i="86"/>
  <c r="AA97" i="86"/>
  <c r="Z97" i="86"/>
  <c r="Y97" i="86"/>
  <c r="X97" i="86"/>
  <c r="W97" i="86"/>
  <c r="V97" i="86"/>
  <c r="U97" i="86"/>
  <c r="T97" i="86"/>
  <c r="AE96" i="86"/>
  <c r="AD96" i="86"/>
  <c r="AC96" i="86"/>
  <c r="AB96" i="86"/>
  <c r="AA96" i="86"/>
  <c r="Z96" i="86"/>
  <c r="Y96" i="86"/>
  <c r="X96" i="86"/>
  <c r="W96" i="86"/>
  <c r="V96" i="86"/>
  <c r="U96" i="86"/>
  <c r="T96" i="86"/>
  <c r="AE95" i="86"/>
  <c r="AD95" i="86"/>
  <c r="AC95" i="86"/>
  <c r="AB95" i="86"/>
  <c r="AA95" i="86"/>
  <c r="Z95" i="86"/>
  <c r="Y95" i="86"/>
  <c r="X95" i="86"/>
  <c r="W95" i="86"/>
  <c r="V95" i="86"/>
  <c r="U95" i="86"/>
  <c r="T95" i="86"/>
  <c r="AE94" i="86"/>
  <c r="AD94" i="86"/>
  <c r="AC94" i="86"/>
  <c r="AB94" i="86"/>
  <c r="AA94" i="86"/>
  <c r="Z94" i="86"/>
  <c r="Y94" i="86"/>
  <c r="X94" i="86"/>
  <c r="W94" i="86"/>
  <c r="V94" i="86"/>
  <c r="U94" i="86"/>
  <c r="T94" i="86"/>
  <c r="AE93" i="86"/>
  <c r="AD93" i="86"/>
  <c r="AC93" i="86"/>
  <c r="AB93" i="86"/>
  <c r="AA93" i="86"/>
  <c r="Z93" i="86"/>
  <c r="Y93" i="86"/>
  <c r="X93" i="86"/>
  <c r="W93" i="86"/>
  <c r="V93" i="86"/>
  <c r="U93" i="86"/>
  <c r="T93" i="86"/>
  <c r="AE92" i="86"/>
  <c r="AD92" i="86"/>
  <c r="AC92" i="86"/>
  <c r="AB92" i="86"/>
  <c r="AA92" i="86"/>
  <c r="Z92" i="86"/>
  <c r="Y92" i="86"/>
  <c r="X92" i="86"/>
  <c r="W92" i="86"/>
  <c r="V92" i="86"/>
  <c r="U92" i="86"/>
  <c r="T92" i="86"/>
  <c r="AE91" i="86"/>
  <c r="AD91" i="86"/>
  <c r="AC91" i="86"/>
  <c r="AB91" i="86"/>
  <c r="AA91" i="86"/>
  <c r="Z91" i="86"/>
  <c r="Y91" i="86"/>
  <c r="X91" i="86"/>
  <c r="W91" i="86"/>
  <c r="V91" i="86"/>
  <c r="U91" i="86"/>
  <c r="T91" i="86"/>
  <c r="AE90" i="86"/>
  <c r="AD90" i="86"/>
  <c r="AC90" i="86"/>
  <c r="AB90" i="86"/>
  <c r="AA90" i="86"/>
  <c r="Z90" i="86"/>
  <c r="Y90" i="86"/>
  <c r="X90" i="86"/>
  <c r="W90" i="86"/>
  <c r="V90" i="86"/>
  <c r="U90" i="86"/>
  <c r="T90" i="86"/>
  <c r="AE89" i="86"/>
  <c r="AD89" i="86"/>
  <c r="AC89" i="86"/>
  <c r="AB89" i="86"/>
  <c r="AA89" i="86"/>
  <c r="Z89" i="86"/>
  <c r="Y89" i="86"/>
  <c r="X89" i="86"/>
  <c r="W89" i="86"/>
  <c r="V89" i="86"/>
  <c r="U89" i="86"/>
  <c r="T89" i="86"/>
  <c r="AE88" i="86"/>
  <c r="AD88" i="86"/>
  <c r="AC88" i="86"/>
  <c r="AB88" i="86"/>
  <c r="AA88" i="86"/>
  <c r="Z88" i="86"/>
  <c r="Y88" i="86"/>
  <c r="X88" i="86"/>
  <c r="W88" i="86"/>
  <c r="V88" i="86"/>
  <c r="U88" i="86"/>
  <c r="T88" i="86"/>
  <c r="AE87" i="86"/>
  <c r="AD87" i="86"/>
  <c r="AC87" i="86"/>
  <c r="AB87" i="86"/>
  <c r="AA87" i="86"/>
  <c r="Z87" i="86"/>
  <c r="Y87" i="86"/>
  <c r="X87" i="86"/>
  <c r="W87" i="86"/>
  <c r="V87" i="86"/>
  <c r="U87" i="86"/>
  <c r="T87" i="86"/>
  <c r="AE86" i="86"/>
  <c r="AD86" i="86"/>
  <c r="AC86" i="86"/>
  <c r="AB86" i="86"/>
  <c r="AA86" i="86"/>
  <c r="Z86" i="86"/>
  <c r="Y86" i="86"/>
  <c r="X86" i="86"/>
  <c r="W86" i="86"/>
  <c r="V86" i="86"/>
  <c r="U86" i="86"/>
  <c r="T86" i="86"/>
  <c r="AE85" i="86"/>
  <c r="AD85" i="86"/>
  <c r="AC85" i="86"/>
  <c r="AB85" i="86"/>
  <c r="AA85" i="86"/>
  <c r="Z85" i="86"/>
  <c r="Y85" i="86"/>
  <c r="X85" i="86"/>
  <c r="W85" i="86"/>
  <c r="V85" i="86"/>
  <c r="U85" i="86"/>
  <c r="T85" i="86"/>
  <c r="AE84" i="86"/>
  <c r="AD84" i="86"/>
  <c r="AC84" i="86"/>
  <c r="AB84" i="86"/>
  <c r="AA84" i="86"/>
  <c r="Z84" i="86"/>
  <c r="Y84" i="86"/>
  <c r="X84" i="86"/>
  <c r="W84" i="86"/>
  <c r="V84" i="86"/>
  <c r="U84" i="86"/>
  <c r="T84" i="86"/>
  <c r="AE83" i="86"/>
  <c r="AD83" i="86"/>
  <c r="AC83" i="86"/>
  <c r="AB83" i="86"/>
  <c r="AA83" i="86"/>
  <c r="Z83" i="86"/>
  <c r="Y83" i="86"/>
  <c r="X83" i="86"/>
  <c r="W83" i="86"/>
  <c r="V83" i="86"/>
  <c r="U83" i="86"/>
  <c r="T83" i="86"/>
  <c r="AE82" i="86"/>
  <c r="AD82" i="86"/>
  <c r="AC82" i="86"/>
  <c r="AB82" i="86"/>
  <c r="AA82" i="86"/>
  <c r="Z82" i="86"/>
  <c r="Y82" i="86"/>
  <c r="X82" i="86"/>
  <c r="W82" i="86"/>
  <c r="V82" i="86"/>
  <c r="U82" i="86"/>
  <c r="T82" i="86"/>
  <c r="AE81" i="86"/>
  <c r="AD81" i="86"/>
  <c r="AC81" i="86"/>
  <c r="AB81" i="86"/>
  <c r="AA81" i="86"/>
  <c r="Z81" i="86"/>
  <c r="Y81" i="86"/>
  <c r="X81" i="86"/>
  <c r="W81" i="86"/>
  <c r="V81" i="86"/>
  <c r="U81" i="86"/>
  <c r="T81" i="86"/>
  <c r="AE80" i="86"/>
  <c r="AD80" i="86"/>
  <c r="AC80" i="86"/>
  <c r="AB80" i="86"/>
  <c r="AA80" i="86"/>
  <c r="Z80" i="86"/>
  <c r="Y80" i="86"/>
  <c r="X80" i="86"/>
  <c r="W80" i="86"/>
  <c r="V80" i="86"/>
  <c r="U80" i="86"/>
  <c r="T80" i="86"/>
  <c r="AE79" i="86"/>
  <c r="AD79" i="86"/>
  <c r="AC79" i="86"/>
  <c r="AB79" i="86"/>
  <c r="AA79" i="86"/>
  <c r="Z79" i="86"/>
  <c r="Y79" i="86"/>
  <c r="X79" i="86"/>
  <c r="W79" i="86"/>
  <c r="V79" i="86"/>
  <c r="U79" i="86"/>
  <c r="T79" i="86"/>
  <c r="AE78" i="86"/>
  <c r="AD78" i="86"/>
  <c r="AC78" i="86"/>
  <c r="AB78" i="86"/>
  <c r="AA78" i="86"/>
  <c r="Z78" i="86"/>
  <c r="Y78" i="86"/>
  <c r="X78" i="86"/>
  <c r="W78" i="86"/>
  <c r="V78" i="86"/>
  <c r="U78" i="86"/>
  <c r="T78" i="86"/>
  <c r="AE77" i="86"/>
  <c r="AD77" i="86"/>
  <c r="AC77" i="86"/>
  <c r="AB77" i="86"/>
  <c r="AA77" i="86"/>
  <c r="Z77" i="86"/>
  <c r="Y77" i="86"/>
  <c r="X77" i="86"/>
  <c r="W77" i="86"/>
  <c r="V77" i="86"/>
  <c r="U77" i="86"/>
  <c r="T77" i="86"/>
  <c r="AE76" i="86"/>
  <c r="AD76" i="86"/>
  <c r="AC76" i="86"/>
  <c r="AB76" i="86"/>
  <c r="AA76" i="86"/>
  <c r="Z76" i="86"/>
  <c r="Y76" i="86"/>
  <c r="X76" i="86"/>
  <c r="W76" i="86"/>
  <c r="V76" i="86"/>
  <c r="U76" i="86"/>
  <c r="T76" i="86"/>
  <c r="AE75" i="86"/>
  <c r="AD75" i="86"/>
  <c r="AC75" i="86"/>
  <c r="AB75" i="86"/>
  <c r="AA75" i="86"/>
  <c r="Z75" i="86"/>
  <c r="Y75" i="86"/>
  <c r="X75" i="86"/>
  <c r="W75" i="86"/>
  <c r="V75" i="86"/>
  <c r="U75" i="86"/>
  <c r="T75" i="86"/>
  <c r="AE74" i="86"/>
  <c r="AD74" i="86"/>
  <c r="AC74" i="86"/>
  <c r="AB74" i="86"/>
  <c r="AA74" i="86"/>
  <c r="Z74" i="86"/>
  <c r="Y74" i="86"/>
  <c r="X74" i="86"/>
  <c r="W74" i="86"/>
  <c r="V74" i="86"/>
  <c r="U74" i="86"/>
  <c r="T74" i="86"/>
  <c r="AE73" i="86"/>
  <c r="AD73" i="86"/>
  <c r="AC73" i="86"/>
  <c r="AB73" i="86"/>
  <c r="AA73" i="86"/>
  <c r="Z73" i="86"/>
  <c r="Y73" i="86"/>
  <c r="X73" i="86"/>
  <c r="W73" i="86"/>
  <c r="V73" i="86"/>
  <c r="U73" i="86"/>
  <c r="T73" i="86"/>
  <c r="AE72" i="86"/>
  <c r="AD72" i="86"/>
  <c r="AC72" i="86"/>
  <c r="AB72" i="86"/>
  <c r="AA72" i="86"/>
  <c r="Z72" i="86"/>
  <c r="Y72" i="86"/>
  <c r="X72" i="86"/>
  <c r="W72" i="86"/>
  <c r="V72" i="86"/>
  <c r="U72" i="86"/>
  <c r="T72" i="86"/>
  <c r="AE71" i="86"/>
  <c r="AD71" i="86"/>
  <c r="AC71" i="86"/>
  <c r="AB71" i="86"/>
  <c r="AA71" i="86"/>
  <c r="Z71" i="86"/>
  <c r="Y71" i="86"/>
  <c r="X71" i="86"/>
  <c r="W71" i="86"/>
  <c r="V71" i="86"/>
  <c r="U71" i="86"/>
  <c r="T71" i="86"/>
  <c r="AE70" i="86"/>
  <c r="AD70" i="86"/>
  <c r="AC70" i="86"/>
  <c r="AB70" i="86"/>
  <c r="AA70" i="86"/>
  <c r="Z70" i="86"/>
  <c r="Y70" i="86"/>
  <c r="X70" i="86"/>
  <c r="W70" i="86"/>
  <c r="V70" i="86"/>
  <c r="U70" i="86"/>
  <c r="T70" i="86"/>
  <c r="AE69" i="86"/>
  <c r="AD69" i="86"/>
  <c r="AC69" i="86"/>
  <c r="AB69" i="86"/>
  <c r="AA69" i="86"/>
  <c r="Z69" i="86"/>
  <c r="Y69" i="86"/>
  <c r="X69" i="86"/>
  <c r="W69" i="86"/>
  <c r="V69" i="86"/>
  <c r="U69" i="86"/>
  <c r="T69" i="86"/>
  <c r="AE68" i="86"/>
  <c r="AD68" i="86"/>
  <c r="AC68" i="86"/>
  <c r="AB68" i="86"/>
  <c r="AA68" i="86"/>
  <c r="Z68" i="86"/>
  <c r="Y68" i="86"/>
  <c r="X68" i="86"/>
  <c r="W68" i="86"/>
  <c r="V68" i="86"/>
  <c r="U68" i="86"/>
  <c r="T68" i="86"/>
  <c r="AE67" i="86"/>
  <c r="AD67" i="86"/>
  <c r="AC67" i="86"/>
  <c r="AB67" i="86"/>
  <c r="AA67" i="86"/>
  <c r="Z67" i="86"/>
  <c r="Y67" i="86"/>
  <c r="X67" i="86"/>
  <c r="W67" i="86"/>
  <c r="V67" i="86"/>
  <c r="U67" i="86"/>
  <c r="T67" i="86"/>
  <c r="AE66" i="86"/>
  <c r="AD66" i="86"/>
  <c r="AC66" i="86"/>
  <c r="AB66" i="86"/>
  <c r="AA66" i="86"/>
  <c r="Z66" i="86"/>
  <c r="Y66" i="86"/>
  <c r="X66" i="86"/>
  <c r="W66" i="86"/>
  <c r="V66" i="86"/>
  <c r="U66" i="86"/>
  <c r="T66" i="86"/>
  <c r="AE65" i="86"/>
  <c r="AD65" i="86"/>
  <c r="AC65" i="86"/>
  <c r="AB65" i="86"/>
  <c r="AA65" i="86"/>
  <c r="Z65" i="86"/>
  <c r="Y65" i="86"/>
  <c r="X65" i="86"/>
  <c r="W65" i="86"/>
  <c r="V65" i="86"/>
  <c r="U65" i="86"/>
  <c r="T65" i="86"/>
  <c r="AE64" i="86"/>
  <c r="AD64" i="86"/>
  <c r="AC64" i="86"/>
  <c r="AB64" i="86"/>
  <c r="AA64" i="86"/>
  <c r="Z64" i="86"/>
  <c r="Y64" i="86"/>
  <c r="X64" i="86"/>
  <c r="W64" i="86"/>
  <c r="V64" i="86"/>
  <c r="U64" i="86"/>
  <c r="T64" i="86"/>
  <c r="AE63" i="86"/>
  <c r="AD63" i="86"/>
  <c r="AC63" i="86"/>
  <c r="AB63" i="86"/>
  <c r="AA63" i="86"/>
  <c r="Z63" i="86"/>
  <c r="Y63" i="86"/>
  <c r="X63" i="86"/>
  <c r="W63" i="86"/>
  <c r="V63" i="86"/>
  <c r="U63" i="86"/>
  <c r="T63" i="86"/>
  <c r="AE62" i="86"/>
  <c r="AD62" i="86"/>
  <c r="AC62" i="86"/>
  <c r="AB62" i="86"/>
  <c r="AA62" i="86"/>
  <c r="Z62" i="86"/>
  <c r="Y62" i="86"/>
  <c r="X62" i="86"/>
  <c r="W62" i="86"/>
  <c r="V62" i="86"/>
  <c r="U62" i="86"/>
  <c r="T62" i="86"/>
  <c r="D149" i="86" l="1" a="1"/>
  <c r="D149" i="86" s="1"/>
  <c r="D157" i="86" a="1"/>
  <c r="D157" i="86" s="1"/>
  <c r="D165" i="86" a="1"/>
  <c r="D165" i="86" s="1"/>
  <c r="D173" i="86" a="1"/>
  <c r="D173" i="86" s="1"/>
  <c r="D181" i="86" a="1"/>
  <c r="D181" i="86" s="1"/>
  <c r="D189" i="86" a="1"/>
  <c r="D189" i="86" s="1"/>
  <c r="D197" i="86" a="1"/>
  <c r="D197" i="86" s="1"/>
  <c r="D186" i="86" a="1"/>
  <c r="D186" i="86" s="1"/>
  <c r="D152" i="86" a="1"/>
  <c r="D152" i="86" s="1"/>
  <c r="D160" i="86" a="1"/>
  <c r="D160" i="86" s="1"/>
  <c r="D168" i="86" a="1"/>
  <c r="D168" i="86" s="1"/>
  <c r="D176" i="86" a="1"/>
  <c r="D176" i="86" s="1"/>
  <c r="D184" i="86" a="1"/>
  <c r="D184" i="86" s="1"/>
  <c r="D192" i="86" a="1"/>
  <c r="D192" i="86" s="1"/>
  <c r="D200" i="86" a="1"/>
  <c r="D200" i="86" s="1"/>
  <c r="D178" i="86" a="1"/>
  <c r="D178" i="86" s="1"/>
  <c r="D147" i="86" a="1"/>
  <c r="D147" i="86" s="1"/>
  <c r="D155" i="86" a="1"/>
  <c r="D155" i="86" s="1"/>
  <c r="D163" i="86" a="1"/>
  <c r="D163" i="86" s="1"/>
  <c r="D171" i="86" a="1"/>
  <c r="D171" i="86" s="1"/>
  <c r="D179" i="86" a="1"/>
  <c r="D179" i="86" s="1"/>
  <c r="D187" i="86" a="1"/>
  <c r="D187" i="86" s="1"/>
  <c r="D195" i="86" a="1"/>
  <c r="D195" i="86" s="1"/>
  <c r="D146" i="86" a="1"/>
  <c r="D146" i="86" s="1"/>
  <c r="D150" i="86" a="1"/>
  <c r="D150" i="86" s="1"/>
  <c r="D158" i="86" a="1"/>
  <c r="D158" i="86" s="1"/>
  <c r="D166" i="86" a="1"/>
  <c r="D166" i="86" s="1"/>
  <c r="D174" i="86" a="1"/>
  <c r="D174" i="86" s="1"/>
  <c r="D182" i="86" a="1"/>
  <c r="D182" i="86" s="1"/>
  <c r="D190" i="86" a="1"/>
  <c r="D190" i="86" s="1"/>
  <c r="D198" i="86" a="1"/>
  <c r="D198" i="86" s="1"/>
  <c r="D162" i="86" a="1"/>
  <c r="D162" i="86" s="1"/>
  <c r="D145" i="86" a="1"/>
  <c r="D145" i="86" s="1"/>
  <c r="D153" i="86" a="1"/>
  <c r="D153" i="86" s="1"/>
  <c r="D161" i="86" a="1"/>
  <c r="D161" i="86" s="1"/>
  <c r="D169" i="86" a="1"/>
  <c r="D169" i="86" s="1"/>
  <c r="D177" i="86" a="1"/>
  <c r="D177" i="86" s="1"/>
  <c r="D185" i="86" a="1"/>
  <c r="D185" i="86" s="1"/>
  <c r="D193" i="86" a="1"/>
  <c r="D193" i="86" s="1"/>
  <c r="D170" i="86" a="1"/>
  <c r="D170" i="86" s="1"/>
  <c r="D148" i="86" a="1"/>
  <c r="D148" i="86" s="1"/>
  <c r="D156" i="86" a="1"/>
  <c r="D156" i="86" s="1"/>
  <c r="D164" i="86" a="1"/>
  <c r="D164" i="86" s="1"/>
  <c r="D172" i="86" a="1"/>
  <c r="D172" i="86" s="1"/>
  <c r="D180" i="86" a="1"/>
  <c r="D180" i="86" s="1"/>
  <c r="D188" i="86" a="1"/>
  <c r="D188" i="86" s="1"/>
  <c r="D196" i="86" a="1"/>
  <c r="D196" i="86" s="1"/>
  <c r="D151" i="86" a="1"/>
  <c r="D151" i="86" s="1"/>
  <c r="D159" i="86" a="1"/>
  <c r="D159" i="86" s="1"/>
  <c r="D167" i="86" a="1"/>
  <c r="D167" i="86" s="1"/>
  <c r="D175" i="86" a="1"/>
  <c r="D175" i="86" s="1"/>
  <c r="D183" i="86" a="1"/>
  <c r="D183" i="86" s="1"/>
  <c r="D191" i="86" a="1"/>
  <c r="D191" i="86" s="1"/>
  <c r="D199" i="86" a="1"/>
  <c r="D199" i="86" s="1"/>
  <c r="D154" i="86" a="1"/>
  <c r="D154" i="86" s="1"/>
  <c r="D194" i="86" a="1"/>
  <c r="D194" i="86" s="1"/>
  <c r="D142" i="86" a="1"/>
  <c r="D142" i="86" s="1"/>
  <c r="D139" i="86" a="1"/>
  <c r="D139" i="86" s="1"/>
  <c r="D138" i="86" a="1"/>
  <c r="D138" i="86" s="1"/>
  <c r="D144" i="86" a="1"/>
  <c r="D144" i="86" s="1"/>
  <c r="D141" i="86" a="1"/>
  <c r="D141" i="86" s="1"/>
  <c r="D140" i="86" a="1"/>
  <c r="D140" i="86" s="1"/>
  <c r="D143" i="86" a="1"/>
  <c r="D143" i="86" s="1"/>
  <c r="D137" i="86" a="1"/>
  <c r="D137" i="86" s="1"/>
  <c r="C204" i="86"/>
  <c r="AG90" i="86" a="1"/>
  <c r="AG90" i="86" s="1"/>
  <c r="AG98" i="86" a="1"/>
  <c r="AG98" i="86" s="1"/>
  <c r="AG96" i="86" a="1"/>
  <c r="AG96" i="86" s="1"/>
  <c r="AG88" i="86" a="1"/>
  <c r="AG88" i="86" s="1"/>
  <c r="AG99" i="86" a="1"/>
  <c r="AG99" i="86" s="1"/>
  <c r="AG103" i="86" a="1"/>
  <c r="AG103" i="86" s="1"/>
  <c r="AG75" i="86" a="1"/>
  <c r="AG75" i="86" s="1"/>
  <c r="AG95" i="86" a="1"/>
  <c r="AG95" i="86" s="1"/>
  <c r="AG102" i="86" a="1"/>
  <c r="AG102" i="86" s="1"/>
  <c r="AG70" i="86" a="1"/>
  <c r="AG70" i="86" s="1"/>
  <c r="AG101" i="86" a="1"/>
  <c r="AG101" i="86" s="1"/>
  <c r="AG93" i="86" a="1"/>
  <c r="AG93" i="86" s="1"/>
  <c r="AG86" i="86" a="1"/>
  <c r="AG86" i="86" s="1"/>
  <c r="AG76" i="86" a="1"/>
  <c r="AG76" i="86" s="1"/>
  <c r="AG74" i="86" a="1"/>
  <c r="AG74" i="86" s="1"/>
  <c r="AG79" i="86" a="1"/>
  <c r="AG79" i="86" s="1"/>
  <c r="AG78" i="86" a="1"/>
  <c r="AG78" i="86" s="1"/>
  <c r="AG71" i="86" a="1"/>
  <c r="AG71" i="86" s="1"/>
  <c r="AG85" i="86" a="1"/>
  <c r="AG85" i="86" s="1"/>
  <c r="AG87" i="86" a="1"/>
  <c r="AG87" i="86" s="1"/>
  <c r="AG91" i="86" a="1"/>
  <c r="AG91" i="86" s="1"/>
  <c r="AG68" i="86" a="1"/>
  <c r="AG68" i="86" s="1"/>
  <c r="AG66" i="86" a="1"/>
  <c r="AG66" i="86" s="1"/>
  <c r="AG73" i="86" a="1"/>
  <c r="AG73" i="86" s="1"/>
  <c r="AG72" i="86" a="1"/>
  <c r="AG72" i="86" s="1"/>
  <c r="AG63" i="86" a="1"/>
  <c r="AG63" i="86" s="1"/>
  <c r="AG94" i="86" a="1"/>
  <c r="AG94" i="86" s="1"/>
  <c r="AG80" i="86" a="1"/>
  <c r="AG80" i="86" s="1"/>
  <c r="AG83" i="86" a="1"/>
  <c r="AG83" i="86" s="1"/>
  <c r="AG92" i="86" a="1"/>
  <c r="AG92" i="86" s="1"/>
  <c r="AG100" i="86" a="1"/>
  <c r="AG100" i="86" s="1"/>
  <c r="AG65" i="86" a="1"/>
  <c r="AG65" i="86" s="1"/>
  <c r="AG64" i="86" a="1"/>
  <c r="AG64" i="86" s="1"/>
  <c r="AG82" i="86" a="1"/>
  <c r="AG82" i="86" s="1"/>
  <c r="AG69" i="86" a="1"/>
  <c r="AG69" i="86" s="1"/>
  <c r="AG67" i="86" a="1"/>
  <c r="AG67" i="86" s="1"/>
  <c r="AG105" i="86" a="1"/>
  <c r="AG105" i="86" s="1"/>
  <c r="AG97" i="86" a="1"/>
  <c r="AG97" i="86" s="1"/>
  <c r="AG89" i="86" a="1"/>
  <c r="AG89" i="86" s="1"/>
  <c r="AG77" i="86" a="1"/>
  <c r="AG77" i="86" s="1"/>
  <c r="AG84" i="86" a="1"/>
  <c r="AG84" i="86" s="1"/>
  <c r="AG62" i="86" a="1"/>
  <c r="AG62" i="86" s="1"/>
  <c r="AG104" i="86" a="1"/>
  <c r="AG104" i="86" s="1"/>
  <c r="AG81" i="86" a="1"/>
  <c r="AG81" i="86" s="1"/>
  <c r="D135" i="86" a="1"/>
  <c r="D135" i="86" s="1"/>
  <c r="D136" i="86" a="1"/>
  <c r="D136" i="86" s="1"/>
  <c r="D267" i="86" l="1" a="1"/>
  <c r="D267" i="86" s="1"/>
  <c r="D264" i="86" a="1"/>
  <c r="D264" i="86" s="1"/>
  <c r="D261" i="86" a="1"/>
  <c r="D261" i="86" s="1"/>
  <c r="D247" i="86" a="1"/>
  <c r="D247" i="86" s="1"/>
  <c r="D208" i="86" a="1"/>
  <c r="D208" i="86" s="1"/>
  <c r="D239" i="86" a="1"/>
  <c r="D239" i="86" s="1"/>
  <c r="D235" i="86" a="1"/>
  <c r="D235" i="86" s="1"/>
  <c r="D241" i="86" a="1"/>
  <c r="D241" i="86" s="1"/>
  <c r="D262" i="86" a="1"/>
  <c r="D262" i="86" s="1"/>
  <c r="D226" i="86" a="1"/>
  <c r="D226" i="86" s="1"/>
  <c r="D232" i="86" a="1"/>
  <c r="D232" i="86" s="1"/>
  <c r="D263" i="86" a="1"/>
  <c r="D263" i="86" s="1"/>
  <c r="D216" i="86" a="1"/>
  <c r="D216" i="86" s="1"/>
  <c r="D240" i="86" a="1"/>
  <c r="D240" i="86" s="1"/>
  <c r="D223" i="86" a="1"/>
  <c r="D223" i="86" s="1"/>
  <c r="D268" i="86" a="1"/>
  <c r="D268" i="86" s="1"/>
  <c r="D252" i="86" a="1"/>
  <c r="D252" i="86" s="1"/>
  <c r="D227" i="86" a="1"/>
  <c r="D227" i="86" s="1"/>
  <c r="D233" i="86" a="1"/>
  <c r="D233" i="86" s="1"/>
  <c r="D258" i="86" a="1"/>
  <c r="D258" i="86" s="1"/>
  <c r="D222" i="86" a="1"/>
  <c r="D222" i="86" s="1"/>
  <c r="D228" i="86" a="1"/>
  <c r="D228" i="86" s="1"/>
  <c r="D231" i="86" a="1"/>
  <c r="D231" i="86" s="1"/>
  <c r="D217" i="86" a="1"/>
  <c r="D217" i="86" s="1"/>
  <c r="D229" i="86" a="1"/>
  <c r="D229" i="86" s="1"/>
  <c r="D249" i="86" a="1"/>
  <c r="D249" i="86" s="1"/>
  <c r="D215" i="86" a="1"/>
  <c r="D215" i="86" s="1"/>
  <c r="D265" i="86" a="1"/>
  <c r="D265" i="86" s="1"/>
  <c r="D256" i="86" a="1"/>
  <c r="D256" i="86" s="1"/>
  <c r="D219" i="86" a="1"/>
  <c r="D219" i="86" s="1"/>
  <c r="D225" i="86" a="1"/>
  <c r="D225" i="86" s="1"/>
  <c r="D254" i="86" a="1"/>
  <c r="D254" i="86" s="1"/>
  <c r="D218" i="86" a="1"/>
  <c r="D218" i="86" s="1"/>
  <c r="D224" i="86" a="1"/>
  <c r="D224" i="86" s="1"/>
  <c r="D213" i="86" a="1"/>
  <c r="D213" i="86" s="1"/>
  <c r="D248" i="86" a="1"/>
  <c r="D248" i="86" s="1"/>
  <c r="D210" i="86" a="1"/>
  <c r="D210" i="86" s="1"/>
  <c r="D243" i="86" a="1"/>
  <c r="D243" i="86" s="1"/>
  <c r="D211" i="86" a="1"/>
  <c r="D211" i="86" s="1"/>
  <c r="D255" i="86" a="1"/>
  <c r="D255" i="86" s="1"/>
  <c r="D253" i="86" a="1"/>
  <c r="D253" i="86" s="1"/>
  <c r="D209" i="86" a="1"/>
  <c r="D209" i="86" s="1"/>
  <c r="D207" i="86" a="1"/>
  <c r="D207" i="86" s="1"/>
  <c r="D206" i="86" a="1"/>
  <c r="D206" i="86" s="1"/>
  <c r="D250" i="86" a="1"/>
  <c r="D250" i="86" s="1"/>
  <c r="D214" i="86" a="1"/>
  <c r="D214" i="86" s="1"/>
  <c r="D220" i="86" a="1"/>
  <c r="D220" i="86" s="1"/>
  <c r="D245" i="86" a="1"/>
  <c r="D245" i="86" s="1"/>
  <c r="D246" i="86" a="1"/>
  <c r="D246" i="86" s="1"/>
  <c r="D238" i="86" a="1"/>
  <c r="D238" i="86" s="1"/>
  <c r="D234" i="86" a="1"/>
  <c r="D234" i="86" s="1"/>
  <c r="D251" i="86" a="1"/>
  <c r="D251" i="86" s="1"/>
  <c r="D221" i="86" a="1"/>
  <c r="D221" i="86" s="1"/>
  <c r="D237" i="86" a="1"/>
  <c r="D237" i="86" s="1"/>
  <c r="D259" i="86" a="1"/>
  <c r="D259" i="86" s="1"/>
  <c r="D260" i="86" a="1"/>
  <c r="D260" i="86" s="1"/>
  <c r="D230" i="86" a="1"/>
  <c r="D230" i="86" s="1"/>
  <c r="D242" i="86" a="1"/>
  <c r="D242" i="86" s="1"/>
  <c r="D244" i="86" a="1"/>
  <c r="D244" i="86" s="1"/>
  <c r="D212" i="86" a="1"/>
  <c r="D212" i="86" s="1"/>
  <c r="D257" i="86" a="1"/>
  <c r="D257" i="86" s="1"/>
  <c r="D266" i="86" a="1"/>
  <c r="D266" i="86" s="1"/>
  <c r="D236" i="86" a="1"/>
  <c r="D236" i="86" s="1"/>
  <c r="D205" i="86" a="1"/>
  <c r="D205" i="86" s="1"/>
  <c r="O2" i="86"/>
  <c r="D204" i="86" l="1" a="1"/>
  <c r="D204" i="86" s="1"/>
  <c r="N2" i="86" l="1"/>
  <c r="M2" i="86"/>
  <c r="P18" i="86" l="1"/>
  <c r="E9" i="101" l="1"/>
  <c r="E8" i="101" l="1"/>
  <c r="E2" i="101" l="1"/>
  <c r="F120" i="86"/>
  <c r="G120" i="86" s="1"/>
  <c r="H120" i="86" s="1"/>
  <c r="I120" i="86" s="1"/>
  <c r="J120" i="86" s="1"/>
  <c r="K120" i="86" s="1"/>
  <c r="L120" i="86" s="1"/>
  <c r="M120" i="86" s="1"/>
  <c r="N120" i="86" s="1"/>
  <c r="O120" i="86" s="1"/>
  <c r="P120" i="86" s="1"/>
  <c r="Q120" i="86" s="1"/>
  <c r="R120" i="86" s="1"/>
  <c r="S120" i="86" s="1"/>
  <c r="T120" i="86" s="1"/>
  <c r="U120" i="86" s="1"/>
  <c r="V120" i="86" s="1"/>
  <c r="W120" i="86" s="1"/>
  <c r="X121" i="86" s="1"/>
  <c r="Y121" i="86" s="1"/>
  <c r="G107" i="86"/>
  <c r="H107" i="86" s="1"/>
  <c r="I107" i="86" s="1"/>
  <c r="J107" i="86" s="1"/>
  <c r="K107" i="86" s="1"/>
  <c r="L107" i="86" s="1"/>
  <c r="M107" i="86" s="1"/>
  <c r="N107" i="86" s="1"/>
  <c r="O107" i="86" s="1"/>
  <c r="P107" i="86" s="1"/>
  <c r="Q107" i="86" s="1"/>
  <c r="R107" i="86" s="1"/>
  <c r="S107" i="86" s="1"/>
  <c r="T107" i="86" s="1"/>
  <c r="U107" i="86" s="1"/>
  <c r="V107" i="86" s="1"/>
  <c r="W107" i="86" s="1"/>
  <c r="X108" i="86" s="1"/>
  <c r="Y108" i="86" s="1"/>
  <c r="Z108" i="86" s="1"/>
  <c r="AA108" i="86" s="1"/>
  <c r="AB108" i="86" s="1"/>
  <c r="AC108" i="86" s="1"/>
  <c r="E20" i="86"/>
  <c r="F20" i="86" s="1"/>
  <c r="G20" i="86" s="1"/>
  <c r="H20" i="86" s="1"/>
  <c r="I20" i="86" s="1"/>
  <c r="J20" i="86" s="1"/>
  <c r="K20" i="86" s="1"/>
  <c r="L20" i="86" s="1"/>
  <c r="M20" i="86" s="1"/>
  <c r="N20" i="86" s="1"/>
  <c r="O20" i="86" s="1"/>
  <c r="T119" i="86"/>
  <c r="AB109" i="86"/>
  <c r="N119" i="86"/>
  <c r="Y123" i="86"/>
  <c r="E119" i="86"/>
  <c r="G119" i="86"/>
  <c r="P4" i="86" l="1"/>
  <c r="P13" i="86"/>
  <c r="P9" i="86"/>
  <c r="P12" i="86"/>
  <c r="P6" i="86"/>
  <c r="P14" i="86"/>
  <c r="P10" i="86"/>
  <c r="P7" i="86"/>
  <c r="P15" i="86"/>
  <c r="P8" i="86"/>
  <c r="P16" i="86"/>
  <c r="P11" i="86"/>
  <c r="P5" i="86"/>
  <c r="P33" i="86"/>
  <c r="P21" i="86"/>
  <c r="E108" i="86" s="1"/>
  <c r="P29" i="86"/>
  <c r="P25" i="86"/>
  <c r="P22" i="86"/>
  <c r="P26" i="86"/>
  <c r="P30" i="86"/>
  <c r="P23" i="86"/>
  <c r="P27" i="86"/>
  <c r="P31" i="86"/>
  <c r="P20" i="86"/>
  <c r="P24" i="86"/>
  <c r="P28" i="86"/>
  <c r="P32" i="86"/>
  <c r="O108" i="86"/>
  <c r="T108" i="86"/>
  <c r="AC109" i="86"/>
  <c r="J119" i="86"/>
  <c r="X120" i="86"/>
  <c r="U108" i="86"/>
  <c r="J108" i="86"/>
  <c r="M119" i="86"/>
  <c r="M108" i="86"/>
  <c r="Y109" i="86"/>
  <c r="O119" i="86"/>
  <c r="AA109" i="86"/>
  <c r="I119" i="86"/>
  <c r="Z109" i="86"/>
  <c r="Q108" i="86"/>
  <c r="F119" i="86"/>
  <c r="U119" i="86"/>
  <c r="Q119" i="86"/>
  <c r="S119" i="86"/>
  <c r="R119" i="86"/>
  <c r="L119" i="86"/>
  <c r="L108" i="86"/>
  <c r="W119" i="86"/>
  <c r="R108" i="86"/>
  <c r="V108" i="86"/>
  <c r="S108" i="86"/>
  <c r="P119" i="86"/>
  <c r="G108" i="86"/>
  <c r="N108" i="86"/>
  <c r="I108" i="86"/>
  <c r="F108" i="86"/>
  <c r="K108" i="86"/>
  <c r="H108" i="86"/>
  <c r="X109" i="86"/>
  <c r="K119" i="86"/>
  <c r="P108" i="86"/>
  <c r="H119" i="86"/>
  <c r="V119" i="86"/>
  <c r="W108" i="86"/>
  <c r="F125" i="86" l="1"/>
  <c r="F123" i="86"/>
  <c r="F130" i="86"/>
  <c r="W125" i="86"/>
  <c r="W124" i="86"/>
  <c r="J124" i="86"/>
  <c r="J130" i="86"/>
  <c r="X128" i="86"/>
  <c r="X131" i="86"/>
  <c r="U124" i="86"/>
  <c r="U126" i="86"/>
  <c r="U125" i="86"/>
  <c r="N128" i="86"/>
  <c r="N122" i="86"/>
  <c r="S130" i="86"/>
  <c r="S127" i="86"/>
  <c r="P127" i="86"/>
  <c r="P125" i="86"/>
  <c r="K122" i="86"/>
  <c r="K129" i="86"/>
  <c r="K123" i="86"/>
  <c r="H126" i="86"/>
  <c r="H129" i="86"/>
  <c r="F129" i="86"/>
  <c r="F126" i="86"/>
  <c r="W122" i="86"/>
  <c r="W129" i="86"/>
  <c r="W127" i="86"/>
  <c r="J128" i="86"/>
  <c r="J123" i="86"/>
  <c r="X123" i="86"/>
  <c r="X129"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4"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7" i="86"/>
  <c r="X130"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6" i="86"/>
  <c r="X125"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<sst xmlns="http://schemas.openxmlformats.org/spreadsheetml/2006/main" count="1254" uniqueCount="822">
  <si>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</si>
  <si>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</si>
  <si>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</si>
  <si>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</si>
  <si>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</si>
  <si>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</si>
  <si>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</si>
  <si>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</si>
  <si>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</si>
  <si>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</si>
  <si>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</si>
  <si>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</si>
  <si>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</si>
  <si>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</si>
  <si>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</si>
  <si>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</si>
  <si>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</si>
  <si>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</si>
  <si>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</si>
  <si>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</si>
  <si>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</si>
  <si>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</si>
  <si>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</si>
  <si>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</si>
  <si>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</si>
  <si>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</si>
  <si>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</si>
  <si>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</si>
  <si>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</si>
  <si>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</si>
  <si>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</si>
  <si>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</si>
  <si>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</si>
  <si>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</si>
  <si>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</si>
  <si>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</si>
  <si>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</si>
  <si>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</si>
  <si>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</si>
  <si>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</si>
  <si>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</si>
  <si>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</si>
  <si>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</si>
  <si>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Kontrakt</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</si>
  <si>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</si>
  <si>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</si>
  <si>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</si>
  <si>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</si>
  <si>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</si>
  <si>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</si>
  <si>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</si>
  <si>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</si>
  <si>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</si>
  <si>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</si>
  <si>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</si>
  <si>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</si>
  <si>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</si>
  <si>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</si>
  <si>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</si>
  <si>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</si>
  <si>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</si>
  <si>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</si>
  <si>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</si>
  <si>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</si>
  <si>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</si>
  <si>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</si>
  <si>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</si>
  <si>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</si>
  <si>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</si>
  <si>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</si>
  <si>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</si>
  <si>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</si>
  <si>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</si>
  <si>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</si>
  <si>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</si>
  <si>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</si>
  <si>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</si>
  <si>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</si>
  <si>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</si>
  <si>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</si>
  <si>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</si>
  <si>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</si>
  <si>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</si>
  <si>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</si>
  <si>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</si>
  <si>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</si>
  <si>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</si>
  <si>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</si>
  <si>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</si>
  <si>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</si>
  <si>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Välj krav</t>
  </si>
  <si>
    <t>Timmar</t>
  </si>
  <si>
    <t>Bilaga</t>
  </si>
  <si>
    <t>Totalpris</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</si>
  <si>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</si>
  <si>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</si>
  <si>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</si>
  <si>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</si>
  <si>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</si>
  <si>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</si>
  <si>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</si>
  <si>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</si>
  <si>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</si>
  <si>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</si>
  <si>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</si>
  <si>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</si>
  <si>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</si>
  <si>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</si>
  <si>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</si>
  <si>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</si>
  <si>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</si>
  <si>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</si>
  <si>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</si>
  <si>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</si>
  <si>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</si>
  <si>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255, 255, 153</t>
  </si>
  <si>
    <t>Steg 1 - Administrativa uppgifter</t>
  </si>
  <si>
    <t>Leveransvillkor (framgår av ramavtalets allmänna villkor)</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</si>
  <si>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</si>
  <si>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</si>
  <si>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Ange ev adress för uppdraget/uppdragen</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</si>
  <si>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</si>
  <si>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</si>
  <si>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</si>
  <si>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</si>
  <si>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</si>
  <si>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</si>
  <si>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</si>
  <si>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</si>
  <si>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</si>
  <si>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</si>
  <si>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</si>
  <si>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</si>
  <si>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</si>
  <si>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</si>
  <si>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</si>
  <si>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</si>
  <si>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</si>
  <si>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</si>
  <si>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</si>
  <si>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</si>
  <si>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</si>
  <si>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</si>
  <si>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</si>
  <si>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</si>
  <si>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</si>
  <si>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</si>
  <si>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</si>
  <si>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</si>
  <si>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</si>
  <si>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</si>
  <si>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</si>
  <si>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</si>
  <si>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</si>
  <si>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</si>
  <si>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</si>
  <si>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</si>
  <si>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</si>
  <si>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</si>
  <si>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</si>
  <si>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</si>
  <si>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</si>
  <si>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</si>
  <si>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</si>
  <si>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</si>
  <si>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</si>
  <si>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</si>
  <si>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</si>
  <si>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</si>
  <si>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</si>
  <si>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</si>
  <si>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</si>
  <si>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</si>
  <si>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</si>
  <si>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</si>
  <si>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</si>
  <si>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</si>
  <si>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</si>
  <si>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</si>
  <si>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</si>
  <si>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</si>
  <si>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</si>
  <si>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</si>
  <si>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</si>
  <si>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</si>
  <si>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</si>
  <si>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</si>
  <si>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</si>
  <si>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</si>
  <si>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</si>
  <si>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</si>
  <si>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</si>
  <si>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</si>
  <si>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</si>
  <si>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</si>
  <si>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</si>
  <si>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</si>
  <si>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</si>
  <si>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</si>
  <si>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</si>
  <si>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</si>
  <si>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</si>
  <si>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</si>
  <si>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</si>
  <si>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</si>
  <si>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</si>
  <si>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</si>
  <si>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</si>
  <si>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</si>
  <si>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</si>
  <si>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</si>
  <si>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</si>
  <si>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</si>
  <si>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</si>
  <si>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</si>
  <si>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</si>
  <si>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</si>
  <si>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</si>
  <si>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</si>
  <si>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</si>
  <si>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</si>
  <si>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</si>
  <si>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</si>
  <si>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</si>
  <si>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</si>
  <si>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</si>
  <si>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</si>
  <si>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</si>
  <si>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</si>
  <si>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</si>
  <si>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</si>
  <si>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</si>
  <si>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</si>
  <si>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</si>
  <si>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</si>
  <si>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</si>
  <si>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</si>
  <si>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</si>
  <si>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</si>
  <si>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</si>
  <si>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</si>
  <si>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</si>
  <si>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</si>
  <si>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</si>
  <si>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Ramavtalets allmänna villkor utgör alltid en del av kontraktet.</t>
  </si>
  <si>
    <t>Alt. 2. Ekonomiskt mest fördelaktiga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</si>
  <si>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</si>
  <si>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</si>
  <si>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</si>
  <si>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</si>
  <si>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</si>
  <si>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</si>
  <si>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</si>
  <si>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Pris totalt</t>
  </si>
  <si>
    <t>Förnyad kontroll av leverantörskrav (ESPD)</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</si>
  <si>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</si>
  <si>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</si>
  <si>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</si>
  <si>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</si>
  <si>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</si>
  <si>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</si>
  <si>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</si>
  <si>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</si>
  <si>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</si>
  <si>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</si>
  <si>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</si>
  <si>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</si>
  <si>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</si>
  <si>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</si>
  <si>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</si>
  <si>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</si>
  <si>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</si>
  <si>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</si>
  <si>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</si>
  <si>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</si>
  <si>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</si>
  <si>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</si>
  <si>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</si>
  <si>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</si>
  <si>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</si>
  <si>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</si>
  <si>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</si>
  <si>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</si>
  <si>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</si>
  <si>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</si>
  <si>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</si>
  <si>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</si>
  <si>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</si>
  <si>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</si>
  <si>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</si>
  <si>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</si>
  <si>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</si>
  <si>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</si>
  <si>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</si>
  <si>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</si>
  <si>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</si>
  <si>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</si>
  <si>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</si>
  <si>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</si>
  <si>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</si>
  <si>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</si>
  <si>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</si>
  <si>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</si>
  <si>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</si>
  <si>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</si>
  <si>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</si>
  <si>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</si>
  <si>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</si>
  <si>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</si>
  <si>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</si>
  <si>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</si>
  <si>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</si>
  <si>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</si>
  <si>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</si>
  <si>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</si>
  <si>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</si>
  <si>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</si>
  <si>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</si>
  <si>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</si>
  <si>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</si>
  <si>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</si>
  <si>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</si>
  <si>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</si>
  <si>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</si>
  <si>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</si>
  <si>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</si>
  <si>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</si>
  <si>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</si>
  <si>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</si>
  <si>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</si>
  <si>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</si>
  <si>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</si>
  <si>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</si>
  <si>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</si>
  <si>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</si>
  <si>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</si>
  <si>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</si>
  <si>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</si>
  <si>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</si>
  <si>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</si>
  <si>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</si>
  <si>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</si>
  <si>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</si>
  <si>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</si>
  <si>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</si>
  <si>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</si>
  <si>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</si>
  <si>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</si>
  <si>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</si>
  <si>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</si>
  <si>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</si>
  <si>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</si>
  <si>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</si>
  <si>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</si>
  <si>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</si>
  <si>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</si>
  <si>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</si>
  <si>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</si>
  <si>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</si>
  <si>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</si>
  <si>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</si>
  <si>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</si>
  <si>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</si>
  <si>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</si>
  <si>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</si>
  <si>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</si>
  <si>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</si>
  <si>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</si>
  <si>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</si>
  <si>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</si>
  <si>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</si>
  <si>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</si>
  <si>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</si>
  <si>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</si>
  <si>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</si>
  <si>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</si>
  <si>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</si>
  <si>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</si>
  <si>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</si>
  <si>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</si>
  <si>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</si>
  <si>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</si>
  <si>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</si>
  <si>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</si>
  <si>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</si>
  <si>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</si>
  <si>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</si>
  <si>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</si>
  <si>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</si>
  <si>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</si>
  <si>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</si>
  <si>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</si>
  <si>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</si>
  <si>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</si>
  <si>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</si>
  <si>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</si>
  <si>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</si>
  <si>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</si>
  <si>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</si>
  <si>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</si>
  <si>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</si>
  <si>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</si>
  <si>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</si>
  <si>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</si>
  <si>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</si>
  <si>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</si>
  <si>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</si>
  <si>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</si>
  <si>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</si>
  <si>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</si>
  <si>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</si>
  <si>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</si>
  <si>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</si>
  <si>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</si>
  <si>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</si>
  <si>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</si>
  <si>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</si>
  <si>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</si>
  <si>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</si>
  <si>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</si>
  <si>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</si>
  <si>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</si>
  <si>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</si>
  <si>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</si>
  <si>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</si>
  <si>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</si>
  <si>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</si>
  <si>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</si>
  <si>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</si>
  <si>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</si>
  <si>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</si>
  <si>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</si>
  <si>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</si>
  <si>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</si>
  <si>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</si>
  <si>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</si>
  <si>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</si>
  <si>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</si>
  <si>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</si>
  <si>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</si>
  <si>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</si>
  <si>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</si>
  <si>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</si>
  <si>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</si>
  <si>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</si>
  <si>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</si>
  <si>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</si>
  <si>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</si>
  <si>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</si>
  <si>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</si>
  <si>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</si>
  <si>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</si>
  <si>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</si>
  <si>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</si>
  <si>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</si>
  <si>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</si>
  <si>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</si>
  <si>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</si>
  <si>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</si>
  <si>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</si>
  <si>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</si>
  <si>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</si>
  <si>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</si>
  <si>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</si>
  <si>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</si>
  <si>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</si>
  <si>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</si>
  <si>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</si>
  <si>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</si>
  <si>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</si>
  <si>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</si>
  <si>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</si>
  <si>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</si>
  <si>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</si>
  <si>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</si>
  <si>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</si>
  <si>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</si>
  <si>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</si>
  <si>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</si>
  <si>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</si>
  <si>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</si>
  <si>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</si>
  <si>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</si>
  <si>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</si>
  <si>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</si>
  <si>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</si>
  <si>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</si>
  <si>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</si>
  <si>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</si>
  <si>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</si>
  <si>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</si>
  <si>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Akustikutredning, akustikmätning</t>
  </si>
  <si>
    <t>Mätning av rumsytor, golv och fönster</t>
  </si>
  <si>
    <t>Mattläggning</t>
  </si>
  <si>
    <t>Langettering</t>
  </si>
  <si>
    <t>Efterdragning</t>
  </si>
  <si>
    <t>Efterkontroll, besiktning</t>
  </si>
  <si>
    <t>Välj Tjänst</t>
  </si>
  <si>
    <t>Tjanster</t>
  </si>
  <si>
    <t>Välj tjänst</t>
  </si>
  <si>
    <t>Tjänst nr</t>
  </si>
  <si>
    <t>Möbler och inredning</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</si>
  <si>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</si>
  <si>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</si>
  <si>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</si>
  <si>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</si>
  <si>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</si>
  <si>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</si>
  <si>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</si>
  <si>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</si>
  <si>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E-handel</t>
  </si>
  <si>
    <t>TblKravFKU</t>
  </si>
  <si>
    <t>TblKravSF</t>
  </si>
  <si>
    <t>Varans hållbarhet</t>
  </si>
  <si>
    <t>Välj tjänst i lista
OBS! Varje tjänst kan väljas flera gånger.</t>
  </si>
  <si>
    <t>TblVaraTjanstAlt</t>
  </si>
  <si>
    <t>Välj vara eller tjänst</t>
  </si>
  <si>
    <t>Vara</t>
  </si>
  <si>
    <t xml:space="preserve">Totalt pris varor/tjänster: </t>
  </si>
  <si>
    <t>TblValdaVaraTjnst</t>
  </si>
  <si>
    <t>ListaVaraTjänst</t>
  </si>
  <si>
    <t>Delområde</t>
  </si>
  <si>
    <t>Addentity Interiör AB</t>
  </si>
  <si>
    <t>Aktiebolaget Evert Lindelöf Inredningsservice</t>
  </si>
  <si>
    <t>Bruynzeel Storage Systems AB</t>
  </si>
  <si>
    <t>EFG European Furniture Group Aktiebolag</t>
  </si>
  <si>
    <t>Input interiör AB</t>
  </si>
  <si>
    <t>Kinnarps AB</t>
  </si>
  <si>
    <t>Martela Oyj</t>
  </si>
  <si>
    <t>Senab AB</t>
  </si>
  <si>
    <t>Sonesson Inredningar AB</t>
  </si>
  <si>
    <t>Thule Möbler AB</t>
  </si>
  <si>
    <t>B</t>
  </si>
  <si>
    <t>I</t>
  </si>
  <si>
    <t>E</t>
  </si>
  <si>
    <t>F</t>
  </si>
  <si>
    <t>D</t>
  </si>
  <si>
    <t>L</t>
  </si>
  <si>
    <t>G</t>
  </si>
  <si>
    <t>H</t>
  </si>
  <si>
    <t>J</t>
  </si>
  <si>
    <t>K</t>
  </si>
  <si>
    <t>C</t>
  </si>
  <si>
    <t>A</t>
  </si>
  <si>
    <t>Ange delområde</t>
  </si>
  <si>
    <t>TjänstKod</t>
  </si>
  <si>
    <t>Obligatoriska krav</t>
  </si>
  <si>
    <t>Välj Vara eller Tjänst</t>
  </si>
  <si>
    <t>Nej</t>
  </si>
  <si>
    <t>ListaTilldelningsVara</t>
  </si>
  <si>
    <t>TblTilldelningsVara</t>
  </si>
  <si>
    <t>Välj Vara</t>
  </si>
  <si>
    <t>21.</t>
  </si>
  <si>
    <t>22.</t>
  </si>
  <si>
    <t>23.</t>
  </si>
  <si>
    <t>24.</t>
  </si>
  <si>
    <t>25.</t>
  </si>
  <si>
    <t>26.</t>
  </si>
  <si>
    <t>27.</t>
  </si>
  <si>
    <t>28.</t>
  </si>
  <si>
    <t>29.</t>
  </si>
  <si>
    <t>30.</t>
  </si>
  <si>
    <t>31.</t>
  </si>
  <si>
    <t>33.</t>
  </si>
  <si>
    <t>34.</t>
  </si>
  <si>
    <t>35.</t>
  </si>
  <si>
    <t>36.</t>
  </si>
  <si>
    <t>37.</t>
  </si>
  <si>
    <t>38.</t>
  </si>
  <si>
    <t>39.</t>
  </si>
  <si>
    <t>40.</t>
  </si>
  <si>
    <t>41.</t>
  </si>
  <si>
    <t>44.</t>
  </si>
  <si>
    <t>43.</t>
  </si>
  <si>
    <t>45.</t>
  </si>
  <si>
    <t>46.</t>
  </si>
  <si>
    <t>47.</t>
  </si>
  <si>
    <t>48.</t>
  </si>
  <si>
    <t>49.</t>
  </si>
  <si>
    <t>50.</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</si>
  <si>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</si>
  <si>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51.</t>
  </si>
  <si>
    <t>52.</t>
  </si>
  <si>
    <t>53.</t>
  </si>
  <si>
    <t>54.</t>
  </si>
  <si>
    <t>55.</t>
  </si>
  <si>
    <t>56.</t>
  </si>
  <si>
    <t>57.</t>
  </si>
  <si>
    <t>58.</t>
  </si>
  <si>
    <t>59.</t>
  </si>
  <si>
    <t>60.</t>
  </si>
  <si>
    <t>61.</t>
  </si>
  <si>
    <t>62.</t>
  </si>
  <si>
    <t>63.</t>
  </si>
  <si>
    <t>64.</t>
  </si>
  <si>
    <t>65.</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</si>
  <si>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</si>
  <si>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</si>
  <si>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</si>
  <si>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Tjänster</t>
  </si>
  <si>
    <t xml:space="preserve">Den här blanketten är utformad med (utöver denna) 2 flikar, en specifikation och en för avtalstecknande. 
Fyll i specifikation i ordning och därefter avtalstecknande.
</t>
  </si>
  <si>
    <t>Steg 3 - Övriga kontraktsvillkor</t>
  </si>
  <si>
    <t>Steg 2.1 - Specifikation av varor</t>
  </si>
  <si>
    <t>Specificera varan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</si>
  <si>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 </t>
  </si>
  <si>
    <t>Steg 2.2 - Specifikation av tjänster</t>
  </si>
  <si>
    <t>Specificera tjänsten i fritext eller hänvisa till bilaga. Ange bilagans nummer. Om specifikation görs i en bilaga anges "Antal" till 1 för hela beställningen. Vid flera bilagor, använd en rad per bilaga.
Specificera uppdragets omfattning, t.ex. start- och slutdatum</t>
  </si>
  <si>
    <t>Ange förväntad tidsåtgång för tjänsten</t>
  </si>
  <si>
    <t>Montering/anslutning armaturer</t>
  </si>
  <si>
    <t>Märkning möbler</t>
  </si>
  <si>
    <t>Fast montering golv, vägg, tak inkl efterstäd</t>
  </si>
  <si>
    <t>Montering, nedmontering kompaktarkiv</t>
  </si>
  <si>
    <t>Skyddstäckning inkl mtrl.kostnad</t>
  </si>
  <si>
    <t>Montering på bef. möbel</t>
  </si>
  <si>
    <t>Sömnad</t>
  </si>
  <si>
    <t>Övriga tjänster</t>
  </si>
  <si>
    <t>Tvättrådsmärkning textilier</t>
  </si>
  <si>
    <t>Tjänstekategori 1</t>
  </si>
  <si>
    <t>Tjänstekategori 2</t>
  </si>
  <si>
    <t>Tjänstekategori 3</t>
  </si>
  <si>
    <t>Tjänstekategori 4</t>
  </si>
  <si>
    <t>AJ Produkter AB</t>
  </si>
  <si>
    <t>Inventia Inredningsbyrån AB</t>
  </si>
  <si>
    <t>Sono Sverige</t>
  </si>
  <si>
    <t>Ange kortfattad beskrivning (fritext) av varan</t>
  </si>
  <si>
    <t>Utplacering anvisad plats</t>
  </si>
  <si>
    <t>Montering uppsättning skenor, gardiner</t>
  </si>
  <si>
    <t>Anslutning armaturer elektriker</t>
  </si>
  <si>
    <t>Vid behov specificera tjänster, annan information eller hänvisa till bilaga.</t>
  </si>
  <si>
    <t>Procentuell rabatt (hämtas automatiskt)</t>
  </si>
  <si>
    <t>Kostnad per timme
(hämtas automatiskt)</t>
  </si>
  <si>
    <t>23.3-5834-2022</t>
  </si>
  <si>
    <t>OBS! Om ni önskar att varor ska utplaceras på anvisade platser ska detta avropas som en tjänst.
OBS! Montering i funktionsdugligt skick ingår i ramavtalspriset (om inte annat framgår av kontrakt). Undantag för delområde Arkiv och magasin.</t>
  </si>
  <si>
    <t>Arbetsplats och förvaring t.o.m. 500 000 SEK vid varje avrop</t>
  </si>
  <si>
    <t>Möten och paus t.o.m. 500 000 SEK vid varje avrop</t>
  </si>
  <si>
    <t>Textil inredning för fönstermiljö t.o.m. 50 000 SEK vid varje avrop</t>
  </si>
  <si>
    <t>Arkiv och magasin t.o.m. 50 000 SEK vid varje avrop</t>
  </si>
  <si>
    <t>Omklädning och vaktmästeri t.o.m. 100 000 SEK vid varje avrop</t>
  </si>
  <si>
    <t>Utemöbler t.o.m. 100 000 SEK vid varje avrop</t>
  </si>
  <si>
    <t>Armaturer t.o.m. 100 000 SEK vid varje avrop</t>
  </si>
  <si>
    <t>Textila mattor t.o.m. 100 000 SEK vid varje avrop</t>
  </si>
  <si>
    <t>AB Yllw</t>
  </si>
  <si>
    <t>556839-3416</t>
  </si>
  <si>
    <t>556190-7329</t>
  </si>
  <si>
    <t>556071-3462</t>
  </si>
  <si>
    <t>556207-1729</t>
  </si>
  <si>
    <t>556236-7259</t>
  </si>
  <si>
    <t>559150-6349</t>
  </si>
  <si>
    <t>556400-1542</t>
  </si>
  <si>
    <t>556256-6736</t>
  </si>
  <si>
    <t>01148912</t>
  </si>
  <si>
    <t>556299-1447</t>
  </si>
  <si>
    <t>556139-0336</t>
  </si>
  <si>
    <t>556595-7809</t>
  </si>
  <si>
    <t>556641-3117</t>
  </si>
  <si>
    <t>559317-8584</t>
  </si>
  <si>
    <t>Engelbrektsgatan 20</t>
  </si>
  <si>
    <t>Transportvägen 23</t>
  </si>
  <si>
    <t>Box 17502</t>
  </si>
  <si>
    <t>Göteborgsvägen 88</t>
  </si>
  <si>
    <t>Trehörnavägen 2, Box 1017</t>
  </si>
  <si>
    <t>Hammarby Kaj 44</t>
  </si>
  <si>
    <t>Industrigatan 1</t>
  </si>
  <si>
    <t>PL 73</t>
  </si>
  <si>
    <t>Regeringsgatan 66</t>
  </si>
  <si>
    <t>J A Gahms gata 6</t>
  </si>
  <si>
    <t>Kungsgatan 8</t>
  </si>
  <si>
    <t>Riddargatan 7</t>
  </si>
  <si>
    <t>211 33</t>
  </si>
  <si>
    <t>301 82</t>
  </si>
  <si>
    <t>118 91</t>
  </si>
  <si>
    <t>433 63</t>
  </si>
  <si>
    <t>573 28</t>
  </si>
  <si>
    <t>421 30</t>
  </si>
  <si>
    <t>120 63</t>
  </si>
  <si>
    <t>521 88</t>
  </si>
  <si>
    <t>02151 Esbo</t>
  </si>
  <si>
    <t>111 36</t>
  </si>
  <si>
    <t>421 31</t>
  </si>
  <si>
    <t>736 36</t>
  </si>
  <si>
    <t>114 35</t>
  </si>
  <si>
    <t>Malmö</t>
  </si>
  <si>
    <t>Halmstad</t>
  </si>
  <si>
    <t>Stockholm</t>
  </si>
  <si>
    <t>Sävedalen</t>
  </si>
  <si>
    <t>Tranås</t>
  </si>
  <si>
    <t>Västra Frölunda</t>
  </si>
  <si>
    <t>Kinnarp</t>
  </si>
  <si>
    <t>Helsinki</t>
  </si>
  <si>
    <t>www.addentityinterior.se</t>
  </si>
  <si>
    <t>www.ajprodukter.se</t>
  </si>
  <si>
    <t>www.lindelof.se</t>
  </si>
  <si>
    <t>www.bruynzeel.se</t>
  </si>
  <si>
    <t>www.efg.se</t>
  </si>
  <si>
    <t>www.inputinterior.se</t>
  </si>
  <si>
    <t xml:space="preserve">www.inventia.se  </t>
  </si>
  <si>
    <t>www.kinnarps.se</t>
  </si>
  <si>
    <t>www.martela.com/sv</t>
  </si>
  <si>
    <t xml:space="preserve">www.senab.com </t>
  </si>
  <si>
    <t>www.sonesson.se</t>
  </si>
  <si>
    <t>www.sono.se</t>
  </si>
  <si>
    <t>www.thulemobler.se</t>
  </si>
  <si>
    <t>www.yllw.com</t>
  </si>
  <si>
    <t>Victoria Holmqvist / Dan Önnerlid</t>
  </si>
  <si>
    <t>August Hammar</t>
  </si>
  <si>
    <t>Martin Zhuk</t>
  </si>
  <si>
    <t>Mats Westermark nord-öst / Elin Mattson syd-väst</t>
  </si>
  <si>
    <t>Linda Jonasson Gustafsson</t>
  </si>
  <si>
    <t>Jonas Rådlund</t>
  </si>
  <si>
    <t>Fredrik Ek</t>
  </si>
  <si>
    <t>Lars Bjerhem</t>
  </si>
  <si>
    <t>Corina Brito</t>
  </si>
  <si>
    <t>Stefan Lundin</t>
  </si>
  <si>
    <t>Jannie Dolk Wigren</t>
  </si>
  <si>
    <t>0793-131360 / 0733-335020</t>
  </si>
  <si>
    <t>035-180893</t>
  </si>
  <si>
    <t>0708-983278</t>
  </si>
  <si>
    <t>0706-709049 / 0702-666682</t>
  </si>
  <si>
    <t>0140-67693</t>
  </si>
  <si>
    <t>0766-457277</t>
  </si>
  <si>
    <t>0515-38059</t>
  </si>
  <si>
    <t>0733-471923</t>
  </si>
  <si>
    <t>0765-335313</t>
  </si>
  <si>
    <t>031-7035542</t>
  </si>
  <si>
    <t>0708-432689</t>
  </si>
  <si>
    <t>victoria.h@addentityinterior.se / dan@addentityinterior</t>
  </si>
  <si>
    <t>august.hammar@ajprodukter.se</t>
  </si>
  <si>
    <t>martin.zhuk@lindelof.se</t>
  </si>
  <si>
    <t>mats.westermark@bruynzeel.se / elin.mattson@bruynzeel.se</t>
  </si>
  <si>
    <t>linda.gustafsson@efg.se</t>
  </si>
  <si>
    <t>jonas.radlund@inventia.se</t>
  </si>
  <si>
    <t>fredrik.ek@kinnarps.se</t>
  </si>
  <si>
    <t>lars.bjerhem@martela.com</t>
  </si>
  <si>
    <t>corina.brito@senab.com</t>
  </si>
  <si>
    <t>stefan.lundin@sonesson.se</t>
  </si>
  <si>
    <t>jannie.dolk.wigren@sono.se</t>
  </si>
  <si>
    <t>avropa@addentityinterior.se</t>
  </si>
  <si>
    <t>order@ajprodukter.se</t>
  </si>
  <si>
    <t>info.kammarkollegiet@lindelof.se</t>
  </si>
  <si>
    <t>support@bruynzeel.se</t>
  </si>
  <si>
    <t>info@efg.se</t>
  </si>
  <si>
    <t>avrop@inputinterior.se</t>
  </si>
  <si>
    <t>kontakt@inventia.se</t>
  </si>
  <si>
    <t>avrop.kammarkollegiet@kinnarps.se</t>
  </si>
  <si>
    <t>public@martela.se</t>
  </si>
  <si>
    <t>offentlig@senab.com</t>
  </si>
  <si>
    <t>order@sonesson.se</t>
  </si>
  <si>
    <t>upphandling@sono.se</t>
  </si>
  <si>
    <t>mail@thulemobler.se</t>
  </si>
  <si>
    <t>hello@yllw.com</t>
  </si>
  <si>
    <t>A, B, F, H</t>
  </si>
  <si>
    <t>A, B, E, F, G, I</t>
  </si>
  <si>
    <t>A, B</t>
  </si>
  <si>
    <t>A, B, C, D, E, F, G, H, I</t>
  </si>
  <si>
    <t>A, B, C, D, F, G, H, I</t>
  </si>
  <si>
    <t>A, B, C, I</t>
  </si>
  <si>
    <t>A, B, C, D, E, F, H, I</t>
  </si>
  <si>
    <t>A, B, E, G</t>
  </si>
  <si>
    <t>D, H, I</t>
  </si>
  <si>
    <t>Arbetsstolar t.o.m. 500 000 SEK vid varje avrop</t>
  </si>
  <si>
    <t xml:space="preserve">Avrop genom särskild fördelningsnyckel
Kammarkollegiets diarienr. </t>
  </si>
  <si>
    <t>7. Skriftliga ändringar och tillägg till Avropsförfrågan med bilagor</t>
  </si>
  <si>
    <t>8. Avropsförfrågan med bilagor</t>
  </si>
  <si>
    <t>9. Skriftliga ändringar och tillägg till Ramavtalsleverantörens Avropssvar med bilagor inklusive av Avropsberättigad godkända rättelser, kompletteringar och förtydliganden.</t>
  </si>
  <si>
    <t>10. Ramavtalsleverantörens Avropssvar med bilagor.</t>
  </si>
  <si>
    <t>Kontraktet består av nedan angivna handlingar. Handlingarna kompletterar varandra om inte omständigheterna föranleder annat. Om handlingarna innehåller motstridiga uppgifter gäller de i följande ordning:</t>
  </si>
  <si>
    <t>Kontraktets handlingar och deras inbördes ordning</t>
  </si>
  <si>
    <t>1. Skriftliga ändringar och tillägg till säkerhetsskyddsavtal</t>
  </si>
  <si>
    <t>2. Säkerhetsskyddsavtal</t>
  </si>
  <si>
    <t xml:space="preserve">3. Skriftliga ändringar och tillägg till personuppgiftsbiträdesavtal </t>
  </si>
  <si>
    <t xml:space="preserve">4. Personuppgiftsbiträdesavtal </t>
  </si>
  <si>
    <t>5. Skriftliga ändringar och tillägg till Kontrakt med bilagor</t>
  </si>
  <si>
    <t>6. Kontraktet med bilagor</t>
  </si>
  <si>
    <t>Vara nr</t>
  </si>
  <si>
    <t>Bilagor från avropande organisation (kontraktshandlingar framgår av flik 2)</t>
  </si>
  <si>
    <t>Vid behov specificera varor, annan information eller hänvisa till bilaga.</t>
  </si>
  <si>
    <t>Uppskattat pris – totalt</t>
  </si>
  <si>
    <t>Observera att priser för tjänster debiteras per utförd timme vilket innebär att det faktiska totala priset kan vara ett annat</t>
  </si>
  <si>
    <t>Henrik Bernhardsson</t>
  </si>
  <si>
    <t>0765-262210</t>
  </si>
  <si>
    <t>henrik.bernhardsson@yllw.com</t>
  </si>
  <si>
    <r>
      <t xml:space="preserve">OBS! Spara </t>
    </r>
    <r>
      <rPr>
        <b/>
        <i/>
        <u/>
        <sz val="11"/>
        <rFont val="Arial"/>
        <family val="2"/>
      </rPr>
      <t>inte</t>
    </r>
    <r>
      <rPr>
        <b/>
        <i/>
        <sz val="11"/>
        <rFont val="Arial"/>
        <family val="2"/>
      </rPr>
      <t xml:space="preserve"> blanketten i PDF-format. Då kan inte leverantörerna fylla i den.</t>
    </r>
  </si>
  <si>
    <t>Sara Björkman</t>
  </si>
  <si>
    <t>0733-025985</t>
  </si>
  <si>
    <t>sara.bjorkman@inputinterior.se</t>
  </si>
  <si>
    <t>kungsör</t>
  </si>
  <si>
    <t>Olof Asklunds gata 10</t>
  </si>
  <si>
    <t>32.</t>
  </si>
  <si>
    <t>42.</t>
  </si>
  <si>
    <t>Torbjörn Axelsson Wingarhehd</t>
  </si>
  <si>
    <t>0705-841034</t>
  </si>
  <si>
    <t>torbjorn@thulemobler.se</t>
  </si>
  <si>
    <t>TjänstekategoriDelområde</t>
  </si>
  <si>
    <t>Justeringsgrupp 1</t>
  </si>
  <si>
    <t>Justeringsgrupp 3</t>
  </si>
  <si>
    <t>Justeringsgrupp 4</t>
  </si>
  <si>
    <t>Justeringsgrupp 2</t>
  </si>
  <si>
    <t>Justeringsgrupp4</t>
  </si>
  <si>
    <t>Justeringsgrupp2</t>
  </si>
  <si>
    <t>Justeringsgrupp3</t>
  </si>
  <si>
    <t>Justeringsgrupp1</t>
  </si>
  <si>
    <t>Aktiv grupp</t>
  </si>
  <si>
    <t>Ej aktuellt</t>
  </si>
  <si>
    <t>Changelog</t>
  </si>
  <si>
    <t>Version</t>
  </si>
  <si>
    <t>Ändringar</t>
  </si>
  <si>
    <t>1.5</t>
  </si>
  <si>
    <t>Uppdaterat priser i justeringsgrupp 3</t>
  </si>
  <si>
    <t>Sign</t>
  </si>
  <si>
    <t>NH</t>
  </si>
  <si>
    <t>Avropsförfrågan - särskild fördelningsnyckel</t>
  </si>
  <si>
    <t>1.6</t>
  </si>
  <si>
    <t>Uppdaterat priser i justeringsgrupp 4</t>
  </si>
  <si>
    <t>1.7</t>
  </si>
  <si>
    <t>Uppdaterat priser i justeringsgrupp 1</t>
  </si>
  <si>
    <t>Namn på produktlista på avropa samt sidnummer i produktlista
(Om varorna specifieras i bilaga bör hänvisning ske på annat sätt)</t>
  </si>
  <si>
    <t>Pris/Enhet i produktlista
(Om varorna specificeras i bilaga ange totalbelopp)</t>
  </si>
  <si>
    <t>1.8</t>
  </si>
  <si>
    <t>Uppdaterat texter</t>
  </si>
  <si>
    <r>
      <t xml:space="preserve">Antal
</t>
    </r>
    <r>
      <rPr>
        <b/>
        <sz val="10"/>
        <rFont val="Arial"/>
        <family val="2"/>
      </rPr>
      <t>OBS! Ange endast en siffra</t>
    </r>
  </si>
  <si>
    <t>1.9</t>
  </si>
  <si>
    <t>Uppdaterat texter och korrigerat priser i justeringsgrupp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</si>
</sst>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kr&quot;;[Red]\-#,##0.00\ &quot;kr&quot;"/>
    <numFmt numFmtId="44" formatCode="_-* #,##0.00\ &quot;kr&quot;_-;\-* #,##0.00\ &quot;kr&quot;_-;_-* &quot;-&quot;??\ &quot;kr&quot;_-;_-@_-"/>
    <numFmt numFmtId="164" formatCode="#,##0;\-#,##0;"/>
    <numFmt numFmtId="165" formatCode="#,###"/>
    <numFmt numFmtId="166" formatCode=";;;"/>
  </numFmts>
  <fonts count="62"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
      <sz val="14"/>
      <name val="Arial"/>
      <family val="2"/>
    </font>
    <font>
      <b/>
      <u/>
      <sz val="14"/>
      <name val="Arial"/>
      <family val="2"/>
    </font>
    <font>
      <b/>
      <sz val="11"/>
      <color theme="1"/>
      <name val="Calibri"/>
      <family val="2"/>
      <scheme val="minor"/>
    </font>
    <font>
      <sz val="10"/>
      <name val="Arial"/>
      <family val="2"/>
    </font>
    <font>
      <sz val="11"/>
      <color rgb="FFFF0000"/>
      <name val="Arial"/>
      <family val="2"/>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90">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55"/>
      </left>
      <right/>
      <top style="thin">
        <color rgb="FF969696"/>
      </top>
      <bottom style="thin">
        <color rgb="FF969696"/>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s>
  <cellStyleXfs count="50">
    <xf numFmtId="0" fontId="0" fillId="0" borderId="0"/>
    <xf numFmtId="0" fontId="4" fillId="2" borderId="16" applyNumberFormat="0">
      <alignment vertical="top" wrapText="1"/>
      <protection locked="0"/>
    </xf>
    <xf numFmtId="0" fontId="18" fillId="0" borderId="0" applyNumberFormat="0" applyFill="0" applyBorder="0" applyAlignment="0" applyProtection="0"/>
    <xf numFmtId="0" fontId="4" fillId="8" borderId="0" applyNumberFormat="0" applyFont="0" applyBorder="0" applyAlignment="0" applyProtection="0"/>
    <xf numFmtId="0" fontId="4" fillId="11" borderId="0" applyNumberFormat="0" applyFont="0" applyBorder="0" applyAlignment="0" applyProtection="0">
      <alignment vertical="top"/>
    </xf>
    <xf numFmtId="164" fontId="4" fillId="9" borderId="0" applyNumberFormat="0" applyFont="0" applyBorder="0" applyAlignment="0" applyProtection="0"/>
    <xf numFmtId="0" fontId="4" fillId="12" borderId="0" applyNumberFormat="0" applyFont="0" applyBorder="0" applyAlignment="0" applyProtection="0"/>
    <xf numFmtId="0" fontId="4" fillId="0" borderId="17" applyNumberFormat="0" applyFont="0" applyFill="0" applyAlignment="0" applyProtection="0"/>
    <xf numFmtId="0" fontId="4" fillId="10" borderId="0" applyNumberFormat="0" applyFont="0" applyBorder="0" applyAlignment="0" applyProtection="0">
      <alignment horizontal="center" vertical="center" wrapText="1"/>
      <protection locked="0"/>
    </xf>
    <xf numFmtId="0" fontId="30" fillId="0" borderId="0"/>
    <xf numFmtId="0" fontId="4" fillId="0" borderId="17" applyNumberFormat="0" applyFill="0" applyAlignment="0" applyProtection="0"/>
    <xf numFmtId="0" fontId="3" fillId="0" borderId="17" applyNumberFormat="0" applyFill="0" applyAlignment="0" applyProtection="0"/>
    <xf numFmtId="0" fontId="16" fillId="0" borderId="0" applyNumberFormat="0" applyFill="0" applyProtection="0"/>
    <xf numFmtId="44" fontId="7" fillId="0" borderId="0" applyFon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16" borderId="0" applyNumberFormat="0" applyBorder="0" applyAlignment="0" applyProtection="0"/>
    <xf numFmtId="0" fontId="40" fillId="17" borderId="0" applyNumberFormat="0" applyBorder="0" applyAlignment="0" applyProtection="0"/>
    <xf numFmtId="0" fontId="41" fillId="18" borderId="0" applyNumberFormat="0" applyBorder="0" applyAlignment="0" applyProtection="0"/>
    <xf numFmtId="0" fontId="42" fillId="19" borderId="42" applyNumberFormat="0" applyAlignment="0" applyProtection="0"/>
    <xf numFmtId="0" fontId="43" fillId="20" borderId="43" applyNumberFormat="0" applyAlignment="0" applyProtection="0"/>
    <xf numFmtId="0" fontId="44" fillId="20" borderId="42" applyNumberFormat="0" applyAlignment="0" applyProtection="0"/>
    <xf numFmtId="0" fontId="45" fillId="0" borderId="44" applyNumberFormat="0" applyFill="0" applyAlignment="0" applyProtection="0"/>
    <xf numFmtId="0" fontId="46" fillId="21" borderId="45" applyNumberFormat="0" applyAlignment="0" applyProtection="0"/>
    <xf numFmtId="0" fontId="47" fillId="0" borderId="0" applyNumberFormat="0" applyFill="0" applyBorder="0" applyAlignment="0" applyProtection="0"/>
    <xf numFmtId="0" fontId="27" fillId="22" borderId="46" applyNumberFormat="0" applyFont="0" applyAlignment="0" applyProtection="0"/>
    <xf numFmtId="0" fontId="30" fillId="23" borderId="0" applyNumberFormat="0" applyBorder="0" applyAlignment="0" applyProtection="0"/>
    <xf numFmtId="0" fontId="30" fillId="24" borderId="0" applyNumberFormat="0" applyBorder="0" applyAlignment="0" applyProtection="0"/>
    <xf numFmtId="0" fontId="48"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48"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48"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48"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48" fillId="37" borderId="0" applyNumberFormat="0" applyBorder="0" applyAlignment="0" applyProtection="0"/>
    <xf numFmtId="0" fontId="48"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48" fillId="41" borderId="0" applyNumberFormat="0" applyBorder="0" applyAlignment="0" applyProtection="0"/>
    <xf numFmtId="0" fontId="4" fillId="0" borderId="0"/>
    <xf numFmtId="0" fontId="4" fillId="0" borderId="0"/>
    <xf numFmtId="0" fontId="2" fillId="0" borderId="0"/>
    <xf numFmtId="0" fontId="1" fillId="0" borderId="0"/>
    <xf numFmtId="9" fontId="60" fillId="0" borderId="0" applyFont="0" applyFill="0" applyBorder="0" applyAlignment="0" applyProtection="0"/>
  </cellStyleXfs>
  <cellXfs count="494">
    <xf numFmtId="0" fontId="0" fillId="0" borderId="0" xfId="0"/>
    <xf numFmtId="0" fontId="4" fillId="0" borderId="0" xfId="0" applyFont="1"/>
    <xf numFmtId="0" fontId="4" fillId="0" borderId="0" xfId="0" applyFont="1" applyProtection="1">
      <protection locked="0"/>
    </xf>
    <xf numFmtId="0" fontId="4" fillId="5" borderId="0" xfId="0" applyFont="1" applyFill="1" applyAlignment="1" applyProtection="1">
      <alignment horizontal="center" vertical="center" wrapText="1"/>
      <protection locked="0"/>
    </xf>
    <xf numFmtId="0" fontId="4" fillId="0" borderId="2" xfId="0" applyFont="1" applyBorder="1"/>
    <xf numFmtId="0" fontId="13" fillId="0" borderId="0" xfId="3" applyFont="1" applyFill="1" applyAlignment="1">
      <alignment horizontal="left" vertical="top"/>
    </xf>
    <xf numFmtId="0" fontId="8" fillId="0" borderId="3" xfId="0" applyFont="1" applyBorder="1" applyAlignment="1">
      <alignment vertical="center" wrapText="1"/>
    </xf>
    <xf numFmtId="0" fontId="20" fillId="0" borderId="0" xfId="0" applyFont="1"/>
    <xf numFmtId="0" fontId="4" fillId="0" borderId="0" xfId="0" applyFont="1" applyAlignment="1">
      <alignment horizontal="left" vertical="top" wrapText="1"/>
    </xf>
    <xf numFmtId="49" fontId="4" fillId="8" borderId="4" xfId="3" applyNumberFormat="1" applyBorder="1" applyProtection="1">
      <protection locked="0"/>
    </xf>
    <xf numFmtId="49" fontId="4" fillId="12" borderId="4" xfId="6" applyNumberFormat="1" applyBorder="1" applyProtection="1">
      <protection locked="0"/>
    </xf>
    <xf numFmtId="49" fontId="4" fillId="8" borderId="5" xfId="3" applyNumberFormat="1" applyBorder="1" applyProtection="1">
      <protection locked="0"/>
    </xf>
    <xf numFmtId="49" fontId="4" fillId="12" borderId="5" xfId="6" applyNumberFormat="1" applyBorder="1" applyProtection="1">
      <protection locked="0"/>
    </xf>
    <xf numFmtId="0" fontId="0" fillId="0" borderId="6" xfId="0" applyBorder="1" applyAlignment="1">
      <alignment wrapText="1"/>
    </xf>
    <xf numFmtId="49" fontId="4" fillId="8" borderId="4" xfId="3" applyNumberFormat="1" applyBorder="1" applyAlignment="1" applyProtection="1">
      <alignment vertical="center" wrapText="1"/>
      <protection locked="0"/>
    </xf>
    <xf numFmtId="49" fontId="4" fillId="12" borderId="4" xfId="6" applyNumberFormat="1" applyBorder="1" applyAlignment="1" applyProtection="1">
      <alignment vertical="center" wrapText="1"/>
      <protection locked="0"/>
    </xf>
    <xf numFmtId="0" fontId="3" fillId="0" borderId="0" xfId="0" applyFont="1"/>
    <xf numFmtId="0" fontId="3" fillId="0" borderId="5" xfId="0" applyFont="1" applyBorder="1" applyAlignment="1">
      <alignment wrapText="1"/>
    </xf>
    <xf numFmtId="0" fontId="8" fillId="0" borderId="0" xfId="0" applyFont="1" applyAlignment="1">
      <alignment vertical="center" wrapText="1"/>
    </xf>
    <xf numFmtId="0" fontId="4" fillId="0" borderId="0" xfId="0" applyFont="1" applyAlignment="1">
      <alignment vertical="center"/>
    </xf>
    <xf numFmtId="0" fontId="6" fillId="0" borderId="0" xfId="0" applyFont="1"/>
    <xf numFmtId="0" fontId="11" fillId="0" borderId="0" xfId="0" applyFont="1" applyAlignment="1">
      <alignment horizontal="left" wrapText="1"/>
    </xf>
    <xf numFmtId="0" fontId="21" fillId="0" borderId="0" xfId="0" applyFont="1" applyAlignment="1">
      <alignment horizontal="left" vertical="center" indent="1"/>
    </xf>
    <xf numFmtId="0" fontId="14" fillId="0" borderId="0" xfId="0" applyFont="1"/>
    <xf numFmtId="0" fontId="4" fillId="0" borderId="0" xfId="0" applyFont="1" applyAlignment="1">
      <alignment horizontal="right"/>
    </xf>
    <xf numFmtId="0" fontId="31" fillId="0" borderId="0" xfId="0" applyFont="1"/>
    <xf numFmtId="0" fontId="6" fillId="0" borderId="0" xfId="0" applyFont="1" applyAlignment="1">
      <alignment wrapText="1"/>
    </xf>
    <xf numFmtId="0" fontId="4" fillId="0" borderId="0" xfId="0" applyFont="1" applyAlignment="1">
      <alignment vertical="top"/>
    </xf>
    <xf numFmtId="0" fontId="10" fillId="0" borderId="0" xfId="0" applyFont="1" applyAlignment="1">
      <alignment horizontal="center" vertical="top" wrapText="1"/>
    </xf>
    <xf numFmtId="49" fontId="4" fillId="13" borderId="0" xfId="6" applyNumberFormat="1" applyFill="1" applyAlignment="1">
      <alignment vertical="top"/>
    </xf>
    <xf numFmtId="0" fontId="4" fillId="0" borderId="6" xfId="0" applyFont="1" applyBorder="1" applyAlignment="1">
      <alignment wrapText="1"/>
    </xf>
    <xf numFmtId="0" fontId="34" fillId="0" borderId="0" xfId="0" applyFont="1"/>
    <xf numFmtId="165" fontId="4" fillId="0" borderId="2" xfId="0" applyNumberFormat="1" applyFont="1" applyBorder="1"/>
    <xf numFmtId="0" fontId="5" fillId="0" borderId="0" xfId="0" applyFont="1"/>
    <xf numFmtId="0" fontId="5" fillId="0" borderId="0" xfId="0" applyFont="1" applyAlignment="1">
      <alignment vertical="top" wrapText="1"/>
    </xf>
    <xf numFmtId="0" fontId="4" fillId="0" borderId="0" xfId="10" applyBorder="1" applyAlignment="1">
      <alignment horizontal="left" vertical="top"/>
    </xf>
    <xf numFmtId="0" fontId="5" fillId="0" borderId="0" xfId="0" applyFont="1" applyAlignment="1">
      <alignment horizontal="right" vertical="center"/>
    </xf>
    <xf numFmtId="164" fontId="31" fillId="0" borderId="0" xfId="5" applyFont="1" applyFill="1" applyAlignment="1">
      <alignment horizontal="right" vertical="top" wrapText="1"/>
    </xf>
    <xf numFmtId="0" fontId="4" fillId="0" borderId="0" xfId="7" applyBorder="1" applyAlignment="1">
      <alignment horizontal="left" vertical="top" wrapText="1"/>
    </xf>
    <xf numFmtId="0" fontId="4" fillId="0" borderId="30" xfId="7" applyBorder="1" applyAlignment="1">
      <alignment horizontal="left" vertical="top" wrapText="1"/>
    </xf>
    <xf numFmtId="165" fontId="4" fillId="0" borderId="0" xfId="0" applyNumberFormat="1" applyFont="1"/>
    <xf numFmtId="165" fontId="5" fillId="0" borderId="0" xfId="0" applyNumberFormat="1" applyFont="1" applyAlignment="1">
      <alignment wrapText="1"/>
    </xf>
    <xf numFmtId="0" fontId="4" fillId="42" borderId="2" xfId="0" applyFont="1" applyFill="1" applyBorder="1"/>
    <xf numFmtId="0" fontId="4" fillId="42" borderId="0" xfId="0" applyFont="1" applyFill="1"/>
    <xf numFmtId="165" fontId="4" fillId="42" borderId="2" xfId="0" applyNumberFormat="1" applyFont="1" applyFill="1" applyBorder="1"/>
    <xf numFmtId="0" fontId="5" fillId="0" borderId="0" xfId="0" applyFont="1" applyAlignment="1" applyProtection="1">
      <alignment vertical="top" wrapText="1"/>
      <protection locked="0"/>
    </xf>
    <xf numFmtId="0" fontId="4" fillId="0" borderId="0" xfId="0" applyFont="1" applyAlignment="1">
      <alignment vertical="center" wrapText="1"/>
    </xf>
    <xf numFmtId="165" fontId="5" fillId="0" borderId="0" xfId="0" applyNumberFormat="1" applyFont="1"/>
    <xf numFmtId="0" fontId="4" fillId="0" borderId="49" xfId="0" applyFont="1" applyBorder="1"/>
    <xf numFmtId="0" fontId="4" fillId="0" borderId="50" xfId="0" applyFont="1" applyBorder="1" applyAlignment="1" applyProtection="1">
      <alignment vertical="top" wrapText="1"/>
      <protection locked="0"/>
    </xf>
    <xf numFmtId="0" fontId="4" fillId="0" borderId="51" xfId="0" applyFont="1" applyBorder="1" applyAlignment="1" applyProtection="1">
      <alignment vertical="top" wrapText="1"/>
      <protection locked="0"/>
    </xf>
    <xf numFmtId="0" fontId="4" fillId="0" borderId="52" xfId="0" applyFont="1" applyBorder="1" applyAlignment="1">
      <alignment vertical="center"/>
    </xf>
    <xf numFmtId="0" fontId="4" fillId="0" borderId="53" xfId="0" applyFont="1" applyBorder="1" applyAlignment="1">
      <alignment vertical="center"/>
    </xf>
    <xf numFmtId="0" fontId="4" fillId="0" borderId="50" xfId="0" applyFont="1" applyBorder="1" applyAlignment="1">
      <alignment horizontal="left" vertical="center"/>
    </xf>
    <xf numFmtId="0" fontId="4" fillId="0" borderId="51" xfId="0" applyFont="1" applyBorder="1" applyAlignment="1">
      <alignment horizontal="left" vertical="center"/>
    </xf>
    <xf numFmtId="0" fontId="4" fillId="0" borderId="54" xfId="0" applyFont="1" applyBorder="1"/>
    <xf numFmtId="0" fontId="5" fillId="0" borderId="8" xfId="0" applyFont="1" applyBorder="1"/>
    <xf numFmtId="0" fontId="4" fillId="0" borderId="49" xfId="0" applyFont="1" applyBorder="1" applyAlignment="1">
      <alignment vertical="center"/>
    </xf>
    <xf numFmtId="0" fontId="4" fillId="0" borderId="50" xfId="0" applyFont="1" applyBorder="1" applyAlignment="1">
      <alignment vertical="center"/>
    </xf>
    <xf numFmtId="0" fontId="4" fillId="0" borderId="51" xfId="0" applyFont="1" applyBorder="1" applyAlignment="1">
      <alignment vertical="center"/>
    </xf>
    <xf numFmtId="165" fontId="4" fillId="0" borderId="47" xfId="0" applyNumberFormat="1" applyFont="1" applyBorder="1"/>
    <xf numFmtId="0" fontId="4" fillId="42" borderId="47" xfId="0" applyFont="1" applyFill="1" applyBorder="1"/>
    <xf numFmtId="0" fontId="4" fillId="42" borderId="49" xfId="0" applyFont="1" applyFill="1" applyBorder="1"/>
    <xf numFmtId="0" fontId="4" fillId="42" borderId="50" xfId="0" applyFont="1" applyFill="1" applyBorder="1"/>
    <xf numFmtId="165" fontId="4" fillId="42" borderId="48" xfId="0" applyNumberFormat="1" applyFont="1" applyFill="1" applyBorder="1"/>
    <xf numFmtId="0" fontId="4" fillId="42" borderId="48" xfId="0" applyFont="1" applyFill="1" applyBorder="1"/>
    <xf numFmtId="0" fontId="0" fillId="0" borderId="0" xfId="0" applyProtection="1">
      <protection locked="0"/>
    </xf>
    <xf numFmtId="0" fontId="4" fillId="3" borderId="0" xfId="0" applyFont="1" applyFill="1" applyProtection="1">
      <protection locked="0"/>
    </xf>
    <xf numFmtId="0" fontId="4" fillId="0" borderId="1" xfId="0" applyFont="1" applyBorder="1" applyProtection="1">
      <protection locked="0"/>
    </xf>
    <xf numFmtId="164" fontId="12" fillId="4" borderId="0" xfId="13" applyNumberFormat="1" applyFont="1" applyFill="1" applyProtection="1">
      <protection locked="0"/>
    </xf>
    <xf numFmtId="0" fontId="4" fillId="7" borderId="0" xfId="0" applyFont="1" applyFill="1" applyProtection="1">
      <protection locked="0"/>
    </xf>
    <xf numFmtId="166" fontId="10" fillId="0" borderId="0" xfId="0" applyNumberFormat="1" applyFont="1" applyAlignment="1">
      <alignment horizontal="center" vertical="top" wrapText="1"/>
    </xf>
    <xf numFmtId="0" fontId="4" fillId="0" borderId="0" xfId="0" applyFont="1" applyAlignment="1" applyProtection="1">
      <alignment horizontal="left" vertical="center" wrapText="1"/>
      <protection locked="0"/>
    </xf>
    <xf numFmtId="166" fontId="4" fillId="0" borderId="0" xfId="0" applyNumberFormat="1" applyFont="1" applyAlignment="1">
      <alignment vertical="top"/>
    </xf>
    <xf numFmtId="0" fontId="4" fillId="0" borderId="55" xfId="0" applyFont="1" applyBorder="1"/>
    <xf numFmtId="0" fontId="4" fillId="0" borderId="56" xfId="0" applyFont="1" applyBorder="1"/>
    <xf numFmtId="0" fontId="50" fillId="0" borderId="2" xfId="0" applyFont="1" applyBorder="1" applyAlignment="1">
      <alignment vertical="center"/>
    </xf>
    <xf numFmtId="0" fontId="4" fillId="44" borderId="50" xfId="0" applyFont="1" applyFill="1" applyBorder="1"/>
    <xf numFmtId="0" fontId="4" fillId="0" borderId="57" xfId="0" applyFont="1" applyBorder="1" applyProtection="1">
      <protection locked="0"/>
    </xf>
    <xf numFmtId="0" fontId="4" fillId="0" borderId="58" xfId="0" applyFont="1" applyBorder="1" applyProtection="1">
      <protection locked="0"/>
    </xf>
    <xf numFmtId="0" fontId="4" fillId="0" borderId="0" xfId="0" applyFont="1" applyAlignment="1" applyProtection="1">
      <alignment horizontal="right"/>
      <protection locked="0"/>
    </xf>
    <xf numFmtId="0" fontId="13" fillId="0" borderId="0" xfId="0" applyFont="1" applyProtection="1">
      <protection locked="0"/>
    </xf>
    <xf numFmtId="0" fontId="32" fillId="0" borderId="0" xfId="0" applyFont="1" applyProtection="1">
      <protection locked="0"/>
    </xf>
    <xf numFmtId="0" fontId="4" fillId="0" borderId="60" xfId="0" applyFont="1" applyBorder="1" applyAlignment="1">
      <alignment horizontal="left" vertical="center"/>
    </xf>
    <xf numFmtId="0" fontId="4" fillId="0" borderId="61" xfId="0" applyFont="1" applyBorder="1"/>
    <xf numFmtId="0" fontId="4" fillId="0" borderId="62" xfId="0" applyFont="1" applyBorder="1"/>
    <xf numFmtId="0" fontId="4" fillId="0" borderId="63" xfId="0" applyFont="1" applyBorder="1"/>
    <xf numFmtId="0" fontId="4" fillId="44" borderId="0" xfId="0" applyFont="1" applyFill="1"/>
    <xf numFmtId="165" fontId="4" fillId="0" borderId="64" xfId="0" applyNumberFormat="1" applyFont="1" applyBorder="1"/>
    <xf numFmtId="0" fontId="4" fillId="0" borderId="65" xfId="0" applyFont="1" applyBorder="1"/>
    <xf numFmtId="0" fontId="4" fillId="0" borderId="66" xfId="0" applyFont="1" applyBorder="1" applyAlignment="1" applyProtection="1">
      <alignment vertical="top" wrapText="1"/>
      <protection locked="0"/>
    </xf>
    <xf numFmtId="0" fontId="4" fillId="0" borderId="67" xfId="0" applyFont="1" applyBorder="1" applyAlignment="1" applyProtection="1">
      <alignment vertical="top" wrapText="1"/>
      <protection locked="0"/>
    </xf>
    <xf numFmtId="0" fontId="4" fillId="0" borderId="0" xfId="0" applyFont="1" applyAlignment="1">
      <alignment horizontal="center" vertical="top" wrapText="1"/>
    </xf>
    <xf numFmtId="0" fontId="4" fillId="0" borderId="0" xfId="10" applyFill="1" applyBorder="1" applyAlignment="1">
      <alignment horizontal="left" vertical="top"/>
    </xf>
    <xf numFmtId="0" fontId="4" fillId="0" borderId="59" xfId="0" applyFont="1" applyBorder="1" applyAlignment="1">
      <alignment vertical="top"/>
    </xf>
    <xf numFmtId="0" fontId="4" fillId="0" borderId="30" xfId="7" applyFill="1" applyBorder="1" applyAlignment="1">
      <alignment vertical="top" wrapText="1"/>
    </xf>
    <xf numFmtId="0" fontId="4" fillId="0" borderId="0" xfId="7" applyFill="1" applyBorder="1" applyAlignment="1">
      <alignment vertical="top" wrapText="1"/>
    </xf>
    <xf numFmtId="4" fontId="4" fillId="0" borderId="0" xfId="5" applyNumberFormat="1" applyFont="1" applyFill="1" applyAlignment="1">
      <alignment horizontal="right" vertical="center" wrapText="1"/>
    </xf>
    <xf numFmtId="0" fontId="4" fillId="15" borderId="49" xfId="0" applyFont="1" applyFill="1" applyBorder="1" applyAlignment="1">
      <alignment vertical="center"/>
    </xf>
    <xf numFmtId="0" fontId="4" fillId="15" borderId="50" xfId="0" applyFont="1" applyFill="1" applyBorder="1" applyAlignment="1">
      <alignment vertical="center"/>
    </xf>
    <xf numFmtId="0" fontId="4" fillId="7" borderId="17" xfId="7" applyFill="1" applyAlignment="1" applyProtection="1">
      <alignment horizontal="left" vertical="top" wrapText="1"/>
      <protection locked="0"/>
    </xf>
    <xf numFmtId="0" fontId="4" fillId="7" borderId="17" xfId="7" applyFill="1" applyAlignment="1" applyProtection="1">
      <alignment horizontal="center" vertical="center"/>
      <protection locked="0"/>
    </xf>
    <xf numFmtId="0" fontId="4" fillId="0" borderId="71" xfId="0" applyFont="1" applyBorder="1"/>
    <xf numFmtId="0" fontId="5" fillId="42" borderId="71" xfId="0" applyFont="1" applyFill="1" applyBorder="1" applyAlignment="1">
      <alignment horizontal="center"/>
    </xf>
    <xf numFmtId="0" fontId="4" fillId="44" borderId="71" xfId="0" applyFont="1" applyFill="1" applyBorder="1"/>
    <xf numFmtId="0" fontId="5" fillId="44" borderId="71" xfId="0" applyFont="1" applyFill="1" applyBorder="1" applyAlignment="1">
      <alignment horizontal="center"/>
    </xf>
    <xf numFmtId="0" fontId="5" fillId="44" borderId="2" xfId="0" applyFont="1" applyFill="1" applyBorder="1" applyAlignment="1">
      <alignment horizontal="center"/>
    </xf>
    <xf numFmtId="0" fontId="4" fillId="15" borderId="2" xfId="0" applyFont="1" applyFill="1" applyBorder="1"/>
    <xf numFmtId="0" fontId="4" fillId="15" borderId="0" xfId="0" applyFont="1" applyFill="1"/>
    <xf numFmtId="0" fontId="5" fillId="15" borderId="2" xfId="0" applyFont="1" applyFill="1" applyBorder="1" applyAlignment="1">
      <alignment horizontal="center"/>
    </xf>
    <xf numFmtId="0" fontId="4" fillId="0" borderId="72" xfId="0" applyFont="1" applyBorder="1"/>
    <xf numFmtId="0" fontId="5" fillId="0" borderId="73" xfId="0" applyFont="1" applyBorder="1" applyAlignment="1">
      <alignment horizontal="center" vertical="center"/>
    </xf>
    <xf numFmtId="0" fontId="4" fillId="0" borderId="74" xfId="0" applyFont="1" applyBorder="1"/>
    <xf numFmtId="0" fontId="17" fillId="0" borderId="0" xfId="0" applyFont="1" applyAlignment="1">
      <alignment vertical="center" wrapText="1"/>
    </xf>
    <xf numFmtId="0" fontId="4" fillId="42" borderId="76" xfId="0" applyFont="1" applyFill="1" applyBorder="1"/>
    <xf numFmtId="0" fontId="56" fillId="0" borderId="2" xfId="0" applyFont="1" applyBorder="1"/>
    <xf numFmtId="0" fontId="56" fillId="0" borderId="2" xfId="0" applyFont="1" applyBorder="1" applyAlignment="1">
      <alignment horizontal="left" vertical="center"/>
    </xf>
    <xf numFmtId="0" fontId="56" fillId="0" borderId="0" xfId="0" applyFont="1"/>
    <xf numFmtId="0" fontId="56" fillId="0" borderId="75" xfId="0" applyFont="1" applyBorder="1"/>
    <xf numFmtId="0" fontId="56" fillId="0" borderId="2" xfId="0" quotePrefix="1" applyFont="1" applyBorder="1"/>
    <xf numFmtId="0" fontId="56" fillId="0" borderId="76" xfId="0" applyFont="1" applyBorder="1"/>
    <xf numFmtId="0" fontId="18" fillId="0" borderId="76" xfId="2" applyFill="1" applyBorder="1"/>
    <xf numFmtId="0" fontId="18" fillId="0" borderId="2" xfId="2" applyBorder="1"/>
    <xf numFmtId="166" fontId="4" fillId="0" borderId="0" xfId="45" applyNumberFormat="1" applyAlignment="1">
      <alignment vertical="top"/>
    </xf>
    <xf numFmtId="0" fontId="4" fillId="0" borderId="0" xfId="45" applyAlignment="1">
      <alignment vertical="top"/>
    </xf>
    <xf numFmtId="0" fontId="5" fillId="0" borderId="0" xfId="45" applyFont="1" applyAlignment="1">
      <alignment vertical="top"/>
    </xf>
    <xf numFmtId="0" fontId="32" fillId="0" borderId="0" xfId="45" applyFont="1" applyAlignment="1">
      <alignment vertical="top"/>
    </xf>
    <xf numFmtId="0" fontId="32" fillId="0" borderId="0" xfId="45" applyFont="1" applyAlignment="1">
      <alignment horizontal="right" vertical="top"/>
    </xf>
    <xf numFmtId="0" fontId="4" fillId="0" borderId="0" xfId="45" applyAlignment="1">
      <alignment horizontal="right"/>
    </xf>
    <xf numFmtId="0" fontId="4" fillId="0" borderId="0" xfId="45"/>
    <xf numFmtId="0" fontId="5" fillId="0" borderId="0" xfId="45" applyFont="1" applyAlignment="1">
      <alignment vertical="top" wrapText="1"/>
    </xf>
    <xf numFmtId="0" fontId="14" fillId="0" borderId="0" xfId="45" applyFont="1" applyAlignment="1">
      <alignment vertical="top"/>
    </xf>
    <xf numFmtId="0" fontId="4" fillId="0" borderId="0" xfId="45" applyAlignment="1">
      <alignment vertical="top" wrapText="1"/>
    </xf>
    <xf numFmtId="0" fontId="4" fillId="0" borderId="0" xfId="45" applyAlignment="1">
      <alignment vertical="center"/>
    </xf>
    <xf numFmtId="0" fontId="5" fillId="0" borderId="0" xfId="45" applyFont="1"/>
    <xf numFmtId="0" fontId="4" fillId="0" borderId="0" xfId="45" applyAlignment="1">
      <alignment horizontal="left" vertical="top"/>
    </xf>
    <xf numFmtId="0" fontId="32" fillId="0" borderId="0" xfId="45" applyFont="1" applyAlignment="1">
      <alignment horizontal="left" vertical="top"/>
    </xf>
    <xf numFmtId="0" fontId="31" fillId="0" borderId="0" xfId="45" applyFont="1" applyAlignment="1">
      <alignment horizontal="center" vertical="top"/>
    </xf>
    <xf numFmtId="0" fontId="10" fillId="0" borderId="0" xfId="45" applyFont="1" applyAlignment="1">
      <alignment horizontal="center" vertical="top" wrapText="1"/>
    </xf>
    <xf numFmtId="0" fontId="17" fillId="0" borderId="0" xfId="45" applyFont="1" applyAlignment="1">
      <alignment vertical="center" wrapText="1"/>
    </xf>
    <xf numFmtId="0" fontId="4" fillId="0" borderId="0" xfId="45" applyAlignment="1">
      <alignment vertical="center" wrapText="1"/>
    </xf>
    <xf numFmtId="0" fontId="4" fillId="0" borderId="0" xfId="45" applyAlignment="1">
      <alignment horizontal="right" vertical="center"/>
    </xf>
    <xf numFmtId="166" fontId="10" fillId="0" borderId="0" xfId="45" applyNumberFormat="1" applyFont="1" applyAlignment="1">
      <alignment horizontal="center" vertical="top" wrapText="1"/>
    </xf>
    <xf numFmtId="0" fontId="5" fillId="0" borderId="0" xfId="45" applyFont="1" applyAlignment="1">
      <alignment horizontal="right" vertical="center"/>
    </xf>
    <xf numFmtId="0" fontId="4" fillId="0" borderId="0" xfId="45" applyAlignment="1">
      <alignment horizontal="center" vertical="top" wrapText="1"/>
    </xf>
    <xf numFmtId="0" fontId="5" fillId="0" borderId="0" xfId="45" applyFont="1" applyAlignment="1">
      <alignment horizontal="left" vertical="top" wrapText="1"/>
    </xf>
    <xf numFmtId="0" fontId="4" fillId="0" borderId="0" xfId="45" applyAlignment="1">
      <alignment horizontal="right" vertical="top"/>
    </xf>
    <xf numFmtId="0" fontId="32" fillId="0" borderId="0" xfId="45" applyFont="1" applyAlignment="1">
      <alignment horizontal="center" vertical="top" wrapText="1"/>
    </xf>
    <xf numFmtId="0" fontId="19" fillId="0" borderId="0" xfId="45" applyFont="1" applyAlignment="1">
      <alignment horizontal="right" vertical="top"/>
    </xf>
    <xf numFmtId="0" fontId="6" fillId="0" borderId="0" xfId="45" applyFont="1"/>
    <xf numFmtId="0" fontId="19" fillId="0" borderId="0" xfId="45" applyFont="1" applyAlignment="1">
      <alignment vertical="top" wrapText="1"/>
    </xf>
    <xf numFmtId="0" fontId="5" fillId="0" borderId="0" xfId="45" applyFont="1" applyAlignment="1">
      <alignment horizontal="right" vertical="top"/>
    </xf>
    <xf numFmtId="0" fontId="5" fillId="0" borderId="0" xfId="45" applyFont="1" applyAlignment="1">
      <alignment vertical="center"/>
    </xf>
    <xf numFmtId="0" fontId="20" fillId="0" borderId="0" xfId="45" applyFont="1" applyAlignment="1">
      <alignment vertical="top"/>
    </xf>
    <xf numFmtId="49" fontId="4" fillId="0" borderId="0" xfId="45" applyNumberFormat="1" applyAlignment="1">
      <alignment vertical="top"/>
    </xf>
    <xf numFmtId="0" fontId="33" fillId="0" borderId="0" xfId="45" applyFont="1" applyAlignment="1">
      <alignment vertical="top"/>
    </xf>
    <xf numFmtId="0" fontId="4" fillId="0" borderId="0" xfId="0" applyFont="1" applyAlignment="1">
      <alignment horizontal="left"/>
    </xf>
    <xf numFmtId="0" fontId="5" fillId="0" borderId="3" xfId="45" applyFont="1" applyBorder="1" applyAlignment="1">
      <alignment vertical="top"/>
    </xf>
    <xf numFmtId="166" fontId="4" fillId="0" borderId="0" xfId="45" applyNumberFormat="1" applyAlignment="1">
      <alignment vertical="top" wrapText="1"/>
    </xf>
    <xf numFmtId="0" fontId="4" fillId="6" borderId="0" xfId="45" applyFill="1" applyAlignment="1">
      <alignment vertical="top" wrapText="1"/>
    </xf>
    <xf numFmtId="0" fontId="4" fillId="6" borderId="0" xfId="45" applyFill="1" applyAlignment="1">
      <alignment vertical="center"/>
    </xf>
    <xf numFmtId="0" fontId="4" fillId="0" borderId="59" xfId="45" applyBorder="1" applyAlignment="1">
      <alignment vertical="top"/>
    </xf>
    <xf numFmtId="164" fontId="4" fillId="8" borderId="17" xfId="7" applyNumberFormat="1" applyFill="1" applyAlignment="1" applyProtection="1">
      <alignment vertical="top" wrapText="1"/>
      <protection locked="0"/>
    </xf>
    <xf numFmtId="0" fontId="4" fillId="6" borderId="0" xfId="45" applyFill="1" applyAlignment="1">
      <alignment horizontal="left" vertical="top" wrapText="1"/>
    </xf>
    <xf numFmtId="164" fontId="4" fillId="0" borderId="0" xfId="45" applyNumberFormat="1" applyAlignment="1">
      <alignment vertical="top"/>
    </xf>
    <xf numFmtId="0" fontId="4" fillId="0" borderId="76" xfId="0" applyFont="1" applyBorder="1" applyAlignment="1">
      <alignment vertical="center"/>
    </xf>
    <xf numFmtId="165" fontId="4" fillId="0" borderId="76" xfId="0" applyNumberFormat="1" applyFont="1" applyBorder="1"/>
    <xf numFmtId="0" fontId="4" fillId="0" borderId="76" xfId="0" applyFont="1" applyBorder="1"/>
    <xf numFmtId="8" fontId="4" fillId="0" borderId="76" xfId="0" applyNumberFormat="1" applyFont="1" applyBorder="1"/>
    <xf numFmtId="9" fontId="4" fillId="0" borderId="76" xfId="0" applyNumberFormat="1" applyFont="1" applyBorder="1"/>
    <xf numFmtId="0" fontId="5" fillId="0" borderId="76" xfId="0" applyFont="1" applyBorder="1"/>
    <xf numFmtId="0" fontId="49" fillId="0" borderId="0" xfId="45" quotePrefix="1" applyFont="1" applyAlignment="1">
      <alignment vertical="center" wrapText="1"/>
    </xf>
    <xf numFmtId="0" fontId="49" fillId="0" borderId="26" xfId="45" quotePrefix="1" applyFont="1" applyBorder="1" applyAlignment="1">
      <alignment vertical="center" wrapText="1"/>
    </xf>
    <xf numFmtId="0" fontId="51" fillId="0" borderId="0" xfId="0" applyFont="1" applyAlignment="1">
      <alignment horizontal="right" vertical="center" wrapText="1"/>
    </xf>
    <xf numFmtId="0" fontId="4" fillId="0" borderId="0" xfId="0" applyFont="1" applyAlignment="1">
      <alignment horizontal="left" vertical="top"/>
    </xf>
    <xf numFmtId="0" fontId="8" fillId="0" borderId="0" xfId="0" applyFont="1" applyAlignment="1">
      <alignment vertical="center"/>
    </xf>
    <xf numFmtId="0" fontId="32" fillId="0" borderId="30" xfId="45" applyFont="1" applyBorder="1" applyAlignment="1">
      <alignment vertical="top" wrapText="1"/>
    </xf>
    <xf numFmtId="0" fontId="32" fillId="0" borderId="30" xfId="0" applyFont="1" applyBorder="1" applyAlignment="1">
      <alignment vertical="top" wrapText="1"/>
    </xf>
    <xf numFmtId="0" fontId="0" fillId="0" borderId="0" xfId="0" applyAlignment="1">
      <alignment vertical="top" wrapText="1"/>
    </xf>
    <xf numFmtId="9" fontId="4" fillId="0" borderId="33" xfId="49" applyFont="1" applyFill="1" applyBorder="1" applyAlignment="1" applyProtection="1">
      <alignment vertical="top" wrapText="1"/>
    </xf>
    <xf numFmtId="164" fontId="0" fillId="0" borderId="33" xfId="0" applyNumberFormat="1" applyBorder="1" applyAlignment="1">
      <alignment vertical="top" wrapText="1"/>
    </xf>
    <xf numFmtId="0" fontId="4" fillId="8" borderId="17" xfId="45" applyFill="1" applyBorder="1" applyAlignment="1" applyProtection="1">
      <alignment vertical="top" wrapText="1"/>
      <protection locked="0"/>
    </xf>
    <xf numFmtId="0" fontId="6" fillId="0" borderId="0" xfId="45" applyFont="1" applyAlignment="1">
      <alignment vertical="top"/>
    </xf>
    <xf numFmtId="0" fontId="22" fillId="0" borderId="0" xfId="45" applyFont="1" applyAlignment="1">
      <alignment horizontal="left" vertical="center" wrapText="1"/>
    </xf>
    <xf numFmtId="0" fontId="4" fillId="0" borderId="0" xfId="45" applyAlignment="1">
      <alignment horizontal="left" vertical="center" wrapText="1"/>
    </xf>
    <xf numFmtId="0" fontId="4" fillId="0" borderId="0" xfId="45" applyAlignment="1">
      <alignment wrapText="1"/>
    </xf>
    <xf numFmtId="0" fontId="52" fillId="0" borderId="0" xfId="45" applyFont="1" applyAlignment="1">
      <alignment horizontal="center" wrapText="1"/>
    </xf>
    <xf numFmtId="0" fontId="54" fillId="0" borderId="0" xfId="46" applyFont="1" applyAlignment="1">
      <alignment horizontal="center"/>
    </xf>
    <xf numFmtId="0" fontId="53" fillId="0" borderId="0" xfId="45" applyFont="1" applyAlignment="1">
      <alignment horizontal="center" wrapText="1"/>
    </xf>
    <xf numFmtId="0" fontId="13" fillId="0" borderId="0" xfId="3" applyFont="1" applyFill="1" applyBorder="1" applyAlignment="1" applyProtection="1">
      <alignment horizontal="left" vertical="top"/>
    </xf>
    <xf numFmtId="0" fontId="11" fillId="0" borderId="0" xfId="45" applyFont="1" applyAlignment="1">
      <alignment horizontal="center" wrapText="1"/>
    </xf>
    <xf numFmtId="0" fontId="4" fillId="0" borderId="0" xfId="7" applyFill="1" applyBorder="1" applyAlignment="1" applyProtection="1">
      <alignment horizontal="center" wrapText="1"/>
    </xf>
    <xf numFmtId="0" fontId="4" fillId="0" borderId="0" xfId="7" applyFill="1" applyBorder="1" applyAlignment="1" applyProtection="1">
      <alignment horizontal="left" vertical="top" wrapText="1"/>
    </xf>
    <xf numFmtId="0" fontId="4" fillId="0" borderId="0" xfId="45" applyAlignment="1">
      <alignment horizontal="center" wrapText="1"/>
    </xf>
    <xf numFmtId="165" fontId="4" fillId="0" borderId="0" xfId="7" applyNumberFormat="1" applyFill="1" applyBorder="1" applyAlignment="1" applyProtection="1">
      <alignment horizontal="center" wrapText="1"/>
    </xf>
    <xf numFmtId="0" fontId="4" fillId="0" borderId="0" xfId="45" applyAlignment="1">
      <alignment horizontal="left" vertical="top" wrapText="1"/>
    </xf>
    <xf numFmtId="0" fontId="54" fillId="0" borderId="0" xfId="46" applyFont="1" applyAlignment="1">
      <alignment horizontal="center" wrapText="1"/>
    </xf>
    <xf numFmtId="0" fontId="5" fillId="0" borderId="0" xfId="45" applyFont="1" applyAlignment="1">
      <alignment horizontal="center" wrapText="1"/>
    </xf>
    <xf numFmtId="0" fontId="4" fillId="0" borderId="0" xfId="3" applyFill="1" applyBorder="1" applyAlignment="1" applyProtection="1">
      <alignment horizontal="center" wrapText="1"/>
    </xf>
    <xf numFmtId="0" fontId="4" fillId="0" borderId="0" xfId="11" applyFont="1" applyFill="1" applyBorder="1" applyAlignment="1" applyProtection="1">
      <alignment vertical="top" wrapText="1"/>
    </xf>
    <xf numFmtId="0" fontId="4" fillId="0" borderId="0" xfId="7" applyFill="1" applyBorder="1" applyAlignment="1" applyProtection="1">
      <alignment vertical="top" wrapText="1"/>
    </xf>
    <xf numFmtId="0" fontId="4" fillId="0" borderId="0" xfId="10" applyFill="1" applyBorder="1" applyAlignment="1" applyProtection="1">
      <alignment horizontal="left" vertical="top"/>
    </xf>
    <xf numFmtId="14" fontId="5" fillId="0" borderId="0" xfId="7" applyNumberFormat="1" applyFont="1" applyFill="1" applyBorder="1" applyAlignment="1" applyProtection="1">
      <alignment vertical="center" wrapText="1"/>
    </xf>
    <xf numFmtId="0" fontId="55" fillId="0" borderId="0" xfId="45" quotePrefix="1" applyFont="1" applyAlignment="1">
      <alignment vertical="center" wrapText="1"/>
    </xf>
    <xf numFmtId="0" fontId="6" fillId="0" borderId="0" xfId="45" applyFont="1" applyAlignment="1">
      <alignment horizontal="center" wrapText="1"/>
    </xf>
    <xf numFmtId="0" fontId="4" fillId="0" borderId="0" xfId="7" applyFill="1" applyBorder="1" applyAlignment="1" applyProtection="1">
      <alignment horizontal="center" vertical="center"/>
    </xf>
    <xf numFmtId="0" fontId="4" fillId="0" borderId="0" xfId="10" applyFill="1" applyBorder="1" applyAlignment="1" applyProtection="1">
      <alignment horizontal="center" wrapText="1"/>
    </xf>
    <xf numFmtId="0" fontId="17" fillId="0" borderId="0" xfId="45" applyFont="1" applyAlignment="1">
      <alignment vertical="top"/>
    </xf>
    <xf numFmtId="4" fontId="4" fillId="0" borderId="0" xfId="5" applyNumberFormat="1" applyFill="1" applyBorder="1" applyAlignment="1" applyProtection="1">
      <alignment horizontal="right" vertical="center" wrapText="1"/>
    </xf>
    <xf numFmtId="0" fontId="17" fillId="0" borderId="0" xfId="7" applyFont="1" applyFill="1" applyBorder="1" applyAlignment="1" applyProtection="1">
      <alignment vertical="top" wrapText="1"/>
    </xf>
    <xf numFmtId="0" fontId="10" fillId="0" borderId="0" xfId="45" applyFont="1" applyAlignment="1">
      <alignment horizontal="left" vertical="top" wrapText="1"/>
    </xf>
    <xf numFmtId="0" fontId="10" fillId="0" borderId="0" xfId="45" applyFont="1" applyAlignment="1">
      <alignment horizontal="center" wrapText="1"/>
    </xf>
    <xf numFmtId="4" fontId="4" fillId="0" borderId="0" xfId="5" applyNumberFormat="1" applyFont="1" applyFill="1" applyBorder="1" applyAlignment="1" applyProtection="1">
      <alignment horizontal="right" vertical="center" wrapText="1"/>
    </xf>
    <xf numFmtId="166" fontId="10" fillId="15" borderId="0" xfId="45" applyNumberFormat="1" applyFont="1" applyFill="1" applyAlignment="1">
      <alignment horizontal="center" vertical="top" wrapText="1"/>
    </xf>
    <xf numFmtId="0" fontId="32" fillId="0" borderId="0" xfId="45" applyFont="1" applyAlignment="1">
      <alignment horizontal="left" vertical="top" wrapText="1"/>
    </xf>
    <xf numFmtId="0" fontId="35" fillId="0" borderId="0" xfId="45" applyFont="1" applyAlignment="1">
      <alignment vertical="top" wrapText="1"/>
    </xf>
    <xf numFmtId="0" fontId="35" fillId="0" borderId="0" xfId="45" applyFont="1" applyAlignment="1">
      <alignment wrapText="1"/>
    </xf>
    <xf numFmtId="0" fontId="36" fillId="0" borderId="0" xfId="45" applyFont="1" applyAlignment="1">
      <alignment horizontal="left"/>
    </xf>
    <xf numFmtId="0" fontId="25" fillId="0" borderId="0" xfId="47" applyFont="1" applyAlignment="1">
      <alignment vertical="top" wrapText="1"/>
    </xf>
    <xf numFmtId="0" fontId="24" fillId="0" borderId="0" xfId="47" applyFont="1"/>
    <xf numFmtId="0" fontId="4" fillId="0" borderId="0" xfId="45" applyAlignment="1">
      <alignment horizontal="center" vertical="center"/>
    </xf>
    <xf numFmtId="0" fontId="32" fillId="0" borderId="0" xfId="45" applyFont="1" applyAlignment="1">
      <alignment horizontal="left" wrapText="1"/>
    </xf>
    <xf numFmtId="0" fontId="31" fillId="0" borderId="0" xfId="45" applyFont="1" applyAlignment="1">
      <alignment horizontal="left" vertical="top" wrapText="1"/>
    </xf>
    <xf numFmtId="0" fontId="4" fillId="0" borderId="0" xfId="7" applyFill="1" applyBorder="1" applyAlignment="1" applyProtection="1">
      <alignment horizontal="left" vertical="center" wrapText="1"/>
    </xf>
    <xf numFmtId="0" fontId="4" fillId="0" borderId="0" xfId="7" applyFill="1" applyBorder="1" applyAlignment="1" applyProtection="1">
      <alignment horizontal="center" vertical="top" wrapText="1"/>
    </xf>
    <xf numFmtId="164" fontId="31" fillId="0" borderId="0" xfId="5" applyFont="1" applyFill="1" applyBorder="1" applyAlignment="1" applyProtection="1">
      <alignment horizontal="right" vertical="top" wrapText="1"/>
    </xf>
    <xf numFmtId="49" fontId="4" fillId="0" borderId="0" xfId="6" applyNumberFormat="1" applyFill="1" applyBorder="1" applyAlignment="1" applyProtection="1">
      <alignment vertical="top"/>
    </xf>
    <xf numFmtId="49" fontId="4" fillId="0" borderId="0" xfId="7" applyNumberFormat="1" applyFill="1" applyBorder="1" applyAlignment="1" applyProtection="1">
      <alignment horizontal="left" vertical="top" wrapText="1"/>
    </xf>
    <xf numFmtId="0" fontId="4" fillId="0" borderId="78" xfId="0" applyFont="1" applyBorder="1"/>
    <xf numFmtId="0" fontId="4" fillId="0" borderId="79" xfId="0" applyFont="1" applyBorder="1"/>
    <xf numFmtId="0" fontId="4" fillId="0" borderId="80" xfId="0" applyFont="1" applyBorder="1"/>
    <xf numFmtId="0" fontId="0" fillId="0" borderId="81" xfId="0" applyBorder="1"/>
    <xf numFmtId="0" fontId="4" fillId="0" borderId="82" xfId="0" applyFont="1" applyBorder="1"/>
    <xf numFmtId="0" fontId="4" fillId="0" borderId="84" xfId="0" applyFont="1" applyBorder="1"/>
    <xf numFmtId="0" fontId="4" fillId="0" borderId="47" xfId="0" applyFont="1" applyBorder="1"/>
    <xf numFmtId="0" fontId="0" fillId="0" borderId="47" xfId="0" applyBorder="1"/>
    <xf numFmtId="0" fontId="4" fillId="0" borderId="85" xfId="0" applyFont="1" applyBorder="1"/>
    <xf numFmtId="0" fontId="59" fillId="0" borderId="78" xfId="0" applyFont="1" applyBorder="1"/>
    <xf numFmtId="0" fontId="0" fillId="0" borderId="79" xfId="0" applyBorder="1"/>
    <xf numFmtId="0" fontId="59" fillId="0" borderId="80" xfId="0" applyFont="1" applyBorder="1"/>
    <xf numFmtId="0" fontId="59" fillId="0" borderId="82" xfId="0" applyFont="1" applyBorder="1"/>
    <xf numFmtId="0" fontId="0" fillId="0" borderId="83" xfId="0" applyBorder="1"/>
    <xf numFmtId="0" fontId="4" fillId="0" borderId="86" xfId="0" applyFont="1" applyBorder="1"/>
    <xf numFmtId="8" fontId="4" fillId="0" borderId="81" xfId="0" applyNumberFormat="1" applyFont="1" applyBorder="1"/>
    <xf numFmtId="8" fontId="4" fillId="0" borderId="87" xfId="0" applyNumberFormat="1" applyFont="1" applyBorder="1"/>
    <xf numFmtId="8" fontId="4" fillId="0" borderId="83" xfId="0" applyNumberFormat="1" applyFont="1" applyBorder="1"/>
    <xf numFmtId="165" fontId="4" fillId="0" borderId="6" xfId="6" applyNumberFormat="1" applyFill="1" applyBorder="1" applyAlignment="1" applyProtection="1">
      <alignment wrapText="1"/>
    </xf>
    <xf numFmtId="164" fontId="4" fillId="0" borderId="6" xfId="3" applyNumberFormat="1" applyFill="1" applyBorder="1" applyAlignment="1" applyProtection="1">
      <alignment wrapText="1"/>
    </xf>
    <xf numFmtId="164" fontId="4" fillId="0" borderId="4" xfId="3" applyNumberFormat="1" applyFill="1" applyBorder="1" applyAlignment="1" applyProtection="1">
      <alignment horizontal="left" vertical="center" wrapText="1"/>
    </xf>
    <xf numFmtId="164" fontId="4" fillId="0" borderId="4" xfId="6" applyNumberFormat="1" applyFill="1" applyBorder="1" applyAlignment="1" applyProtection="1">
      <alignment horizontal="left" vertical="center" wrapText="1"/>
    </xf>
    <xf numFmtId="0" fontId="4" fillId="0" borderId="0" xfId="6" applyFill="1" applyAlignment="1" applyProtection="1">
      <alignment horizontal="left" vertical="top" wrapText="1"/>
    </xf>
    <xf numFmtId="165" fontId="4" fillId="0" borderId="0" xfId="7" applyNumberFormat="1" applyBorder="1" applyAlignment="1" applyProtection="1">
      <alignment horizontal="left" vertical="top" wrapText="1"/>
    </xf>
    <xf numFmtId="0" fontId="4" fillId="15" borderId="0" xfId="7" applyFill="1" applyBorder="1" applyAlignment="1" applyProtection="1">
      <alignment horizontal="left" vertical="top" wrapText="1"/>
    </xf>
    <xf numFmtId="0" fontId="4" fillId="0" borderId="0" xfId="10" applyBorder="1" applyAlignment="1" applyProtection="1">
      <alignment horizontal="left" vertical="top"/>
    </xf>
    <xf numFmtId="0" fontId="4" fillId="0" borderId="30" xfId="7" applyBorder="1" applyAlignment="1" applyProtection="1">
      <alignment vertical="top" wrapText="1"/>
    </xf>
    <xf numFmtId="0" fontId="4" fillId="0" borderId="0" xfId="7" applyBorder="1" applyAlignment="1" applyProtection="1">
      <alignment vertical="top" wrapText="1"/>
    </xf>
    <xf numFmtId="14" fontId="5" fillId="0" borderId="30" xfId="7" applyNumberFormat="1" applyFont="1" applyBorder="1" applyAlignment="1" applyProtection="1">
      <alignment vertical="center" wrapText="1"/>
    </xf>
    <xf numFmtId="14" fontId="5" fillId="0" borderId="0" xfId="7" applyNumberFormat="1" applyFont="1" applyBorder="1" applyAlignment="1" applyProtection="1">
      <alignment vertical="center" wrapText="1"/>
    </xf>
    <xf numFmtId="14" fontId="5" fillId="0" borderId="30" xfId="7" applyNumberFormat="1" applyFont="1" applyFill="1" applyBorder="1" applyAlignment="1" applyProtection="1">
      <alignment vertical="center" wrapText="1"/>
    </xf>
    <xf numFmtId="0" fontId="4" fillId="0" borderId="17" xfId="7" applyFill="1" applyAlignment="1" applyProtection="1">
      <alignment horizontal="left" vertical="top" wrapText="1"/>
    </xf>
    <xf numFmtId="0" fontId="4" fillId="0" borderId="17" xfId="45" applyBorder="1" applyAlignment="1">
      <alignment vertical="top" wrapText="1"/>
    </xf>
    <xf numFmtId="0" fontId="4" fillId="0" borderId="17" xfId="45" applyBorder="1" applyAlignment="1">
      <alignment horizontal="left" vertical="top" wrapText="1"/>
    </xf>
    <xf numFmtId="0" fontId="4" fillId="0" borderId="29" xfId="45" applyBorder="1" applyAlignment="1">
      <alignment vertical="top" wrapText="1"/>
    </xf>
    <xf numFmtId="0" fontId="4" fillId="0" borderId="17" xfId="0" applyFont="1" applyBorder="1" applyAlignment="1">
      <alignment vertical="top" wrapText="1"/>
    </xf>
    <xf numFmtId="0" fontId="4" fillId="0" borderId="28" xfId="0" applyFont="1" applyBorder="1" applyAlignment="1">
      <alignment vertical="top" wrapText="1"/>
    </xf>
    <xf numFmtId="0" fontId="4" fillId="14" borderId="0" xfId="7" applyFill="1" applyBorder="1" applyAlignment="1" applyProtection="1">
      <alignment horizontal="center" vertical="top" wrapText="1"/>
    </xf>
    <xf numFmtId="49" fontId="4" fillId="0" borderId="30" xfId="7" applyNumberFormat="1" applyBorder="1" applyAlignment="1" applyProtection="1">
      <alignment horizontal="left" vertical="top" wrapText="1"/>
    </xf>
    <xf numFmtId="49" fontId="4" fillId="0" borderId="0" xfId="7" applyNumberFormat="1" applyBorder="1" applyAlignment="1" applyProtection="1">
      <alignment horizontal="left" vertical="top" wrapText="1"/>
    </xf>
    <xf numFmtId="0" fontId="4" fillId="0" borderId="30" xfId="45" applyBorder="1" applyAlignment="1">
      <alignment vertical="top" wrapText="1"/>
    </xf>
    <xf numFmtId="49" fontId="4" fillId="0" borderId="0" xfId="7" applyNumberFormat="1" applyFill="1" applyBorder="1" applyAlignment="1" applyProtection="1">
      <alignment horizontal="left" vertical="top" wrapText="1"/>
    </xf>
    <xf numFmtId="0" fontId="4" fillId="0" borderId="0" xfId="7" applyFill="1" applyBorder="1" applyAlignment="1" applyProtection="1">
      <alignment horizontal="left" vertical="top"/>
    </xf>
    <xf numFmtId="49" fontId="4" fillId="0" borderId="0" xfId="7" applyNumberFormat="1" applyFill="1" applyBorder="1" applyAlignment="1" applyProtection="1">
      <alignment horizontal="left" vertical="top"/>
    </xf>
    <xf numFmtId="0" fontId="36" fillId="0" borderId="0" xfId="45" applyFont="1" applyAlignment="1">
      <alignment horizontal="right" vertical="top" wrapText="1"/>
    </xf>
    <xf numFmtId="0" fontId="4" fillId="0" borderId="0" xfId="7" applyFill="1" applyBorder="1" applyAlignment="1" applyProtection="1">
      <alignment horizontal="left" vertical="top" wrapText="1"/>
    </xf>
    <xf numFmtId="0" fontId="4" fillId="0" borderId="0" xfId="45" applyAlignment="1">
      <alignment vertical="top" wrapText="1"/>
    </xf>
    <xf numFmtId="0" fontId="28" fillId="0" borderId="0" xfId="45" applyFont="1" applyAlignment="1">
      <alignment vertical="top" wrapText="1"/>
    </xf>
    <xf numFmtId="0" fontId="4" fillId="0" borderId="0" xfId="45" applyAlignment="1">
      <alignment horizontal="left" vertical="center" wrapText="1"/>
    </xf>
    <xf numFmtId="0" fontId="4" fillId="0" borderId="0" xfId="45" applyAlignment="1">
      <alignment vertical="top"/>
    </xf>
    <xf numFmtId="0" fontId="4" fillId="0" borderId="0" xfId="6" applyFill="1" applyBorder="1" applyAlignment="1" applyProtection="1">
      <alignment horizontal="left" vertical="top" wrapText="1"/>
    </xf>
    <xf numFmtId="0" fontId="4" fillId="0" borderId="0" xfId="45" applyAlignment="1">
      <alignment wrapText="1"/>
    </xf>
    <xf numFmtId="0" fontId="6" fillId="0" borderId="0" xfId="45" applyFont="1" applyAlignment="1">
      <alignment horizontal="left" vertical="top" wrapText="1"/>
    </xf>
    <xf numFmtId="0" fontId="4" fillId="0" borderId="0" xfId="45" applyAlignment="1">
      <alignment horizontal="left" vertical="top" wrapText="1"/>
    </xf>
    <xf numFmtId="0" fontId="51" fillId="0" borderId="0" xfId="45" applyFont="1" applyAlignment="1">
      <alignment horizontal="left" vertical="top" wrapText="1"/>
    </xf>
    <xf numFmtId="164" fontId="31" fillId="0" borderId="0" xfId="5" applyFont="1" applyFill="1" applyBorder="1" applyAlignment="1" applyProtection="1">
      <alignment horizontal="right" vertical="top" wrapText="1"/>
    </xf>
    <xf numFmtId="0" fontId="4" fillId="0" borderId="0" xfId="45" applyAlignment="1">
      <alignment horizontal="left" vertical="top"/>
    </xf>
    <xf numFmtId="0" fontId="23" fillId="0" borderId="0" xfId="45" applyFont="1" applyAlignment="1">
      <alignment vertical="top" wrapText="1"/>
    </xf>
    <xf numFmtId="0" fontId="9" fillId="0" borderId="0" xfId="45" applyFont="1" applyAlignment="1">
      <alignment vertical="top" wrapText="1"/>
    </xf>
    <xf numFmtId="0" fontId="28" fillId="0" borderId="0" xfId="45" applyFont="1" applyAlignment="1">
      <alignment horizontal="left" vertical="top" wrapText="1"/>
    </xf>
    <xf numFmtId="0" fontId="25" fillId="0" borderId="0" xfId="47" applyFont="1" applyAlignment="1">
      <alignment horizontal="left" vertical="top" wrapText="1"/>
    </xf>
    <xf numFmtId="0" fontId="5" fillId="0" borderId="0" xfId="45" applyFont="1" applyAlignment="1">
      <alignment horizontal="left" vertical="top" wrapText="1"/>
    </xf>
    <xf numFmtId="0" fontId="35" fillId="0" borderId="0" xfId="45" applyFont="1" applyAlignment="1">
      <alignment vertical="top" wrapText="1"/>
    </xf>
    <xf numFmtId="0" fontId="32" fillId="0" borderId="0" xfId="45" applyFont="1" applyAlignment="1">
      <alignment vertical="top" wrapText="1"/>
    </xf>
    <xf numFmtId="0" fontId="8" fillId="0" borderId="0" xfId="45" applyFont="1" applyAlignment="1">
      <alignment horizontal="left" vertical="top" wrapText="1"/>
    </xf>
    <xf numFmtId="164" fontId="5" fillId="0" borderId="0" xfId="5" applyFont="1" applyFill="1" applyBorder="1" applyAlignment="1" applyProtection="1">
      <alignment horizontal="center" vertical="center" wrapText="1"/>
    </xf>
    <xf numFmtId="0" fontId="32" fillId="0" borderId="0" xfId="45" applyFont="1" applyAlignment="1">
      <alignment horizontal="left" vertical="top" wrapText="1"/>
    </xf>
    <xf numFmtId="0" fontId="6" fillId="0" borderId="0" xfId="45" applyFont="1" applyAlignment="1">
      <alignment horizontal="left" vertical="center" wrapText="1"/>
    </xf>
    <xf numFmtId="0" fontId="23" fillId="0" borderId="0" xfId="45" applyFont="1" applyAlignment="1">
      <alignment horizontal="left" vertical="top" wrapText="1"/>
    </xf>
    <xf numFmtId="164" fontId="4" fillId="0" borderId="0" xfId="7" applyNumberFormat="1" applyFill="1" applyBorder="1" applyAlignment="1" applyProtection="1">
      <alignment horizontal="right" vertical="center" wrapText="1"/>
    </xf>
    <xf numFmtId="164" fontId="4" fillId="0" borderId="0" xfId="45" applyNumberFormat="1" applyAlignment="1">
      <alignment horizontal="right" vertical="center" wrapText="1"/>
    </xf>
    <xf numFmtId="164" fontId="4" fillId="0" borderId="0" xfId="5" applyFill="1" applyBorder="1" applyAlignment="1" applyProtection="1">
      <alignment horizontal="right" vertical="center" wrapText="1"/>
    </xf>
    <xf numFmtId="0" fontId="4" fillId="0" borderId="0" xfId="45" applyAlignment="1">
      <alignment horizontal="center" vertical="top"/>
    </xf>
    <xf numFmtId="0" fontId="10" fillId="0" borderId="0" xfId="45" applyFont="1" applyAlignment="1">
      <alignment horizontal="center" vertical="top"/>
    </xf>
    <xf numFmtId="0" fontId="10" fillId="0" borderId="0" xfId="45" applyFont="1" applyAlignment="1">
      <alignment horizontal="right" vertical="center"/>
    </xf>
    <xf numFmtId="0" fontId="4" fillId="0" borderId="0" xfId="45" applyAlignment="1">
      <alignment horizontal="right" vertical="center"/>
    </xf>
    <xf numFmtId="164" fontId="5" fillId="0" borderId="0" xfId="5" applyFont="1" applyFill="1" applyBorder="1" applyAlignment="1" applyProtection="1">
      <alignment horizontal="right" vertical="center" wrapText="1"/>
    </xf>
    <xf numFmtId="164" fontId="5" fillId="0" borderId="0" xfId="45" applyNumberFormat="1" applyFont="1" applyAlignment="1">
      <alignment horizontal="right" vertical="center"/>
    </xf>
    <xf numFmtId="0" fontId="8" fillId="0" borderId="0" xfId="45" applyFont="1" applyAlignment="1">
      <alignment horizontal="left" vertical="center" wrapText="1"/>
    </xf>
    <xf numFmtId="0" fontId="17" fillId="0" borderId="0" xfId="7" applyFont="1" applyFill="1" applyBorder="1" applyAlignment="1" applyProtection="1">
      <alignment horizontal="left" vertical="top" wrapText="1"/>
    </xf>
    <xf numFmtId="0" fontId="13" fillId="0" borderId="0" xfId="7" applyFont="1" applyFill="1" applyBorder="1" applyAlignment="1" applyProtection="1">
      <alignment horizontal="left" vertical="top" wrapText="1"/>
    </xf>
    <xf numFmtId="164" fontId="4" fillId="0" borderId="0" xfId="7" applyNumberFormat="1" applyFill="1" applyBorder="1" applyAlignment="1" applyProtection="1">
      <alignment vertical="top" wrapText="1"/>
    </xf>
    <xf numFmtId="164" fontId="4" fillId="0" borderId="0" xfId="45" applyNumberFormat="1" applyAlignment="1">
      <alignment vertical="top" wrapText="1"/>
    </xf>
    <xf numFmtId="164" fontId="4" fillId="0" borderId="0" xfId="5" applyFill="1" applyBorder="1" applyAlignment="1" applyProtection="1">
      <alignment horizontal="right" vertical="top" wrapText="1"/>
    </xf>
    <xf numFmtId="164" fontId="4" fillId="0" borderId="0" xfId="45" applyNumberFormat="1" applyAlignment="1">
      <alignment horizontal="right" vertical="top" wrapText="1"/>
    </xf>
    <xf numFmtId="0" fontId="57" fillId="0" borderId="0" xfId="46" applyFont="1" applyAlignment="1">
      <alignment horizontal="left" vertical="top" wrapText="1"/>
    </xf>
    <xf numFmtId="0" fontId="4" fillId="0" borderId="0" xfId="45" applyAlignment="1">
      <alignment horizontal="left" wrapText="1"/>
    </xf>
    <xf numFmtId="165" fontId="4" fillId="0" borderId="0" xfId="7" applyNumberFormat="1" applyFill="1" applyBorder="1" applyAlignment="1" applyProtection="1">
      <alignment horizontal="left" vertical="top" wrapText="1"/>
    </xf>
    <xf numFmtId="0" fontId="54" fillId="0" borderId="0" xfId="45" applyFont="1" applyAlignment="1">
      <alignment horizontal="center"/>
    </xf>
    <xf numFmtId="0" fontId="4" fillId="0" borderId="0" xfId="45"/>
    <xf numFmtId="0" fontId="54" fillId="0" borderId="0" xfId="46" applyFont="1" applyAlignment="1">
      <alignment horizontal="center"/>
    </xf>
    <xf numFmtId="0" fontId="54" fillId="0" borderId="0" xfId="45" applyFont="1" applyAlignment="1">
      <alignment horizontal="center" vertical="center" wrapText="1"/>
    </xf>
    <xf numFmtId="0" fontId="57" fillId="0" borderId="0" xfId="46" applyFont="1" applyAlignment="1">
      <alignment horizontal="center"/>
    </xf>
    <xf numFmtId="0" fontId="22" fillId="0" borderId="0" xfId="46" applyFont="1" applyAlignment="1">
      <alignment horizontal="center" vertical="center"/>
    </xf>
    <xf numFmtId="0" fontId="4" fillId="7" borderId="20" xfId="7" applyFill="1" applyBorder="1" applyAlignment="1" applyProtection="1">
      <alignment horizontal="left" vertical="top" wrapText="1"/>
      <protection locked="0"/>
    </xf>
    <xf numFmtId="0" fontId="4" fillId="7" borderId="28" xfId="7" applyFill="1" applyBorder="1" applyAlignment="1" applyProtection="1">
      <alignment horizontal="left" vertical="top" wrapText="1"/>
      <protection locked="0"/>
    </xf>
    <xf numFmtId="0" fontId="4" fillId="7" borderId="29" xfId="7" applyFill="1" applyBorder="1" applyAlignment="1" applyProtection="1">
      <alignment horizontal="left" vertical="top" wrapText="1"/>
      <protection locked="0"/>
    </xf>
    <xf numFmtId="0" fontId="4" fillId="8" borderId="20" xfId="7" applyFill="1" applyBorder="1" applyAlignment="1" applyProtection="1">
      <alignment horizontal="left" vertical="top" wrapText="1"/>
      <protection locked="0"/>
    </xf>
    <xf numFmtId="0" fontId="4" fillId="8" borderId="28" xfId="7" applyFill="1" applyBorder="1" applyAlignment="1" applyProtection="1">
      <alignment horizontal="left" vertical="top" wrapText="1"/>
      <protection locked="0"/>
    </xf>
    <xf numFmtId="0" fontId="4" fillId="8" borderId="29" xfId="7" applyFill="1" applyBorder="1" applyAlignment="1" applyProtection="1">
      <alignment horizontal="left" vertical="top" wrapText="1"/>
      <protection locked="0"/>
    </xf>
    <xf numFmtId="0" fontId="4" fillId="7" borderId="20" xfId="7" applyFill="1" applyBorder="1" applyAlignment="1" applyProtection="1">
      <alignment horizontal="left" vertical="center"/>
      <protection locked="0"/>
    </xf>
    <xf numFmtId="0" fontId="4" fillId="7" borderId="29" xfId="7" applyFill="1" applyBorder="1" applyAlignment="1" applyProtection="1">
      <alignment horizontal="left" vertical="center"/>
      <protection locked="0"/>
    </xf>
    <xf numFmtId="0" fontId="6" fillId="0" borderId="9" xfId="6" applyFont="1" applyFill="1" applyBorder="1" applyAlignment="1">
      <alignment horizontal="left" vertical="center"/>
    </xf>
    <xf numFmtId="0" fontId="53" fillId="0" borderId="21" xfId="45" applyFont="1" applyBorder="1" applyAlignment="1">
      <alignment horizontal="center" vertical="top" wrapText="1"/>
    </xf>
    <xf numFmtId="0" fontId="53" fillId="0" borderId="0" xfId="45" applyFont="1" applyAlignment="1">
      <alignment horizontal="center" vertical="top" wrapText="1"/>
    </xf>
    <xf numFmtId="0" fontId="53" fillId="0" borderId="18" xfId="45" applyFont="1" applyBorder="1" applyAlignment="1">
      <alignment horizontal="center" vertical="top" wrapText="1"/>
    </xf>
    <xf numFmtId="0" fontId="5" fillId="0" borderId="3" xfId="6" applyFont="1" applyFill="1" applyBorder="1" applyAlignment="1">
      <alignment horizontal="left" vertical="top"/>
    </xf>
    <xf numFmtId="0" fontId="4" fillId="0" borderId="15" xfId="45" applyBorder="1" applyAlignment="1">
      <alignment horizontal="left" vertical="top" wrapText="1"/>
    </xf>
    <xf numFmtId="0" fontId="4" fillId="0" borderId="9" xfId="45" applyBorder="1" applyAlignment="1">
      <alignment horizontal="left" vertical="top" wrapText="1"/>
    </xf>
    <xf numFmtId="0" fontId="4" fillId="0" borderId="10" xfId="45" applyBorder="1" applyAlignment="1">
      <alignment horizontal="left" vertical="top" wrapText="1"/>
    </xf>
    <xf numFmtId="0" fontId="11" fillId="0" borderId="70" xfId="45" applyFont="1" applyBorder="1" applyAlignment="1">
      <alignment horizontal="center" vertical="top"/>
    </xf>
    <xf numFmtId="0" fontId="11" fillId="0" borderId="0" xfId="45" applyFont="1" applyAlignment="1">
      <alignment horizontal="center" vertical="top"/>
    </xf>
    <xf numFmtId="0" fontId="11" fillId="0" borderId="68" xfId="45" applyFont="1" applyBorder="1" applyAlignment="1">
      <alignment horizontal="center" vertical="top"/>
    </xf>
    <xf numFmtId="0" fontId="22" fillId="0" borderId="0" xfId="45" applyFont="1" applyAlignment="1">
      <alignment horizontal="left" vertical="center"/>
    </xf>
    <xf numFmtId="0" fontId="4" fillId="0" borderId="0" xfId="45" applyAlignment="1">
      <alignment horizontal="left" vertical="center"/>
    </xf>
    <xf numFmtId="0" fontId="17" fillId="43" borderId="15" xfId="6" applyFont="1" applyFill="1" applyBorder="1" applyAlignment="1">
      <alignment horizontal="left" vertical="top" wrapText="1"/>
    </xf>
    <xf numFmtId="0" fontId="17" fillId="43" borderId="9" xfId="6" applyFont="1" applyFill="1" applyBorder="1" applyAlignment="1">
      <alignment horizontal="left" vertical="top" wrapText="1"/>
    </xf>
    <xf numFmtId="0" fontId="17" fillId="43" borderId="14" xfId="6" applyFont="1" applyFill="1" applyBorder="1" applyAlignment="1">
      <alignment horizontal="left" vertical="top" wrapText="1"/>
    </xf>
    <xf numFmtId="0" fontId="17" fillId="43" borderId="3" xfId="6" applyFont="1" applyFill="1" applyBorder="1" applyAlignment="1">
      <alignment horizontal="left" vertical="top" wrapText="1"/>
    </xf>
    <xf numFmtId="0" fontId="52" fillId="0" borderId="31" xfId="45" applyFont="1" applyBorder="1" applyAlignment="1">
      <alignment horizontal="center" wrapText="1"/>
    </xf>
    <xf numFmtId="0" fontId="52" fillId="0" borderId="25" xfId="45" applyFont="1" applyBorder="1" applyAlignment="1">
      <alignment horizontal="center" wrapText="1"/>
    </xf>
    <xf numFmtId="0" fontId="52" fillId="0" borderId="19" xfId="45" applyFont="1" applyBorder="1" applyAlignment="1">
      <alignment horizontal="center" wrapText="1"/>
    </xf>
    <xf numFmtId="0" fontId="17" fillId="8" borderId="9" xfId="3" applyFont="1" applyBorder="1" applyAlignment="1">
      <alignment horizontal="left" vertical="top" wrapText="1"/>
    </xf>
    <xf numFmtId="0" fontId="17" fillId="8" borderId="10" xfId="3" applyFont="1" applyBorder="1" applyAlignment="1">
      <alignment horizontal="left" vertical="top" wrapText="1"/>
    </xf>
    <xf numFmtId="0" fontId="17" fillId="8" borderId="3" xfId="3" applyFont="1" applyBorder="1" applyAlignment="1">
      <alignment horizontal="left" vertical="top" wrapText="1"/>
    </xf>
    <xf numFmtId="0" fontId="17" fillId="8" borderId="11" xfId="3" applyFont="1" applyBorder="1" applyAlignment="1">
      <alignment horizontal="left" vertical="top" wrapText="1"/>
    </xf>
    <xf numFmtId="0" fontId="54" fillId="0" borderId="21" xfId="45" applyFont="1" applyBorder="1" applyAlignment="1">
      <alignment horizontal="center" vertical="center" wrapText="1"/>
    </xf>
    <xf numFmtId="0" fontId="54" fillId="0" borderId="18" xfId="45" applyFont="1" applyBorder="1" applyAlignment="1">
      <alignment horizontal="center" vertical="center" wrapText="1"/>
    </xf>
    <xf numFmtId="0" fontId="4" fillId="0" borderId="6" xfId="45" applyBorder="1" applyAlignment="1">
      <alignment horizontal="left" vertical="top" wrapText="1"/>
    </xf>
    <xf numFmtId="0" fontId="4" fillId="0" borderId="14" xfId="45" applyBorder="1" applyAlignment="1">
      <alignment horizontal="center" vertical="top" wrapText="1"/>
    </xf>
    <xf numFmtId="0" fontId="4" fillId="0" borderId="3" xfId="45" applyBorder="1" applyAlignment="1">
      <alignment horizontal="center" vertical="top" wrapText="1"/>
    </xf>
    <xf numFmtId="0" fontId="4" fillId="0" borderId="69" xfId="45" applyBorder="1" applyAlignment="1">
      <alignment horizontal="center" vertical="top" wrapText="1"/>
    </xf>
    <xf numFmtId="0" fontId="4" fillId="0" borderId="41" xfId="7" applyBorder="1" applyAlignment="1">
      <alignment horizontal="left" vertical="top" wrapText="1"/>
    </xf>
    <xf numFmtId="0" fontId="4" fillId="12" borderId="14" xfId="6" applyBorder="1" applyAlignment="1" applyProtection="1">
      <alignment horizontal="left" vertical="top" wrapText="1"/>
      <protection locked="0"/>
    </xf>
    <xf numFmtId="0" fontId="4" fillId="12" borderId="3" xfId="6" applyBorder="1" applyAlignment="1" applyProtection="1">
      <alignment horizontal="left" vertical="top" wrapText="1"/>
      <protection locked="0"/>
    </xf>
    <xf numFmtId="0" fontId="4" fillId="12" borderId="11" xfId="6" applyBorder="1" applyAlignment="1" applyProtection="1">
      <alignment horizontal="left" vertical="top" wrapText="1"/>
      <protection locked="0"/>
    </xf>
    <xf numFmtId="0" fontId="4" fillId="0" borderId="70" xfId="45" applyBorder="1" applyAlignment="1">
      <alignment horizontal="center"/>
    </xf>
    <xf numFmtId="0" fontId="4" fillId="0" borderId="0" xfId="45" applyAlignment="1">
      <alignment horizontal="center"/>
    </xf>
    <xf numFmtId="0" fontId="4" fillId="0" borderId="68" xfId="45" applyBorder="1" applyAlignment="1">
      <alignment horizontal="center"/>
    </xf>
    <xf numFmtId="165" fontId="4" fillId="45" borderId="40" xfId="7" applyNumberFormat="1" applyFill="1" applyBorder="1" applyAlignment="1" applyProtection="1">
      <alignment horizontal="left" vertical="top" wrapText="1"/>
      <protection locked="0"/>
    </xf>
    <xf numFmtId="165" fontId="4" fillId="8" borderId="40" xfId="7" applyNumberFormat="1" applyFill="1" applyBorder="1" applyAlignment="1" applyProtection="1">
      <alignment horizontal="left" vertical="top" wrapText="1"/>
      <protection locked="0"/>
    </xf>
    <xf numFmtId="0" fontId="4" fillId="12" borderId="4" xfId="6" applyBorder="1" applyAlignment="1" applyProtection="1">
      <alignment horizontal="left" vertical="top" wrapText="1"/>
      <protection locked="0"/>
    </xf>
    <xf numFmtId="0" fontId="4" fillId="0" borderId="38" xfId="7" applyBorder="1" applyAlignment="1">
      <alignment horizontal="left" vertical="top" wrapText="1"/>
    </xf>
    <xf numFmtId="0" fontId="4" fillId="0" borderId="24" xfId="7" applyBorder="1" applyAlignment="1">
      <alignment horizontal="left" vertical="top" wrapText="1"/>
    </xf>
    <xf numFmtId="0" fontId="4" fillId="0" borderId="39" xfId="7" applyBorder="1" applyAlignment="1">
      <alignment horizontal="left" vertical="top" wrapText="1"/>
    </xf>
    <xf numFmtId="0" fontId="4" fillId="0" borderId="0" xfId="6" applyFill="1" applyAlignment="1" applyProtection="1">
      <alignment horizontal="left" vertical="top" wrapText="1"/>
    </xf>
    <xf numFmtId="165" fontId="4" fillId="8" borderId="32" xfId="7" applyNumberFormat="1" applyFill="1" applyBorder="1" applyAlignment="1" applyProtection="1">
      <alignment horizontal="left" vertical="top" wrapText="1"/>
      <protection locked="0"/>
    </xf>
    <xf numFmtId="165" fontId="4" fillId="8" borderId="26" xfId="7" applyNumberFormat="1" applyFill="1" applyBorder="1" applyAlignment="1" applyProtection="1">
      <alignment horizontal="left" vertical="top" wrapText="1"/>
      <protection locked="0"/>
    </xf>
    <xf numFmtId="165" fontId="4" fillId="8" borderId="27" xfId="7" applyNumberFormat="1" applyFill="1" applyBorder="1" applyAlignment="1" applyProtection="1">
      <alignment horizontal="left" vertical="top" wrapText="1"/>
      <protection locked="0"/>
    </xf>
    <xf numFmtId="0" fontId="4" fillId="15" borderId="32" xfId="7" applyFill="1" applyBorder="1" applyAlignment="1" applyProtection="1">
      <alignment horizontal="left" vertical="top" wrapText="1"/>
      <protection locked="0"/>
    </xf>
    <xf numFmtId="0" fontId="4" fillId="15" borderId="26" xfId="7" applyFill="1" applyBorder="1" applyAlignment="1" applyProtection="1">
      <alignment horizontal="left" vertical="top" wrapText="1"/>
      <protection locked="0"/>
    </xf>
    <xf numFmtId="0" fontId="4" fillId="15" borderId="27" xfId="7" applyFill="1" applyBorder="1" applyAlignment="1" applyProtection="1">
      <alignment horizontal="left" vertical="top" wrapText="1"/>
      <protection locked="0"/>
    </xf>
    <xf numFmtId="0" fontId="4" fillId="0" borderId="0" xfId="7" applyBorder="1" applyAlignment="1" applyProtection="1">
      <alignment horizontal="left" vertical="top" wrapText="1"/>
    </xf>
    <xf numFmtId="14" fontId="4" fillId="0" borderId="0" xfId="7" applyNumberFormat="1" applyBorder="1" applyAlignment="1" applyProtection="1">
      <alignment horizontal="left" vertical="top" wrapText="1"/>
    </xf>
    <xf numFmtId="0" fontId="4" fillId="12" borderId="17" xfId="7" applyFill="1" applyAlignment="1" applyProtection="1">
      <alignment horizontal="left" vertical="top" wrapText="1"/>
      <protection locked="0"/>
    </xf>
    <xf numFmtId="0" fontId="4" fillId="0" borderId="31" xfId="45" applyBorder="1" applyAlignment="1">
      <alignment vertical="top" wrapText="1"/>
    </xf>
    <xf numFmtId="0" fontId="4" fillId="0" borderId="25" xfId="45" applyBorder="1" applyAlignment="1">
      <alignment vertical="top" wrapText="1"/>
    </xf>
    <xf numFmtId="0" fontId="4" fillId="0" borderId="19" xfId="45" applyBorder="1" applyAlignment="1">
      <alignment vertical="top" wrapText="1"/>
    </xf>
    <xf numFmtId="0" fontId="4" fillId="0" borderId="21" xfId="45" applyBorder="1" applyAlignment="1">
      <alignment vertical="top" wrapText="1"/>
    </xf>
    <xf numFmtId="0" fontId="4" fillId="0" borderId="18" xfId="45" applyBorder="1" applyAlignment="1">
      <alignment vertical="top" wrapText="1"/>
    </xf>
    <xf numFmtId="0" fontId="4" fillId="0" borderId="22" xfId="45" applyBorder="1" applyAlignment="1">
      <alignment vertical="top" wrapText="1"/>
    </xf>
    <xf numFmtId="0" fontId="4" fillId="0" borderId="34" xfId="45" applyBorder="1" applyAlignment="1">
      <alignment vertical="top" wrapText="1"/>
    </xf>
    <xf numFmtId="0" fontId="4" fillId="0" borderId="23" xfId="45" applyBorder="1" applyAlignment="1">
      <alignment vertical="top" wrapText="1"/>
    </xf>
    <xf numFmtId="0" fontId="5" fillId="0" borderId="20" xfId="45" applyFont="1" applyBorder="1" applyAlignment="1">
      <alignment horizontal="left" vertical="top" wrapText="1"/>
    </xf>
    <xf numFmtId="0" fontId="5" fillId="0" borderId="28" xfId="45" applyFont="1" applyBorder="1" applyAlignment="1">
      <alignment horizontal="left" vertical="top" wrapText="1"/>
    </xf>
    <xf numFmtId="0" fontId="5" fillId="0" borderId="29" xfId="45" applyFont="1" applyBorder="1" applyAlignment="1">
      <alignment horizontal="left" vertical="top" wrapText="1"/>
    </xf>
    <xf numFmtId="0" fontId="4" fillId="12" borderId="17" xfId="7" applyFill="1" applyAlignment="1" applyProtection="1">
      <alignment horizontal="left" vertical="top"/>
      <protection locked="0"/>
    </xf>
    <xf numFmtId="0" fontId="4" fillId="8" borderId="20" xfId="3" applyBorder="1" applyAlignment="1" applyProtection="1">
      <alignment horizontal="left" vertical="top" wrapText="1"/>
      <protection locked="0"/>
    </xf>
    <xf numFmtId="0" fontId="4" fillId="8" borderId="28" xfId="3" applyBorder="1" applyAlignment="1" applyProtection="1">
      <alignment horizontal="left" vertical="top" wrapText="1"/>
      <protection locked="0"/>
    </xf>
    <xf numFmtId="0" fontId="4" fillId="8" borderId="29" xfId="3" applyBorder="1" applyAlignment="1" applyProtection="1">
      <alignment horizontal="left" vertical="top" wrapText="1"/>
      <protection locked="0"/>
    </xf>
    <xf numFmtId="0" fontId="4" fillId="0" borderId="17" xfId="7" applyAlignment="1">
      <alignment horizontal="left" vertical="top" wrapText="1"/>
    </xf>
    <xf numFmtId="0" fontId="6" fillId="0" borderId="0" xfId="45" applyFont="1" applyAlignment="1">
      <alignment vertical="top"/>
    </xf>
    <xf numFmtId="0" fontId="17" fillId="0" borderId="20" xfId="7" applyFont="1" applyFill="1" applyBorder="1" applyAlignment="1" applyProtection="1">
      <alignment horizontal="left" vertical="top" wrapText="1"/>
    </xf>
    <xf numFmtId="0" fontId="17" fillId="0" borderId="28" xfId="7" applyFont="1" applyFill="1" applyBorder="1" applyAlignment="1" applyProtection="1">
      <alignment horizontal="left" vertical="top" wrapText="1"/>
    </xf>
    <xf numFmtId="0" fontId="17" fillId="0" borderId="29" xfId="7" applyFont="1" applyFill="1" applyBorder="1" applyAlignment="1" applyProtection="1">
      <alignment horizontal="left" vertical="top" wrapText="1"/>
    </xf>
    <xf numFmtId="0" fontId="13" fillId="0" borderId="20" xfId="7" applyFont="1" applyFill="1" applyBorder="1" applyAlignment="1" applyProtection="1">
      <alignment horizontal="left" vertical="top" wrapText="1"/>
    </xf>
    <xf numFmtId="0" fontId="13" fillId="0" borderId="28" xfId="7" applyFont="1" applyFill="1" applyBorder="1" applyAlignment="1" applyProtection="1">
      <alignment horizontal="left" vertical="top" wrapText="1"/>
    </xf>
    <xf numFmtId="0" fontId="13" fillId="0" borderId="29" xfId="7" applyFont="1" applyFill="1" applyBorder="1" applyAlignment="1" applyProtection="1">
      <alignment horizontal="left" vertical="top" wrapText="1"/>
    </xf>
    <xf numFmtId="0" fontId="4" fillId="0" borderId="20" xfId="7" applyFill="1" applyBorder="1" applyAlignment="1" applyProtection="1">
      <alignment horizontal="left" vertical="top" wrapText="1"/>
    </xf>
    <xf numFmtId="0" fontId="4" fillId="0" borderId="29" xfId="7" applyFill="1" applyBorder="1" applyAlignment="1" applyProtection="1">
      <alignment horizontal="left" vertical="top" wrapText="1"/>
    </xf>
    <xf numFmtId="0" fontId="4" fillId="0" borderId="20" xfId="7" applyBorder="1" applyAlignment="1" applyProtection="1">
      <alignment horizontal="left" vertical="top" wrapText="1"/>
    </xf>
    <xf numFmtId="0" fontId="4" fillId="0" borderId="28" xfId="7" applyBorder="1" applyAlignment="1" applyProtection="1">
      <alignment horizontal="left" vertical="top" wrapText="1"/>
    </xf>
    <xf numFmtId="14" fontId="5" fillId="7" borderId="20" xfId="7" applyNumberFormat="1" applyFont="1" applyFill="1" applyBorder="1" applyAlignment="1" applyProtection="1">
      <alignment horizontal="left" vertical="center" wrapText="1"/>
    </xf>
    <xf numFmtId="14" fontId="5" fillId="7" borderId="28" xfId="7" applyNumberFormat="1" applyFont="1" applyFill="1" applyBorder="1" applyAlignment="1" applyProtection="1">
      <alignment horizontal="left" vertical="center" wrapText="1"/>
    </xf>
    <xf numFmtId="0" fontId="4" fillId="0" borderId="20" xfId="7" applyFill="1" applyBorder="1" applyAlignment="1">
      <alignment horizontal="left" vertical="top" wrapText="1"/>
    </xf>
    <xf numFmtId="0" fontId="4" fillId="0" borderId="28" xfId="7" applyFill="1" applyBorder="1" applyAlignment="1">
      <alignment horizontal="left" vertical="top" wrapText="1"/>
    </xf>
    <xf numFmtId="14" fontId="5" fillId="7" borderId="20" xfId="7" applyNumberFormat="1" applyFont="1" applyFill="1" applyBorder="1" applyAlignment="1" applyProtection="1">
      <alignment horizontal="left" vertical="center" wrapText="1"/>
      <protection locked="0"/>
    </xf>
    <xf numFmtId="14" fontId="5" fillId="7" borderId="28" xfId="7" applyNumberFormat="1" applyFont="1" applyFill="1" applyBorder="1" applyAlignment="1" applyProtection="1">
      <alignment horizontal="left" vertical="center" wrapText="1"/>
      <protection locked="0"/>
    </xf>
    <xf numFmtId="0" fontId="49" fillId="0" borderId="0" xfId="45" quotePrefix="1" applyFont="1" applyAlignment="1">
      <alignment horizontal="center" vertical="center" wrapText="1"/>
    </xf>
    <xf numFmtId="0" fontId="49" fillId="0" borderId="26" xfId="45" quotePrefix="1" applyFont="1" applyBorder="1" applyAlignment="1">
      <alignment horizontal="center" vertical="center" wrapText="1"/>
    </xf>
    <xf numFmtId="0" fontId="6" fillId="0" borderId="26" xfId="45" applyFont="1" applyBorder="1" applyAlignment="1">
      <alignment horizontal="left" vertical="top" wrapText="1"/>
    </xf>
    <xf numFmtId="0" fontId="4" fillId="0" borderId="20" xfId="7" applyFill="1" applyBorder="1" applyAlignment="1" applyProtection="1">
      <alignment vertical="top" wrapText="1"/>
    </xf>
    <xf numFmtId="0" fontId="4" fillId="0" borderId="28" xfId="7" applyFill="1" applyBorder="1" applyAlignment="1" applyProtection="1">
      <alignment vertical="top" wrapText="1"/>
    </xf>
    <xf numFmtId="0" fontId="4" fillId="8" borderId="20" xfId="7" applyFill="1" applyBorder="1" applyAlignment="1" applyProtection="1">
      <alignment vertical="top" wrapText="1"/>
      <protection locked="0"/>
    </xf>
    <xf numFmtId="0" fontId="4" fillId="8" borderId="28" xfId="7" applyFill="1" applyBorder="1" applyAlignment="1" applyProtection="1">
      <alignment vertical="top" wrapText="1"/>
      <protection locked="0"/>
    </xf>
    <xf numFmtId="0" fontId="4" fillId="7" borderId="20" xfId="45" applyFill="1" applyBorder="1" applyAlignment="1" applyProtection="1">
      <alignment horizontal="left" vertical="top" wrapText="1"/>
      <protection locked="0"/>
    </xf>
    <xf numFmtId="0" fontId="4" fillId="7" borderId="28" xfId="45" applyFill="1" applyBorder="1" applyAlignment="1" applyProtection="1">
      <alignment horizontal="left" vertical="top" wrapText="1"/>
      <protection locked="0"/>
    </xf>
    <xf numFmtId="0" fontId="4" fillId="7" borderId="29" xfId="45" applyFill="1" applyBorder="1" applyAlignment="1" applyProtection="1">
      <alignment horizontal="left" vertical="top" wrapText="1"/>
      <protection locked="0"/>
    </xf>
    <xf numFmtId="164" fontId="4" fillId="9" borderId="77" xfId="5" applyBorder="1" applyAlignment="1">
      <alignment horizontal="right" vertical="top" wrapText="1"/>
    </xf>
    <xf numFmtId="164" fontId="4" fillId="9" borderId="29" xfId="5" applyBorder="1" applyAlignment="1">
      <alignment horizontal="right" vertical="top" wrapText="1"/>
    </xf>
    <xf numFmtId="0" fontId="4" fillId="0" borderId="20" xfId="0" applyFont="1" applyBorder="1" applyAlignment="1">
      <alignment horizontal="left" vertical="top" wrapText="1"/>
    </xf>
    <xf numFmtId="0" fontId="4" fillId="0" borderId="29" xfId="0" applyFont="1" applyBorder="1" applyAlignment="1">
      <alignment horizontal="left" vertical="top" wrapText="1"/>
    </xf>
    <xf numFmtId="164" fontId="5" fillId="9" borderId="20" xfId="5" applyFont="1" applyBorder="1" applyAlignment="1">
      <alignment horizontal="right" vertical="center" wrapText="1"/>
    </xf>
    <xf numFmtId="164" fontId="5" fillId="9" borderId="29" xfId="5" applyFont="1" applyBorder="1" applyAlignment="1">
      <alignment horizontal="right" vertical="center" wrapText="1"/>
    </xf>
    <xf numFmtId="164" fontId="31" fillId="0" borderId="0" xfId="5" applyFont="1" applyFill="1" applyAlignment="1">
      <alignment horizontal="right" vertical="top" wrapText="1"/>
    </xf>
    <xf numFmtId="49" fontId="4" fillId="7" borderId="17" xfId="7" applyNumberFormat="1" applyFill="1" applyAlignment="1" applyProtection="1">
      <alignment horizontal="left" vertical="top"/>
      <protection locked="0"/>
    </xf>
    <xf numFmtId="0" fontId="4" fillId="6" borderId="0" xfId="7" applyFill="1" applyBorder="1" applyAlignment="1">
      <alignment horizontal="left" vertical="top" wrapText="1"/>
    </xf>
    <xf numFmtId="0" fontId="6" fillId="0" borderId="0" xfId="45" applyFont="1" applyAlignment="1">
      <alignment horizontal="left" wrapText="1"/>
    </xf>
    <xf numFmtId="0" fontId="4" fillId="6" borderId="0" xfId="45" applyFill="1" applyAlignment="1">
      <alignment horizontal="left" vertical="top" wrapText="1"/>
    </xf>
    <xf numFmtId="0" fontId="61" fillId="0" borderId="0" xfId="10" applyFont="1" applyFill="1" applyBorder="1" applyAlignment="1">
      <alignment horizontal="left" vertical="center" wrapText="1"/>
    </xf>
    <xf numFmtId="0" fontId="4" fillId="0" borderId="20" xfId="7" applyBorder="1" applyAlignment="1">
      <alignment horizontal="left" vertical="top" wrapText="1"/>
    </xf>
    <xf numFmtId="0" fontId="4" fillId="0" borderId="28" xfId="7" applyBorder="1" applyAlignment="1">
      <alignment horizontal="left" vertical="top" wrapText="1"/>
    </xf>
    <xf numFmtId="0" fontId="4" fillId="0" borderId="29" xfId="7" applyBorder="1" applyAlignment="1">
      <alignment horizontal="left" vertical="top" wrapText="1"/>
    </xf>
    <xf numFmtId="49" fontId="4" fillId="7" borderId="20" xfId="7" applyNumberFormat="1" applyFill="1" applyBorder="1" applyAlignment="1" applyProtection="1">
      <alignment horizontal="left" vertical="top"/>
      <protection locked="0"/>
    </xf>
    <xf numFmtId="49" fontId="4" fillId="7" borderId="28" xfId="7" applyNumberFormat="1" applyFill="1" applyBorder="1" applyAlignment="1" applyProtection="1">
      <alignment horizontal="left" vertical="top"/>
      <protection locked="0"/>
    </xf>
    <xf numFmtId="49" fontId="4" fillId="7" borderId="29" xfId="7" applyNumberFormat="1" applyFill="1" applyBorder="1" applyAlignment="1" applyProtection="1">
      <alignment horizontal="left" vertical="top"/>
      <protection locked="0"/>
    </xf>
    <xf numFmtId="0" fontId="4" fillId="12" borderId="38" xfId="6" applyBorder="1" applyAlignment="1" applyProtection="1">
      <alignment horizontal="left" vertical="top" wrapText="1"/>
      <protection locked="0"/>
    </xf>
    <xf numFmtId="0" fontId="4" fillId="12" borderId="24" xfId="6" applyBorder="1" applyAlignment="1" applyProtection="1">
      <alignment horizontal="left" vertical="top" wrapText="1"/>
      <protection locked="0"/>
    </xf>
    <xf numFmtId="0" fontId="4" fillId="0" borderId="24" xfId="45" applyBorder="1" applyAlignment="1" applyProtection="1">
      <alignment wrapText="1"/>
      <protection locked="0"/>
    </xf>
    <xf numFmtId="0" fontId="4" fillId="0" borderId="39" xfId="45" applyBorder="1" applyAlignment="1" applyProtection="1">
      <alignment wrapText="1"/>
      <protection locked="0"/>
    </xf>
    <xf numFmtId="0" fontId="4" fillId="12" borderId="30" xfId="6" applyBorder="1" applyAlignment="1" applyProtection="1">
      <alignment horizontal="left" vertical="top" wrapText="1"/>
      <protection locked="0"/>
    </xf>
    <xf numFmtId="0" fontId="4" fillId="12" borderId="0" xfId="6" applyAlignment="1" applyProtection="1">
      <alignment horizontal="left" vertical="top" wrapText="1"/>
      <protection locked="0"/>
    </xf>
    <xf numFmtId="0" fontId="4" fillId="0" borderId="0" xfId="45" applyAlignment="1" applyProtection="1">
      <alignment wrapText="1"/>
      <protection locked="0"/>
    </xf>
    <xf numFmtId="0" fontId="4" fillId="0" borderId="68" xfId="45" applyBorder="1" applyAlignment="1" applyProtection="1">
      <alignment wrapText="1"/>
      <protection locked="0"/>
    </xf>
    <xf numFmtId="0" fontId="4" fillId="0" borderId="32" xfId="45" applyBorder="1" applyAlignment="1" applyProtection="1">
      <alignment wrapText="1"/>
      <protection locked="0"/>
    </xf>
    <xf numFmtId="0" fontId="4" fillId="0" borderId="26" xfId="45" applyBorder="1" applyAlignment="1" applyProtection="1">
      <alignment wrapText="1"/>
      <protection locked="0"/>
    </xf>
    <xf numFmtId="0" fontId="4" fillId="0" borderId="27" xfId="45" applyBorder="1" applyAlignment="1" applyProtection="1">
      <alignment wrapText="1"/>
      <protection locked="0"/>
    </xf>
    <xf numFmtId="0" fontId="4" fillId="0" borderId="28" xfId="45" applyBorder="1" applyAlignment="1">
      <alignment horizontal="left" vertical="top" wrapText="1"/>
    </xf>
    <xf numFmtId="49" fontId="4" fillId="7" borderId="38" xfId="7" applyNumberFormat="1" applyFill="1" applyBorder="1" applyAlignment="1" applyProtection="1">
      <alignment horizontal="left" vertical="top" wrapText="1"/>
      <protection locked="0"/>
    </xf>
    <xf numFmtId="0" fontId="4" fillId="7" borderId="24" xfId="45" applyFill="1" applyBorder="1" applyAlignment="1" applyProtection="1">
      <alignment vertical="top" wrapText="1"/>
      <protection locked="0"/>
    </xf>
    <xf numFmtId="0" fontId="4" fillId="7" borderId="30" xfId="45" applyFill="1" applyBorder="1" applyAlignment="1" applyProtection="1">
      <alignment vertical="top" wrapText="1"/>
      <protection locked="0"/>
    </xf>
    <xf numFmtId="0" fontId="4" fillId="7" borderId="0" xfId="45" applyFill="1" applyAlignment="1" applyProtection="1">
      <alignment vertical="top" wrapText="1"/>
      <protection locked="0"/>
    </xf>
    <xf numFmtId="0" fontId="4" fillId="7" borderId="32" xfId="45" applyFill="1" applyBorder="1" applyAlignment="1" applyProtection="1">
      <alignment vertical="top" wrapText="1"/>
      <protection locked="0"/>
    </xf>
    <xf numFmtId="0" fontId="4" fillId="7" borderId="26" xfId="45" applyFill="1" applyBorder="1" applyAlignment="1" applyProtection="1">
      <alignment vertical="top" wrapText="1"/>
      <protection locked="0"/>
    </xf>
    <xf numFmtId="49" fontId="4" fillId="8" borderId="20" xfId="7" applyNumberFormat="1" applyFill="1" applyBorder="1" applyAlignment="1" applyProtection="1">
      <alignment horizontal="left" vertical="top" wrapText="1"/>
      <protection locked="0"/>
    </xf>
    <xf numFmtId="49" fontId="4" fillId="8" borderId="28" xfId="7" applyNumberFormat="1" applyFill="1" applyBorder="1" applyAlignment="1" applyProtection="1">
      <alignment horizontal="left" vertical="top" wrapText="1"/>
      <protection locked="0"/>
    </xf>
    <xf numFmtId="49" fontId="4" fillId="8" borderId="29" xfId="7" applyNumberFormat="1" applyFill="1" applyBorder="1" applyAlignment="1" applyProtection="1">
      <alignment horizontal="left" vertical="top" wrapText="1"/>
      <protection locked="0"/>
    </xf>
    <xf numFmtId="0" fontId="4" fillId="0" borderId="20" xfId="7" applyBorder="1" applyAlignment="1">
      <alignment horizontal="left" vertical="top"/>
    </xf>
    <xf numFmtId="0" fontId="4" fillId="0" borderId="28" xfId="7" applyBorder="1" applyAlignment="1">
      <alignment horizontal="left" vertical="top"/>
    </xf>
    <xf numFmtId="0" fontId="4" fillId="0" borderId="29" xfId="7" applyBorder="1" applyAlignment="1">
      <alignment horizontal="left" vertical="top"/>
    </xf>
    <xf numFmtId="49" fontId="4" fillId="8" borderId="38" xfId="7" applyNumberFormat="1" applyFill="1" applyBorder="1" applyAlignment="1" applyProtection="1">
      <alignment horizontal="left" vertical="top"/>
      <protection locked="0"/>
    </xf>
    <xf numFmtId="49" fontId="4" fillId="8" borderId="24" xfId="7" applyNumberFormat="1" applyFill="1" applyBorder="1" applyAlignment="1" applyProtection="1">
      <alignment horizontal="left" vertical="top"/>
      <protection locked="0"/>
    </xf>
    <xf numFmtId="49" fontId="4" fillId="8" borderId="39" xfId="7" applyNumberFormat="1" applyFill="1" applyBorder="1" applyAlignment="1" applyProtection="1">
      <alignment horizontal="left" vertical="top"/>
      <protection locked="0"/>
    </xf>
    <xf numFmtId="49" fontId="4" fillId="8" borderId="32" xfId="7" applyNumberFormat="1" applyFill="1" applyBorder="1" applyAlignment="1" applyProtection="1">
      <alignment horizontal="left" vertical="top"/>
      <protection locked="0"/>
    </xf>
    <xf numFmtId="49" fontId="4" fillId="8" borderId="26" xfId="7" applyNumberFormat="1" applyFill="1" applyBorder="1" applyAlignment="1" applyProtection="1">
      <alignment horizontal="left" vertical="top"/>
      <protection locked="0"/>
    </xf>
    <xf numFmtId="49" fontId="4" fillId="8" borderId="27" xfId="7" applyNumberFormat="1" applyFill="1" applyBorder="1" applyAlignment="1" applyProtection="1">
      <alignment horizontal="left" vertical="top"/>
      <protection locked="0"/>
    </xf>
    <xf numFmtId="0" fontId="6" fillId="0" borderId="26" xfId="0" applyFont="1" applyBorder="1" applyAlignment="1">
      <alignment horizontal="left" vertical="top" wrapText="1"/>
    </xf>
    <xf numFmtId="0" fontId="6" fillId="0" borderId="0" xfId="0" applyFont="1" applyAlignment="1">
      <alignment vertical="top"/>
    </xf>
    <xf numFmtId="0" fontId="4" fillId="0" borderId="39" xfId="45" applyBorder="1" applyAlignment="1">
      <alignment vertical="top" wrapText="1"/>
    </xf>
    <xf numFmtId="0" fontId="4" fillId="0" borderId="32" xfId="7" applyBorder="1" applyAlignment="1">
      <alignment horizontal="left" vertical="top" wrapText="1"/>
    </xf>
    <xf numFmtId="0" fontId="4" fillId="0" borderId="26" xfId="7" applyBorder="1" applyAlignment="1">
      <alignment horizontal="left" vertical="top" wrapText="1"/>
    </xf>
    <xf numFmtId="0" fontId="4" fillId="0" borderId="27" xfId="45" applyBorder="1" applyAlignment="1">
      <alignment vertical="top" wrapText="1"/>
    </xf>
    <xf numFmtId="0" fontId="28" fillId="7" borderId="35" xfId="45" applyFont="1" applyFill="1" applyBorder="1" applyAlignment="1">
      <alignment vertical="top" wrapText="1"/>
    </xf>
    <xf numFmtId="0" fontId="28" fillId="7" borderId="36" xfId="45" applyFont="1" applyFill="1" applyBorder="1" applyAlignment="1">
      <alignment vertical="top" wrapText="1"/>
    </xf>
    <xf numFmtId="0" fontId="28" fillId="7" borderId="37" xfId="45" applyFont="1" applyFill="1" applyBorder="1" applyAlignment="1">
      <alignment vertical="top" wrapText="1"/>
    </xf>
    <xf numFmtId="0" fontId="4" fillId="0" borderId="28" xfId="45" applyBorder="1" applyAlignment="1">
      <alignment horizontal="left" vertical="center" wrapText="1"/>
    </xf>
    <xf numFmtId="0" fontId="4" fillId="0" borderId="33" xfId="45" applyBorder="1" applyAlignment="1">
      <alignment vertical="top"/>
    </xf>
    <xf numFmtId="0" fontId="4" fillId="0" borderId="28" xfId="7" applyFill="1" applyBorder="1" applyAlignment="1" applyProtection="1">
      <alignment horizontal="left" vertical="top" wrapText="1"/>
    </xf>
    <xf numFmtId="164" fontId="4" fillId="9" borderId="88" xfId="5" applyBorder="1" applyAlignment="1">
      <alignment horizontal="right" vertical="top" wrapText="1"/>
    </xf>
    <xf numFmtId="164" fontId="4" fillId="9" borderId="89" xfId="5" applyBorder="1" applyAlignment="1">
      <alignment horizontal="right" vertical="top" wrapText="1"/>
    </xf>
    <xf numFmtId="0" fontId="4" fillId="12" borderId="7" xfId="6" applyBorder="1" applyAlignment="1" applyProtection="1">
      <alignment horizontal="center" vertical="center" wrapText="1"/>
      <protection locked="0"/>
    </xf>
    <xf numFmtId="0" fontId="4" fillId="12" borderId="12" xfId="6" applyBorder="1" applyAlignment="1" applyProtection="1">
      <alignment horizontal="center" vertical="center" wrapText="1"/>
      <protection locked="0"/>
    </xf>
    <xf numFmtId="0" fontId="4" fillId="12" borderId="13" xfId="6" applyBorder="1" applyAlignment="1" applyProtection="1">
      <alignment horizontal="center" vertical="center" wrapText="1"/>
      <protection locked="0"/>
    </xf>
    <xf numFmtId="0" fontId="4" fillId="0" borderId="0" xfId="0" applyFont="1" applyAlignment="1">
      <alignment horizontal="left" vertical="top" wrapText="1"/>
    </xf>
    <xf numFmtId="0" fontId="8" fillId="0" borderId="0" xfId="0" applyFont="1" applyAlignment="1">
      <alignment vertical="center" wrapText="1"/>
    </xf>
    <xf numFmtId="0" fontId="0" fillId="0" borderId="0" xfId="0" applyAlignment="1">
      <alignment vertical="center" wrapText="1"/>
    </xf>
  </cellXfs>
  <cellStyles count="50">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E96BFAF6-FE35-4566-93AF-FC9F3593546A}"/>
    <cellStyle name="Normal 3" xfId="46" xr:uid="{F926E473-23EF-4113-B19A-B4DB6ADA7FD4}"/>
    <cellStyle name="Normal 4" xfId="9" xr:uid="{00000000-0005-0000-0000-000024000000}"/>
    <cellStyle name="Normal 4 2" xfId="47" xr:uid="{88F563C6-6B9F-4511-B6C8-3E9D876CB828}"/>
    <cellStyle name="Normal 4 3" xfId="48" xr:uid="{6870E106-B1C4-4A84-9199-DFFF581B49A7}"/>
    <cellStyle name="Procent" xfId="49" builtinId="5"/>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25">
    <dxf>
      <font>
        <color theme="0"/>
      </font>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0066FF"/>
      <color rgb="FFFFFF99"/>
      <color rgb="FFFFFFFF"/>
      <color rgb="FFCCFFCC"/>
      <color rgb="FFCCFF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622300</xdr:colOff>
          <xdr:row>189</xdr:row>
          <xdr:rowOff>0</xdr:rowOff>
        </xdr:from>
        <xdr:to>
          <xdr:col>14</xdr:col>
          <xdr:colOff>0</xdr:colOff>
          <xdr:row>189</xdr:row>
          <xdr:rowOff>0</xdr:rowOff>
        </xdr:to>
        <xdr:sp macro="" textlink="">
          <xdr:nvSpPr>
            <xdr:cNvPr id="3073" name="AddRows3Button"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C2A7877-BA8E-4BFB-9B58-7D3000373CA7}">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F0A3-CFF3-45F5-9927-49DEB2EAC24E}">
  <sheetPr codeName="Sheet1">
    <pageSetUpPr fitToPage="1"/>
  </sheetPr>
  <dimension ref="B1:AT180"/>
  <sheetViews>
    <sheetView showGridLines="0" zoomScaleNormal="100" workbookViewId="0"/>
  </sheetViews>
  <sheetFormatPr defaultColWidth="9.1796875" defaultRowHeight="12.5" x14ac:dyDescent="0.25"/>
  <cols>
    <col min="1" max="1" width="2.81640625" style="124" customWidth="1"/>
    <col min="2" max="2" width="135.7265625" style="123" customWidth="1"/>
    <col min="3" max="3" width="29.453125" style="124" customWidth="1"/>
    <col min="4" max="4" width="13.26953125" style="124" customWidth="1"/>
    <col min="5" max="5" width="12.7265625" style="124" customWidth="1"/>
    <col min="6" max="9" width="11.7265625" style="124" customWidth="1"/>
    <col min="10" max="10" width="10.26953125" style="124" customWidth="1"/>
    <col min="11" max="11" width="11.1796875" style="124" customWidth="1"/>
    <col min="12" max="12" width="12.26953125" style="124" customWidth="1"/>
    <col min="13" max="13" width="12.81640625" style="124" customWidth="1"/>
    <col min="14" max="15" width="12.7265625" style="124" customWidth="1"/>
    <col min="16" max="16" width="11.453125" style="124" customWidth="1"/>
    <col min="17" max="19" width="19.1796875" style="124" customWidth="1"/>
    <col min="20" max="20" width="10.26953125" style="124" customWidth="1"/>
    <col min="21" max="23" width="9.54296875" style="124" customWidth="1"/>
    <col min="24" max="24" width="10.54296875" style="124" customWidth="1"/>
    <col min="25" max="26" width="8.7265625" style="124" customWidth="1"/>
    <col min="27" max="27" width="9.54296875" style="124" hidden="1" customWidth="1"/>
    <col min="28" max="29" width="9.1796875" style="124" hidden="1" customWidth="1"/>
    <col min="30" max="30" width="12.54296875" style="124" hidden="1" customWidth="1"/>
    <col min="31" max="33" width="8.453125" style="124" hidden="1" customWidth="1"/>
    <col min="34" max="35" width="9.7265625" style="124" hidden="1" customWidth="1"/>
    <col min="36" max="36" width="8.453125" style="124" hidden="1" customWidth="1"/>
    <col min="37" max="37" width="7.7265625" style="124" hidden="1" customWidth="1"/>
    <col min="38" max="38" width="7.7265625" style="124" customWidth="1"/>
    <col min="39" max="40" width="8.7265625" style="124" customWidth="1"/>
    <col min="41" max="41" width="7.7265625" style="124" customWidth="1"/>
    <col min="42" max="44" width="9.1796875" style="124" customWidth="1"/>
    <col min="45" max="45" width="10.453125" style="124" customWidth="1"/>
    <col min="46" max="51" width="9.1796875" style="124" customWidth="1"/>
    <col min="52" max="16384" width="9.1796875" style="124"/>
  </cols>
  <sheetData>
    <row r="1" spans="2:35" x14ac:dyDescent="0.25">
      <c r="X1" s="123" t="s">
        <v>145</v>
      </c>
    </row>
    <row r="2" spans="2:35" ht="13" x14ac:dyDescent="0.25">
      <c r="H2" s="125"/>
      <c r="K2" s="126"/>
      <c r="N2" s="127"/>
      <c r="P2" s="128"/>
      <c r="X2" s="128"/>
      <c r="AD2" s="128"/>
    </row>
    <row r="3" spans="2:35" ht="25" x14ac:dyDescent="0.5">
      <c r="B3" s="316" t="s">
        <v>810</v>
      </c>
      <c r="C3" s="317"/>
      <c r="D3" s="317"/>
      <c r="E3" s="129"/>
      <c r="F3" s="129"/>
      <c r="G3" s="129"/>
      <c r="H3" s="129"/>
      <c r="I3" s="129"/>
      <c r="J3" s="129"/>
      <c r="Q3" s="183"/>
      <c r="R3" s="184"/>
      <c r="S3" s="185"/>
      <c r="T3" s="185"/>
      <c r="U3" s="185"/>
      <c r="V3" s="185"/>
      <c r="W3" s="185"/>
      <c r="X3" s="185"/>
      <c r="Y3" s="125"/>
      <c r="Z3" s="125"/>
      <c r="AA3" s="125"/>
      <c r="AC3" s="125"/>
      <c r="AE3" s="130"/>
      <c r="AI3" s="125"/>
    </row>
    <row r="4" spans="2:35" ht="28" customHeight="1" x14ac:dyDescent="0.5">
      <c r="B4" s="316" t="s">
        <v>596</v>
      </c>
      <c r="C4" s="317"/>
      <c r="D4" s="317"/>
      <c r="E4" s="129"/>
      <c r="F4" s="129"/>
      <c r="G4" s="129"/>
      <c r="H4" s="129"/>
      <c r="I4" s="129"/>
      <c r="J4" s="129"/>
      <c r="K4" s="186"/>
      <c r="L4" s="186"/>
      <c r="M4" s="186"/>
      <c r="N4" s="186"/>
      <c r="O4" s="186"/>
      <c r="P4" s="186"/>
      <c r="Q4" s="185"/>
      <c r="R4" s="185"/>
      <c r="S4" s="185"/>
      <c r="T4" s="185"/>
      <c r="U4" s="185"/>
      <c r="V4" s="185"/>
      <c r="W4" s="185"/>
      <c r="X4" s="185"/>
      <c r="AA4" s="131"/>
    </row>
    <row r="5" spans="2:35" ht="30" customHeight="1" x14ac:dyDescent="0.5">
      <c r="B5" s="318" t="str">
        <f>'1 Specifikation'!J5</f>
        <v>Möbler och inredning</v>
      </c>
      <c r="C5" s="317"/>
      <c r="D5" s="317"/>
      <c r="E5" s="129"/>
      <c r="F5" s="129"/>
      <c r="G5" s="129"/>
      <c r="H5" s="129"/>
      <c r="I5" s="129"/>
      <c r="J5" s="129"/>
      <c r="K5" s="319"/>
      <c r="L5" s="319"/>
      <c r="M5" s="319"/>
      <c r="N5" s="319"/>
      <c r="O5" s="319"/>
      <c r="P5" s="319"/>
      <c r="Q5" s="185"/>
      <c r="R5" s="185"/>
      <c r="S5" s="185"/>
      <c r="T5" s="185"/>
      <c r="U5" s="185"/>
      <c r="V5" s="185"/>
      <c r="W5" s="185"/>
      <c r="X5" s="185"/>
      <c r="AC5" s="129"/>
      <c r="AD5" s="132"/>
      <c r="AE5" s="132"/>
      <c r="AF5" s="132"/>
      <c r="AG5" s="132"/>
    </row>
    <row r="6" spans="2:35" ht="26.25" customHeight="1" x14ac:dyDescent="0.4">
      <c r="B6" s="320" t="str">
        <f>"Ramavtalsnummer: "&amp;IFERROR('1 Specifikation'!J8,"XXXXX")</f>
        <v>Ramavtalsnummer: 23.3-5834-2022</v>
      </c>
      <c r="C6" s="317"/>
      <c r="D6" s="317"/>
      <c r="E6" s="129"/>
      <c r="F6" s="129"/>
      <c r="G6" s="129"/>
      <c r="H6" s="129"/>
      <c r="I6" s="129"/>
      <c r="J6" s="129"/>
      <c r="K6" s="188"/>
      <c r="L6" s="188"/>
      <c r="M6" s="188"/>
      <c r="N6" s="188"/>
      <c r="O6" s="188"/>
      <c r="P6" s="188"/>
      <c r="Q6" s="125"/>
      <c r="R6" s="189"/>
      <c r="S6" s="189"/>
      <c r="T6" s="189"/>
      <c r="U6" s="189"/>
      <c r="V6" s="189"/>
      <c r="W6" s="189"/>
      <c r="X6" s="189"/>
      <c r="AC6" s="129"/>
      <c r="AD6" s="132"/>
      <c r="AE6" s="132"/>
      <c r="AF6" s="132"/>
      <c r="AG6" s="132"/>
    </row>
    <row r="7" spans="2:35" ht="9" customHeight="1" x14ac:dyDescent="0.5">
      <c r="B7" s="187"/>
      <c r="C7" s="129"/>
      <c r="D7" s="129"/>
      <c r="E7" s="129"/>
      <c r="F7" s="129"/>
      <c r="G7" s="129"/>
      <c r="H7" s="129"/>
      <c r="I7" s="129"/>
      <c r="J7" s="129"/>
      <c r="K7" s="188"/>
      <c r="L7" s="188"/>
      <c r="M7" s="188"/>
      <c r="N7" s="188"/>
      <c r="O7" s="188"/>
      <c r="P7" s="188"/>
      <c r="Q7" s="125"/>
      <c r="R7" s="189"/>
      <c r="S7" s="189"/>
      <c r="T7" s="189"/>
      <c r="U7" s="189"/>
      <c r="V7" s="189"/>
      <c r="W7" s="189"/>
      <c r="X7" s="189"/>
      <c r="AC7" s="129"/>
      <c r="AD7" s="132"/>
      <c r="AE7" s="132"/>
      <c r="AF7" s="132"/>
      <c r="AG7" s="132"/>
    </row>
    <row r="8" spans="2:35" ht="29.15" customHeight="1" x14ac:dyDescent="0.4">
      <c r="B8" s="321" t="s">
        <v>597</v>
      </c>
      <c r="C8" s="317"/>
      <c r="D8" s="317"/>
      <c r="E8" s="129"/>
      <c r="F8" s="129"/>
      <c r="G8" s="129"/>
      <c r="H8" s="129"/>
      <c r="I8" s="129"/>
      <c r="J8" s="129"/>
      <c r="K8" s="190"/>
      <c r="L8" s="190"/>
      <c r="M8" s="190"/>
      <c r="N8" s="190"/>
      <c r="O8" s="190"/>
      <c r="P8" s="190"/>
      <c r="Q8" s="191"/>
      <c r="R8" s="191"/>
      <c r="S8" s="191"/>
      <c r="T8" s="191"/>
      <c r="U8" s="191"/>
      <c r="V8" s="191"/>
      <c r="W8" s="273"/>
      <c r="X8" s="273"/>
      <c r="AC8" s="129"/>
      <c r="AD8" s="132"/>
      <c r="AE8" s="132"/>
      <c r="AF8" s="132"/>
      <c r="AG8" s="132"/>
    </row>
    <row r="9" spans="2:35" ht="40.5" customHeight="1" x14ac:dyDescent="0.25">
      <c r="B9" s="313" t="s">
        <v>598</v>
      </c>
      <c r="C9" s="314"/>
      <c r="D9" s="314"/>
      <c r="E9" s="129"/>
      <c r="F9" s="129"/>
      <c r="G9" s="129"/>
      <c r="H9" s="129"/>
      <c r="I9" s="129"/>
      <c r="J9" s="129"/>
      <c r="K9" s="193"/>
      <c r="L9" s="193"/>
      <c r="M9" s="193"/>
      <c r="N9" s="193"/>
      <c r="O9" s="193"/>
      <c r="P9" s="193"/>
      <c r="Q9" s="194"/>
      <c r="R9" s="194"/>
      <c r="S9" s="194"/>
      <c r="T9" s="194"/>
      <c r="U9" s="194"/>
      <c r="V9" s="194"/>
      <c r="W9" s="315"/>
      <c r="X9" s="315"/>
      <c r="AC9" s="129"/>
      <c r="AD9" s="132"/>
      <c r="AE9" s="132"/>
      <c r="AF9" s="132"/>
      <c r="AG9" s="132"/>
    </row>
    <row r="10" spans="2:35" s="132" customFormat="1" ht="60.65" customHeight="1" x14ac:dyDescent="0.25">
      <c r="B10" s="313" t="s">
        <v>600</v>
      </c>
      <c r="C10" s="281"/>
      <c r="D10" s="281"/>
      <c r="E10" s="129"/>
      <c r="F10" s="129"/>
      <c r="G10" s="129"/>
      <c r="H10" s="129"/>
      <c r="I10" s="129"/>
      <c r="J10" s="129"/>
      <c r="K10" s="193"/>
      <c r="L10" s="193"/>
      <c r="M10" s="193"/>
      <c r="N10" s="193"/>
      <c r="O10" s="193"/>
      <c r="P10" s="193"/>
      <c r="Q10" s="191"/>
      <c r="R10" s="191"/>
      <c r="S10" s="191"/>
      <c r="T10" s="191"/>
      <c r="U10" s="273"/>
      <c r="V10" s="273"/>
      <c r="W10" s="273"/>
      <c r="X10" s="273"/>
      <c r="AC10" s="129"/>
    </row>
    <row r="11" spans="2:35" ht="12.75" customHeight="1" x14ac:dyDescent="0.5">
      <c r="B11" s="196"/>
      <c r="C11" s="274"/>
      <c r="D11" s="274"/>
      <c r="E11" s="274"/>
      <c r="F11" s="274"/>
      <c r="G11" s="274"/>
      <c r="H11" s="274"/>
      <c r="I11" s="274"/>
      <c r="J11" s="274"/>
      <c r="Q11" s="193"/>
      <c r="R11" s="193"/>
      <c r="S11" s="193"/>
      <c r="T11" s="193"/>
      <c r="U11" s="193"/>
      <c r="V11" s="193"/>
      <c r="W11" s="193"/>
      <c r="X11" s="193"/>
      <c r="AC11" s="129"/>
      <c r="AD11" s="132"/>
      <c r="AE11" s="132"/>
      <c r="AF11" s="132"/>
      <c r="AG11" s="132"/>
    </row>
    <row r="12" spans="2:35" ht="12.75" customHeight="1" x14ac:dyDescent="0.25">
      <c r="C12" s="274"/>
      <c r="D12" s="274"/>
      <c r="E12" s="274"/>
      <c r="F12" s="274"/>
      <c r="G12" s="274"/>
      <c r="H12" s="274"/>
      <c r="I12" s="274"/>
      <c r="J12" s="274"/>
      <c r="Q12" s="193"/>
      <c r="R12" s="193"/>
      <c r="S12" s="193"/>
      <c r="T12" s="193"/>
      <c r="U12" s="193"/>
      <c r="V12" s="193"/>
      <c r="W12" s="193"/>
      <c r="X12" s="193"/>
      <c r="AC12" s="129"/>
      <c r="AD12" s="132"/>
      <c r="AE12" s="132"/>
      <c r="AF12" s="132"/>
      <c r="AG12" s="132"/>
    </row>
    <row r="13" spans="2:35" ht="12.75" customHeight="1" x14ac:dyDescent="0.25">
      <c r="C13" s="274"/>
      <c r="D13" s="274"/>
      <c r="E13" s="274"/>
      <c r="F13" s="274"/>
      <c r="G13" s="274"/>
      <c r="H13" s="274"/>
      <c r="I13" s="274"/>
      <c r="J13" s="274"/>
      <c r="Q13" s="193"/>
      <c r="R13" s="193"/>
      <c r="S13" s="193"/>
      <c r="T13" s="193"/>
      <c r="U13" s="193"/>
      <c r="V13" s="193"/>
      <c r="W13" s="193"/>
      <c r="X13" s="193"/>
      <c r="AC13" s="129"/>
      <c r="AD13" s="132"/>
      <c r="AE13" s="132"/>
      <c r="AF13" s="132"/>
      <c r="AG13" s="132"/>
    </row>
    <row r="14" spans="2:35" ht="12.75" customHeight="1" x14ac:dyDescent="0.25">
      <c r="C14" s="274"/>
      <c r="D14" s="274"/>
      <c r="E14" s="274"/>
      <c r="F14" s="274"/>
      <c r="G14" s="274"/>
      <c r="H14" s="274"/>
      <c r="I14" s="274"/>
      <c r="J14" s="274"/>
      <c r="Q14" s="193"/>
      <c r="R14" s="193"/>
      <c r="S14" s="193"/>
      <c r="T14" s="193"/>
      <c r="U14" s="193"/>
      <c r="V14" s="193"/>
      <c r="W14" s="193"/>
      <c r="X14" s="193"/>
      <c r="AC14" s="129"/>
      <c r="AD14" s="132"/>
      <c r="AE14" s="132"/>
      <c r="AF14" s="132"/>
      <c r="AG14" s="132"/>
    </row>
    <row r="15" spans="2:35" ht="14.15" customHeight="1" x14ac:dyDescent="0.25">
      <c r="C15" s="274"/>
      <c r="D15" s="274"/>
      <c r="E15" s="274"/>
      <c r="F15" s="274"/>
      <c r="G15" s="274"/>
      <c r="H15" s="274"/>
      <c r="I15" s="274"/>
      <c r="J15" s="274"/>
      <c r="Q15" s="193"/>
      <c r="R15" s="193"/>
      <c r="S15" s="193"/>
      <c r="T15" s="193"/>
      <c r="U15" s="193"/>
      <c r="V15" s="193"/>
      <c r="W15" s="193"/>
      <c r="X15" s="193"/>
      <c r="AC15" s="129"/>
      <c r="AD15" s="132"/>
      <c r="AE15" s="132"/>
      <c r="AF15" s="132"/>
      <c r="AG15" s="132"/>
    </row>
    <row r="16" spans="2:35" ht="18" customHeight="1" x14ac:dyDescent="0.25">
      <c r="C16" s="274"/>
      <c r="D16" s="274"/>
      <c r="E16" s="274"/>
      <c r="F16" s="274"/>
      <c r="G16" s="274"/>
      <c r="H16" s="274"/>
      <c r="I16" s="274"/>
      <c r="J16" s="274"/>
      <c r="AC16" s="129"/>
      <c r="AD16" s="132"/>
      <c r="AE16" s="132"/>
      <c r="AF16" s="132"/>
      <c r="AG16" s="132"/>
    </row>
    <row r="17" spans="3:33" ht="17.25" customHeight="1" x14ac:dyDescent="0.25">
      <c r="C17" s="132"/>
      <c r="D17" s="133"/>
      <c r="E17" s="133"/>
      <c r="F17" s="133"/>
      <c r="G17" s="133"/>
      <c r="H17" s="133"/>
      <c r="I17" s="133"/>
      <c r="Q17" s="125"/>
    </row>
    <row r="18" spans="3:33" ht="20.5" customHeight="1" x14ac:dyDescent="0.3">
      <c r="C18" s="134"/>
      <c r="Q18" s="197"/>
      <c r="R18" s="197"/>
      <c r="S18" s="197"/>
      <c r="T18" s="197"/>
      <c r="U18" s="197"/>
      <c r="V18" s="197"/>
      <c r="W18" s="197"/>
      <c r="X18" s="197"/>
      <c r="AC18" s="129"/>
      <c r="AD18" s="132"/>
      <c r="AE18" s="132"/>
      <c r="AF18" s="132"/>
      <c r="AG18" s="132"/>
    </row>
    <row r="19" spans="3:33" ht="33.65" customHeight="1" x14ac:dyDescent="0.25">
      <c r="C19" s="273"/>
      <c r="D19" s="270"/>
      <c r="E19" s="270"/>
      <c r="F19" s="270"/>
      <c r="G19" s="270"/>
      <c r="H19" s="270"/>
      <c r="I19" s="270"/>
      <c r="J19" s="270"/>
      <c r="Q19" s="198"/>
      <c r="R19" s="198"/>
      <c r="S19" s="198"/>
      <c r="T19" s="198"/>
      <c r="U19" s="198"/>
      <c r="V19" s="198"/>
      <c r="W19" s="198"/>
      <c r="X19" s="198"/>
      <c r="AC19" s="129"/>
      <c r="AD19" s="132"/>
      <c r="AE19" s="132"/>
      <c r="AF19" s="132"/>
      <c r="AG19" s="132"/>
    </row>
    <row r="20" spans="3:33" ht="17.25" customHeight="1" x14ac:dyDescent="0.25">
      <c r="C20" s="132"/>
      <c r="D20" s="133"/>
      <c r="E20" s="133"/>
      <c r="F20" s="133"/>
      <c r="G20" s="133"/>
      <c r="H20" s="133"/>
      <c r="I20" s="133"/>
    </row>
    <row r="21" spans="3:33" ht="27.75" customHeight="1" x14ac:dyDescent="0.25">
      <c r="C21" s="199"/>
      <c r="D21" s="199"/>
      <c r="E21" s="199"/>
      <c r="F21" s="199"/>
      <c r="H21" s="200"/>
      <c r="I21" s="200"/>
      <c r="J21" s="200"/>
    </row>
    <row r="22" spans="3:33" ht="19.5" customHeight="1" x14ac:dyDescent="0.25">
      <c r="C22" s="199"/>
      <c r="D22" s="199"/>
      <c r="E22" s="199"/>
      <c r="F22" s="199"/>
      <c r="H22" s="200"/>
      <c r="I22" s="200"/>
      <c r="J22" s="200"/>
    </row>
    <row r="23" spans="3:33" ht="12.75" customHeight="1" x14ac:dyDescent="0.25">
      <c r="C23" s="199"/>
      <c r="D23" s="199"/>
      <c r="E23" s="199"/>
      <c r="F23" s="199"/>
      <c r="H23" s="200"/>
      <c r="I23" s="200"/>
      <c r="J23" s="200"/>
    </row>
    <row r="24" spans="3:33" ht="27.75" customHeight="1" x14ac:dyDescent="0.25">
      <c r="C24" s="199"/>
      <c r="D24" s="199"/>
      <c r="E24" s="199"/>
      <c r="F24" s="199"/>
      <c r="H24" s="200"/>
      <c r="I24" s="200"/>
      <c r="J24" s="200"/>
    </row>
    <row r="25" spans="3:33" ht="19.5" customHeight="1" x14ac:dyDescent="0.25">
      <c r="C25" s="199"/>
      <c r="D25" s="199"/>
      <c r="E25" s="199"/>
      <c r="F25" s="199"/>
      <c r="H25" s="200"/>
      <c r="I25" s="200"/>
      <c r="J25" s="200"/>
      <c r="Q25" s="201"/>
      <c r="R25" s="201"/>
      <c r="S25" s="201"/>
    </row>
    <row r="26" spans="3:33" ht="12.75" customHeight="1" x14ac:dyDescent="0.25">
      <c r="C26" s="199"/>
      <c r="D26" s="199"/>
      <c r="E26" s="199"/>
      <c r="F26" s="199"/>
      <c r="H26" s="200"/>
      <c r="I26" s="200"/>
      <c r="J26" s="200"/>
    </row>
    <row r="27" spans="3:33" ht="27.75" customHeight="1" x14ac:dyDescent="0.25">
      <c r="C27" s="199"/>
      <c r="D27" s="199"/>
      <c r="E27" s="199"/>
      <c r="F27" s="199"/>
      <c r="H27" s="200"/>
      <c r="I27" s="200"/>
      <c r="J27" s="200"/>
    </row>
    <row r="28" spans="3:33" ht="19.5" customHeight="1" x14ac:dyDescent="0.25">
      <c r="C28" s="199"/>
      <c r="D28" s="199"/>
      <c r="E28" s="199"/>
      <c r="F28" s="199"/>
      <c r="H28" s="200"/>
      <c r="I28" s="200"/>
      <c r="J28" s="200"/>
      <c r="Q28" s="201"/>
      <c r="R28" s="201"/>
      <c r="S28" s="201"/>
    </row>
    <row r="29" spans="3:33" x14ac:dyDescent="0.25">
      <c r="C29" s="199"/>
      <c r="D29" s="199"/>
      <c r="E29" s="199"/>
      <c r="F29" s="199"/>
      <c r="H29" s="200"/>
      <c r="I29" s="200"/>
      <c r="J29" s="200"/>
    </row>
    <row r="30" spans="3:33" x14ac:dyDescent="0.25">
      <c r="C30" s="199"/>
      <c r="D30" s="199"/>
      <c r="E30" s="199"/>
      <c r="F30" s="199"/>
      <c r="H30" s="200"/>
      <c r="I30" s="200"/>
      <c r="J30" s="200"/>
      <c r="L30" s="200"/>
      <c r="M30" s="200"/>
      <c r="N30" s="200"/>
      <c r="O30" s="200"/>
    </row>
    <row r="31" spans="3:33" ht="13" x14ac:dyDescent="0.25">
      <c r="C31" s="199"/>
      <c r="D31" s="199"/>
      <c r="E31" s="199"/>
      <c r="F31" s="199"/>
      <c r="H31" s="200"/>
      <c r="I31" s="200"/>
      <c r="J31" s="200"/>
      <c r="L31" s="202"/>
      <c r="M31" s="202"/>
      <c r="N31" s="202"/>
      <c r="O31" s="202"/>
    </row>
    <row r="32" spans="3:33" ht="12.75" customHeight="1" x14ac:dyDescent="0.25">
      <c r="C32" s="199"/>
      <c r="D32" s="199"/>
      <c r="E32" s="199"/>
      <c r="F32" s="199"/>
      <c r="H32" s="200"/>
      <c r="I32" s="200"/>
      <c r="J32" s="200"/>
      <c r="L32" s="136"/>
    </row>
    <row r="33" spans="3:44" ht="27.75" customHeight="1" x14ac:dyDescent="0.25">
      <c r="C33" s="199"/>
      <c r="D33" s="199"/>
      <c r="E33" s="199"/>
      <c r="F33" s="199"/>
      <c r="H33" s="200"/>
      <c r="I33" s="200"/>
      <c r="J33" s="200"/>
      <c r="L33" s="200"/>
      <c r="M33" s="200"/>
      <c r="N33" s="200"/>
      <c r="O33" s="200"/>
    </row>
    <row r="34" spans="3:44" ht="25.5" customHeight="1" x14ac:dyDescent="0.25">
      <c r="C34" s="199"/>
      <c r="D34" s="199"/>
      <c r="E34" s="199"/>
      <c r="F34" s="199"/>
      <c r="H34" s="200"/>
      <c r="I34" s="200"/>
      <c r="J34" s="200"/>
      <c r="L34" s="202"/>
      <c r="M34" s="202"/>
      <c r="N34" s="202"/>
      <c r="O34" s="202"/>
      <c r="Q34" s="201"/>
      <c r="R34" s="201"/>
      <c r="S34" s="201"/>
      <c r="W34" s="126"/>
    </row>
    <row r="35" spans="3:44" ht="18.75" customHeight="1" x14ac:dyDescent="0.25">
      <c r="C35" s="199"/>
      <c r="D35" s="199"/>
      <c r="E35" s="199"/>
      <c r="F35" s="199"/>
      <c r="H35" s="200"/>
      <c r="I35" s="200"/>
      <c r="J35" s="200"/>
      <c r="L35" s="132"/>
      <c r="M35" s="132"/>
      <c r="N35" s="132"/>
      <c r="O35" s="132"/>
    </row>
    <row r="36" spans="3:44" ht="37.5" customHeight="1" x14ac:dyDescent="0.25">
      <c r="C36" s="199"/>
      <c r="D36" s="199"/>
      <c r="E36" s="199"/>
      <c r="F36" s="199"/>
      <c r="H36" s="200"/>
      <c r="I36" s="200"/>
      <c r="J36" s="200"/>
      <c r="L36" s="203"/>
      <c r="M36" s="132"/>
      <c r="N36" s="132"/>
      <c r="O36" s="132"/>
      <c r="Y36" s="137"/>
      <c r="Z36" s="138"/>
      <c r="AA36" s="138"/>
      <c r="AB36" s="138"/>
    </row>
    <row r="37" spans="3:44" ht="40.5" customHeight="1" x14ac:dyDescent="0.4">
      <c r="C37" s="199"/>
      <c r="D37" s="199"/>
      <c r="E37" s="199"/>
      <c r="F37" s="199"/>
      <c r="H37" s="200"/>
      <c r="I37" s="200"/>
      <c r="J37" s="200"/>
      <c r="L37" s="203"/>
      <c r="Q37" s="204"/>
      <c r="R37" s="204"/>
      <c r="S37" s="130"/>
      <c r="T37" s="130"/>
      <c r="U37" s="130"/>
    </row>
    <row r="38" spans="3:44" ht="96.75" customHeight="1" x14ac:dyDescent="0.25">
      <c r="C38" s="192"/>
      <c r="D38" s="284"/>
      <c r="E38" s="284"/>
      <c r="F38" s="307"/>
      <c r="G38" s="307"/>
      <c r="H38" s="307"/>
      <c r="I38" s="307"/>
      <c r="J38" s="308"/>
      <c r="K38" s="308"/>
      <c r="L38" s="308"/>
      <c r="M38" s="308"/>
      <c r="N38" s="132"/>
      <c r="O38" s="195"/>
      <c r="Q38" s="191"/>
      <c r="R38" s="193"/>
      <c r="S38" s="193"/>
      <c r="T38" s="193"/>
      <c r="U38" s="193"/>
      <c r="V38" s="193"/>
      <c r="W38" s="281"/>
      <c r="X38" s="281"/>
      <c r="Y38" s="273"/>
      <c r="Z38" s="281"/>
    </row>
    <row r="39" spans="3:44" ht="43.5" customHeight="1" x14ac:dyDescent="0.25">
      <c r="C39" s="192"/>
      <c r="D39" s="273"/>
      <c r="E39" s="273"/>
      <c r="F39" s="273"/>
      <c r="G39" s="273"/>
      <c r="H39" s="273"/>
      <c r="I39" s="273"/>
      <c r="J39" s="281"/>
      <c r="K39" s="281"/>
      <c r="L39" s="281"/>
      <c r="M39" s="281"/>
      <c r="N39" s="205"/>
      <c r="O39" s="205"/>
      <c r="Q39" s="191"/>
      <c r="R39" s="193"/>
      <c r="S39" s="193"/>
      <c r="T39" s="193"/>
      <c r="U39" s="193"/>
      <c r="V39" s="193"/>
      <c r="W39" s="309"/>
      <c r="X39" s="310"/>
      <c r="Y39" s="311"/>
      <c r="Z39" s="312"/>
      <c r="AA39" s="291"/>
      <c r="AB39" s="274"/>
      <c r="AC39" s="274"/>
      <c r="AD39" s="274"/>
      <c r="AE39" s="274"/>
      <c r="AF39" s="274"/>
      <c r="AG39" s="274"/>
      <c r="AH39" s="274"/>
      <c r="AI39" s="274"/>
      <c r="AJ39" s="274"/>
      <c r="AK39" s="274"/>
      <c r="AL39" s="274"/>
      <c r="AM39" s="274"/>
      <c r="AN39" s="274"/>
      <c r="AO39" s="274"/>
      <c r="AP39" s="274"/>
      <c r="AQ39" s="274"/>
      <c r="AR39" s="274"/>
    </row>
    <row r="40" spans="3:44" ht="42.75" customHeight="1" x14ac:dyDescent="0.25">
      <c r="C40" s="192"/>
      <c r="D40" s="273"/>
      <c r="E40" s="273"/>
      <c r="F40" s="273"/>
      <c r="G40" s="273"/>
      <c r="H40" s="273"/>
      <c r="I40" s="273"/>
      <c r="J40" s="281"/>
      <c r="K40" s="281"/>
      <c r="L40" s="281"/>
      <c r="M40" s="281"/>
      <c r="N40" s="205"/>
      <c r="O40" s="205"/>
      <c r="Q40" s="191"/>
      <c r="R40" s="193"/>
      <c r="S40" s="193"/>
      <c r="T40" s="193"/>
      <c r="U40" s="193"/>
      <c r="V40" s="193"/>
      <c r="W40" s="309"/>
      <c r="X40" s="310"/>
      <c r="Y40" s="311"/>
      <c r="Z40" s="312"/>
    </row>
    <row r="41" spans="3:44" ht="42.75" customHeight="1" x14ac:dyDescent="0.25">
      <c r="C41" s="192"/>
      <c r="D41" s="273"/>
      <c r="E41" s="273"/>
      <c r="F41" s="273"/>
      <c r="G41" s="273"/>
      <c r="H41" s="273"/>
      <c r="I41" s="273"/>
      <c r="J41" s="281"/>
      <c r="K41" s="281"/>
      <c r="L41" s="281"/>
      <c r="M41" s="281"/>
      <c r="N41" s="205"/>
      <c r="O41" s="205"/>
      <c r="Q41" s="191"/>
      <c r="R41" s="193"/>
      <c r="S41" s="193"/>
      <c r="T41" s="193"/>
      <c r="U41" s="193"/>
      <c r="V41" s="193"/>
      <c r="W41" s="309"/>
      <c r="X41" s="310"/>
      <c r="Y41" s="311"/>
      <c r="Z41" s="312"/>
    </row>
    <row r="42" spans="3:44" ht="42.75" customHeight="1" x14ac:dyDescent="0.25">
      <c r="C42" s="192"/>
      <c r="D42" s="273"/>
      <c r="E42" s="273"/>
      <c r="F42" s="273"/>
      <c r="G42" s="273"/>
      <c r="H42" s="273"/>
      <c r="I42" s="273"/>
      <c r="J42" s="281"/>
      <c r="K42" s="281"/>
      <c r="L42" s="281"/>
      <c r="M42" s="281"/>
      <c r="N42" s="205"/>
      <c r="O42" s="205"/>
      <c r="Q42" s="191"/>
      <c r="R42" s="193"/>
      <c r="S42" s="193"/>
      <c r="T42" s="193"/>
      <c r="U42" s="193"/>
      <c r="V42" s="193"/>
      <c r="W42" s="309"/>
      <c r="X42" s="310"/>
      <c r="Y42" s="311"/>
      <c r="Z42" s="312"/>
    </row>
    <row r="43" spans="3:44" ht="42.75" customHeight="1" x14ac:dyDescent="0.25">
      <c r="C43" s="192"/>
      <c r="D43" s="273"/>
      <c r="E43" s="273"/>
      <c r="F43" s="273"/>
      <c r="G43" s="273"/>
      <c r="H43" s="273"/>
      <c r="I43" s="273"/>
      <c r="J43" s="281"/>
      <c r="K43" s="281"/>
      <c r="L43" s="281"/>
      <c r="M43" s="281"/>
      <c r="N43" s="205"/>
      <c r="O43" s="205"/>
      <c r="Q43" s="191"/>
      <c r="R43" s="193"/>
      <c r="S43" s="193"/>
      <c r="T43" s="193"/>
      <c r="U43" s="193"/>
      <c r="V43" s="193"/>
      <c r="W43" s="309"/>
      <c r="X43" s="310"/>
      <c r="Y43" s="311"/>
      <c r="Z43" s="312"/>
    </row>
    <row r="44" spans="3:44" ht="42.75" customHeight="1" x14ac:dyDescent="0.25">
      <c r="C44" s="192"/>
      <c r="D44" s="273"/>
      <c r="E44" s="273"/>
      <c r="F44" s="273"/>
      <c r="G44" s="273"/>
      <c r="H44" s="273"/>
      <c r="I44" s="273"/>
      <c r="J44" s="281"/>
      <c r="K44" s="281"/>
      <c r="L44" s="281"/>
      <c r="M44" s="281"/>
      <c r="N44" s="205"/>
      <c r="O44" s="205"/>
      <c r="Q44" s="191"/>
      <c r="R44" s="193"/>
      <c r="S44" s="193"/>
      <c r="T44" s="193"/>
      <c r="U44" s="193"/>
      <c r="V44" s="193"/>
      <c r="W44" s="309"/>
      <c r="X44" s="310"/>
      <c r="Y44" s="311"/>
      <c r="Z44" s="312"/>
    </row>
    <row r="45" spans="3:44" ht="42.75" customHeight="1" x14ac:dyDescent="0.25">
      <c r="C45" s="192"/>
      <c r="D45" s="273"/>
      <c r="E45" s="273"/>
      <c r="F45" s="273"/>
      <c r="G45" s="273"/>
      <c r="H45" s="273"/>
      <c r="I45" s="273"/>
      <c r="J45" s="281"/>
      <c r="K45" s="281"/>
      <c r="L45" s="281"/>
      <c r="M45" s="281"/>
      <c r="N45" s="205"/>
      <c r="O45" s="205"/>
      <c r="Q45" s="191"/>
      <c r="R45" s="193"/>
      <c r="S45" s="193"/>
      <c r="T45" s="193"/>
      <c r="U45" s="193"/>
      <c r="V45" s="193"/>
      <c r="W45" s="309"/>
      <c r="X45" s="310"/>
      <c r="Y45" s="311"/>
      <c r="Z45" s="312"/>
    </row>
    <row r="46" spans="3:44" ht="42.75" customHeight="1" x14ac:dyDescent="0.25">
      <c r="C46" s="192"/>
      <c r="D46" s="273"/>
      <c r="E46" s="273"/>
      <c r="F46" s="273"/>
      <c r="G46" s="273"/>
      <c r="H46" s="273"/>
      <c r="I46" s="273"/>
      <c r="J46" s="281"/>
      <c r="K46" s="281"/>
      <c r="L46" s="281"/>
      <c r="M46" s="281"/>
      <c r="N46" s="205"/>
      <c r="O46" s="205"/>
      <c r="Q46" s="191"/>
      <c r="R46" s="193"/>
      <c r="S46" s="193"/>
      <c r="T46" s="193"/>
      <c r="U46" s="193"/>
      <c r="V46" s="193"/>
      <c r="W46" s="309"/>
      <c r="X46" s="310"/>
      <c r="Y46" s="311"/>
      <c r="Z46" s="312"/>
    </row>
    <row r="47" spans="3:44" ht="42.75" customHeight="1" x14ac:dyDescent="0.25">
      <c r="C47" s="192"/>
      <c r="D47" s="273"/>
      <c r="E47" s="273"/>
      <c r="F47" s="273"/>
      <c r="G47" s="273"/>
      <c r="H47" s="273"/>
      <c r="I47" s="273"/>
      <c r="J47" s="281"/>
      <c r="K47" s="281"/>
      <c r="L47" s="281"/>
      <c r="M47" s="281"/>
      <c r="N47" s="205"/>
      <c r="O47" s="205"/>
      <c r="Q47" s="191"/>
      <c r="R47" s="193"/>
      <c r="S47" s="193"/>
      <c r="T47" s="193"/>
      <c r="U47" s="193"/>
      <c r="V47" s="193"/>
      <c r="W47" s="309"/>
      <c r="X47" s="310"/>
      <c r="Y47" s="311"/>
      <c r="Z47" s="312"/>
    </row>
    <row r="48" spans="3:44" ht="42.75" customHeight="1" x14ac:dyDescent="0.25">
      <c r="C48" s="192"/>
      <c r="D48" s="273"/>
      <c r="E48" s="273"/>
      <c r="F48" s="273"/>
      <c r="G48" s="273"/>
      <c r="H48" s="273"/>
      <c r="I48" s="273"/>
      <c r="J48" s="281"/>
      <c r="K48" s="281"/>
      <c r="L48" s="281"/>
      <c r="M48" s="281"/>
      <c r="N48" s="205"/>
      <c r="O48" s="205"/>
      <c r="Q48" s="191"/>
      <c r="R48" s="193"/>
      <c r="S48" s="193"/>
      <c r="T48" s="193"/>
      <c r="U48" s="193"/>
      <c r="V48" s="193"/>
      <c r="W48" s="309"/>
      <c r="X48" s="310"/>
      <c r="Y48" s="311"/>
      <c r="Z48" s="312"/>
    </row>
    <row r="49" spans="2:28" x14ac:dyDescent="0.25">
      <c r="D49" s="129"/>
      <c r="I49" s="128"/>
      <c r="Q49" s="206"/>
      <c r="R49" s="201"/>
      <c r="S49" s="201"/>
      <c r="AA49" s="138"/>
      <c r="AB49" s="138"/>
    </row>
    <row r="50" spans="2:28" ht="30.75" customHeight="1" x14ac:dyDescent="0.25">
      <c r="C50" s="139"/>
      <c r="D50" s="140"/>
      <c r="E50" s="140"/>
      <c r="F50" s="140"/>
      <c r="Q50" s="201"/>
      <c r="R50" s="201"/>
      <c r="S50" s="201"/>
      <c r="V50" s="138"/>
      <c r="W50" s="138"/>
      <c r="X50" s="141"/>
      <c r="Y50" s="304"/>
      <c r="Z50" s="305"/>
      <c r="AA50" s="138"/>
      <c r="AB50" s="138"/>
    </row>
    <row r="51" spans="2:28" x14ac:dyDescent="0.25">
      <c r="D51" s="129"/>
      <c r="I51" s="128"/>
      <c r="Q51" s="201"/>
      <c r="R51" s="201"/>
      <c r="S51" s="201"/>
      <c r="AA51" s="138"/>
      <c r="AB51" s="138"/>
    </row>
    <row r="52" spans="2:28" ht="15.5" x14ac:dyDescent="0.25">
      <c r="B52" s="142"/>
      <c r="C52" s="306"/>
      <c r="D52" s="306"/>
      <c r="E52" s="306"/>
      <c r="F52" s="306"/>
      <c r="G52" s="306"/>
      <c r="K52" s="138"/>
      <c r="Q52" s="138"/>
      <c r="R52" s="138"/>
      <c r="S52" s="138"/>
      <c r="T52" s="138"/>
      <c r="U52" s="138"/>
      <c r="W52" s="207"/>
      <c r="AA52" s="138"/>
      <c r="AB52" s="138"/>
    </row>
    <row r="53" spans="2:28" ht="13" x14ac:dyDescent="0.25">
      <c r="B53" s="142"/>
      <c r="C53" s="138"/>
      <c r="D53" s="138"/>
      <c r="E53" s="138"/>
      <c r="F53" s="138"/>
      <c r="G53" s="138"/>
      <c r="H53" s="138"/>
      <c r="I53" s="138"/>
      <c r="J53" s="138"/>
      <c r="K53" s="138"/>
      <c r="Q53" s="138"/>
      <c r="R53" s="138"/>
      <c r="S53" s="138"/>
      <c r="T53" s="138"/>
      <c r="U53" s="138"/>
      <c r="V53" s="301"/>
      <c r="W53" s="300"/>
      <c r="X53" s="300"/>
      <c r="Y53" s="143"/>
      <c r="Z53" s="208"/>
      <c r="AA53" s="138"/>
      <c r="AB53" s="138"/>
    </row>
    <row r="54" spans="2:28" ht="13" x14ac:dyDescent="0.25">
      <c r="B54" s="142"/>
      <c r="C54" s="307"/>
      <c r="D54" s="307"/>
      <c r="E54" s="307"/>
      <c r="F54" s="209"/>
      <c r="G54" s="308"/>
      <c r="H54" s="308"/>
      <c r="I54" s="308"/>
      <c r="J54" s="308"/>
      <c r="K54" s="308"/>
      <c r="L54" s="308"/>
      <c r="M54" s="308"/>
      <c r="N54" s="195"/>
      <c r="O54" s="195"/>
      <c r="Q54" s="191"/>
      <c r="R54" s="193"/>
      <c r="S54" s="193"/>
      <c r="T54" s="193"/>
      <c r="U54" s="193"/>
      <c r="V54" s="193"/>
      <c r="W54" s="281"/>
      <c r="X54" s="281"/>
      <c r="Y54" s="273"/>
      <c r="Z54" s="281"/>
      <c r="AA54" s="138"/>
      <c r="AB54" s="138"/>
    </row>
    <row r="55" spans="2:28" x14ac:dyDescent="0.25">
      <c r="B55" s="142"/>
      <c r="C55" s="273"/>
      <c r="D55" s="273"/>
      <c r="E55" s="273"/>
      <c r="F55" s="200"/>
      <c r="G55" s="273"/>
      <c r="H55" s="273"/>
      <c r="I55" s="273"/>
      <c r="J55" s="273"/>
      <c r="K55" s="273"/>
      <c r="L55" s="273"/>
      <c r="M55" s="273"/>
      <c r="N55" s="205"/>
      <c r="O55" s="205"/>
      <c r="Q55" s="191"/>
      <c r="R55" s="193"/>
      <c r="S55" s="193"/>
      <c r="T55" s="193"/>
      <c r="U55" s="193"/>
      <c r="V55" s="193"/>
      <c r="W55" s="297"/>
      <c r="X55" s="298"/>
      <c r="Y55" s="299"/>
      <c r="Z55" s="298"/>
      <c r="AA55" s="138"/>
      <c r="AB55" s="138"/>
    </row>
    <row r="56" spans="2:28" ht="13" x14ac:dyDescent="0.25">
      <c r="B56" s="142"/>
      <c r="C56" s="210"/>
      <c r="D56" s="210"/>
      <c r="E56" s="210"/>
      <c r="F56" s="138"/>
      <c r="G56" s="210"/>
      <c r="H56" s="210"/>
      <c r="I56" s="210"/>
      <c r="J56" s="210"/>
      <c r="K56" s="210"/>
      <c r="L56" s="135"/>
      <c r="M56" s="135"/>
      <c r="Q56" s="211"/>
      <c r="R56" s="138"/>
      <c r="S56" s="138"/>
      <c r="T56" s="138"/>
      <c r="U56" s="138"/>
      <c r="V56" s="301"/>
      <c r="W56" s="300"/>
      <c r="X56" s="300"/>
      <c r="Y56" s="143"/>
      <c r="Z56" s="208"/>
      <c r="AA56" s="138"/>
      <c r="AB56" s="138"/>
    </row>
    <row r="57" spans="2:28" x14ac:dyDescent="0.25">
      <c r="B57" s="142"/>
      <c r="C57" s="273"/>
      <c r="D57" s="273"/>
      <c r="E57" s="273"/>
      <c r="F57" s="200"/>
      <c r="G57" s="273"/>
      <c r="H57" s="273"/>
      <c r="I57" s="273"/>
      <c r="J57" s="273"/>
      <c r="K57" s="273"/>
      <c r="L57" s="273"/>
      <c r="M57" s="273"/>
      <c r="N57" s="205"/>
      <c r="O57" s="205"/>
      <c r="Q57" s="191"/>
      <c r="R57" s="193"/>
      <c r="S57" s="193"/>
      <c r="T57" s="193"/>
      <c r="U57" s="193"/>
      <c r="V57" s="193"/>
      <c r="W57" s="297"/>
      <c r="X57" s="298"/>
      <c r="Y57" s="299"/>
      <c r="Z57" s="298"/>
      <c r="AA57" s="138"/>
      <c r="AB57" s="138"/>
    </row>
    <row r="58" spans="2:28" ht="13" x14ac:dyDescent="0.25">
      <c r="B58" s="142"/>
      <c r="C58" s="210"/>
      <c r="D58" s="210"/>
      <c r="E58" s="210"/>
      <c r="F58" s="138"/>
      <c r="G58" s="210"/>
      <c r="H58" s="210"/>
      <c r="I58" s="210"/>
      <c r="J58" s="210"/>
      <c r="K58" s="210"/>
      <c r="L58" s="135"/>
      <c r="M58" s="135"/>
      <c r="Q58" s="138"/>
      <c r="R58" s="138"/>
      <c r="S58" s="138"/>
      <c r="T58" s="138"/>
      <c r="U58" s="138"/>
      <c r="V58" s="301"/>
      <c r="W58" s="300"/>
      <c r="X58" s="300"/>
      <c r="Y58" s="143"/>
      <c r="Z58" s="208"/>
      <c r="AA58" s="138"/>
      <c r="AB58" s="138"/>
    </row>
    <row r="59" spans="2:28" x14ac:dyDescent="0.25">
      <c r="B59" s="142"/>
      <c r="C59" s="273"/>
      <c r="D59" s="273"/>
      <c r="E59" s="273"/>
      <c r="F59" s="200"/>
      <c r="G59" s="273"/>
      <c r="H59" s="273"/>
      <c r="I59" s="273"/>
      <c r="J59" s="273"/>
      <c r="K59" s="273"/>
      <c r="L59" s="273"/>
      <c r="M59" s="273"/>
      <c r="N59" s="205"/>
      <c r="O59" s="205"/>
      <c r="Q59" s="191"/>
      <c r="R59" s="193"/>
      <c r="S59" s="193"/>
      <c r="T59" s="193"/>
      <c r="U59" s="193"/>
      <c r="V59" s="193"/>
      <c r="W59" s="297"/>
      <c r="X59" s="298"/>
      <c r="Y59" s="299"/>
      <c r="Z59" s="298"/>
      <c r="AA59" s="138"/>
      <c r="AB59" s="138"/>
    </row>
    <row r="60" spans="2:28" ht="13" x14ac:dyDescent="0.25">
      <c r="B60" s="142"/>
      <c r="C60" s="210"/>
      <c r="D60" s="210"/>
      <c r="E60" s="210"/>
      <c r="F60" s="138"/>
      <c r="G60" s="210"/>
      <c r="H60" s="210"/>
      <c r="I60" s="210"/>
      <c r="J60" s="210"/>
      <c r="K60" s="210"/>
      <c r="L60" s="135"/>
      <c r="M60" s="135"/>
      <c r="Q60" s="138"/>
      <c r="R60" s="138"/>
      <c r="S60" s="138"/>
      <c r="T60" s="138"/>
      <c r="U60" s="138"/>
      <c r="V60" s="301"/>
      <c r="W60" s="300"/>
      <c r="X60" s="300"/>
      <c r="Y60" s="143"/>
      <c r="Z60" s="208"/>
      <c r="AA60" s="138"/>
      <c r="AB60" s="138"/>
    </row>
    <row r="61" spans="2:28" x14ac:dyDescent="0.25">
      <c r="B61" s="142"/>
      <c r="C61" s="273"/>
      <c r="D61" s="273"/>
      <c r="E61" s="273"/>
      <c r="F61" s="200"/>
      <c r="G61" s="273"/>
      <c r="H61" s="273"/>
      <c r="I61" s="273"/>
      <c r="J61" s="273"/>
      <c r="K61" s="273"/>
      <c r="L61" s="273"/>
      <c r="M61" s="273"/>
      <c r="N61" s="205"/>
      <c r="O61" s="205"/>
      <c r="Q61" s="191"/>
      <c r="R61" s="193"/>
      <c r="S61" s="193"/>
      <c r="T61" s="193"/>
      <c r="U61" s="193"/>
      <c r="V61" s="193"/>
      <c r="W61" s="297"/>
      <c r="X61" s="298"/>
      <c r="Y61" s="299"/>
      <c r="Z61" s="298"/>
      <c r="AA61" s="138"/>
      <c r="AB61" s="138"/>
    </row>
    <row r="62" spans="2:28" ht="13" x14ac:dyDescent="0.25">
      <c r="B62" s="142"/>
      <c r="C62" s="210"/>
      <c r="D62" s="210"/>
      <c r="E62" s="210"/>
      <c r="F62" s="138"/>
      <c r="G62" s="210"/>
      <c r="H62" s="210"/>
      <c r="I62" s="210"/>
      <c r="J62" s="210"/>
      <c r="K62" s="210"/>
      <c r="L62" s="135"/>
      <c r="M62" s="135"/>
      <c r="Q62" s="138"/>
      <c r="R62" s="138"/>
      <c r="S62" s="138"/>
      <c r="T62" s="138"/>
      <c r="U62" s="138"/>
      <c r="V62" s="302"/>
      <c r="W62" s="303"/>
      <c r="X62" s="303"/>
      <c r="Y62" s="143"/>
      <c r="Z62" s="208"/>
      <c r="AA62" s="138"/>
      <c r="AB62" s="138"/>
    </row>
    <row r="63" spans="2:28" x14ac:dyDescent="0.25">
      <c r="B63" s="142"/>
      <c r="C63" s="273"/>
      <c r="D63" s="273"/>
      <c r="E63" s="273"/>
      <c r="F63" s="200"/>
      <c r="G63" s="273"/>
      <c r="H63" s="273"/>
      <c r="I63" s="273"/>
      <c r="J63" s="273"/>
      <c r="K63" s="273"/>
      <c r="L63" s="273"/>
      <c r="M63" s="273"/>
      <c r="N63" s="205"/>
      <c r="O63" s="205"/>
      <c r="Q63" s="191"/>
      <c r="R63" s="193"/>
      <c r="S63" s="193"/>
      <c r="T63" s="193"/>
      <c r="U63" s="193"/>
      <c r="V63" s="193"/>
      <c r="W63" s="297"/>
      <c r="X63" s="298"/>
      <c r="Y63" s="299"/>
      <c r="Z63" s="298"/>
      <c r="AA63" s="138"/>
      <c r="AB63" s="138"/>
    </row>
    <row r="64" spans="2:28" ht="13" x14ac:dyDescent="0.25">
      <c r="B64" s="142"/>
      <c r="C64" s="210"/>
      <c r="D64" s="210"/>
      <c r="E64" s="210"/>
      <c r="F64" s="138"/>
      <c r="G64" s="210"/>
      <c r="H64" s="210"/>
      <c r="I64" s="210"/>
      <c r="J64" s="210"/>
      <c r="K64" s="210"/>
      <c r="L64" s="135"/>
      <c r="M64" s="135"/>
      <c r="Q64" s="138"/>
      <c r="R64" s="138"/>
      <c r="S64" s="138"/>
      <c r="T64" s="138"/>
      <c r="U64" s="138"/>
      <c r="V64" s="301"/>
      <c r="W64" s="300"/>
      <c r="X64" s="300"/>
      <c r="Y64" s="143"/>
      <c r="Z64" s="208"/>
      <c r="AA64" s="138"/>
      <c r="AB64" s="138"/>
    </row>
    <row r="65" spans="2:29" x14ac:dyDescent="0.25">
      <c r="B65" s="142"/>
      <c r="C65" s="273"/>
      <c r="D65" s="273"/>
      <c r="E65" s="273"/>
      <c r="F65" s="200"/>
      <c r="G65" s="273"/>
      <c r="H65" s="273"/>
      <c r="I65" s="273"/>
      <c r="J65" s="273"/>
      <c r="K65" s="273"/>
      <c r="L65" s="273"/>
      <c r="M65" s="273"/>
      <c r="N65" s="205"/>
      <c r="O65" s="205"/>
      <c r="Q65" s="191"/>
      <c r="R65" s="193"/>
      <c r="S65" s="193"/>
      <c r="T65" s="193"/>
      <c r="U65" s="193"/>
      <c r="V65" s="193"/>
      <c r="W65" s="297"/>
      <c r="X65" s="298"/>
      <c r="Y65" s="299"/>
      <c r="Z65" s="298"/>
      <c r="AA65" s="138"/>
      <c r="AB65" s="138"/>
    </row>
    <row r="66" spans="2:29" ht="13" x14ac:dyDescent="0.25">
      <c r="B66" s="142"/>
      <c r="C66" s="210"/>
      <c r="D66" s="210"/>
      <c r="E66" s="210"/>
      <c r="F66" s="138"/>
      <c r="G66" s="210"/>
      <c r="H66" s="210"/>
      <c r="I66" s="210"/>
      <c r="J66" s="210"/>
      <c r="K66" s="210"/>
      <c r="L66" s="135"/>
      <c r="M66" s="135"/>
      <c r="Q66" s="138"/>
      <c r="R66" s="138"/>
      <c r="S66" s="138"/>
      <c r="T66" s="138"/>
      <c r="U66" s="138"/>
      <c r="V66" s="301"/>
      <c r="W66" s="300"/>
      <c r="X66" s="300"/>
      <c r="Y66" s="143"/>
      <c r="Z66" s="208"/>
      <c r="AA66" s="138"/>
      <c r="AB66" s="138"/>
    </row>
    <row r="67" spans="2:29" x14ac:dyDescent="0.25">
      <c r="B67" s="142"/>
      <c r="C67" s="273"/>
      <c r="D67" s="273"/>
      <c r="E67" s="273"/>
      <c r="F67" s="200"/>
      <c r="G67" s="273"/>
      <c r="H67" s="273"/>
      <c r="I67" s="273"/>
      <c r="J67" s="273"/>
      <c r="K67" s="273"/>
      <c r="L67" s="273"/>
      <c r="M67" s="273"/>
      <c r="N67" s="205"/>
      <c r="O67" s="205"/>
      <c r="Q67" s="191"/>
      <c r="R67" s="193"/>
      <c r="S67" s="193"/>
      <c r="T67" s="193"/>
      <c r="U67" s="193"/>
      <c r="V67" s="193"/>
      <c r="W67" s="297"/>
      <c r="X67" s="298"/>
      <c r="Y67" s="299"/>
      <c r="Z67" s="298"/>
      <c r="AA67" s="138"/>
      <c r="AB67" s="138"/>
    </row>
    <row r="68" spans="2:29" ht="13" x14ac:dyDescent="0.25">
      <c r="B68" s="142"/>
      <c r="C68" s="138"/>
      <c r="D68" s="138"/>
      <c r="E68" s="138"/>
      <c r="F68" s="138"/>
      <c r="G68" s="138"/>
      <c r="H68" s="138"/>
      <c r="I68" s="138"/>
      <c r="J68" s="138"/>
      <c r="K68" s="138"/>
      <c r="Q68" s="138"/>
      <c r="R68" s="138"/>
      <c r="S68" s="138"/>
      <c r="T68" s="144"/>
      <c r="U68" s="144"/>
      <c r="V68" s="300"/>
      <c r="W68" s="300"/>
      <c r="X68" s="300"/>
      <c r="Y68" s="143"/>
      <c r="Z68" s="212"/>
      <c r="AA68" s="144"/>
      <c r="AB68" s="138"/>
    </row>
    <row r="69" spans="2:29" ht="13" x14ac:dyDescent="0.25">
      <c r="B69" s="142"/>
      <c r="C69" s="138"/>
      <c r="D69" s="138"/>
      <c r="E69" s="138"/>
      <c r="F69" s="138"/>
      <c r="G69" s="138"/>
      <c r="H69" s="138"/>
      <c r="I69" s="138"/>
      <c r="J69" s="138"/>
      <c r="K69" s="138"/>
      <c r="Q69" s="138"/>
      <c r="R69" s="138"/>
      <c r="S69" s="138"/>
      <c r="T69" s="144"/>
      <c r="U69" s="144"/>
      <c r="X69" s="141"/>
      <c r="Y69" s="293"/>
      <c r="Z69" s="293"/>
      <c r="AA69" s="144"/>
      <c r="AB69" s="138"/>
    </row>
    <row r="70" spans="2:29" ht="13" x14ac:dyDescent="0.25">
      <c r="B70" s="142"/>
      <c r="C70" s="138"/>
      <c r="D70" s="138"/>
      <c r="E70" s="138"/>
      <c r="F70" s="138"/>
      <c r="G70" s="138"/>
      <c r="H70" s="138"/>
      <c r="I70" s="138"/>
      <c r="J70" s="138"/>
      <c r="K70" s="138"/>
      <c r="Q70" s="138"/>
      <c r="R70" s="138"/>
      <c r="S70" s="138"/>
      <c r="T70" s="144"/>
      <c r="U70" s="144"/>
      <c r="Y70" s="143"/>
      <c r="Z70" s="212"/>
      <c r="AA70" s="144"/>
      <c r="AB70" s="138"/>
    </row>
    <row r="71" spans="2:29" ht="32.25" customHeight="1" x14ac:dyDescent="0.25">
      <c r="B71" s="142"/>
      <c r="C71" s="138"/>
      <c r="D71" s="138"/>
      <c r="E71" s="138"/>
      <c r="F71" s="138"/>
      <c r="G71" s="138"/>
      <c r="H71" s="138"/>
      <c r="I71" s="138"/>
      <c r="J71" s="138"/>
      <c r="K71" s="138"/>
      <c r="Q71" s="138"/>
      <c r="R71" s="138"/>
      <c r="S71" s="138"/>
      <c r="T71" s="144"/>
      <c r="U71" s="144"/>
      <c r="X71" s="143"/>
      <c r="Y71" s="293"/>
      <c r="Z71" s="293"/>
      <c r="AA71" s="144"/>
      <c r="AB71" s="138"/>
    </row>
    <row r="72" spans="2:29" ht="32.25" customHeight="1" x14ac:dyDescent="0.25">
      <c r="B72" s="142"/>
      <c r="C72" s="138"/>
      <c r="D72" s="138"/>
      <c r="E72" s="138"/>
      <c r="F72" s="138"/>
      <c r="G72" s="138"/>
      <c r="H72" s="138"/>
      <c r="I72" s="138"/>
      <c r="J72" s="138"/>
      <c r="K72" s="138"/>
      <c r="Q72" s="138"/>
      <c r="R72" s="138"/>
      <c r="S72" s="138"/>
      <c r="T72" s="144"/>
      <c r="U72" s="144"/>
      <c r="AA72" s="144"/>
      <c r="AB72" s="138"/>
    </row>
    <row r="73" spans="2:29" ht="19.5" customHeight="1" x14ac:dyDescent="0.25">
      <c r="C73" s="182"/>
      <c r="G73" s="126"/>
      <c r="L73" s="182"/>
      <c r="O73" s="126"/>
    </row>
    <row r="74" spans="2:29" ht="28.5" customHeight="1" x14ac:dyDescent="0.25">
      <c r="B74" s="142"/>
      <c r="C74" s="289"/>
      <c r="D74" s="289"/>
      <c r="E74" s="289"/>
      <c r="F74" s="289"/>
      <c r="G74" s="289"/>
      <c r="H74" s="289"/>
      <c r="I74" s="289"/>
      <c r="J74" s="289"/>
      <c r="K74" s="289"/>
      <c r="N74" s="126"/>
      <c r="O74" s="135"/>
      <c r="Q74" s="138"/>
      <c r="R74" s="138"/>
      <c r="S74" s="138"/>
      <c r="T74" s="144"/>
      <c r="U74" s="144"/>
      <c r="V74" s="144"/>
      <c r="W74" s="144"/>
      <c r="X74" s="144"/>
      <c r="Y74" s="143"/>
      <c r="Z74" s="212"/>
      <c r="AA74" s="144"/>
      <c r="AB74" s="138"/>
    </row>
    <row r="75" spans="2:29" ht="24.75" hidden="1" customHeight="1" x14ac:dyDescent="0.25">
      <c r="B75" s="213"/>
      <c r="C75" s="276"/>
      <c r="D75" s="276"/>
      <c r="E75" s="276"/>
      <c r="F75" s="276"/>
      <c r="G75" s="276"/>
      <c r="H75" s="276"/>
      <c r="I75" s="276"/>
      <c r="J75" s="276"/>
      <c r="K75" s="276"/>
      <c r="L75" s="126"/>
      <c r="M75" s="135"/>
      <c r="N75" s="135"/>
      <c r="O75" s="135"/>
      <c r="Q75" s="138"/>
      <c r="R75" s="138"/>
      <c r="S75" s="138"/>
      <c r="T75" s="138"/>
      <c r="U75" s="138"/>
      <c r="V75" s="138"/>
      <c r="W75" s="138"/>
      <c r="X75" s="138"/>
      <c r="Y75" s="143"/>
      <c r="Z75" s="208"/>
      <c r="AA75" s="138"/>
      <c r="AB75" s="138"/>
    </row>
    <row r="76" spans="2:29" ht="17.25" customHeight="1" x14ac:dyDescent="0.25">
      <c r="B76" s="142">
        <v>1</v>
      </c>
      <c r="C76" s="145"/>
      <c r="D76" s="145"/>
      <c r="E76" s="145"/>
      <c r="F76" s="145"/>
      <c r="G76" s="195"/>
      <c r="H76" s="145"/>
      <c r="I76" s="145"/>
      <c r="J76" s="145"/>
      <c r="K76" s="138"/>
      <c r="Q76" s="138"/>
      <c r="R76" s="138"/>
      <c r="S76" s="138"/>
      <c r="T76" s="138"/>
      <c r="U76" s="138"/>
      <c r="W76" s="138"/>
      <c r="X76" s="138"/>
      <c r="Y76" s="143"/>
      <c r="Z76" s="208"/>
      <c r="AA76" s="138"/>
      <c r="AB76" s="138"/>
    </row>
    <row r="77" spans="2:29" ht="17.25" customHeight="1" x14ac:dyDescent="0.25">
      <c r="B77" s="142">
        <v>1</v>
      </c>
      <c r="F77" s="294"/>
      <c r="G77" s="294"/>
      <c r="H77" s="294"/>
      <c r="I77" s="294"/>
      <c r="J77" s="294"/>
      <c r="K77" s="138"/>
      <c r="L77" s="126"/>
      <c r="Q77" s="138"/>
      <c r="R77" s="138"/>
      <c r="S77" s="138"/>
      <c r="T77" s="138"/>
      <c r="U77" s="138"/>
      <c r="V77" s="138"/>
      <c r="W77" s="138"/>
      <c r="X77" s="138"/>
      <c r="Y77" s="143"/>
      <c r="Z77" s="208"/>
      <c r="AB77" s="138"/>
      <c r="AC77" s="138"/>
    </row>
    <row r="78" spans="2:29" ht="8.25" customHeight="1" x14ac:dyDescent="0.25">
      <c r="B78" s="142">
        <v>1</v>
      </c>
      <c r="K78" s="138"/>
      <c r="Q78" s="138"/>
      <c r="R78" s="138"/>
      <c r="S78" s="138"/>
      <c r="T78" s="138"/>
      <c r="U78" s="138"/>
      <c r="V78" s="138"/>
      <c r="W78" s="138"/>
      <c r="X78" s="138"/>
      <c r="Y78" s="143"/>
      <c r="Z78" s="208"/>
      <c r="AB78" s="138"/>
      <c r="AC78" s="138"/>
    </row>
    <row r="79" spans="2:29" ht="27.75" customHeight="1" x14ac:dyDescent="0.25">
      <c r="B79" s="142">
        <v>1</v>
      </c>
      <c r="C79" s="295"/>
      <c r="D79" s="276"/>
      <c r="E79" s="276"/>
      <c r="M79" s="296"/>
      <c r="N79" s="281"/>
      <c r="O79" s="281"/>
      <c r="Q79" s="138"/>
      <c r="R79" s="138"/>
      <c r="S79" s="138"/>
      <c r="T79" s="138"/>
      <c r="U79" s="138"/>
      <c r="V79" s="138"/>
      <c r="W79" s="138"/>
      <c r="X79" s="138"/>
      <c r="Y79" s="143"/>
      <c r="Z79" s="208"/>
      <c r="AA79" s="138"/>
      <c r="AB79" s="138"/>
    </row>
    <row r="80" spans="2:29" ht="33.75" customHeight="1" x14ac:dyDescent="0.25">
      <c r="B80" s="142">
        <v>1</v>
      </c>
      <c r="C80" s="296"/>
      <c r="D80" s="281"/>
      <c r="E80" s="281"/>
      <c r="F80" s="281"/>
      <c r="G80" s="281"/>
      <c r="H80" s="281"/>
      <c r="I80" s="281"/>
      <c r="J80" s="281"/>
      <c r="K80" s="281"/>
      <c r="M80" s="281"/>
      <c r="N80" s="281"/>
      <c r="O80" s="281"/>
      <c r="Q80" s="138"/>
      <c r="R80" s="138"/>
      <c r="S80" s="138"/>
      <c r="T80" s="138"/>
      <c r="U80" s="138"/>
      <c r="V80" s="138"/>
      <c r="W80" s="138"/>
      <c r="X80" s="138"/>
      <c r="Y80" s="143"/>
      <c r="Z80" s="208"/>
      <c r="AA80" s="138"/>
      <c r="AB80" s="138"/>
    </row>
    <row r="81" spans="2:35" ht="17.25" customHeight="1" x14ac:dyDescent="0.25">
      <c r="B81" s="142">
        <v>1</v>
      </c>
      <c r="C81" s="289"/>
      <c r="D81" s="289"/>
      <c r="E81" s="289"/>
      <c r="G81" s="130"/>
      <c r="H81" s="130"/>
      <c r="I81" s="130"/>
      <c r="J81" s="130"/>
      <c r="K81" s="138"/>
      <c r="M81" s="281"/>
      <c r="N81" s="281"/>
      <c r="O81" s="281"/>
      <c r="Q81" s="138"/>
      <c r="R81" s="138"/>
      <c r="S81" s="138"/>
      <c r="T81" s="138"/>
      <c r="U81" s="138"/>
      <c r="V81" s="138"/>
      <c r="W81" s="138"/>
      <c r="X81" s="138"/>
      <c r="Y81" s="143"/>
      <c r="Z81" s="208"/>
      <c r="AA81" s="138"/>
      <c r="AB81" s="138"/>
    </row>
    <row r="82" spans="2:35" ht="25.5" customHeight="1" x14ac:dyDescent="0.25">
      <c r="B82" s="142">
        <v>1</v>
      </c>
      <c r="C82" s="276"/>
      <c r="D82" s="276"/>
      <c r="E82" s="276"/>
      <c r="F82" s="276"/>
      <c r="G82" s="276"/>
      <c r="H82" s="276"/>
      <c r="I82" s="276"/>
      <c r="J82" s="276"/>
      <c r="K82" s="276"/>
      <c r="M82" s="281"/>
      <c r="N82" s="281"/>
      <c r="O82" s="281"/>
      <c r="Q82" s="126"/>
      <c r="R82" s="138"/>
      <c r="S82" s="138"/>
      <c r="T82" s="138"/>
      <c r="U82" s="138"/>
      <c r="V82" s="138"/>
      <c r="W82" s="138"/>
      <c r="X82" s="138"/>
      <c r="Y82" s="143"/>
      <c r="Z82" s="208"/>
      <c r="AA82" s="138"/>
      <c r="AB82" s="138"/>
    </row>
    <row r="83" spans="2:35" ht="25.5" customHeight="1" x14ac:dyDescent="0.25">
      <c r="B83" s="142"/>
      <c r="C83" s="142"/>
      <c r="D83" s="142"/>
      <c r="E83" s="142"/>
      <c r="F83" s="142"/>
      <c r="G83" s="142"/>
      <c r="H83" s="142"/>
      <c r="I83" s="142"/>
      <c r="J83" s="142"/>
      <c r="K83" s="142"/>
      <c r="M83" s="195"/>
      <c r="N83" s="195"/>
      <c r="O83" s="195"/>
      <c r="Q83" s="126"/>
      <c r="R83" s="138"/>
      <c r="S83" s="138"/>
      <c r="T83" s="138"/>
      <c r="U83" s="138"/>
      <c r="V83" s="138"/>
      <c r="W83" s="138"/>
      <c r="X83" s="138"/>
      <c r="Y83" s="143"/>
      <c r="Z83" s="208"/>
      <c r="AA83" s="138"/>
      <c r="AB83" s="138"/>
    </row>
    <row r="84" spans="2:35" ht="18.75" customHeight="1" x14ac:dyDescent="0.25">
      <c r="B84" s="142"/>
      <c r="C84" s="289"/>
      <c r="D84" s="277"/>
      <c r="E84" s="277"/>
      <c r="F84" s="277"/>
      <c r="G84" s="277"/>
      <c r="H84" s="277"/>
      <c r="I84" s="277"/>
      <c r="J84" s="277"/>
      <c r="K84" s="277"/>
      <c r="M84" s="195"/>
      <c r="N84" s="195"/>
      <c r="O84" s="195"/>
      <c r="R84" s="138"/>
      <c r="S84" s="138"/>
      <c r="T84" s="138"/>
      <c r="U84" s="138"/>
      <c r="V84" s="138"/>
      <c r="W84" s="138"/>
      <c r="X84" s="138"/>
      <c r="Y84" s="143"/>
      <c r="Z84" s="208"/>
      <c r="AA84" s="138"/>
      <c r="AB84" s="138"/>
    </row>
    <row r="85" spans="2:35" ht="25.5" customHeight="1" x14ac:dyDescent="0.25">
      <c r="B85" s="142"/>
      <c r="C85" s="289"/>
      <c r="D85" s="274"/>
      <c r="E85" s="274"/>
      <c r="F85" s="274"/>
      <c r="G85" s="274"/>
      <c r="H85" s="274"/>
      <c r="I85" s="274"/>
      <c r="J85" s="274"/>
      <c r="K85" s="274"/>
      <c r="M85" s="195"/>
      <c r="N85" s="195"/>
      <c r="O85" s="195"/>
      <c r="R85" s="138"/>
      <c r="S85" s="138"/>
      <c r="T85" s="138"/>
      <c r="U85" s="138"/>
      <c r="V85" s="138"/>
      <c r="W85" s="138"/>
      <c r="X85" s="138"/>
      <c r="Y85" s="143"/>
      <c r="Z85" s="208"/>
      <c r="AA85" s="138"/>
      <c r="AB85" s="138"/>
    </row>
    <row r="86" spans="2:35" ht="17.25" customHeight="1" x14ac:dyDescent="0.25">
      <c r="B86" s="142"/>
      <c r="C86" s="274"/>
      <c r="D86" s="274"/>
      <c r="E86" s="274"/>
      <c r="F86" s="274"/>
      <c r="G86" s="274"/>
      <c r="H86" s="274"/>
      <c r="I86" s="274"/>
      <c r="J86" s="274"/>
      <c r="K86" s="274"/>
      <c r="L86" s="290"/>
      <c r="M86" s="291"/>
      <c r="N86" s="274"/>
      <c r="O86" s="274"/>
      <c r="Q86" s="138"/>
      <c r="R86" s="138"/>
      <c r="S86" s="138"/>
      <c r="T86" s="138"/>
      <c r="U86" s="138"/>
      <c r="V86" s="138"/>
      <c r="W86" s="138"/>
      <c r="X86" s="138"/>
      <c r="Y86" s="143"/>
      <c r="Z86" s="208"/>
      <c r="AA86" s="138"/>
      <c r="AB86" s="138"/>
    </row>
    <row r="87" spans="2:35" ht="17.25" customHeight="1" x14ac:dyDescent="0.25">
      <c r="B87" s="142"/>
      <c r="C87" s="145"/>
      <c r="L87" s="290"/>
      <c r="M87" s="291"/>
      <c r="N87" s="274"/>
      <c r="O87" s="274"/>
      <c r="Q87" s="138"/>
      <c r="R87" s="138"/>
      <c r="S87" s="138"/>
      <c r="T87" s="138"/>
      <c r="U87" s="138"/>
      <c r="V87" s="138"/>
      <c r="W87" s="138"/>
      <c r="X87" s="138"/>
      <c r="Y87" s="143"/>
      <c r="Z87" s="208"/>
      <c r="AA87" s="138"/>
      <c r="AB87" s="138"/>
    </row>
    <row r="88" spans="2:35" ht="20.25" customHeight="1" x14ac:dyDescent="0.25">
      <c r="B88" s="142"/>
      <c r="C88" s="280"/>
      <c r="D88" s="280"/>
      <c r="E88" s="280"/>
      <c r="F88" s="280"/>
      <c r="G88" s="280"/>
      <c r="H88" s="126"/>
      <c r="K88" s="138"/>
      <c r="L88" s="290"/>
      <c r="M88" s="274"/>
      <c r="N88" s="274"/>
      <c r="O88" s="274"/>
      <c r="Q88" s="182"/>
      <c r="Y88" s="143"/>
      <c r="Z88" s="208"/>
      <c r="AA88" s="138"/>
      <c r="AB88" s="138"/>
    </row>
    <row r="89" spans="2:35" ht="15.75" customHeight="1" x14ac:dyDescent="0.3">
      <c r="B89" s="142"/>
      <c r="C89" s="292"/>
      <c r="D89" s="292"/>
      <c r="E89" s="292"/>
      <c r="F89" s="281"/>
      <c r="G89" s="214"/>
      <c r="H89" s="195"/>
      <c r="I89" s="195"/>
      <c r="J89" s="195"/>
      <c r="K89" s="138"/>
      <c r="L89" s="291"/>
      <c r="M89" s="216"/>
      <c r="N89" s="217"/>
      <c r="O89" s="215"/>
      <c r="Q89" s="125"/>
      <c r="Y89" s="143"/>
      <c r="Z89" s="208"/>
      <c r="AA89" s="138"/>
      <c r="AB89" s="138"/>
    </row>
    <row r="90" spans="2:35" ht="22.5" customHeight="1" x14ac:dyDescent="0.25">
      <c r="B90" s="142"/>
      <c r="C90" s="285"/>
      <c r="D90" s="286"/>
      <c r="E90" s="287"/>
      <c r="F90" s="274"/>
      <c r="G90" s="274"/>
      <c r="H90" s="274"/>
      <c r="I90" s="287"/>
      <c r="J90" s="274"/>
      <c r="K90" s="274"/>
      <c r="L90" s="274"/>
      <c r="M90" s="274"/>
      <c r="N90" s="274"/>
      <c r="O90" s="274"/>
      <c r="Q90" s="218"/>
      <c r="R90" s="288"/>
      <c r="S90" s="288"/>
      <c r="T90" s="288"/>
      <c r="U90" s="288"/>
      <c r="V90" s="288"/>
      <c r="W90" s="288"/>
      <c r="X90" s="288"/>
      <c r="Y90" s="288"/>
      <c r="Z90" s="211"/>
      <c r="AA90" s="138"/>
      <c r="AB90" s="144"/>
      <c r="AC90" s="144"/>
    </row>
    <row r="91" spans="2:35" ht="42.75" customHeight="1" x14ac:dyDescent="0.3">
      <c r="B91" s="142"/>
      <c r="C91" s="281"/>
      <c r="D91" s="281"/>
      <c r="E91" s="274"/>
      <c r="F91" s="274"/>
      <c r="G91" s="274"/>
      <c r="H91" s="274"/>
      <c r="I91" s="281"/>
      <c r="J91" s="281"/>
      <c r="K91" s="281"/>
      <c r="L91" s="281"/>
      <c r="M91" s="281"/>
      <c r="N91" s="281"/>
      <c r="O91" s="281"/>
      <c r="P91" s="219"/>
      <c r="Q91" s="220"/>
      <c r="R91" s="284"/>
      <c r="S91" s="284"/>
      <c r="T91" s="284"/>
      <c r="U91" s="284"/>
      <c r="V91" s="284"/>
      <c r="W91" s="284"/>
      <c r="X91" s="284"/>
      <c r="Y91" s="284"/>
      <c r="Z91" s="219"/>
      <c r="AA91" s="219"/>
      <c r="AB91" s="219"/>
      <c r="AC91" s="219"/>
      <c r="AI91" s="133"/>
    </row>
    <row r="92" spans="2:35" ht="42.75" customHeight="1" x14ac:dyDescent="0.3">
      <c r="B92" s="142"/>
      <c r="C92" s="281"/>
      <c r="D92" s="281"/>
      <c r="E92" s="274"/>
      <c r="F92" s="274"/>
      <c r="G92" s="274"/>
      <c r="H92" s="274"/>
      <c r="I92" s="281"/>
      <c r="J92" s="281"/>
      <c r="K92" s="281"/>
      <c r="L92" s="281"/>
      <c r="M92" s="281"/>
      <c r="N92" s="281"/>
      <c r="O92" s="281"/>
      <c r="P92" s="219"/>
      <c r="Q92" s="220"/>
      <c r="R92" s="284"/>
      <c r="S92" s="284"/>
      <c r="T92" s="284"/>
      <c r="U92" s="284"/>
      <c r="V92" s="284"/>
      <c r="W92" s="284"/>
      <c r="X92" s="284"/>
      <c r="Y92" s="284"/>
      <c r="Z92" s="219"/>
      <c r="AA92" s="219"/>
      <c r="AB92" s="219"/>
      <c r="AC92" s="219"/>
      <c r="AI92" s="133"/>
    </row>
    <row r="93" spans="2:35" ht="42.75" customHeight="1" x14ac:dyDescent="0.3">
      <c r="B93" s="142"/>
      <c r="C93" s="281"/>
      <c r="D93" s="281"/>
      <c r="E93" s="274"/>
      <c r="F93" s="274"/>
      <c r="G93" s="274"/>
      <c r="H93" s="274"/>
      <c r="I93" s="281"/>
      <c r="J93" s="281"/>
      <c r="K93" s="281"/>
      <c r="L93" s="281"/>
      <c r="M93" s="281"/>
      <c r="N93" s="281"/>
      <c r="O93" s="281"/>
      <c r="P93" s="219"/>
      <c r="Q93" s="220"/>
      <c r="R93" s="284"/>
      <c r="S93" s="284"/>
      <c r="T93" s="284"/>
      <c r="U93" s="284"/>
      <c r="V93" s="284"/>
      <c r="W93" s="284"/>
      <c r="X93" s="284"/>
      <c r="Y93" s="284"/>
      <c r="Z93" s="219"/>
      <c r="AA93" s="219"/>
      <c r="AB93" s="219"/>
      <c r="AC93" s="219"/>
      <c r="AI93" s="133"/>
    </row>
    <row r="94" spans="2:35" ht="42.75" customHeight="1" x14ac:dyDescent="0.3">
      <c r="B94" s="142"/>
      <c r="C94" s="281"/>
      <c r="D94" s="281"/>
      <c r="E94" s="274"/>
      <c r="F94" s="274"/>
      <c r="G94" s="274"/>
      <c r="H94" s="274"/>
      <c r="I94" s="281"/>
      <c r="J94" s="281"/>
      <c r="K94" s="281"/>
      <c r="L94" s="281"/>
      <c r="M94" s="281"/>
      <c r="N94" s="281"/>
      <c r="O94" s="281"/>
      <c r="P94" s="219"/>
      <c r="Q94" s="220"/>
      <c r="R94" s="284"/>
      <c r="S94" s="284"/>
      <c r="T94" s="284"/>
      <c r="U94" s="284"/>
      <c r="V94" s="284"/>
      <c r="W94" s="284"/>
      <c r="X94" s="284"/>
      <c r="Y94" s="284"/>
      <c r="Z94" s="219"/>
      <c r="AA94" s="219"/>
      <c r="AB94" s="219"/>
      <c r="AC94" s="219"/>
      <c r="AI94" s="133"/>
    </row>
    <row r="95" spans="2:35" ht="42.75" customHeight="1" x14ac:dyDescent="0.3">
      <c r="B95" s="142"/>
      <c r="C95" s="281"/>
      <c r="D95" s="281"/>
      <c r="E95" s="274"/>
      <c r="F95" s="274"/>
      <c r="G95" s="274"/>
      <c r="H95" s="274"/>
      <c r="I95" s="281"/>
      <c r="J95" s="281"/>
      <c r="K95" s="281"/>
      <c r="L95" s="281"/>
      <c r="M95" s="281"/>
      <c r="N95" s="281"/>
      <c r="O95" s="281"/>
      <c r="P95" s="219"/>
      <c r="Q95" s="220"/>
      <c r="R95" s="284"/>
      <c r="S95" s="284"/>
      <c r="T95" s="284"/>
      <c r="U95" s="284"/>
      <c r="V95" s="284"/>
      <c r="W95" s="284"/>
      <c r="X95" s="284"/>
      <c r="Y95" s="284"/>
      <c r="Z95" s="219"/>
      <c r="AA95" s="219"/>
      <c r="AB95" s="219"/>
      <c r="AC95" s="219"/>
      <c r="AI95" s="133"/>
    </row>
    <row r="96" spans="2:35" ht="42.75" customHeight="1" x14ac:dyDescent="0.3">
      <c r="B96" s="142"/>
      <c r="C96" s="281"/>
      <c r="D96" s="281"/>
      <c r="E96" s="274"/>
      <c r="F96" s="274"/>
      <c r="G96" s="274"/>
      <c r="H96" s="274"/>
      <c r="I96" s="281"/>
      <c r="J96" s="281"/>
      <c r="K96" s="281"/>
      <c r="L96" s="281"/>
      <c r="M96" s="281"/>
      <c r="N96" s="281"/>
      <c r="O96" s="281"/>
      <c r="P96" s="219"/>
      <c r="Q96" s="220"/>
      <c r="R96" s="284"/>
      <c r="S96" s="284"/>
      <c r="T96" s="284"/>
      <c r="U96" s="284"/>
      <c r="V96" s="284"/>
      <c r="W96" s="284"/>
      <c r="X96" s="284"/>
      <c r="Y96" s="284"/>
      <c r="Z96" s="219"/>
      <c r="AA96" s="219"/>
      <c r="AB96" s="219"/>
      <c r="AC96" s="219"/>
      <c r="AI96" s="133"/>
    </row>
    <row r="97" spans="2:35" ht="42.75" customHeight="1" x14ac:dyDescent="0.3">
      <c r="B97" s="142"/>
      <c r="C97" s="281"/>
      <c r="D97" s="281"/>
      <c r="E97" s="274"/>
      <c r="F97" s="274"/>
      <c r="G97" s="274"/>
      <c r="H97" s="274"/>
      <c r="I97" s="281"/>
      <c r="J97" s="281"/>
      <c r="K97" s="281"/>
      <c r="L97" s="281"/>
      <c r="M97" s="281"/>
      <c r="N97" s="281"/>
      <c r="O97" s="281"/>
      <c r="P97" s="219"/>
      <c r="Q97" s="220"/>
      <c r="R97" s="284"/>
      <c r="S97" s="284"/>
      <c r="T97" s="284"/>
      <c r="U97" s="284"/>
      <c r="V97" s="284"/>
      <c r="W97" s="284"/>
      <c r="X97" s="284"/>
      <c r="Y97" s="284"/>
      <c r="Z97" s="219"/>
      <c r="AA97" s="219"/>
      <c r="AB97" s="219"/>
      <c r="AC97" s="219"/>
      <c r="AI97" s="133"/>
    </row>
    <row r="98" spans="2:35" ht="42.75" customHeight="1" x14ac:dyDescent="0.3">
      <c r="B98" s="142"/>
      <c r="C98" s="281"/>
      <c r="D98" s="281"/>
      <c r="E98" s="274"/>
      <c r="F98" s="274"/>
      <c r="G98" s="274"/>
      <c r="H98" s="274"/>
      <c r="I98" s="281"/>
      <c r="J98" s="281"/>
      <c r="K98" s="281"/>
      <c r="L98" s="281"/>
      <c r="M98" s="281"/>
      <c r="N98" s="281"/>
      <c r="O98" s="281"/>
      <c r="P98" s="219"/>
      <c r="Q98" s="220"/>
      <c r="R98" s="284"/>
      <c r="S98" s="284"/>
      <c r="T98" s="284"/>
      <c r="U98" s="284"/>
      <c r="V98" s="284"/>
      <c r="W98" s="284"/>
      <c r="X98" s="284"/>
      <c r="Y98" s="284"/>
      <c r="Z98" s="219"/>
      <c r="AA98" s="219"/>
      <c r="AB98" s="219"/>
      <c r="AC98" s="219"/>
      <c r="AI98" s="133"/>
    </row>
    <row r="99" spans="2:35" ht="42.75" customHeight="1" x14ac:dyDescent="0.3">
      <c r="B99" s="142"/>
      <c r="C99" s="281"/>
      <c r="D99" s="281"/>
      <c r="E99" s="274"/>
      <c r="F99" s="274"/>
      <c r="G99" s="274"/>
      <c r="H99" s="274"/>
      <c r="I99" s="281"/>
      <c r="J99" s="281"/>
      <c r="K99" s="281"/>
      <c r="L99" s="281"/>
      <c r="M99" s="281"/>
      <c r="N99" s="281"/>
      <c r="O99" s="281"/>
      <c r="P99" s="219"/>
      <c r="Q99" s="220"/>
      <c r="R99" s="284"/>
      <c r="S99" s="284"/>
      <c r="T99" s="284"/>
      <c r="U99" s="284"/>
      <c r="V99" s="284"/>
      <c r="W99" s="284"/>
      <c r="X99" s="284"/>
      <c r="Y99" s="284"/>
      <c r="Z99" s="219"/>
      <c r="AA99" s="219"/>
      <c r="AB99" s="219"/>
      <c r="AC99" s="219"/>
      <c r="AI99" s="133"/>
    </row>
    <row r="100" spans="2:35" ht="42.75" customHeight="1" x14ac:dyDescent="0.3">
      <c r="B100" s="142"/>
      <c r="C100" s="281"/>
      <c r="D100" s="281"/>
      <c r="E100" s="274"/>
      <c r="F100" s="274"/>
      <c r="G100" s="274"/>
      <c r="H100" s="274"/>
      <c r="I100" s="281"/>
      <c r="J100" s="281"/>
      <c r="K100" s="281"/>
      <c r="L100" s="281"/>
      <c r="M100" s="281"/>
      <c r="N100" s="281"/>
      <c r="O100" s="281"/>
      <c r="P100" s="219"/>
      <c r="Q100" s="220"/>
      <c r="R100" s="284"/>
      <c r="S100" s="284"/>
      <c r="T100" s="284"/>
      <c r="U100" s="284"/>
      <c r="V100" s="284"/>
      <c r="W100" s="284"/>
      <c r="X100" s="284"/>
      <c r="Y100" s="284"/>
      <c r="Z100" s="219"/>
      <c r="AA100" s="219"/>
      <c r="AB100" s="219"/>
      <c r="AC100" s="219"/>
      <c r="AI100" s="133"/>
    </row>
    <row r="101" spans="2:35" ht="34.5" customHeight="1" x14ac:dyDescent="0.25">
      <c r="B101" s="142"/>
      <c r="C101" s="214"/>
      <c r="D101" s="214"/>
      <c r="E101" s="221"/>
      <c r="F101" s="214"/>
      <c r="G101" s="214"/>
      <c r="H101" s="195"/>
      <c r="I101" s="281"/>
      <c r="J101" s="281"/>
      <c r="K101" s="281"/>
      <c r="L101" s="281"/>
      <c r="M101" s="281"/>
      <c r="N101" s="281"/>
      <c r="O101" s="281"/>
      <c r="Q101" s="125"/>
      <c r="Y101" s="143"/>
      <c r="Z101" s="208"/>
      <c r="AA101" s="138"/>
      <c r="AB101" s="138"/>
    </row>
    <row r="102" spans="2:35" ht="29.25" customHeight="1" x14ac:dyDescent="0.25">
      <c r="B102" s="142"/>
      <c r="C102" s="214"/>
      <c r="D102" s="214"/>
      <c r="E102" s="221"/>
      <c r="F102" s="214"/>
      <c r="G102" s="214"/>
      <c r="H102" s="195"/>
      <c r="I102" s="221"/>
      <c r="J102" s="221"/>
      <c r="K102" s="221"/>
      <c r="L102" s="221"/>
      <c r="M102" s="221"/>
      <c r="N102" s="221"/>
      <c r="O102" s="221"/>
      <c r="Q102" s="126"/>
      <c r="Y102" s="143"/>
      <c r="Z102" s="208"/>
      <c r="AA102" s="138"/>
      <c r="AB102" s="138"/>
    </row>
    <row r="103" spans="2:35" ht="19.5" customHeight="1" x14ac:dyDescent="0.25">
      <c r="C103" s="192"/>
      <c r="D103" s="192"/>
      <c r="E103" s="192"/>
      <c r="F103" s="192"/>
      <c r="G103" s="192"/>
      <c r="H103" s="192"/>
      <c r="I103" s="192"/>
      <c r="J103" s="192"/>
      <c r="K103" s="146"/>
      <c r="M103" s="222"/>
      <c r="N103" s="222"/>
      <c r="O103" s="222"/>
      <c r="Q103" s="223"/>
      <c r="S103" s="195"/>
      <c r="V103" s="132"/>
      <c r="W103" s="132"/>
      <c r="X103" s="146"/>
      <c r="AE103" s="146"/>
    </row>
    <row r="104" spans="2:35" x14ac:dyDescent="0.25">
      <c r="C104" s="192"/>
      <c r="D104" s="192"/>
      <c r="E104" s="192"/>
      <c r="F104" s="192"/>
      <c r="G104" s="192"/>
      <c r="H104" s="192"/>
      <c r="I104" s="192"/>
      <c r="J104" s="192"/>
      <c r="K104" s="146"/>
      <c r="M104" s="222"/>
      <c r="N104" s="222"/>
      <c r="O104" s="222"/>
      <c r="Q104" s="223"/>
      <c r="S104" s="195"/>
      <c r="V104" s="132"/>
      <c r="W104" s="132"/>
      <c r="X104" s="146"/>
      <c r="AE104" s="146"/>
    </row>
    <row r="105" spans="2:35" ht="18" x14ac:dyDescent="0.25">
      <c r="C105" s="280"/>
      <c r="D105" s="280"/>
      <c r="E105" s="280"/>
      <c r="F105" s="280"/>
      <c r="G105" s="280"/>
      <c r="I105" s="147"/>
      <c r="J105" s="147"/>
      <c r="K105" s="147"/>
      <c r="T105" s="138"/>
      <c r="U105" s="138"/>
      <c r="V105" s="138"/>
      <c r="X105" s="138"/>
    </row>
    <row r="106" spans="2:35" ht="26.25" customHeight="1" x14ac:dyDescent="0.25">
      <c r="C106" s="282"/>
      <c r="D106" s="277"/>
      <c r="E106" s="277"/>
      <c r="F106" s="277"/>
      <c r="G106" s="277"/>
      <c r="H106" s="277"/>
      <c r="I106" s="277"/>
      <c r="J106" s="277"/>
      <c r="K106" s="147"/>
      <c r="T106" s="138"/>
      <c r="U106" s="138"/>
      <c r="V106" s="138"/>
      <c r="X106" s="138"/>
    </row>
    <row r="107" spans="2:35" ht="13" x14ac:dyDescent="0.25">
      <c r="C107" s="125"/>
      <c r="I107" s="147"/>
      <c r="J107" s="147"/>
      <c r="K107" s="147"/>
      <c r="L107" s="126"/>
      <c r="Q107" s="125"/>
      <c r="V107" s="138"/>
      <c r="W107" s="138"/>
      <c r="X107" s="138"/>
    </row>
    <row r="108" spans="2:35" ht="19.5" customHeight="1" x14ac:dyDescent="0.25">
      <c r="C108" s="273"/>
      <c r="D108" s="273"/>
      <c r="E108" s="273"/>
      <c r="F108" s="273"/>
      <c r="G108" s="273"/>
      <c r="H108" s="273"/>
      <c r="I108" s="273"/>
      <c r="J108" s="273"/>
      <c r="K108" s="147"/>
      <c r="L108" s="126"/>
      <c r="Q108" s="273"/>
      <c r="R108" s="273"/>
      <c r="S108" s="273"/>
      <c r="T108" s="273"/>
      <c r="U108" s="224"/>
      <c r="V108" s="138"/>
    </row>
    <row r="109" spans="2:35" ht="19.5" customHeight="1" x14ac:dyDescent="0.25">
      <c r="C109" s="271"/>
      <c r="D109" s="271"/>
      <c r="E109" s="271"/>
      <c r="F109" s="271"/>
      <c r="G109" s="271"/>
      <c r="H109" s="271"/>
      <c r="I109" s="271"/>
      <c r="J109" s="271"/>
      <c r="K109" s="147"/>
      <c r="L109" s="126"/>
      <c r="V109" s="138"/>
      <c r="AH109" s="138"/>
      <c r="AI109" s="138"/>
    </row>
    <row r="110" spans="2:35" ht="19.5" customHeight="1" x14ac:dyDescent="0.25">
      <c r="C110" s="271"/>
      <c r="D110" s="271"/>
      <c r="E110" s="271"/>
      <c r="F110" s="271"/>
      <c r="G110" s="271"/>
      <c r="H110" s="271"/>
      <c r="I110" s="271"/>
      <c r="J110" s="271"/>
      <c r="L110" s="126"/>
      <c r="V110" s="138"/>
      <c r="Y110" s="283"/>
      <c r="Z110" s="283"/>
      <c r="AA110" s="283"/>
      <c r="AB110" s="283"/>
      <c r="AC110" s="283"/>
      <c r="AH110" s="138"/>
      <c r="AI110" s="138"/>
    </row>
    <row r="111" spans="2:35" ht="19.5" customHeight="1" x14ac:dyDescent="0.25">
      <c r="C111" s="271"/>
      <c r="D111" s="271"/>
      <c r="E111" s="271"/>
      <c r="F111" s="271"/>
      <c r="G111" s="271"/>
      <c r="H111" s="271"/>
      <c r="I111" s="271"/>
      <c r="J111" s="271"/>
      <c r="L111" s="126"/>
      <c r="V111" s="138"/>
      <c r="Y111" s="283"/>
      <c r="Z111" s="283"/>
      <c r="AA111" s="283"/>
      <c r="AB111" s="283"/>
      <c r="AC111" s="283"/>
      <c r="AH111" s="138"/>
      <c r="AI111" s="138"/>
    </row>
    <row r="112" spans="2:35" ht="12.75" customHeight="1" x14ac:dyDescent="0.25">
      <c r="K112" s="146"/>
      <c r="Q112" s="146"/>
      <c r="R112" s="146"/>
      <c r="S112" s="146"/>
      <c r="T112" s="146"/>
      <c r="U112" s="146"/>
      <c r="V112" s="138"/>
      <c r="Y112" s="283"/>
      <c r="Z112" s="283"/>
      <c r="AA112" s="283"/>
      <c r="AB112" s="283"/>
      <c r="AC112" s="283"/>
      <c r="AH112" s="138"/>
      <c r="AI112" s="138"/>
    </row>
    <row r="113" spans="3:35" ht="19.5" customHeight="1" x14ac:dyDescent="0.25">
      <c r="C113" s="125"/>
      <c r="Q113" s="125"/>
      <c r="V113" s="138"/>
      <c r="Y113" s="283"/>
      <c r="Z113" s="283"/>
      <c r="AA113" s="283"/>
      <c r="AB113" s="283"/>
      <c r="AC113" s="283"/>
      <c r="AH113" s="138"/>
      <c r="AI113" s="138"/>
    </row>
    <row r="114" spans="3:35" ht="19.5" customHeight="1" x14ac:dyDescent="0.25">
      <c r="C114" s="273"/>
      <c r="D114" s="273"/>
      <c r="E114" s="273"/>
      <c r="F114" s="273"/>
      <c r="G114" s="273"/>
      <c r="H114" s="273"/>
      <c r="I114" s="273"/>
      <c r="J114" s="273"/>
      <c r="Q114" s="273"/>
      <c r="R114" s="273"/>
      <c r="S114" s="273"/>
      <c r="T114" s="273"/>
      <c r="U114" s="224"/>
      <c r="V114" s="138"/>
      <c r="Y114" s="283"/>
      <c r="Z114" s="283"/>
      <c r="AA114" s="283"/>
      <c r="AB114" s="283"/>
      <c r="AC114" s="283"/>
    </row>
    <row r="115" spans="3:35" ht="19.5" customHeight="1" x14ac:dyDescent="0.25">
      <c r="C115" s="271"/>
      <c r="D115" s="271"/>
      <c r="E115" s="271"/>
      <c r="F115" s="271"/>
      <c r="G115" s="271"/>
      <c r="H115" s="271"/>
      <c r="I115" s="271"/>
      <c r="J115" s="271"/>
      <c r="V115" s="138"/>
      <c r="Y115" s="283"/>
      <c r="Z115" s="283"/>
      <c r="AA115" s="283"/>
      <c r="AB115" s="283"/>
      <c r="AC115" s="283"/>
      <c r="AH115" s="138"/>
      <c r="AI115" s="138"/>
    </row>
    <row r="116" spans="3:35" ht="19.5" customHeight="1" x14ac:dyDescent="0.25">
      <c r="C116" s="271"/>
      <c r="D116" s="271"/>
      <c r="E116" s="271"/>
      <c r="F116" s="271"/>
      <c r="G116" s="271"/>
      <c r="H116" s="271"/>
      <c r="I116" s="271"/>
      <c r="J116" s="271"/>
      <c r="V116" s="138"/>
      <c r="Y116" s="283"/>
      <c r="Z116" s="283"/>
      <c r="AA116" s="283"/>
      <c r="AB116" s="283"/>
      <c r="AC116" s="283"/>
      <c r="AH116" s="138"/>
      <c r="AI116" s="138"/>
    </row>
    <row r="117" spans="3:35" ht="19.5" customHeight="1" x14ac:dyDescent="0.25">
      <c r="C117" s="271"/>
      <c r="D117" s="271"/>
      <c r="E117" s="271"/>
      <c r="F117" s="271"/>
      <c r="G117" s="271"/>
      <c r="H117" s="271"/>
      <c r="I117" s="271"/>
      <c r="J117" s="271"/>
      <c r="V117" s="138"/>
      <c r="Y117" s="283"/>
      <c r="Z117" s="283"/>
      <c r="AA117" s="283"/>
      <c r="AB117" s="283"/>
      <c r="AC117" s="283"/>
      <c r="AH117" s="138"/>
      <c r="AI117" s="138"/>
    </row>
    <row r="118" spans="3:35" ht="19.5" customHeight="1" x14ac:dyDescent="0.25">
      <c r="V118" s="138"/>
      <c r="Y118" s="283"/>
      <c r="Z118" s="283"/>
      <c r="AA118" s="283"/>
      <c r="AB118" s="283"/>
      <c r="AC118" s="283"/>
      <c r="AH118" s="138"/>
      <c r="AI118" s="138"/>
    </row>
    <row r="119" spans="3:35" ht="19.5" customHeight="1" x14ac:dyDescent="0.25">
      <c r="C119" s="125"/>
      <c r="Q119" s="125"/>
      <c r="V119" s="138"/>
      <c r="Y119" s="283"/>
      <c r="Z119" s="283"/>
      <c r="AA119" s="283"/>
      <c r="AB119" s="283"/>
      <c r="AC119" s="283"/>
      <c r="AH119" s="138"/>
      <c r="AI119" s="138"/>
    </row>
    <row r="120" spans="3:35" ht="19.5" customHeight="1" x14ac:dyDescent="0.25">
      <c r="C120" s="273"/>
      <c r="D120" s="273"/>
      <c r="E120" s="273"/>
      <c r="F120" s="273"/>
      <c r="G120" s="273"/>
      <c r="H120" s="273"/>
      <c r="I120" s="273"/>
      <c r="J120" s="273"/>
      <c r="Q120" s="281"/>
      <c r="R120" s="281"/>
      <c r="S120" s="281"/>
      <c r="T120" s="281"/>
      <c r="U120" s="224"/>
      <c r="V120" s="138"/>
      <c r="Y120" s="283"/>
      <c r="Z120" s="283"/>
      <c r="AA120" s="283"/>
      <c r="AB120" s="283"/>
      <c r="AC120" s="283"/>
    </row>
    <row r="121" spans="3:35" ht="19.5" customHeight="1" x14ac:dyDescent="0.25">
      <c r="C121" s="271"/>
      <c r="D121" s="271"/>
      <c r="E121" s="271"/>
      <c r="F121" s="271"/>
      <c r="G121" s="271"/>
      <c r="H121" s="271"/>
      <c r="I121" s="271"/>
      <c r="J121" s="271"/>
      <c r="V121" s="138"/>
      <c r="Y121" s="283"/>
      <c r="Z121" s="283"/>
      <c r="AA121" s="283"/>
      <c r="AB121" s="283"/>
      <c r="AC121" s="283"/>
      <c r="AH121" s="138"/>
      <c r="AI121" s="138"/>
    </row>
    <row r="122" spans="3:35" ht="19.5" customHeight="1" x14ac:dyDescent="0.25">
      <c r="C122" s="271"/>
      <c r="D122" s="271"/>
      <c r="E122" s="271"/>
      <c r="F122" s="271"/>
      <c r="G122" s="271"/>
      <c r="H122" s="271"/>
      <c r="I122" s="271"/>
      <c r="J122" s="271"/>
      <c r="V122" s="138"/>
      <c r="Y122" s="283"/>
      <c r="Z122" s="283"/>
      <c r="AA122" s="283"/>
      <c r="AB122" s="283"/>
      <c r="AC122" s="283"/>
      <c r="AH122" s="138"/>
      <c r="AI122" s="138"/>
    </row>
    <row r="123" spans="3:35" ht="19.5" customHeight="1" x14ac:dyDescent="0.25">
      <c r="C123" s="271"/>
      <c r="D123" s="271"/>
      <c r="E123" s="271"/>
      <c r="F123" s="271"/>
      <c r="G123" s="271"/>
      <c r="H123" s="271"/>
      <c r="I123" s="271"/>
      <c r="J123" s="271"/>
      <c r="V123" s="138"/>
      <c r="Y123" s="283"/>
      <c r="Z123" s="283"/>
      <c r="AA123" s="283"/>
      <c r="AB123" s="283"/>
      <c r="AC123" s="283"/>
      <c r="AH123" s="138"/>
      <c r="AI123" s="138"/>
    </row>
    <row r="124" spans="3:35" ht="19.5" customHeight="1" x14ac:dyDescent="0.25">
      <c r="C124" s="271"/>
      <c r="D124" s="271"/>
      <c r="E124" s="271"/>
      <c r="F124" s="271"/>
      <c r="G124" s="271"/>
      <c r="H124" s="271"/>
      <c r="I124" s="271"/>
      <c r="J124" s="271"/>
      <c r="V124" s="138"/>
      <c r="Y124" s="283"/>
      <c r="Z124" s="283"/>
      <c r="AA124" s="283"/>
      <c r="AB124" s="283"/>
      <c r="AC124" s="283"/>
      <c r="AH124" s="138"/>
      <c r="AI124" s="138"/>
    </row>
    <row r="125" spans="3:35" ht="19.5" customHeight="1" x14ac:dyDescent="0.25">
      <c r="C125" s="271"/>
      <c r="D125" s="271"/>
      <c r="E125" s="271"/>
      <c r="F125" s="271"/>
      <c r="G125" s="271"/>
      <c r="H125" s="271"/>
      <c r="I125" s="271"/>
      <c r="J125" s="271"/>
      <c r="V125" s="138"/>
      <c r="Y125" s="283"/>
      <c r="Z125" s="283"/>
      <c r="AA125" s="283"/>
      <c r="AB125" s="283"/>
      <c r="AC125" s="283"/>
      <c r="AH125" s="138"/>
      <c r="AI125" s="138"/>
    </row>
    <row r="126" spans="3:35" ht="17.25" customHeight="1" x14ac:dyDescent="0.25">
      <c r="C126" s="226"/>
      <c r="D126" s="226"/>
      <c r="E126" s="226"/>
      <c r="F126" s="226"/>
      <c r="G126" s="226"/>
      <c r="I126" s="195"/>
      <c r="J126" s="195"/>
      <c r="K126" s="195"/>
      <c r="Q126" s="148"/>
      <c r="T126" s="138"/>
      <c r="U126" s="138"/>
      <c r="V126" s="138"/>
      <c r="Y126" s="283"/>
      <c r="Z126" s="283"/>
      <c r="AA126" s="283"/>
      <c r="AB126" s="283"/>
      <c r="AC126" s="283"/>
      <c r="AH126" s="138"/>
      <c r="AI126" s="138"/>
    </row>
    <row r="127" spans="3:35" ht="19.5" customHeight="1" x14ac:dyDescent="0.25">
      <c r="C127" s="125"/>
      <c r="Q127" s="125"/>
      <c r="V127" s="138"/>
      <c r="Y127" s="283"/>
      <c r="Z127" s="283"/>
      <c r="AA127" s="283"/>
      <c r="AB127" s="283"/>
      <c r="AC127" s="283"/>
      <c r="AH127" s="138"/>
      <c r="AI127" s="138"/>
    </row>
    <row r="128" spans="3:35" ht="19.5" customHeight="1" x14ac:dyDescent="0.25">
      <c r="C128" s="273"/>
      <c r="D128" s="273"/>
      <c r="E128" s="273"/>
      <c r="F128" s="273"/>
      <c r="G128" s="273"/>
      <c r="H128" s="273"/>
      <c r="I128" s="273"/>
      <c r="J128" s="273"/>
      <c r="L128" s="126"/>
      <c r="Q128" s="273"/>
      <c r="R128" s="273"/>
      <c r="S128" s="273"/>
      <c r="T128" s="273"/>
      <c r="U128" s="224"/>
      <c r="V128" s="138"/>
      <c r="Y128" s="283"/>
      <c r="Z128" s="283"/>
      <c r="AA128" s="283"/>
      <c r="AB128" s="283"/>
      <c r="AC128" s="283"/>
    </row>
    <row r="129" spans="3:35" ht="19.5" customHeight="1" x14ac:dyDescent="0.25">
      <c r="C129" s="271"/>
      <c r="D129" s="271"/>
      <c r="E129" s="271"/>
      <c r="F129" s="271"/>
      <c r="G129" s="271"/>
      <c r="H129" s="271"/>
      <c r="I129" s="271"/>
      <c r="J129" s="271"/>
      <c r="L129" s="126"/>
      <c r="V129" s="138"/>
      <c r="Y129" s="283"/>
      <c r="Z129" s="283"/>
      <c r="AA129" s="283"/>
      <c r="AB129" s="283"/>
      <c r="AC129" s="283"/>
      <c r="AH129" s="138"/>
      <c r="AI129" s="138"/>
    </row>
    <row r="130" spans="3:35" ht="19.5" customHeight="1" x14ac:dyDescent="0.25">
      <c r="C130" s="271"/>
      <c r="D130" s="271"/>
      <c r="E130" s="271"/>
      <c r="F130" s="271"/>
      <c r="G130" s="271"/>
      <c r="H130" s="271"/>
      <c r="I130" s="271"/>
      <c r="J130" s="271"/>
      <c r="L130" s="126"/>
      <c r="V130" s="138"/>
      <c r="Y130" s="283"/>
      <c r="Z130" s="283"/>
      <c r="AA130" s="283"/>
      <c r="AB130" s="283"/>
      <c r="AC130" s="283"/>
      <c r="AH130" s="138"/>
      <c r="AI130" s="138"/>
    </row>
    <row r="131" spans="3:35" ht="19.5" customHeight="1" x14ac:dyDescent="0.25">
      <c r="C131" s="271"/>
      <c r="D131" s="271"/>
      <c r="E131" s="271"/>
      <c r="F131" s="271"/>
      <c r="G131" s="271"/>
      <c r="H131" s="271"/>
      <c r="I131" s="271"/>
      <c r="J131" s="271"/>
      <c r="L131" s="126"/>
      <c r="V131" s="138"/>
      <c r="Y131" s="283"/>
      <c r="Z131" s="283"/>
      <c r="AA131" s="283"/>
      <c r="AB131" s="283"/>
      <c r="AC131" s="283"/>
      <c r="AH131" s="138"/>
      <c r="AI131" s="138"/>
    </row>
    <row r="132" spans="3:35" ht="19.5" customHeight="1" x14ac:dyDescent="0.25">
      <c r="K132" s="146"/>
      <c r="Q132" s="146"/>
      <c r="R132" s="146"/>
      <c r="S132" s="146"/>
      <c r="T132" s="146"/>
      <c r="U132" s="146"/>
      <c r="V132" s="138"/>
      <c r="Y132" s="283"/>
      <c r="Z132" s="283"/>
      <c r="AA132" s="283"/>
      <c r="AB132" s="283"/>
      <c r="AC132" s="283"/>
      <c r="AH132" s="138"/>
      <c r="AI132" s="138"/>
    </row>
    <row r="133" spans="3:35" ht="17.25" customHeight="1" x14ac:dyDescent="0.25">
      <c r="C133" s="125"/>
      <c r="D133" s="226"/>
      <c r="E133" s="226"/>
      <c r="F133" s="226"/>
      <c r="G133" s="226"/>
      <c r="I133" s="195"/>
      <c r="J133" s="195"/>
      <c r="K133" s="195"/>
      <c r="Q133" s="148"/>
      <c r="T133" s="138"/>
      <c r="U133" s="138"/>
      <c r="V133" s="138"/>
      <c r="Y133" s="283"/>
      <c r="Z133" s="283"/>
      <c r="AA133" s="283"/>
      <c r="AB133" s="283"/>
      <c r="AC133" s="283"/>
      <c r="AH133" s="138"/>
      <c r="AI133" s="138"/>
    </row>
    <row r="134" spans="3:35" s="129" customFormat="1" ht="43.9" customHeight="1" x14ac:dyDescent="0.25">
      <c r="C134" s="273"/>
      <c r="D134" s="273"/>
      <c r="E134" s="273"/>
      <c r="F134" s="273"/>
      <c r="G134" s="273"/>
      <c r="H134" s="273"/>
      <c r="I134" s="273"/>
      <c r="J134" s="273"/>
      <c r="Y134" s="283"/>
      <c r="Z134" s="283"/>
      <c r="AA134" s="283"/>
      <c r="AB134" s="283"/>
      <c r="AC134" s="283"/>
    </row>
    <row r="135" spans="3:35" s="129" customFormat="1" ht="41.25" customHeight="1" x14ac:dyDescent="0.25">
      <c r="C135" s="278"/>
      <c r="D135" s="278"/>
      <c r="E135" s="278"/>
      <c r="F135" s="279"/>
      <c r="G135" s="279"/>
      <c r="H135" s="279"/>
      <c r="I135" s="279"/>
      <c r="J135" s="279"/>
      <c r="Y135" s="283"/>
      <c r="Z135" s="283"/>
      <c r="AA135" s="283"/>
      <c r="AB135" s="283"/>
      <c r="AC135" s="283"/>
    </row>
    <row r="136" spans="3:35" s="129" customFormat="1" ht="41.25" customHeight="1" x14ac:dyDescent="0.25">
      <c r="C136" s="278"/>
      <c r="D136" s="278"/>
      <c r="E136" s="278"/>
      <c r="F136" s="279"/>
      <c r="G136" s="279"/>
      <c r="H136" s="279"/>
      <c r="I136" s="279"/>
      <c r="J136" s="279"/>
      <c r="Y136" s="283"/>
      <c r="Z136" s="283"/>
      <c r="AA136" s="283"/>
      <c r="AB136" s="283"/>
      <c r="AC136" s="283"/>
    </row>
    <row r="137" spans="3:35" s="129" customFormat="1" ht="25.5" customHeight="1" x14ac:dyDescent="0.4">
      <c r="C137" s="279"/>
      <c r="D137" s="279"/>
      <c r="E137" s="279"/>
      <c r="F137" s="279"/>
      <c r="G137" s="279"/>
      <c r="H137" s="279"/>
      <c r="I137" s="279"/>
      <c r="J137" s="279"/>
      <c r="K137" s="149"/>
      <c r="L137" s="149"/>
      <c r="M137" s="149"/>
      <c r="N137" s="149"/>
      <c r="Y137" s="283"/>
      <c r="Z137" s="283"/>
      <c r="AA137" s="283"/>
      <c r="AB137" s="283"/>
      <c r="AC137" s="283"/>
    </row>
    <row r="138" spans="3:35" ht="17.25" customHeight="1" x14ac:dyDescent="0.25">
      <c r="C138" s="226"/>
      <c r="D138" s="226"/>
      <c r="E138" s="226"/>
      <c r="F138" s="226"/>
      <c r="G138" s="226"/>
      <c r="I138" s="195"/>
      <c r="J138" s="195"/>
      <c r="K138" s="195"/>
      <c r="Q138" s="148"/>
      <c r="T138" s="138"/>
      <c r="U138" s="138"/>
      <c r="V138" s="138"/>
      <c r="Y138" s="283"/>
      <c r="Z138" s="283"/>
      <c r="AA138" s="283"/>
      <c r="AB138" s="283"/>
      <c r="AC138" s="283"/>
      <c r="AH138" s="138"/>
      <c r="AI138" s="138"/>
    </row>
    <row r="139" spans="3:35" ht="20.25" customHeight="1" x14ac:dyDescent="0.25">
      <c r="C139" s="280"/>
      <c r="D139" s="280"/>
      <c r="E139" s="280"/>
      <c r="F139" s="280"/>
      <c r="G139" s="280"/>
      <c r="Q139" s="148"/>
      <c r="T139" s="138"/>
      <c r="U139" s="138"/>
      <c r="V139" s="138"/>
      <c r="Y139" s="283"/>
      <c r="Z139" s="283"/>
      <c r="AA139" s="283"/>
      <c r="AB139" s="283"/>
      <c r="AC139" s="283"/>
      <c r="AH139" s="138"/>
      <c r="AI139" s="138"/>
    </row>
    <row r="140" spans="3:35" ht="33" customHeight="1" x14ac:dyDescent="0.25">
      <c r="C140" s="273"/>
      <c r="D140" s="281"/>
      <c r="E140" s="281"/>
      <c r="F140" s="281"/>
      <c r="G140" s="281"/>
      <c r="H140" s="281"/>
      <c r="I140" s="281"/>
      <c r="J140" s="281"/>
      <c r="K140" s="192"/>
      <c r="L140" s="192"/>
      <c r="M140" s="192"/>
      <c r="N140" s="192"/>
      <c r="O140" s="192"/>
      <c r="P140" s="138"/>
      <c r="Q140" s="138"/>
      <c r="R140" s="138"/>
      <c r="S140" s="138"/>
      <c r="T140" s="138"/>
      <c r="U140" s="138"/>
      <c r="V140" s="138"/>
      <c r="Y140" s="283"/>
      <c r="Z140" s="283"/>
      <c r="AA140" s="283"/>
      <c r="AB140" s="283"/>
      <c r="AC140" s="283"/>
      <c r="AH140" s="138"/>
      <c r="AI140" s="138"/>
    </row>
    <row r="141" spans="3:35" ht="17.25" customHeight="1" x14ac:dyDescent="0.25">
      <c r="C141" s="269"/>
      <c r="D141" s="274"/>
      <c r="E141" s="274"/>
      <c r="F141" s="274"/>
      <c r="G141" s="274"/>
      <c r="H141" s="274"/>
      <c r="I141" s="274"/>
      <c r="J141" s="274"/>
      <c r="K141" s="227"/>
      <c r="L141" s="227"/>
      <c r="M141" s="227"/>
      <c r="N141" s="227"/>
      <c r="O141" s="227"/>
      <c r="P141" s="138"/>
      <c r="Q141" s="138"/>
      <c r="R141" s="138"/>
      <c r="S141" s="138"/>
      <c r="T141" s="138"/>
      <c r="U141" s="138"/>
      <c r="V141" s="138"/>
      <c r="Y141" s="283"/>
      <c r="Z141" s="283"/>
      <c r="AA141" s="283"/>
      <c r="AB141" s="283"/>
      <c r="AC141" s="283"/>
      <c r="AH141" s="138"/>
      <c r="AI141" s="138"/>
    </row>
    <row r="142" spans="3:35" ht="12.75" customHeight="1" x14ac:dyDescent="0.25">
      <c r="C142" s="274"/>
      <c r="D142" s="274"/>
      <c r="E142" s="274"/>
      <c r="F142" s="274"/>
      <c r="G142" s="274"/>
      <c r="H142" s="274"/>
      <c r="I142" s="274"/>
      <c r="J142" s="274"/>
      <c r="K142" s="227"/>
      <c r="L142" s="227"/>
      <c r="M142" s="227"/>
      <c r="N142" s="227"/>
      <c r="O142" s="227"/>
      <c r="Y142" s="283"/>
      <c r="Z142" s="283"/>
      <c r="AA142" s="283"/>
      <c r="AB142" s="283"/>
      <c r="AC142" s="283"/>
    </row>
    <row r="143" spans="3:35" ht="12.75" customHeight="1" x14ac:dyDescent="0.25">
      <c r="C143" s="274"/>
      <c r="D143" s="274"/>
      <c r="E143" s="274"/>
      <c r="F143" s="274"/>
      <c r="G143" s="274"/>
      <c r="H143" s="274"/>
      <c r="I143" s="274"/>
      <c r="J143" s="274"/>
      <c r="K143" s="227"/>
      <c r="L143" s="227"/>
      <c r="M143" s="227"/>
      <c r="N143" s="227"/>
      <c r="O143" s="227"/>
      <c r="Y143" s="283"/>
      <c r="Z143" s="283"/>
      <c r="AA143" s="283"/>
      <c r="AB143" s="283"/>
      <c r="AC143" s="283"/>
    </row>
    <row r="144" spans="3:35" ht="12.75" customHeight="1" x14ac:dyDescent="0.25">
      <c r="C144" s="274"/>
      <c r="D144" s="274"/>
      <c r="E144" s="274"/>
      <c r="F144" s="274"/>
      <c r="G144" s="274"/>
      <c r="H144" s="274"/>
      <c r="I144" s="274"/>
      <c r="J144" s="274"/>
      <c r="K144" s="227"/>
      <c r="L144" s="227"/>
      <c r="M144" s="227"/>
      <c r="N144" s="227"/>
      <c r="O144" s="227"/>
      <c r="Y144" s="283"/>
      <c r="Z144" s="283"/>
      <c r="AA144" s="283"/>
      <c r="AB144" s="283"/>
      <c r="AC144" s="283"/>
    </row>
    <row r="145" spans="3:29" ht="12.75" customHeight="1" x14ac:dyDescent="0.25">
      <c r="C145" s="274"/>
      <c r="D145" s="274"/>
      <c r="E145" s="274"/>
      <c r="F145" s="274"/>
      <c r="G145" s="274"/>
      <c r="H145" s="274"/>
      <c r="I145" s="274"/>
      <c r="J145" s="274"/>
      <c r="K145" s="227"/>
      <c r="L145" s="227"/>
      <c r="M145" s="227"/>
      <c r="N145" s="227"/>
      <c r="O145" s="227"/>
      <c r="Y145" s="283"/>
      <c r="Z145" s="283"/>
      <c r="AA145" s="283"/>
      <c r="AB145" s="283"/>
      <c r="AC145" s="283"/>
    </row>
    <row r="146" spans="3:29" ht="12.75" customHeight="1" x14ac:dyDescent="0.25">
      <c r="C146" s="274"/>
      <c r="D146" s="274"/>
      <c r="E146" s="274"/>
      <c r="F146" s="274"/>
      <c r="G146" s="274"/>
      <c r="H146" s="274"/>
      <c r="I146" s="274"/>
      <c r="J146" s="274"/>
      <c r="K146" s="227"/>
      <c r="L146" s="227"/>
      <c r="M146" s="227"/>
      <c r="N146" s="227"/>
      <c r="O146" s="227"/>
      <c r="Y146" s="283"/>
      <c r="Z146" s="283"/>
      <c r="AA146" s="283"/>
      <c r="AB146" s="283"/>
      <c r="AC146" s="283"/>
    </row>
    <row r="147" spans="3:29" ht="12.75" customHeight="1" x14ac:dyDescent="0.25">
      <c r="C147" s="274"/>
      <c r="D147" s="274"/>
      <c r="E147" s="274"/>
      <c r="F147" s="274"/>
      <c r="G147" s="274"/>
      <c r="H147" s="274"/>
      <c r="I147" s="274"/>
      <c r="J147" s="274"/>
      <c r="K147" s="132"/>
      <c r="L147" s="132"/>
      <c r="M147" s="132"/>
      <c r="N147" s="132"/>
      <c r="O147" s="132"/>
      <c r="Y147" s="283"/>
      <c r="Z147" s="283"/>
      <c r="AA147" s="283"/>
      <c r="AB147" s="283"/>
      <c r="AC147" s="283"/>
    </row>
    <row r="148" spans="3:29" ht="12.75" customHeight="1" x14ac:dyDescent="0.25">
      <c r="C148" s="274"/>
      <c r="D148" s="274"/>
      <c r="E148" s="274"/>
      <c r="F148" s="274"/>
      <c r="G148" s="274"/>
      <c r="H148" s="274"/>
      <c r="I148" s="274"/>
      <c r="J148" s="274"/>
      <c r="K148" s="132"/>
      <c r="L148" s="132"/>
      <c r="M148" s="132"/>
      <c r="N148" s="132"/>
      <c r="O148" s="132"/>
      <c r="Y148" s="283"/>
      <c r="Z148" s="283"/>
      <c r="AA148" s="283"/>
      <c r="AB148" s="283"/>
      <c r="AC148" s="283"/>
    </row>
    <row r="149" spans="3:29" ht="12.75" customHeight="1" x14ac:dyDescent="0.25">
      <c r="C149" s="274"/>
      <c r="D149" s="274"/>
      <c r="E149" s="274"/>
      <c r="F149" s="274"/>
      <c r="G149" s="274"/>
      <c r="H149" s="274"/>
      <c r="I149" s="274"/>
      <c r="J149" s="274"/>
      <c r="K149" s="132"/>
      <c r="L149" s="132"/>
      <c r="M149" s="132"/>
      <c r="N149" s="132"/>
      <c r="O149" s="132"/>
      <c r="Y149" s="283"/>
      <c r="Z149" s="283"/>
      <c r="AA149" s="283"/>
      <c r="AB149" s="283"/>
      <c r="AC149" s="283"/>
    </row>
    <row r="150" spans="3:29" ht="15" customHeight="1" x14ac:dyDescent="0.25">
      <c r="C150" s="274"/>
      <c r="D150" s="274"/>
      <c r="E150" s="274"/>
      <c r="F150" s="274"/>
      <c r="G150" s="274"/>
      <c r="H150" s="274"/>
      <c r="I150" s="274"/>
      <c r="J150" s="274"/>
      <c r="K150" s="132"/>
      <c r="L150" s="132"/>
      <c r="M150" s="132"/>
      <c r="N150" s="132"/>
      <c r="O150" s="132"/>
      <c r="Y150" s="283"/>
      <c r="Z150" s="283"/>
      <c r="AA150" s="283"/>
      <c r="AB150" s="283"/>
      <c r="AC150" s="283"/>
    </row>
    <row r="151" spans="3:29" x14ac:dyDescent="0.25">
      <c r="Q151" s="126"/>
      <c r="Y151" s="283"/>
      <c r="Z151" s="283"/>
      <c r="AA151" s="283"/>
      <c r="AB151" s="283"/>
      <c r="AC151" s="283"/>
    </row>
    <row r="152" spans="3:29" ht="15" customHeight="1" x14ac:dyDescent="0.25">
      <c r="C152" s="125"/>
      <c r="N152" s="125"/>
      <c r="Q152" s="125"/>
      <c r="Y152" s="283"/>
      <c r="Z152" s="283"/>
      <c r="AA152" s="283"/>
      <c r="AB152" s="283"/>
      <c r="AC152" s="283"/>
    </row>
    <row r="153" spans="3:29" ht="19.5" customHeight="1" x14ac:dyDescent="0.25">
      <c r="C153" s="273"/>
      <c r="D153" s="273"/>
      <c r="E153" s="273"/>
      <c r="F153" s="273"/>
      <c r="G153" s="273"/>
      <c r="H153" s="273"/>
      <c r="I153" s="273"/>
      <c r="J153" s="273"/>
      <c r="Q153" s="273"/>
      <c r="R153" s="273"/>
      <c r="S153" s="273"/>
      <c r="T153" s="273"/>
      <c r="U153" s="273"/>
      <c r="V153" s="273"/>
      <c r="W153" s="273"/>
      <c r="X153" s="277"/>
      <c r="Y153" s="283"/>
      <c r="Z153" s="283"/>
      <c r="AA153" s="283"/>
      <c r="AB153" s="283"/>
      <c r="AC153" s="283"/>
    </row>
    <row r="154" spans="3:29" ht="19.5" customHeight="1" x14ac:dyDescent="0.25">
      <c r="C154" s="271"/>
      <c r="D154" s="271"/>
      <c r="E154" s="271"/>
      <c r="F154" s="271"/>
      <c r="G154" s="271"/>
      <c r="H154" s="271"/>
      <c r="I154" s="271"/>
      <c r="J154" s="271"/>
      <c r="P154" s="127"/>
      <c r="Q154" s="269"/>
      <c r="R154" s="269"/>
      <c r="S154" s="269"/>
      <c r="T154" s="269"/>
      <c r="U154" s="269"/>
      <c r="V154" s="269"/>
      <c r="W154" s="269"/>
      <c r="X154" s="269"/>
      <c r="Y154" s="283"/>
      <c r="Z154" s="283"/>
      <c r="AA154" s="283"/>
      <c r="AB154" s="283"/>
      <c r="AC154" s="283"/>
    </row>
    <row r="155" spans="3:29" ht="19.5" customHeight="1" x14ac:dyDescent="0.25">
      <c r="C155" s="271"/>
      <c r="D155" s="271"/>
      <c r="E155" s="271"/>
      <c r="F155" s="271"/>
      <c r="G155" s="271"/>
      <c r="H155" s="271"/>
      <c r="I155" s="271"/>
      <c r="J155" s="271"/>
      <c r="Q155" s="269"/>
      <c r="R155" s="269"/>
      <c r="S155" s="269"/>
      <c r="T155" s="269"/>
      <c r="U155" s="269"/>
      <c r="V155" s="269"/>
      <c r="W155" s="269"/>
      <c r="X155" s="269"/>
      <c r="Y155" s="283"/>
      <c r="Z155" s="283"/>
      <c r="AA155" s="283"/>
      <c r="AB155" s="283"/>
      <c r="AC155" s="283"/>
    </row>
    <row r="156" spans="3:29" ht="19.5" customHeight="1" x14ac:dyDescent="0.25">
      <c r="C156" s="271"/>
      <c r="D156" s="271"/>
      <c r="E156" s="271"/>
      <c r="F156" s="271"/>
      <c r="G156" s="271"/>
      <c r="H156" s="271"/>
      <c r="I156" s="271"/>
      <c r="J156" s="271"/>
      <c r="Q156" s="269"/>
      <c r="R156" s="269"/>
      <c r="S156" s="269"/>
      <c r="T156" s="269"/>
      <c r="U156" s="269"/>
      <c r="V156" s="269"/>
      <c r="W156" s="269"/>
      <c r="X156" s="269"/>
      <c r="Y156" s="283"/>
      <c r="Z156" s="283"/>
      <c r="AA156" s="283"/>
      <c r="AB156" s="283"/>
      <c r="AC156" s="283"/>
    </row>
    <row r="157" spans="3:29" ht="19.5" customHeight="1" x14ac:dyDescent="0.25">
      <c r="C157" s="125"/>
      <c r="Q157" s="150"/>
      <c r="R157" s="150"/>
      <c r="S157" s="150"/>
      <c r="T157" s="150"/>
      <c r="U157" s="150"/>
      <c r="V157" s="150"/>
      <c r="Y157" s="283"/>
      <c r="Z157" s="283"/>
      <c r="AA157" s="283"/>
      <c r="AB157" s="283"/>
      <c r="AC157" s="283"/>
    </row>
    <row r="158" spans="3:29" x14ac:dyDescent="0.25">
      <c r="Q158" s="126"/>
      <c r="Y158" s="283"/>
      <c r="Z158" s="283"/>
      <c r="AA158" s="283"/>
      <c r="AB158" s="283"/>
      <c r="AC158" s="283"/>
    </row>
    <row r="159" spans="3:29" ht="19.5" customHeight="1" x14ac:dyDescent="0.25">
      <c r="C159" s="125"/>
      <c r="I159" s="125"/>
      <c r="S159" s="145"/>
      <c r="V159" s="151"/>
      <c r="Y159" s="283"/>
      <c r="Z159" s="283"/>
      <c r="AA159" s="283"/>
      <c r="AB159" s="283"/>
      <c r="AC159" s="283"/>
    </row>
    <row r="160" spans="3:29" ht="19.5" customHeight="1" x14ac:dyDescent="0.25">
      <c r="C160" s="125"/>
      <c r="I160" s="125"/>
      <c r="Q160" s="273"/>
      <c r="R160" s="273"/>
      <c r="S160" s="273"/>
      <c r="T160" s="273"/>
      <c r="U160" s="273"/>
      <c r="V160" s="273"/>
      <c r="W160" s="273"/>
      <c r="X160" s="274"/>
      <c r="Y160" s="225"/>
      <c r="Z160" s="225"/>
      <c r="AA160" s="225"/>
      <c r="AB160" s="225"/>
      <c r="AC160" s="225"/>
    </row>
    <row r="161" spans="3:46" ht="21" customHeight="1" x14ac:dyDescent="0.25">
      <c r="N161" s="126"/>
      <c r="Q161" s="273"/>
      <c r="R161" s="273"/>
      <c r="S161" s="273"/>
      <c r="T161" s="273"/>
      <c r="U161" s="273"/>
      <c r="V161" s="273"/>
      <c r="W161" s="273"/>
      <c r="X161" s="274"/>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row>
    <row r="162" spans="3:46" ht="51" customHeight="1" x14ac:dyDescent="0.25">
      <c r="C162" s="275"/>
      <c r="D162" s="275"/>
      <c r="E162" s="275"/>
      <c r="F162" s="275"/>
      <c r="G162" s="275"/>
      <c r="H162" s="275"/>
      <c r="I162" s="275"/>
      <c r="J162" s="275"/>
      <c r="Q162" s="276"/>
      <c r="R162" s="276"/>
      <c r="S162" s="276"/>
      <c r="T162" s="276"/>
      <c r="U162" s="276"/>
      <c r="V162" s="276"/>
      <c r="W162" s="276"/>
      <c r="X162" s="276"/>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row>
    <row r="163" spans="3:46" ht="21" customHeight="1" x14ac:dyDescent="0.25">
      <c r="C163" s="152"/>
      <c r="Q163" s="273"/>
      <c r="R163" s="273"/>
      <c r="S163" s="273"/>
      <c r="T163" s="273"/>
      <c r="U163" s="273"/>
      <c r="V163" s="273"/>
      <c r="W163" s="273"/>
      <c r="X163" s="273"/>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row>
    <row r="164" spans="3:46" ht="21.75" customHeight="1" x14ac:dyDescent="0.25">
      <c r="C164" s="132"/>
      <c r="D164" s="132"/>
      <c r="E164" s="132"/>
      <c r="F164" s="132"/>
      <c r="G164" s="132"/>
      <c r="H164" s="132"/>
      <c r="I164" s="132"/>
      <c r="J164" s="132"/>
      <c r="K164" s="132"/>
      <c r="L164" s="132"/>
      <c r="M164" s="132"/>
      <c r="N164" s="132"/>
      <c r="Q164" s="269"/>
      <c r="R164" s="269"/>
      <c r="S164" s="269"/>
      <c r="T164" s="269"/>
      <c r="U164" s="269"/>
      <c r="V164" s="269"/>
      <c r="W164" s="269"/>
      <c r="X164" s="269"/>
      <c r="Y164" s="135"/>
      <c r="Z164" s="135"/>
      <c r="AA164" s="135"/>
      <c r="AB164" s="135"/>
      <c r="AC164" s="135"/>
      <c r="AD164" s="135"/>
      <c r="AE164" s="135"/>
      <c r="AF164" s="135"/>
      <c r="AG164" s="135"/>
      <c r="AH164" s="135"/>
      <c r="AJ164" s="135"/>
      <c r="AK164" s="153"/>
    </row>
    <row r="165" spans="3:46" ht="7.5" customHeight="1" x14ac:dyDescent="0.25">
      <c r="C165" s="132"/>
      <c r="D165" s="132"/>
      <c r="E165" s="132"/>
      <c r="F165" s="132"/>
      <c r="G165" s="132"/>
      <c r="H165" s="132"/>
      <c r="I165" s="132"/>
      <c r="J165" s="132"/>
      <c r="K165" s="132"/>
      <c r="L165" s="132"/>
      <c r="M165" s="132"/>
      <c r="N165" s="132"/>
      <c r="Q165" s="153"/>
      <c r="R165" s="153"/>
      <c r="S165" s="153"/>
      <c r="T165" s="153"/>
      <c r="U165" s="153"/>
      <c r="Y165" s="154"/>
      <c r="Z165" s="154"/>
      <c r="AA165" s="154"/>
      <c r="AB165" s="154"/>
      <c r="AC165" s="154"/>
      <c r="AD165" s="154"/>
      <c r="AE165" s="154"/>
      <c r="AF165" s="154"/>
      <c r="AG165" s="154"/>
      <c r="AH165" s="154"/>
      <c r="AI165" s="154"/>
      <c r="AJ165" s="154"/>
      <c r="AK165" s="153"/>
    </row>
    <row r="166" spans="3:46" ht="18" customHeight="1" x14ac:dyDescent="0.25">
      <c r="C166" s="132"/>
      <c r="D166" s="132"/>
      <c r="E166" s="132"/>
      <c r="F166" s="132"/>
      <c r="G166" s="132"/>
      <c r="H166" s="132"/>
      <c r="I166" s="132"/>
      <c r="J166" s="132"/>
      <c r="K166" s="132"/>
      <c r="L166" s="132"/>
      <c r="M166" s="132"/>
      <c r="N166" s="132"/>
      <c r="Q166" s="270"/>
      <c r="R166" s="270"/>
      <c r="S166" s="270"/>
      <c r="T166" s="270"/>
      <c r="U166" s="270"/>
      <c r="V166" s="270"/>
      <c r="W166" s="270"/>
      <c r="X166" s="270"/>
      <c r="Y166" s="153"/>
      <c r="Z166" s="153"/>
      <c r="AA166" s="153"/>
      <c r="AB166" s="153"/>
      <c r="AC166" s="153"/>
      <c r="AD166" s="153"/>
      <c r="AE166" s="153"/>
      <c r="AF166" s="153"/>
      <c r="AG166" s="153"/>
      <c r="AH166" s="153"/>
      <c r="AI166" s="153"/>
      <c r="AJ166" s="153"/>
      <c r="AK166" s="153"/>
    </row>
    <row r="167" spans="3:46" ht="14.25" customHeight="1" x14ac:dyDescent="0.25">
      <c r="C167" s="155"/>
      <c r="D167" s="155"/>
      <c r="E167" s="155"/>
      <c r="Q167" s="271"/>
      <c r="R167" s="271"/>
      <c r="S167" s="271"/>
      <c r="T167" s="271"/>
      <c r="U167" s="271"/>
      <c r="V167" s="271"/>
      <c r="W167" s="271"/>
      <c r="X167" s="271"/>
      <c r="Y167" s="135"/>
      <c r="Z167" s="135"/>
      <c r="AA167" s="135"/>
      <c r="AB167" s="135"/>
      <c r="AC167" s="135"/>
      <c r="AD167" s="135"/>
      <c r="AE167" s="135"/>
      <c r="AF167" s="135"/>
      <c r="AG167" s="135"/>
      <c r="AH167" s="135"/>
      <c r="AI167" s="135"/>
      <c r="AJ167" s="135"/>
      <c r="AK167" s="153"/>
    </row>
    <row r="168" spans="3:46" ht="26.25" customHeight="1" x14ac:dyDescent="0.25">
      <c r="C168" s="155"/>
      <c r="D168" s="155"/>
      <c r="E168" s="155"/>
      <c r="G168" s="126"/>
      <c r="Q168" s="271"/>
      <c r="R168" s="271"/>
      <c r="S168" s="271"/>
      <c r="T168" s="271"/>
      <c r="U168" s="271"/>
      <c r="V168" s="271"/>
      <c r="W168" s="271"/>
      <c r="X168" s="271"/>
      <c r="Y168" s="154"/>
      <c r="Z168" s="154"/>
      <c r="AA168" s="154"/>
      <c r="AB168" s="154"/>
      <c r="AC168" s="154"/>
      <c r="AD168" s="154"/>
      <c r="AE168" s="154"/>
      <c r="AF168" s="154"/>
      <c r="AG168" s="154"/>
      <c r="AH168" s="154"/>
      <c r="AJ168" s="154"/>
      <c r="AK168" s="153"/>
    </row>
    <row r="169" spans="3:46" ht="42.75" customHeight="1" x14ac:dyDescent="0.25">
      <c r="G169" s="126"/>
      <c r="S169" s="154"/>
      <c r="Y169" s="154"/>
      <c r="Z169" s="154"/>
      <c r="AA169" s="154"/>
      <c r="AB169" s="154"/>
      <c r="AC169" s="154"/>
      <c r="AD169" s="154"/>
      <c r="AE169" s="154"/>
      <c r="AF169" s="154"/>
      <c r="AG169" s="154"/>
      <c r="AH169" s="154"/>
      <c r="AI169" s="154"/>
      <c r="AJ169" s="154"/>
      <c r="AK169" s="153"/>
    </row>
    <row r="170" spans="3:46" ht="42.75" customHeight="1" x14ac:dyDescent="0.25">
      <c r="U170" s="272"/>
      <c r="V170" s="272"/>
      <c r="W170" s="272"/>
      <c r="X170" s="272"/>
      <c r="Y170" s="126"/>
    </row>
    <row r="171" spans="3:46" ht="7.5" customHeight="1" x14ac:dyDescent="0.25"/>
    <row r="172" spans="3:46" ht="7.5" customHeight="1" x14ac:dyDescent="0.25"/>
    <row r="173" spans="3:46" ht="20.25" customHeight="1" x14ac:dyDescent="0.25"/>
    <row r="174" spans="3:46" ht="17.25" customHeight="1" x14ac:dyDescent="0.25"/>
    <row r="175" spans="3:46" ht="17.25" customHeight="1" x14ac:dyDescent="0.25"/>
    <row r="176" spans="3:46" ht="17.25" customHeight="1" x14ac:dyDescent="0.25"/>
    <row r="177" ht="17.25" customHeight="1" x14ac:dyDescent="0.25"/>
    <row r="178" ht="17.25" customHeight="1" x14ac:dyDescent="0.25"/>
    <row r="179" ht="17.25" customHeight="1" x14ac:dyDescent="0.25"/>
    <row r="180" ht="17.25" customHeight="1" x14ac:dyDescent="0.25"/>
  </sheetData>
  <sheetProtection algorithmName="SHA-512" hashValue="TBOgKnA6dFTK3MHHtrWt4uQSKQlXG3Nl/Yf7m4gzk/X1LwfQ/sSwyM0qY9Vbyxe1lFohiJvCb+iTgbS9V6RMDw==" saltValue="Tm1MKUL2iLdCPd90bt1H9A==" spinCount="100000" sheet="1" objects="1" scenarios="1" selectLockedCells="1"/>
  <dataConsolidate/>
  <mergeCells count="229">
    <mergeCell ref="C11:J16"/>
    <mergeCell ref="C19:J19"/>
    <mergeCell ref="W8:X8"/>
    <mergeCell ref="B9:D9"/>
    <mergeCell ref="W9:X9"/>
    <mergeCell ref="B10:D10"/>
    <mergeCell ref="U10:X10"/>
    <mergeCell ref="B3:D3"/>
    <mergeCell ref="B4:D4"/>
    <mergeCell ref="B5:D5"/>
    <mergeCell ref="K5:P5"/>
    <mergeCell ref="B6:D6"/>
    <mergeCell ref="B8:D8"/>
    <mergeCell ref="W38:X38"/>
    <mergeCell ref="Y38:Z38"/>
    <mergeCell ref="D39:E39"/>
    <mergeCell ref="F39:G39"/>
    <mergeCell ref="H39:I39"/>
    <mergeCell ref="J39:M39"/>
    <mergeCell ref="W39:X39"/>
    <mergeCell ref="Y39:Z39"/>
    <mergeCell ref="D38:E38"/>
    <mergeCell ref="F38:G38"/>
    <mergeCell ref="H38:I38"/>
    <mergeCell ref="J38:M38"/>
    <mergeCell ref="D41:E41"/>
    <mergeCell ref="F41:G41"/>
    <mergeCell ref="H41:I41"/>
    <mergeCell ref="J41:M41"/>
    <mergeCell ref="W41:X41"/>
    <mergeCell ref="Y41:Z41"/>
    <mergeCell ref="AA39:AR39"/>
    <mergeCell ref="D40:E40"/>
    <mergeCell ref="F40:G40"/>
    <mergeCell ref="H40:I40"/>
    <mergeCell ref="J40:M40"/>
    <mergeCell ref="W40:X40"/>
    <mergeCell ref="Y40:Z40"/>
    <mergeCell ref="D43:E43"/>
    <mergeCell ref="F43:G43"/>
    <mergeCell ref="H43:I43"/>
    <mergeCell ref="J43:M43"/>
    <mergeCell ref="W43:X43"/>
    <mergeCell ref="Y43:Z43"/>
    <mergeCell ref="D42:E42"/>
    <mergeCell ref="F42:G42"/>
    <mergeCell ref="H42:I42"/>
    <mergeCell ref="J42:M42"/>
    <mergeCell ref="W42:X42"/>
    <mergeCell ref="Y42:Z42"/>
    <mergeCell ref="D45:E45"/>
    <mergeCell ref="F45:G45"/>
    <mergeCell ref="H45:I45"/>
    <mergeCell ref="J45:M45"/>
    <mergeCell ref="W45:X45"/>
    <mergeCell ref="Y45:Z45"/>
    <mergeCell ref="D44:E44"/>
    <mergeCell ref="F44:G44"/>
    <mergeCell ref="H44:I44"/>
    <mergeCell ref="J44:M44"/>
    <mergeCell ref="W44:X44"/>
    <mergeCell ref="Y44:Z44"/>
    <mergeCell ref="D47:E47"/>
    <mergeCell ref="F47:G47"/>
    <mergeCell ref="H47:I47"/>
    <mergeCell ref="J47:M47"/>
    <mergeCell ref="W47:X47"/>
    <mergeCell ref="Y47:Z47"/>
    <mergeCell ref="D46:E46"/>
    <mergeCell ref="F46:G46"/>
    <mergeCell ref="H46:I46"/>
    <mergeCell ref="J46:M46"/>
    <mergeCell ref="W46:X46"/>
    <mergeCell ref="Y46:Z46"/>
    <mergeCell ref="Y50:Z50"/>
    <mergeCell ref="C52:G52"/>
    <mergeCell ref="V53:X53"/>
    <mergeCell ref="C54:E54"/>
    <mergeCell ref="G54:M54"/>
    <mergeCell ref="W54:X54"/>
    <mergeCell ref="Y54:Z54"/>
    <mergeCell ref="D48:E48"/>
    <mergeCell ref="F48:G48"/>
    <mergeCell ref="H48:I48"/>
    <mergeCell ref="J48:M48"/>
    <mergeCell ref="W48:X48"/>
    <mergeCell ref="Y48:Z48"/>
    <mergeCell ref="V58:X58"/>
    <mergeCell ref="C59:E59"/>
    <mergeCell ref="G59:M59"/>
    <mergeCell ref="W59:X59"/>
    <mergeCell ref="Y59:Z59"/>
    <mergeCell ref="V60:X60"/>
    <mergeCell ref="C55:E55"/>
    <mergeCell ref="G55:M55"/>
    <mergeCell ref="W55:X55"/>
    <mergeCell ref="Y55:Z55"/>
    <mergeCell ref="V56:X56"/>
    <mergeCell ref="C57:E57"/>
    <mergeCell ref="G57:M57"/>
    <mergeCell ref="W57:X57"/>
    <mergeCell ref="Y57:Z57"/>
    <mergeCell ref="C61:E61"/>
    <mergeCell ref="G61:M61"/>
    <mergeCell ref="W61:X61"/>
    <mergeCell ref="Y61:Z61"/>
    <mergeCell ref="V62:X62"/>
    <mergeCell ref="C63:E63"/>
    <mergeCell ref="G63:M63"/>
    <mergeCell ref="W63:X63"/>
    <mergeCell ref="Y63:Z63"/>
    <mergeCell ref="C67:E67"/>
    <mergeCell ref="G67:M67"/>
    <mergeCell ref="W67:X67"/>
    <mergeCell ref="Y67:Z67"/>
    <mergeCell ref="V68:X68"/>
    <mergeCell ref="Y69:Z69"/>
    <mergeCell ref="V64:X64"/>
    <mergeCell ref="C65:E65"/>
    <mergeCell ref="G65:M65"/>
    <mergeCell ref="W65:X65"/>
    <mergeCell ref="Y65:Z65"/>
    <mergeCell ref="V66:X66"/>
    <mergeCell ref="C84:K84"/>
    <mergeCell ref="C85:K86"/>
    <mergeCell ref="L86:L89"/>
    <mergeCell ref="M86:O88"/>
    <mergeCell ref="C88:G88"/>
    <mergeCell ref="C89:F89"/>
    <mergeCell ref="Y71:Z71"/>
    <mergeCell ref="C74:K74"/>
    <mergeCell ref="C75:K75"/>
    <mergeCell ref="F77:J77"/>
    <mergeCell ref="C79:E79"/>
    <mergeCell ref="M79:O82"/>
    <mergeCell ref="C80:K80"/>
    <mergeCell ref="C81:E81"/>
    <mergeCell ref="C82:K82"/>
    <mergeCell ref="C92:D92"/>
    <mergeCell ref="E92:H92"/>
    <mergeCell ref="I92:O92"/>
    <mergeCell ref="R92:Y92"/>
    <mergeCell ref="C93:D93"/>
    <mergeCell ref="E93:H93"/>
    <mergeCell ref="I93:O93"/>
    <mergeCell ref="R93:Y93"/>
    <mergeCell ref="C90:D90"/>
    <mergeCell ref="E90:H90"/>
    <mergeCell ref="I90:O90"/>
    <mergeCell ref="R90:Y90"/>
    <mergeCell ref="C91:D91"/>
    <mergeCell ref="E91:H91"/>
    <mergeCell ref="I91:O91"/>
    <mergeCell ref="R91:Y91"/>
    <mergeCell ref="C96:D96"/>
    <mergeCell ref="E96:H96"/>
    <mergeCell ref="I96:O96"/>
    <mergeCell ref="R96:Y96"/>
    <mergeCell ref="C97:D97"/>
    <mergeCell ref="E97:H97"/>
    <mergeCell ref="I97:O97"/>
    <mergeCell ref="R97:Y97"/>
    <mergeCell ref="C94:D94"/>
    <mergeCell ref="E94:H94"/>
    <mergeCell ref="I94:O94"/>
    <mergeCell ref="R94:Y94"/>
    <mergeCell ref="C95:D95"/>
    <mergeCell ref="E95:H95"/>
    <mergeCell ref="I95:O95"/>
    <mergeCell ref="R95:Y95"/>
    <mergeCell ref="C100:D100"/>
    <mergeCell ref="E100:H100"/>
    <mergeCell ref="I100:O100"/>
    <mergeCell ref="R100:Y100"/>
    <mergeCell ref="I101:O101"/>
    <mergeCell ref="C105:G105"/>
    <mergeCell ref="C98:D98"/>
    <mergeCell ref="E98:H98"/>
    <mergeCell ref="I98:O98"/>
    <mergeCell ref="R98:Y98"/>
    <mergeCell ref="C99:D99"/>
    <mergeCell ref="E99:H99"/>
    <mergeCell ref="I99:O99"/>
    <mergeCell ref="R99:Y99"/>
    <mergeCell ref="C106:J106"/>
    <mergeCell ref="C108:J108"/>
    <mergeCell ref="Q108:T108"/>
    <mergeCell ref="C109:J109"/>
    <mergeCell ref="C110:J110"/>
    <mergeCell ref="Y110:AC159"/>
    <mergeCell ref="C111:J111"/>
    <mergeCell ref="C114:J114"/>
    <mergeCell ref="Q114:T114"/>
    <mergeCell ref="C115:J115"/>
    <mergeCell ref="C123:J123"/>
    <mergeCell ref="C124:J124"/>
    <mergeCell ref="C125:J125"/>
    <mergeCell ref="C128:J128"/>
    <mergeCell ref="Q128:T128"/>
    <mergeCell ref="C129:J129"/>
    <mergeCell ref="C116:J116"/>
    <mergeCell ref="C117:J117"/>
    <mergeCell ref="C120:J120"/>
    <mergeCell ref="Q120:T120"/>
    <mergeCell ref="C121:J121"/>
    <mergeCell ref="C122:J122"/>
    <mergeCell ref="C141:J150"/>
    <mergeCell ref="C153:J153"/>
    <mergeCell ref="Q153:X153"/>
    <mergeCell ref="C154:J154"/>
    <mergeCell ref="Q154:X154"/>
    <mergeCell ref="C155:J155"/>
    <mergeCell ref="Q155:X155"/>
    <mergeCell ref="C130:J130"/>
    <mergeCell ref="C131:J131"/>
    <mergeCell ref="C134:J134"/>
    <mergeCell ref="C135:J137"/>
    <mergeCell ref="C139:G139"/>
    <mergeCell ref="C140:J140"/>
    <mergeCell ref="Q164:X164"/>
    <mergeCell ref="Q166:X166"/>
    <mergeCell ref="Q167:X168"/>
    <mergeCell ref="U170:X170"/>
    <mergeCell ref="C156:J156"/>
    <mergeCell ref="Q156:X156"/>
    <mergeCell ref="Q160:X161"/>
    <mergeCell ref="C162:J162"/>
    <mergeCell ref="Q162:X162"/>
    <mergeCell ref="Q163:X163"/>
  </mergeCells>
  <conditionalFormatting sqref="C91:O91 C92:H100 I92:O101">
    <cfRule type="expression" dxfId="24" priority="18">
      <formula>$C91=""</formula>
    </cfRule>
  </conditionalFormatting>
  <conditionalFormatting sqref="E91:H100">
    <cfRule type="expression" dxfId="23" priority="1">
      <formula>IF(LEFT($C91,4)="Cirk",TRUE,FALSE)</formula>
    </cfRule>
    <cfRule type="expression" dxfId="22" priority="2">
      <formula>IF(RIGHT(LEFT($C91,7),1)="T",TRUE,FALSE)</formula>
    </cfRule>
  </conditionalFormatting>
  <conditionalFormatting sqref="F39:G48">
    <cfRule type="expression" dxfId="21" priority="6">
      <formula>$D39="Vara"</formula>
    </cfRule>
  </conditionalFormatting>
  <conditionalFormatting sqref="G55:O55">
    <cfRule type="expression" dxfId="20" priority="4">
      <formula>$F55="Ja"</formula>
    </cfRule>
  </conditionalFormatting>
  <conditionalFormatting sqref="G57:O57 G59:O59 G61:O61 G63:O63 G65:O65 G67:O67">
    <cfRule type="expression" dxfId="19" priority="15">
      <formula>$F57="Ja"</formula>
    </cfRule>
  </conditionalFormatting>
  <conditionalFormatting sqref="H39:I48">
    <cfRule type="expression" dxfId="18" priority="5">
      <formula>$D39="Tjänst"</formula>
    </cfRule>
  </conditionalFormatting>
  <conditionalFormatting sqref="Q39:X48">
    <cfRule type="expression" dxfId="17" priority="25">
      <formula>OR(AND($F39&lt;&gt;"Välj vara/tjänst",$F39&lt;&gt;""),$H39&lt;&gt;"")</formula>
    </cfRule>
  </conditionalFormatting>
  <conditionalFormatting sqref="Q55:X55 Q57:X57 Q59:X59 Q61:X61 Q63:X63 Q65:X65 Q67:X67">
    <cfRule type="expression" dxfId="16" priority="14">
      <formula>$F55="Ja"</formula>
    </cfRule>
  </conditionalFormatting>
  <conditionalFormatting sqref="Q57:X57">
    <cfRule type="expression" dxfId="15" priority="13">
      <formula>AND($D57&lt;&gt;"Välj tjänst",$D57&lt;&gt;"")</formula>
    </cfRule>
  </conditionalFormatting>
  <conditionalFormatting sqref="Q59:X59">
    <cfRule type="expression" dxfId="14" priority="12">
      <formula>AND($D59&lt;&gt;"Välj tjänst",$D59&lt;&gt;"")</formula>
    </cfRule>
  </conditionalFormatting>
  <conditionalFormatting sqref="Q61:X61">
    <cfRule type="expression" dxfId="13" priority="11">
      <formula>AND($D61&lt;&gt;"Välj tjänst",$D61&lt;&gt;"")</formula>
    </cfRule>
  </conditionalFormatting>
  <conditionalFormatting sqref="Q63:X63">
    <cfRule type="expression" dxfId="12" priority="10">
      <formula>AND($D63&lt;&gt;"Välj tjänst",$D63&lt;&gt;"")</formula>
    </cfRule>
  </conditionalFormatting>
  <conditionalFormatting sqref="Q65:X65">
    <cfRule type="expression" dxfId="11" priority="9">
      <formula>AND($D65&lt;&gt;"Välj tjänst",$D65&lt;&gt;"")</formula>
    </cfRule>
  </conditionalFormatting>
  <conditionalFormatting sqref="Q67:X67">
    <cfRule type="expression" dxfId="10" priority="8">
      <formula>AND($D67&lt;&gt;"Välj tjänst",$D67&lt;&gt;"")</formula>
    </cfRule>
  </conditionalFormatting>
  <conditionalFormatting sqref="Q164:X164 Q167:X168">
    <cfRule type="expression" dxfId="9" priority="24" stopIfTrue="1">
      <formula>#REF!="Ja"</formula>
    </cfRule>
  </conditionalFormatting>
  <conditionalFormatting sqref="Q91:Y100">
    <cfRule type="expression" dxfId="8" priority="7">
      <formula>$I91=""</formula>
    </cfRule>
  </conditionalFormatting>
  <conditionalFormatting sqref="R91:Y100">
    <cfRule type="expression" dxfId="7" priority="3">
      <formula>$Q91="Nej"</formula>
    </cfRule>
  </conditionalFormatting>
  <conditionalFormatting sqref="U108 U114 U120">
    <cfRule type="expression" dxfId="6" priority="22" stopIfTrue="1">
      <formula>AH108</formula>
    </cfRule>
  </conditionalFormatting>
  <conditionalFormatting sqref="U108">
    <cfRule type="cellIs" dxfId="5" priority="21" stopIfTrue="1" operator="equal">
      <formula>"Nej"</formula>
    </cfRule>
  </conditionalFormatting>
  <conditionalFormatting sqref="U114">
    <cfRule type="cellIs" dxfId="4" priority="20" stopIfTrue="1" operator="equal">
      <formula>"Nej"</formula>
    </cfRule>
  </conditionalFormatting>
  <conditionalFormatting sqref="U120">
    <cfRule type="cellIs" dxfId="3" priority="19" stopIfTrue="1" operator="equal">
      <formula>"Nej"</formula>
    </cfRule>
  </conditionalFormatting>
  <conditionalFormatting sqref="U128">
    <cfRule type="cellIs" dxfId="2" priority="16" stopIfTrue="1" operator="equal">
      <formula>"Nej"</formula>
    </cfRule>
    <cfRule type="expression" dxfId="1" priority="17" stopIfTrue="1">
      <formula>AH128</formula>
    </cfRule>
  </conditionalFormatting>
  <dataValidations count="9">
    <dataValidation type="list" allowBlank="1" showInputMessage="1" showErrorMessage="1" sqref="U108 R159 U114 U120 U128 Q91:Q100 F67 F55 F65 F57 F59 F61 F63" xr:uid="{2C2BACED-E761-4141-881C-658BAADDF3AC}">
      <formula1>"Ja,Nej"</formula1>
    </dataValidation>
    <dataValidation type="list" allowBlank="1" showInputMessage="1" showErrorMessage="1" sqref="F39:G48" xr:uid="{A4E6D5FB-EC94-48A8-B58C-FB1637DA0582}">
      <formula1>ResVarTja</formula1>
    </dataValidation>
    <dataValidation type="list" allowBlank="1" showInputMessage="1" showErrorMessage="1" sqref="L34" xr:uid="{C4BCE2D0-2F5A-4E02-AFFB-7CC9FBE22022}">
      <formula1>TblDelområde</formula1>
    </dataValidation>
    <dataValidation type="list" allowBlank="1" showInputMessage="1" showErrorMessage="1" sqref="C75:K75" xr:uid="{75D68800-8441-4F91-AF74-782F4651D421}">
      <formula1>TblGrundTilldeln</formula1>
    </dataValidation>
    <dataValidation type="list" allowBlank="1" showInputMessage="1" showErrorMessage="1" sqref="C82:K82" xr:uid="{B5414357-7E54-4E5E-9B97-375B4BE65E0E}">
      <formula1>TblUtVrd</formula1>
    </dataValidation>
    <dataValidation type="list" allowBlank="1" showInputMessage="1" showErrorMessage="1" sqref="N65 N57 N67 N55 N59 N61 N63 N39:N48" xr:uid="{04870635-2747-4E5E-83A4-8DFC58BAE37B}">
      <formula1>ValBilaga</formula1>
    </dataValidation>
    <dataValidation type="list" allowBlank="1" showInputMessage="1" showErrorMessage="1" sqref="D39:E48" xr:uid="{9B8F2FD7-60A0-427F-872B-CD60D5CB920F}">
      <formula1>TblVaraTjanstAlt</formula1>
    </dataValidation>
    <dataValidation type="list" showInputMessage="1" showErrorMessage="1" sqref="C91:D100" xr:uid="{A7A34E2B-EA49-449F-96F4-7EC4B98DE2FD}">
      <formula1>ListaVaraTjänst</formula1>
    </dataValidation>
    <dataValidation type="list" allowBlank="1" showInputMessage="1" showErrorMessage="1" sqref="Q9:V9" xr:uid="{517E972E-985A-4325-8152-4A20D0C69F83}">
      <formula1>ResLevDelområde</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174FF-2065-4EDC-B960-A67E6D2BA5EF}">
  <sheetPr codeName="Sheet6"/>
  <dimension ref="A2:AS296"/>
  <sheetViews>
    <sheetView showGridLines="0" tabSelected="1" zoomScaleNormal="100" workbookViewId="0">
      <selection activeCell="P9" sqref="P9:U9"/>
    </sheetView>
  </sheetViews>
  <sheetFormatPr defaultColWidth="9.1796875" defaultRowHeight="12.5" x14ac:dyDescent="0.25"/>
  <cols>
    <col min="1" max="1" width="4.1796875" style="123" customWidth="1"/>
    <col min="2" max="2" width="10.26953125" style="124" customWidth="1"/>
    <col min="3" max="4" width="12.7265625" style="124" customWidth="1"/>
    <col min="5" max="8" width="11.7265625" style="124" customWidth="1"/>
    <col min="9" max="10" width="10.26953125" style="124" customWidth="1"/>
    <col min="11" max="11" width="14.1796875" style="124" customWidth="1"/>
    <col min="12" max="12" width="16" style="124" customWidth="1"/>
    <col min="13" max="14" width="12.7265625" style="124" customWidth="1"/>
    <col min="15" max="15" width="3.26953125" style="124" customWidth="1"/>
    <col min="16" max="17" width="19.1796875" style="124" customWidth="1"/>
    <col min="18" max="18" width="12" style="124" customWidth="1"/>
    <col min="19" max="19" width="10.26953125" style="124" customWidth="1"/>
    <col min="20" max="20" width="9.54296875" style="124" customWidth="1"/>
    <col min="21" max="22" width="20.7265625" style="124" customWidth="1"/>
    <col min="23" max="23" width="14.1796875" style="124" customWidth="1"/>
    <col min="24" max="25" width="8.7265625" style="124" customWidth="1"/>
    <col min="26" max="26" width="9.54296875" style="124" customWidth="1"/>
    <col min="27" max="28" width="9.1796875" style="124" customWidth="1"/>
    <col min="29" max="29" width="12.54296875" style="124" customWidth="1"/>
    <col min="30" max="32" width="8.453125" style="124" customWidth="1"/>
    <col min="33" max="34" width="9.7265625" style="124" customWidth="1"/>
    <col min="35" max="35" width="8.453125" style="124" customWidth="1"/>
    <col min="36" max="37" width="7.7265625" style="124" customWidth="1"/>
    <col min="38" max="39" width="8.7265625" style="124" customWidth="1"/>
    <col min="40" max="40" width="7.7265625" style="124" customWidth="1"/>
    <col min="41" max="43" width="9.1796875" style="124" customWidth="1"/>
    <col min="44" max="44" width="10.453125" style="124" customWidth="1"/>
    <col min="45" max="50" width="9.1796875" style="124" customWidth="1"/>
    <col min="51" max="16384" width="9.1796875" style="124"/>
  </cols>
  <sheetData>
    <row r="2" spans="1:34" ht="13" x14ac:dyDescent="0.25">
      <c r="G2" s="125"/>
      <c r="J2" s="126"/>
      <c r="M2" s="127"/>
      <c r="O2" s="128"/>
      <c r="W2" s="128" t="str">
        <f>"Diarienummer avropsberättigad: "&amp;B15</f>
        <v xml:space="preserve">Diarienummer avropsberättigad: </v>
      </c>
      <c r="AC2" s="128"/>
    </row>
    <row r="3" spans="1:34" ht="25" x14ac:dyDescent="0.25">
      <c r="B3" s="341" t="s">
        <v>50</v>
      </c>
      <c r="C3" s="341"/>
      <c r="D3" s="317"/>
      <c r="E3" s="317"/>
      <c r="P3" s="341" t="s">
        <v>51</v>
      </c>
      <c r="Q3" s="342"/>
      <c r="R3" s="317"/>
      <c r="T3" s="272" t="str">
        <f>IF(LarmStatus,"Minst ett av de obligatoriska kraven är inte ifyllda eller besvarade med Nej","")</f>
        <v>Minst ett av de obligatoriska kraven är inte ifyllda eller besvarade med Nej</v>
      </c>
      <c r="U3" s="272"/>
      <c r="V3" s="272"/>
      <c r="W3" s="272"/>
      <c r="X3" s="125"/>
      <c r="Y3" s="125"/>
      <c r="Z3" s="125"/>
      <c r="AB3" s="125"/>
      <c r="AD3" s="130"/>
      <c r="AH3" s="125" t="b">
        <f>OR(AH4:AH900)</f>
        <v>1</v>
      </c>
    </row>
    <row r="4" spans="1:34" ht="32.25" customHeight="1" x14ac:dyDescent="0.45">
      <c r="B4" s="343" t="s">
        <v>89</v>
      </c>
      <c r="C4" s="344"/>
      <c r="D4" s="344"/>
      <c r="E4" s="344"/>
      <c r="F4" s="344"/>
      <c r="G4" s="344"/>
      <c r="H4" s="344"/>
      <c r="I4" s="344"/>
      <c r="J4" s="347" t="s">
        <v>255</v>
      </c>
      <c r="K4" s="348"/>
      <c r="L4" s="348"/>
      <c r="M4" s="348"/>
      <c r="N4" s="348"/>
      <c r="O4" s="349"/>
      <c r="P4" s="350" t="s">
        <v>250</v>
      </c>
      <c r="Q4" s="350"/>
      <c r="R4" s="350"/>
      <c r="S4" s="350"/>
      <c r="T4" s="350"/>
      <c r="U4" s="350"/>
      <c r="V4" s="350"/>
      <c r="W4" s="351"/>
      <c r="Z4" s="131"/>
    </row>
    <row r="5" spans="1:34" ht="63" customHeight="1" x14ac:dyDescent="0.25">
      <c r="B5" s="345"/>
      <c r="C5" s="346"/>
      <c r="D5" s="346"/>
      <c r="E5" s="346"/>
      <c r="F5" s="346"/>
      <c r="G5" s="346"/>
      <c r="H5" s="346"/>
      <c r="I5" s="346"/>
      <c r="J5" s="354" t="s">
        <v>501</v>
      </c>
      <c r="K5" s="319"/>
      <c r="L5" s="319"/>
      <c r="M5" s="319"/>
      <c r="N5" s="319"/>
      <c r="O5" s="355"/>
      <c r="P5" s="352"/>
      <c r="Q5" s="352"/>
      <c r="R5" s="352"/>
      <c r="S5" s="352"/>
      <c r="T5" s="352"/>
      <c r="U5" s="352"/>
      <c r="V5" s="352"/>
      <c r="W5" s="353"/>
      <c r="AB5" s="129"/>
      <c r="AC5" s="132"/>
      <c r="AD5" s="132"/>
      <c r="AE5" s="132"/>
      <c r="AF5" s="132"/>
    </row>
    <row r="6" spans="1:34" ht="26.25" customHeight="1" x14ac:dyDescent="0.25">
      <c r="B6" s="330" t="s">
        <v>116</v>
      </c>
      <c r="C6" s="330"/>
      <c r="D6" s="330"/>
      <c r="E6" s="330"/>
      <c r="F6" s="330"/>
      <c r="G6" s="330"/>
      <c r="H6" s="330"/>
      <c r="I6" s="330"/>
      <c r="J6" s="331" t="s">
        <v>760</v>
      </c>
      <c r="K6" s="332"/>
      <c r="L6" s="332"/>
      <c r="M6" s="332"/>
      <c r="N6" s="332"/>
      <c r="O6" s="333"/>
      <c r="P6" s="125"/>
      <c r="Q6" s="5"/>
      <c r="R6" s="5"/>
      <c r="S6" s="5"/>
      <c r="T6" s="5"/>
      <c r="U6" s="5"/>
      <c r="V6" s="5"/>
      <c r="W6" s="5"/>
      <c r="AB6" s="129"/>
      <c r="AC6" s="132"/>
      <c r="AD6" s="132"/>
      <c r="AE6" s="132"/>
      <c r="AF6" s="132"/>
    </row>
    <row r="7" spans="1:34" ht="18" customHeight="1" x14ac:dyDescent="0.25">
      <c r="B7" s="334" t="s">
        <v>49</v>
      </c>
      <c r="C7" s="334"/>
      <c r="D7" s="334"/>
      <c r="E7" s="334"/>
      <c r="F7" s="334"/>
      <c r="G7" s="334"/>
      <c r="H7" s="334"/>
      <c r="I7" s="334"/>
      <c r="J7" s="331"/>
      <c r="K7" s="332"/>
      <c r="L7" s="332"/>
      <c r="M7" s="332"/>
      <c r="N7" s="332"/>
      <c r="O7" s="333"/>
      <c r="P7" s="157" t="s">
        <v>28</v>
      </c>
      <c r="Q7" s="5"/>
      <c r="R7" s="5"/>
      <c r="S7" s="5"/>
      <c r="T7" s="5"/>
      <c r="U7" s="5"/>
      <c r="V7" s="5"/>
      <c r="W7" s="5"/>
      <c r="AB7" s="129"/>
      <c r="AC7" s="132"/>
      <c r="AD7" s="132"/>
      <c r="AE7" s="132"/>
      <c r="AF7" s="132"/>
    </row>
    <row r="8" spans="1:34" ht="27.75" customHeight="1" x14ac:dyDescent="0.25">
      <c r="B8" s="335" t="s">
        <v>6</v>
      </c>
      <c r="C8" s="336"/>
      <c r="D8" s="336"/>
      <c r="E8" s="336"/>
      <c r="F8" s="336"/>
      <c r="G8" s="336"/>
      <c r="H8" s="335" t="s">
        <v>30</v>
      </c>
      <c r="I8" s="337"/>
      <c r="J8" s="338" t="s">
        <v>631</v>
      </c>
      <c r="K8" s="339"/>
      <c r="L8" s="339"/>
      <c r="M8" s="339"/>
      <c r="N8" s="339"/>
      <c r="O8" s="340"/>
      <c r="P8" s="360" t="s">
        <v>29</v>
      </c>
      <c r="Q8" s="360"/>
      <c r="R8" s="360"/>
      <c r="S8" s="360"/>
      <c r="T8" s="360"/>
      <c r="U8" s="360"/>
      <c r="V8" s="360" t="s">
        <v>30</v>
      </c>
      <c r="W8" s="360"/>
      <c r="AB8" s="129"/>
      <c r="AC8" s="132"/>
      <c r="AD8" s="132"/>
      <c r="AE8" s="132"/>
      <c r="AF8" s="132"/>
    </row>
    <row r="9" spans="1:34" ht="19.5" customHeight="1" x14ac:dyDescent="0.25">
      <c r="B9" s="361"/>
      <c r="C9" s="362"/>
      <c r="D9" s="362"/>
      <c r="E9" s="362"/>
      <c r="F9" s="362"/>
      <c r="G9" s="362"/>
      <c r="H9" s="361"/>
      <c r="I9" s="363"/>
      <c r="J9" s="364" t="s">
        <v>490</v>
      </c>
      <c r="K9" s="365"/>
      <c r="L9" s="365"/>
      <c r="M9" s="365"/>
      <c r="N9" s="365"/>
      <c r="O9" s="366"/>
      <c r="P9" s="367"/>
      <c r="Q9" s="367"/>
      <c r="R9" s="367"/>
      <c r="S9" s="367"/>
      <c r="T9" s="367"/>
      <c r="U9" s="367"/>
      <c r="V9" s="368" t="str">
        <f>IFERROR(INDEX(Admin!$E$61:$E$105,MATCH('1 Specifikation'!$P$9,Admin!$C$61:$C$105,0)),"")</f>
        <v/>
      </c>
      <c r="W9" s="368"/>
      <c r="AB9" s="129"/>
      <c r="AC9" s="132"/>
      <c r="AD9" s="132"/>
      <c r="AE9" s="132"/>
      <c r="AF9" s="132"/>
    </row>
    <row r="10" spans="1:34" s="132" customFormat="1" ht="27.75" customHeight="1" x14ac:dyDescent="0.25">
      <c r="A10" s="158"/>
      <c r="B10" s="356" t="s">
        <v>7</v>
      </c>
      <c r="C10" s="356"/>
      <c r="D10" s="356"/>
      <c r="E10" s="356" t="s">
        <v>5</v>
      </c>
      <c r="F10" s="356"/>
      <c r="G10" s="356"/>
      <c r="H10" s="356" t="s">
        <v>48</v>
      </c>
      <c r="I10" s="356"/>
      <c r="J10" s="357" t="str">
        <f>"Version "&amp;SysAdmin!N5</f>
        <v>Version 1.9</v>
      </c>
      <c r="K10" s="358"/>
      <c r="L10" s="358"/>
      <c r="M10" s="358"/>
      <c r="N10" s="358"/>
      <c r="O10" s="359"/>
      <c r="P10" s="360" t="s">
        <v>1</v>
      </c>
      <c r="Q10" s="360"/>
      <c r="R10" s="360"/>
      <c r="S10" s="360"/>
      <c r="T10" s="360" t="s">
        <v>3</v>
      </c>
      <c r="U10" s="360"/>
      <c r="V10" s="360"/>
      <c r="W10" s="360"/>
      <c r="AB10" s="129"/>
    </row>
    <row r="11" spans="1:34" ht="19.5" customHeight="1" x14ac:dyDescent="0.25">
      <c r="B11" s="369"/>
      <c r="C11" s="369"/>
      <c r="D11" s="369"/>
      <c r="E11" s="369"/>
      <c r="F11" s="369"/>
      <c r="G11" s="369"/>
      <c r="H11" s="369"/>
      <c r="I11" s="369"/>
      <c r="P11" s="368" t="str">
        <f>IFERROR(INDEX(Admin!$L$61:$L$105,MATCH('1 Specifikation'!$P$9,Admin!$C$61:$C$105,0)),"")</f>
        <v/>
      </c>
      <c r="Q11" s="368"/>
      <c r="R11" s="368"/>
      <c r="S11" s="368"/>
      <c r="T11" s="368" t="str">
        <f>IFERROR(INDEX(Admin!$N$61:$N$105,MATCH('1 Specifikation'!$P$9,Admin!$C$61:$C$105,0)),"")</f>
        <v/>
      </c>
      <c r="U11" s="368"/>
      <c r="V11" s="368"/>
      <c r="W11" s="368"/>
      <c r="AB11" s="129"/>
      <c r="AC11" s="132"/>
      <c r="AD11" s="132"/>
      <c r="AE11" s="132"/>
      <c r="AF11" s="132"/>
    </row>
    <row r="12" spans="1:34" ht="27.75" customHeight="1" x14ac:dyDescent="0.25">
      <c r="B12" s="356" t="s">
        <v>47</v>
      </c>
      <c r="C12" s="356"/>
      <c r="D12" s="356"/>
      <c r="E12" s="356" t="s">
        <v>1</v>
      </c>
      <c r="F12" s="356"/>
      <c r="G12" s="356"/>
      <c r="H12" s="356" t="s">
        <v>2</v>
      </c>
      <c r="I12" s="356"/>
      <c r="P12" s="360" t="s">
        <v>7</v>
      </c>
      <c r="Q12" s="360"/>
      <c r="R12" s="360"/>
      <c r="S12" s="370"/>
      <c r="T12" s="360" t="s">
        <v>5</v>
      </c>
      <c r="U12" s="360"/>
      <c r="V12" s="360" t="s">
        <v>48</v>
      </c>
      <c r="W12" s="360"/>
      <c r="AB12" s="129"/>
      <c r="AC12" s="132"/>
      <c r="AD12" s="132"/>
      <c r="AE12" s="132"/>
      <c r="AF12" s="132"/>
    </row>
    <row r="13" spans="1:34" ht="19.5" customHeight="1" x14ac:dyDescent="0.25">
      <c r="B13" s="369"/>
      <c r="C13" s="369"/>
      <c r="D13" s="369"/>
      <c r="E13" s="369"/>
      <c r="F13" s="369"/>
      <c r="G13" s="369"/>
      <c r="H13" s="369"/>
      <c r="I13" s="369"/>
      <c r="P13" s="368" t="str">
        <f>IFERROR(INDEX(Admin!$F$61:$F$105,MATCH('1 Specifikation'!$P$9,Admin!$C$61:$C$105,0)),"")</f>
        <v/>
      </c>
      <c r="Q13" s="368"/>
      <c r="R13" s="368"/>
      <c r="S13" s="368"/>
      <c r="T13" s="368" t="str">
        <f>IFERROR(INDEX(Admin!$G$61:$G$105,MATCH('1 Specifikation'!$P$9,Admin!$C$61:$C$105,0)),"")</f>
        <v/>
      </c>
      <c r="U13" s="368"/>
      <c r="V13" s="368" t="str">
        <f>IFERROR(INDEX(Admin!$H$61:$H$105,MATCH('1 Specifikation'!$P$9,Admin!$C$61:$C$105,0)),"")</f>
        <v/>
      </c>
      <c r="W13" s="368"/>
      <c r="AB13" s="129"/>
      <c r="AC13" s="132"/>
      <c r="AD13" s="132"/>
      <c r="AE13" s="132"/>
      <c r="AF13" s="132"/>
    </row>
    <row r="14" spans="1:34" ht="27.75" customHeight="1" x14ac:dyDescent="0.25">
      <c r="B14" s="356" t="s">
        <v>94</v>
      </c>
      <c r="C14" s="356"/>
      <c r="D14" s="356"/>
      <c r="E14" s="335" t="s">
        <v>3</v>
      </c>
      <c r="F14" s="336"/>
      <c r="G14" s="336"/>
      <c r="H14" s="336"/>
      <c r="I14" s="337"/>
      <c r="P14" s="370" t="s">
        <v>2</v>
      </c>
      <c r="Q14" s="371"/>
      <c r="R14" s="371"/>
      <c r="S14" s="371"/>
      <c r="T14" s="370" t="s">
        <v>31</v>
      </c>
      <c r="U14" s="371"/>
      <c r="V14" s="371"/>
      <c r="W14" s="372"/>
      <c r="AB14" s="129"/>
      <c r="AC14" s="132"/>
      <c r="AD14" s="132"/>
      <c r="AE14" s="132"/>
      <c r="AF14" s="132"/>
    </row>
    <row r="15" spans="1:34" ht="19.5" customHeight="1" x14ac:dyDescent="0.25">
      <c r="B15" s="369"/>
      <c r="C15" s="369"/>
      <c r="D15" s="369"/>
      <c r="E15" s="361"/>
      <c r="F15" s="362"/>
      <c r="G15" s="362"/>
      <c r="H15" s="362"/>
      <c r="I15" s="363"/>
      <c r="P15" s="374" t="str">
        <f>IFERROR(INDEX(Admin!$M$61:$M$105,MATCH('1 Specifikation'!$P$9,Admin!$C$61:$C$105,0)),"")</f>
        <v/>
      </c>
      <c r="Q15" s="375"/>
      <c r="R15" s="375"/>
      <c r="S15" s="375"/>
      <c r="T15" s="374"/>
      <c r="U15" s="375"/>
      <c r="V15" s="375"/>
      <c r="W15" s="376"/>
      <c r="AB15" s="129"/>
      <c r="AC15" s="132"/>
      <c r="AD15" s="132"/>
      <c r="AE15" s="132"/>
      <c r="AF15" s="132"/>
    </row>
    <row r="16" spans="1:34" ht="27.75" customHeight="1" x14ac:dyDescent="0.25">
      <c r="B16" s="336"/>
      <c r="C16" s="336"/>
      <c r="D16" s="336"/>
      <c r="E16" s="336"/>
      <c r="F16" s="336"/>
      <c r="G16" s="336"/>
      <c r="H16" s="336"/>
      <c r="I16" s="336"/>
      <c r="J16" s="126"/>
      <c r="P16" s="370" t="s">
        <v>32</v>
      </c>
      <c r="Q16" s="371"/>
      <c r="R16" s="372"/>
      <c r="S16" s="370" t="s">
        <v>487</v>
      </c>
      <c r="T16" s="371"/>
      <c r="U16" s="371"/>
      <c r="V16" s="371"/>
      <c r="W16" s="372"/>
      <c r="AB16" s="129"/>
      <c r="AC16" s="132"/>
      <c r="AD16" s="132"/>
      <c r="AE16" s="132"/>
      <c r="AF16" s="132"/>
    </row>
    <row r="17" spans="1:34" ht="19.5" customHeight="1" x14ac:dyDescent="0.25">
      <c r="B17" s="373"/>
      <c r="C17" s="373"/>
      <c r="D17" s="373"/>
      <c r="E17" s="373" t="s">
        <v>0</v>
      </c>
      <c r="F17" s="373"/>
      <c r="G17" s="373"/>
      <c r="H17" s="373"/>
      <c r="I17" s="373"/>
      <c r="P17" s="374"/>
      <c r="Q17" s="375"/>
      <c r="R17" s="376"/>
      <c r="S17" s="377"/>
      <c r="T17" s="378"/>
      <c r="U17" s="378"/>
      <c r="V17" s="378"/>
      <c r="W17" s="379"/>
      <c r="AB17" s="129"/>
      <c r="AC17" s="132"/>
      <c r="AD17" s="132"/>
      <c r="AE17" s="132"/>
      <c r="AF17" s="132"/>
      <c r="AH17" s="133" t="b">
        <f>IF(AND(P17=0,P17&lt;&gt;"Ja"),TRUE,FALSE)</f>
        <v>1</v>
      </c>
    </row>
    <row r="18" spans="1:34" ht="19.5" customHeight="1" x14ac:dyDescent="0.25">
      <c r="B18" s="250"/>
      <c r="C18" s="250"/>
      <c r="D18" s="250"/>
      <c r="E18" s="250"/>
      <c r="F18" s="250"/>
      <c r="G18" s="250"/>
      <c r="H18" s="250"/>
      <c r="I18" s="250"/>
      <c r="P18" s="251"/>
      <c r="Q18" s="251"/>
      <c r="R18" s="251"/>
      <c r="S18" s="252"/>
      <c r="T18" s="252"/>
      <c r="U18" s="252"/>
      <c r="V18" s="252"/>
      <c r="W18" s="252"/>
      <c r="AB18" s="129"/>
      <c r="AC18" s="132"/>
      <c r="AD18" s="132"/>
      <c r="AE18" s="132"/>
      <c r="AF18" s="132"/>
      <c r="AH18" s="133"/>
    </row>
    <row r="19" spans="1:34" ht="17.25" customHeight="1" x14ac:dyDescent="0.25">
      <c r="B19" s="125" t="s">
        <v>254</v>
      </c>
      <c r="P19"/>
      <c r="Q19"/>
      <c r="R19"/>
      <c r="S19"/>
      <c r="T19"/>
      <c r="U19"/>
      <c r="V19"/>
      <c r="W19"/>
      <c r="AB19" s="129"/>
      <c r="AC19" s="132"/>
      <c r="AD19" s="132"/>
      <c r="AE19" s="132"/>
      <c r="AF19" s="132"/>
    </row>
    <row r="20" spans="1:34" ht="12.75" customHeight="1" x14ac:dyDescent="0.25">
      <c r="B20" s="383" t="s">
        <v>580</v>
      </c>
      <c r="C20" s="384"/>
      <c r="D20" s="384"/>
      <c r="E20" s="384"/>
      <c r="F20" s="384"/>
      <c r="G20" s="384"/>
      <c r="H20" s="384"/>
      <c r="I20" s="385"/>
      <c r="P20"/>
      <c r="Q20"/>
      <c r="R20"/>
      <c r="S20"/>
      <c r="T20"/>
      <c r="U20"/>
      <c r="V20"/>
      <c r="W20"/>
      <c r="AB20" s="129"/>
      <c r="AC20" s="132"/>
      <c r="AD20" s="132"/>
      <c r="AE20" s="132"/>
      <c r="AF20" s="132"/>
    </row>
    <row r="21" spans="1:34" ht="12.75" customHeight="1" x14ac:dyDescent="0.25">
      <c r="B21" s="386"/>
      <c r="C21" s="274"/>
      <c r="D21" s="274"/>
      <c r="E21" s="274"/>
      <c r="F21" s="274"/>
      <c r="G21" s="274"/>
      <c r="H21" s="274"/>
      <c r="I21" s="387"/>
      <c r="P21"/>
      <c r="Q21"/>
      <c r="R21"/>
      <c r="S21"/>
      <c r="T21"/>
      <c r="U21"/>
      <c r="V21"/>
      <c r="W21"/>
      <c r="AB21" s="129"/>
      <c r="AC21" s="132"/>
      <c r="AD21" s="132"/>
      <c r="AE21" s="132"/>
      <c r="AF21" s="132"/>
    </row>
    <row r="22" spans="1:34" ht="12.75" customHeight="1" x14ac:dyDescent="0.25">
      <c r="B22" s="386"/>
      <c r="C22" s="274"/>
      <c r="D22" s="274"/>
      <c r="E22" s="274"/>
      <c r="F22" s="274"/>
      <c r="G22" s="274"/>
      <c r="H22" s="274"/>
      <c r="I22" s="387"/>
      <c r="P22"/>
      <c r="Q22"/>
      <c r="R22"/>
      <c r="S22"/>
      <c r="T22"/>
      <c r="U22"/>
      <c r="V22"/>
      <c r="W22"/>
      <c r="AB22" s="129"/>
      <c r="AC22" s="132"/>
      <c r="AD22" s="132"/>
      <c r="AE22" s="132"/>
      <c r="AF22" s="132"/>
    </row>
    <row r="23" spans="1:34" ht="12.75" customHeight="1" x14ac:dyDescent="0.25">
      <c r="B23" s="386"/>
      <c r="C23" s="274"/>
      <c r="D23" s="274"/>
      <c r="E23" s="274"/>
      <c r="F23" s="274"/>
      <c r="G23" s="274"/>
      <c r="H23" s="274"/>
      <c r="I23" s="387"/>
      <c r="P23"/>
      <c r="Q23"/>
      <c r="R23"/>
      <c r="S23"/>
      <c r="T23"/>
      <c r="U23"/>
      <c r="V23"/>
      <c r="W23"/>
      <c r="AB23" s="129"/>
      <c r="AC23" s="132"/>
      <c r="AD23" s="132"/>
      <c r="AE23" s="132"/>
      <c r="AF23" s="132"/>
    </row>
    <row r="24" spans="1:34" ht="54.4" customHeight="1" x14ac:dyDescent="0.25">
      <c r="B24" s="386"/>
      <c r="C24" s="274"/>
      <c r="D24" s="274"/>
      <c r="E24" s="274"/>
      <c r="F24" s="274"/>
      <c r="G24" s="274"/>
      <c r="H24" s="274"/>
      <c r="I24" s="387"/>
      <c r="P24"/>
      <c r="Q24"/>
      <c r="R24"/>
      <c r="S24"/>
      <c r="T24"/>
      <c r="U24"/>
      <c r="V24"/>
      <c r="W24"/>
      <c r="AB24" s="129"/>
      <c r="AC24" s="132"/>
      <c r="AD24" s="132"/>
      <c r="AE24" s="132"/>
      <c r="AF24" s="132"/>
    </row>
    <row r="25" spans="1:34" ht="43.15" customHeight="1" x14ac:dyDescent="0.25">
      <c r="B25" s="388"/>
      <c r="C25" s="389"/>
      <c r="D25" s="389"/>
      <c r="E25" s="389"/>
      <c r="F25" s="389"/>
      <c r="G25" s="389"/>
      <c r="H25" s="389"/>
      <c r="I25" s="390"/>
      <c r="AB25" s="129"/>
      <c r="AC25" s="132"/>
      <c r="AD25" s="132"/>
      <c r="AE25" s="132"/>
      <c r="AF25" s="132"/>
    </row>
    <row r="26" spans="1:34" ht="17.25" customHeight="1" x14ac:dyDescent="0.25">
      <c r="B26" s="132"/>
      <c r="C26" s="133"/>
      <c r="D26" s="133"/>
      <c r="E26" s="133"/>
      <c r="F26" s="133"/>
      <c r="G26" s="133"/>
      <c r="H26" s="133"/>
      <c r="P26" s="125" t="s">
        <v>488</v>
      </c>
    </row>
    <row r="27" spans="1:34" ht="55.5" customHeight="1" x14ac:dyDescent="0.3">
      <c r="B27" s="134" t="s">
        <v>252</v>
      </c>
      <c r="P27" s="391" t="s">
        <v>489</v>
      </c>
      <c r="Q27" s="392"/>
      <c r="R27" s="392"/>
      <c r="S27" s="392"/>
      <c r="T27" s="392"/>
      <c r="U27" s="392"/>
      <c r="V27" s="392"/>
      <c r="W27" s="393"/>
      <c r="AB27" s="129"/>
      <c r="AC27" s="132"/>
      <c r="AD27" s="132"/>
      <c r="AE27" s="132"/>
      <c r="AF27" s="132"/>
    </row>
    <row r="28" spans="1:34" ht="115.5" customHeight="1" x14ac:dyDescent="0.25">
      <c r="B28" s="382"/>
      <c r="C28" s="394"/>
      <c r="D28" s="394"/>
      <c r="E28" s="394"/>
      <c r="F28" s="394"/>
      <c r="G28" s="394"/>
      <c r="H28" s="394"/>
      <c r="I28" s="394"/>
      <c r="P28" s="395"/>
      <c r="Q28" s="396"/>
      <c r="R28" s="396"/>
      <c r="S28" s="396"/>
      <c r="T28" s="396"/>
      <c r="U28" s="396"/>
      <c r="V28" s="396"/>
      <c r="W28" s="397"/>
      <c r="AB28" s="129"/>
      <c r="AC28" s="132"/>
      <c r="AD28" s="132"/>
      <c r="AE28" s="132"/>
      <c r="AF28" s="132"/>
    </row>
    <row r="29" spans="1:34" ht="17.25" customHeight="1" x14ac:dyDescent="0.25">
      <c r="B29" s="159"/>
      <c r="C29" s="160"/>
      <c r="D29" s="160"/>
      <c r="E29" s="160"/>
      <c r="F29" s="160"/>
      <c r="G29" s="160"/>
      <c r="H29" s="160"/>
    </row>
    <row r="30" spans="1:34" ht="27.75" customHeight="1" x14ac:dyDescent="0.25">
      <c r="A30"/>
      <c r="B30" s="398" t="s">
        <v>86</v>
      </c>
      <c r="C30" s="398"/>
      <c r="D30" s="398"/>
      <c r="E30"/>
    </row>
    <row r="31" spans="1:34" ht="19.5" customHeight="1" x14ac:dyDescent="0.25">
      <c r="A31"/>
      <c r="B31" s="382"/>
      <c r="C31" s="382"/>
      <c r="D31" s="382"/>
      <c r="E31"/>
    </row>
    <row r="32" spans="1:34" ht="12.75" customHeight="1" x14ac:dyDescent="0.25">
      <c r="A32"/>
      <c r="B32"/>
      <c r="C32"/>
      <c r="D32"/>
      <c r="E32"/>
    </row>
    <row r="33" spans="1:27" ht="27.75" hidden="1" customHeight="1" x14ac:dyDescent="0.25">
      <c r="A33"/>
      <c r="B33"/>
      <c r="C33"/>
      <c r="D33"/>
      <c r="E33"/>
    </row>
    <row r="34" spans="1:27" ht="19.5" hidden="1" customHeight="1" x14ac:dyDescent="0.25">
      <c r="A34"/>
      <c r="B34"/>
      <c r="C34"/>
      <c r="D34"/>
      <c r="E34"/>
      <c r="P34" s="253"/>
      <c r="Q34" s="253"/>
      <c r="R34" s="253"/>
    </row>
    <row r="35" spans="1:27" ht="12.75" hidden="1" customHeight="1" x14ac:dyDescent="0.25">
      <c r="A35"/>
      <c r="B35"/>
      <c r="C35"/>
      <c r="D35"/>
      <c r="E35"/>
      <c r="F35" s="126"/>
    </row>
    <row r="36" spans="1:27" ht="27.75" hidden="1" customHeight="1" x14ac:dyDescent="0.25">
      <c r="A36"/>
      <c r="B36"/>
      <c r="C36"/>
      <c r="D36"/>
      <c r="E36"/>
      <c r="G36" s="380"/>
      <c r="H36" s="380"/>
    </row>
    <row r="37" spans="1:27" ht="19.5" customHeight="1" x14ac:dyDescent="0.25">
      <c r="A37"/>
      <c r="B37"/>
      <c r="C37"/>
      <c r="D37"/>
      <c r="E37"/>
      <c r="G37" s="381"/>
      <c r="H37" s="381"/>
      <c r="P37" s="253"/>
      <c r="Q37" s="253"/>
      <c r="R37" s="253"/>
    </row>
    <row r="38" spans="1:27" ht="12.75" hidden="1" customHeight="1" x14ac:dyDescent="0.25"/>
    <row r="39" spans="1:27" ht="26.25" hidden="1" customHeight="1" x14ac:dyDescent="0.25">
      <c r="B39" s="408" t="s">
        <v>251</v>
      </c>
      <c r="C39" s="409"/>
      <c r="D39" s="409"/>
      <c r="E39" s="409"/>
      <c r="F39" s="409"/>
      <c r="G39" s="409"/>
      <c r="H39" s="409"/>
      <c r="I39" s="409"/>
      <c r="J39" s="409"/>
      <c r="K39" s="409"/>
      <c r="L39" s="254"/>
      <c r="M39" s="255"/>
      <c r="N39" s="255"/>
    </row>
    <row r="40" spans="1:27" ht="26.25" hidden="1" customHeight="1" x14ac:dyDescent="0.25">
      <c r="B40" s="410" t="s">
        <v>146</v>
      </c>
      <c r="C40" s="411"/>
      <c r="D40" s="411"/>
      <c r="E40" s="411"/>
      <c r="F40" s="411"/>
      <c r="G40" s="411"/>
      <c r="H40" s="411"/>
      <c r="I40" s="411"/>
      <c r="J40" s="411"/>
      <c r="K40" s="411"/>
      <c r="L40" s="256"/>
      <c r="M40" s="257"/>
      <c r="N40" s="257"/>
    </row>
    <row r="41" spans="1:27" ht="12.75" customHeight="1" x14ac:dyDescent="0.25">
      <c r="B41" s="135"/>
      <c r="C41" s="135"/>
      <c r="D41" s="135"/>
      <c r="E41" s="135"/>
      <c r="F41" s="135"/>
      <c r="G41" s="135"/>
      <c r="H41" s="135"/>
      <c r="I41" s="135"/>
      <c r="J41" s="135"/>
      <c r="K41" s="136"/>
    </row>
    <row r="42" spans="1:27" ht="27.75" customHeight="1" x14ac:dyDescent="0.25">
      <c r="B42" s="412" t="s">
        <v>544</v>
      </c>
      <c r="C42" s="413"/>
      <c r="D42" s="413"/>
      <c r="E42" s="413"/>
      <c r="F42" s="413"/>
      <c r="G42" s="413"/>
      <c r="H42" s="413"/>
      <c r="I42" s="413"/>
      <c r="J42" s="413"/>
      <c r="K42" s="413"/>
      <c r="L42" s="95"/>
      <c r="M42" s="96"/>
      <c r="N42" s="96"/>
    </row>
    <row r="43" spans="1:27" ht="25.5" customHeight="1" x14ac:dyDescent="0.25">
      <c r="B43" s="414" t="s">
        <v>147</v>
      </c>
      <c r="C43" s="415"/>
      <c r="D43" s="415"/>
      <c r="E43" s="415"/>
      <c r="F43" s="415"/>
      <c r="G43" s="415"/>
      <c r="H43" s="415"/>
      <c r="I43" s="415"/>
      <c r="J43" s="415"/>
      <c r="K43" s="415"/>
      <c r="L43" s="258"/>
      <c r="M43" s="202"/>
      <c r="N43" s="202"/>
      <c r="P43" s="93"/>
      <c r="Q43" s="93"/>
      <c r="R43" s="93"/>
      <c r="V43" s="126"/>
    </row>
    <row r="44" spans="1:27" ht="18.75" customHeight="1" x14ac:dyDescent="0.25">
      <c r="B44" s="132"/>
      <c r="C44" s="132"/>
      <c r="D44" s="132"/>
      <c r="E44" s="132"/>
      <c r="F44" s="132"/>
      <c r="G44" s="132"/>
      <c r="H44" s="132"/>
      <c r="I44" s="132"/>
      <c r="J44" s="132"/>
      <c r="K44" s="132"/>
      <c r="L44" s="132"/>
      <c r="M44" s="132"/>
      <c r="N44" s="132"/>
    </row>
    <row r="45" spans="1:27" ht="18.75" customHeight="1" x14ac:dyDescent="0.25">
      <c r="B45" s="132"/>
      <c r="C45" s="132"/>
      <c r="D45" s="132"/>
      <c r="E45" s="132"/>
      <c r="F45" s="132"/>
      <c r="G45" s="132"/>
      <c r="H45" s="132"/>
      <c r="I45" s="132"/>
      <c r="J45" s="132"/>
      <c r="K45" s="132"/>
      <c r="L45" s="132"/>
      <c r="M45" s="132"/>
      <c r="N45" s="132"/>
    </row>
    <row r="46" spans="1:27" ht="18.75" customHeight="1" x14ac:dyDescent="0.25">
      <c r="B46" s="132"/>
      <c r="C46" s="132"/>
      <c r="D46" s="132"/>
      <c r="E46" s="132"/>
      <c r="F46" s="132"/>
      <c r="G46" s="132"/>
      <c r="H46" s="132"/>
      <c r="I46" s="132"/>
      <c r="J46" s="132"/>
      <c r="K46" s="132"/>
      <c r="L46" s="132"/>
      <c r="M46" s="132"/>
      <c r="N46" s="132"/>
    </row>
    <row r="47" spans="1:27" ht="59.25" customHeight="1" x14ac:dyDescent="0.25">
      <c r="F47" s="416" t="s">
        <v>632</v>
      </c>
      <c r="G47" s="416"/>
      <c r="H47" s="416"/>
      <c r="I47" s="416"/>
      <c r="J47" s="171"/>
      <c r="K47" s="171"/>
      <c r="L47" s="171"/>
      <c r="M47" s="171"/>
      <c r="N47" s="132"/>
      <c r="X47" s="137"/>
      <c r="Y47" s="138"/>
      <c r="Z47" s="138"/>
      <c r="AA47" s="138"/>
    </row>
    <row r="48" spans="1:27" ht="59.25" customHeight="1" x14ac:dyDescent="0.25">
      <c r="B48" s="418" t="s">
        <v>602</v>
      </c>
      <c r="C48" s="418"/>
      <c r="D48" s="418"/>
      <c r="E48" s="418"/>
      <c r="F48" s="417"/>
      <c r="G48" s="417"/>
      <c r="H48" s="417"/>
      <c r="I48" s="417"/>
      <c r="J48" s="172"/>
      <c r="K48" s="172"/>
      <c r="L48" s="172"/>
      <c r="M48" s="172"/>
      <c r="P48" s="399" t="s">
        <v>44</v>
      </c>
      <c r="Q48" s="399"/>
      <c r="R48" s="130"/>
      <c r="S48" s="130"/>
      <c r="T48" s="130"/>
    </row>
    <row r="49" spans="2:43" ht="96.75" customHeight="1" x14ac:dyDescent="0.25">
      <c r="B49" s="259" t="s">
        <v>773</v>
      </c>
      <c r="C49" s="400" t="s">
        <v>624</v>
      </c>
      <c r="D49" s="401"/>
      <c r="E49" s="401"/>
      <c r="F49" s="402"/>
      <c r="G49" s="403" t="s">
        <v>603</v>
      </c>
      <c r="H49" s="404"/>
      <c r="I49" s="404"/>
      <c r="J49" s="404"/>
      <c r="K49" s="404"/>
      <c r="L49" s="405"/>
      <c r="M49" s="260" t="s">
        <v>119</v>
      </c>
      <c r="N49" s="261" t="s">
        <v>819</v>
      </c>
      <c r="P49" s="419" t="s">
        <v>775</v>
      </c>
      <c r="Q49" s="420"/>
      <c r="R49" s="420"/>
      <c r="S49" s="420"/>
      <c r="T49" s="420"/>
      <c r="U49" s="260" t="s">
        <v>815</v>
      </c>
      <c r="V49" s="260" t="s">
        <v>816</v>
      </c>
      <c r="W49" s="262" t="s">
        <v>629</v>
      </c>
      <c r="X49" s="406" t="s">
        <v>253</v>
      </c>
      <c r="Y49" s="407"/>
    </row>
    <row r="50" spans="2:43" ht="43.5" customHeight="1" x14ac:dyDescent="0.25">
      <c r="B50" s="100" t="s">
        <v>76</v>
      </c>
      <c r="C50" s="322"/>
      <c r="D50" s="323"/>
      <c r="E50" s="323"/>
      <c r="F50" s="324"/>
      <c r="G50" s="423"/>
      <c r="H50" s="424"/>
      <c r="I50" s="424"/>
      <c r="J50" s="424"/>
      <c r="K50" s="424"/>
      <c r="L50" s="425"/>
      <c r="M50" s="101"/>
      <c r="N50" s="101"/>
      <c r="P50" s="421"/>
      <c r="Q50" s="422"/>
      <c r="R50" s="422"/>
      <c r="S50" s="422"/>
      <c r="T50" s="422"/>
      <c r="U50" s="181"/>
      <c r="V50" s="162"/>
      <c r="W50" s="179" t="str">
        <f>IFERROR(IF(V50="","",INDEX(Admin!$Y$37:$AG$50,MATCH('1 Specifikation'!$P$9,Admin!$X$37:$X$50,0),MATCH('1 Specifikation'!USRDelområde,Admin!$Y$36:$AG$36,))),"")</f>
        <v/>
      </c>
      <c r="X50" s="426" t="str">
        <f>IFERROR(N50*V50*(1-W50),"")</f>
        <v/>
      </c>
      <c r="Y50" s="427"/>
      <c r="Z50" s="176"/>
      <c r="AA50" s="132"/>
      <c r="AB50" s="132"/>
      <c r="AC50" s="132"/>
      <c r="AD50" s="132"/>
      <c r="AE50" s="132"/>
      <c r="AF50" s="132"/>
      <c r="AG50" s="132"/>
      <c r="AH50" s="132"/>
      <c r="AI50" s="132"/>
      <c r="AJ50" s="132"/>
      <c r="AK50" s="132"/>
      <c r="AL50" s="132"/>
      <c r="AM50" s="132"/>
      <c r="AN50" s="132"/>
      <c r="AO50" s="132"/>
      <c r="AP50" s="132"/>
      <c r="AQ50" s="132"/>
    </row>
    <row r="51" spans="2:43" ht="42.75" customHeight="1" x14ac:dyDescent="0.25">
      <c r="B51" s="100" t="s">
        <v>77</v>
      </c>
      <c r="C51" s="322"/>
      <c r="D51" s="323"/>
      <c r="E51" s="323"/>
      <c r="F51" s="324"/>
      <c r="G51" s="423"/>
      <c r="H51" s="424"/>
      <c r="I51" s="424"/>
      <c r="J51" s="424"/>
      <c r="K51" s="424"/>
      <c r="L51" s="425"/>
      <c r="M51" s="101"/>
      <c r="N51" s="101"/>
      <c r="P51" s="421"/>
      <c r="Q51" s="422"/>
      <c r="R51" s="422"/>
      <c r="S51" s="422"/>
      <c r="T51" s="422"/>
      <c r="U51" s="181"/>
      <c r="V51" s="162"/>
      <c r="W51" s="179" t="str">
        <f>IFERROR(IF(V51="","",INDEX(Admin!$Y$37:$AG$50,MATCH('1 Specifikation'!$P$9,Admin!$X$37:$X$50,0),MATCH('1 Specifikation'!USRDelområde,Admin!$Y$36:$AG$36,))),"")</f>
        <v/>
      </c>
      <c r="X51" s="426" t="str">
        <f t="shared" ref="X51:X69" si="0">IFERROR(N51*V51*(1-W51),"")</f>
        <v/>
      </c>
      <c r="Y51" s="427"/>
    </row>
    <row r="52" spans="2:43" ht="42.75" customHeight="1" x14ac:dyDescent="0.25">
      <c r="B52" s="100" t="s">
        <v>78</v>
      </c>
      <c r="C52" s="322"/>
      <c r="D52" s="323"/>
      <c r="E52" s="323"/>
      <c r="F52" s="324"/>
      <c r="G52" s="423"/>
      <c r="H52" s="424"/>
      <c r="I52" s="424"/>
      <c r="J52" s="424"/>
      <c r="K52" s="424"/>
      <c r="L52" s="425"/>
      <c r="M52" s="101"/>
      <c r="N52" s="101"/>
      <c r="P52" s="421"/>
      <c r="Q52" s="422"/>
      <c r="R52" s="422"/>
      <c r="S52" s="422"/>
      <c r="T52" s="422"/>
      <c r="U52" s="181"/>
      <c r="V52" s="162"/>
      <c r="W52" s="179" t="str">
        <f>IFERROR(IF(V52="","",INDEX(Admin!$Y$37:$AG$50,MATCH('1 Specifikation'!$P$9,Admin!$X$37:$X$50,0),MATCH('1 Specifikation'!USRDelområde,Admin!$Y$36:$AG$36,))),"")</f>
        <v/>
      </c>
      <c r="X52" s="426" t="str">
        <f t="shared" si="0"/>
        <v/>
      </c>
      <c r="Y52" s="427"/>
    </row>
    <row r="53" spans="2:43" ht="42.75" customHeight="1" x14ac:dyDescent="0.25">
      <c r="B53" s="100" t="s">
        <v>79</v>
      </c>
      <c r="C53" s="322"/>
      <c r="D53" s="323"/>
      <c r="E53" s="323"/>
      <c r="F53" s="324"/>
      <c r="G53" s="423"/>
      <c r="H53" s="424"/>
      <c r="I53" s="424"/>
      <c r="J53" s="424"/>
      <c r="K53" s="424"/>
      <c r="L53" s="425"/>
      <c r="M53" s="101"/>
      <c r="N53" s="101"/>
      <c r="P53" s="421"/>
      <c r="Q53" s="422"/>
      <c r="R53" s="422"/>
      <c r="S53" s="422"/>
      <c r="T53" s="422"/>
      <c r="U53" s="181"/>
      <c r="V53" s="162"/>
      <c r="W53" s="179" t="str">
        <f>IFERROR(IF(V53="","",INDEX(Admin!$Y$37:$AG$50,MATCH('1 Specifikation'!$P$9,Admin!$X$37:$X$50,0),MATCH('1 Specifikation'!USRDelområde,Admin!$Y$36:$AG$36,))),"")</f>
        <v/>
      </c>
      <c r="X53" s="426" t="str">
        <f t="shared" si="0"/>
        <v/>
      </c>
      <c r="Y53" s="427"/>
    </row>
    <row r="54" spans="2:43" ht="42.75" customHeight="1" x14ac:dyDescent="0.25">
      <c r="B54" s="100" t="s">
        <v>80</v>
      </c>
      <c r="C54" s="322"/>
      <c r="D54" s="323"/>
      <c r="E54" s="323"/>
      <c r="F54" s="324"/>
      <c r="G54" s="423"/>
      <c r="H54" s="424"/>
      <c r="I54" s="424"/>
      <c r="J54" s="424"/>
      <c r="K54" s="424"/>
      <c r="L54" s="425"/>
      <c r="M54" s="101"/>
      <c r="N54" s="101"/>
      <c r="P54" s="421"/>
      <c r="Q54" s="422"/>
      <c r="R54" s="422"/>
      <c r="S54" s="422"/>
      <c r="T54" s="422"/>
      <c r="U54" s="181"/>
      <c r="V54" s="162"/>
      <c r="W54" s="179" t="str">
        <f>IFERROR(IF(V54="","",INDEX(Admin!$Y$37:$AG$50,MATCH('1 Specifikation'!$P$9,Admin!$X$37:$X$50,0),MATCH('1 Specifikation'!USRDelområde,Admin!$Y$36:$AG$36,))),"")</f>
        <v/>
      </c>
      <c r="X54" s="426" t="str">
        <f t="shared" si="0"/>
        <v/>
      </c>
      <c r="Y54" s="427"/>
    </row>
    <row r="55" spans="2:43" ht="42.75" customHeight="1" x14ac:dyDescent="0.25">
      <c r="B55" s="100" t="s">
        <v>82</v>
      </c>
      <c r="C55" s="322"/>
      <c r="D55" s="323"/>
      <c r="E55" s="323"/>
      <c r="F55" s="324"/>
      <c r="G55" s="423"/>
      <c r="H55" s="424"/>
      <c r="I55" s="424"/>
      <c r="J55" s="424"/>
      <c r="K55" s="424"/>
      <c r="L55" s="425"/>
      <c r="M55" s="101"/>
      <c r="N55" s="101"/>
      <c r="P55" s="421"/>
      <c r="Q55" s="422"/>
      <c r="R55" s="422"/>
      <c r="S55" s="422"/>
      <c r="T55" s="422"/>
      <c r="U55" s="181"/>
      <c r="V55" s="162"/>
      <c r="W55" s="179" t="str">
        <f>IFERROR(IF(V55="","",INDEX(Admin!$Y$37:$AG$50,MATCH('1 Specifikation'!$P$9,Admin!$X$37:$X$50,0),MATCH('1 Specifikation'!USRDelområde,Admin!$Y$36:$AG$36,))),"")</f>
        <v/>
      </c>
      <c r="X55" s="426" t="str">
        <f t="shared" si="0"/>
        <v/>
      </c>
      <c r="Y55" s="427"/>
    </row>
    <row r="56" spans="2:43" ht="42.75" customHeight="1" x14ac:dyDescent="0.25">
      <c r="B56" s="100" t="s">
        <v>81</v>
      </c>
      <c r="C56" s="322"/>
      <c r="D56" s="323"/>
      <c r="E56" s="323"/>
      <c r="F56" s="324"/>
      <c r="G56" s="423"/>
      <c r="H56" s="424"/>
      <c r="I56" s="424"/>
      <c r="J56" s="424"/>
      <c r="K56" s="424"/>
      <c r="L56" s="425"/>
      <c r="M56" s="101"/>
      <c r="N56" s="101"/>
      <c r="P56" s="421"/>
      <c r="Q56" s="422"/>
      <c r="R56" s="422"/>
      <c r="S56" s="422"/>
      <c r="T56" s="422"/>
      <c r="U56" s="181"/>
      <c r="V56" s="162"/>
      <c r="W56" s="179" t="str">
        <f>IFERROR(IF(V56="","",INDEX(Admin!$Y$37:$AG$50,MATCH('1 Specifikation'!$P$9,Admin!$X$37:$X$50,0),MATCH('1 Specifikation'!USRDelområde,Admin!$Y$36:$AG$36,))),"")</f>
        <v/>
      </c>
      <c r="X56" s="426" t="str">
        <f t="shared" si="0"/>
        <v/>
      </c>
      <c r="Y56" s="427"/>
    </row>
    <row r="57" spans="2:43" ht="42.75" customHeight="1" x14ac:dyDescent="0.25">
      <c r="B57" s="100" t="s">
        <v>83</v>
      </c>
      <c r="C57" s="322"/>
      <c r="D57" s="323"/>
      <c r="E57" s="323"/>
      <c r="F57" s="324"/>
      <c r="G57" s="423"/>
      <c r="H57" s="424"/>
      <c r="I57" s="424"/>
      <c r="J57" s="424"/>
      <c r="K57" s="424"/>
      <c r="L57" s="425"/>
      <c r="M57" s="101"/>
      <c r="N57" s="101"/>
      <c r="P57" s="421"/>
      <c r="Q57" s="422"/>
      <c r="R57" s="422"/>
      <c r="S57" s="422"/>
      <c r="T57" s="422"/>
      <c r="U57" s="181"/>
      <c r="V57" s="162"/>
      <c r="W57" s="179" t="str">
        <f>IFERROR(IF(V57="","",INDEX(Admin!$Y$37:$AG$50,MATCH('1 Specifikation'!$P$9,Admin!$X$37:$X$50,0),MATCH('1 Specifikation'!USRDelområde,Admin!$Y$36:$AG$36,))),"")</f>
        <v/>
      </c>
      <c r="X57" s="426" t="str">
        <f t="shared" si="0"/>
        <v/>
      </c>
      <c r="Y57" s="427"/>
    </row>
    <row r="58" spans="2:43" ht="42.75" customHeight="1" x14ac:dyDescent="0.25">
      <c r="B58" s="100" t="s">
        <v>84</v>
      </c>
      <c r="C58" s="322"/>
      <c r="D58" s="323"/>
      <c r="E58" s="323"/>
      <c r="F58" s="324"/>
      <c r="G58" s="423"/>
      <c r="H58" s="424"/>
      <c r="I58" s="424"/>
      <c r="J58" s="424"/>
      <c r="K58" s="424"/>
      <c r="L58" s="425"/>
      <c r="M58" s="101"/>
      <c r="N58" s="101"/>
      <c r="P58" s="421"/>
      <c r="Q58" s="422"/>
      <c r="R58" s="422"/>
      <c r="S58" s="422"/>
      <c r="T58" s="422"/>
      <c r="U58" s="181"/>
      <c r="V58" s="162"/>
      <c r="W58" s="179" t="str">
        <f>IFERROR(IF(V58="","",INDEX(Admin!$Y$37:$AG$50,MATCH('1 Specifikation'!$P$9,Admin!$X$37:$X$50,0),MATCH('1 Specifikation'!USRDelområde,Admin!$Y$36:$AG$36,))),"")</f>
        <v/>
      </c>
      <c r="X58" s="426" t="str">
        <f t="shared" si="0"/>
        <v/>
      </c>
      <c r="Y58" s="427"/>
    </row>
    <row r="59" spans="2:43" ht="42.75" customHeight="1" x14ac:dyDescent="0.25">
      <c r="B59" s="100" t="s">
        <v>85</v>
      </c>
      <c r="C59" s="322"/>
      <c r="D59" s="323"/>
      <c r="E59" s="323"/>
      <c r="F59" s="324"/>
      <c r="G59" s="423"/>
      <c r="H59" s="424"/>
      <c r="I59" s="424"/>
      <c r="J59" s="424"/>
      <c r="K59" s="424"/>
      <c r="L59" s="425"/>
      <c r="M59" s="101"/>
      <c r="N59" s="101"/>
      <c r="P59" s="421"/>
      <c r="Q59" s="422"/>
      <c r="R59" s="422"/>
      <c r="S59" s="422"/>
      <c r="T59" s="422"/>
      <c r="U59" s="181"/>
      <c r="V59" s="162"/>
      <c r="W59" s="179" t="str">
        <f>IFERROR(IF(V59="","",INDEX(Admin!$Y$37:$AG$50,MATCH('1 Specifikation'!$P$9,Admin!$X$37:$X$50,0),MATCH('1 Specifikation'!USRDelområde,Admin!$Y$36:$AG$36,))),"")</f>
        <v/>
      </c>
      <c r="X59" s="426" t="str">
        <f t="shared" si="0"/>
        <v/>
      </c>
      <c r="Y59" s="427"/>
    </row>
    <row r="60" spans="2:43" ht="42.75" customHeight="1" x14ac:dyDescent="0.25">
      <c r="B60" s="100" t="s">
        <v>121</v>
      </c>
      <c r="C60" s="322"/>
      <c r="D60" s="323"/>
      <c r="E60" s="323"/>
      <c r="F60" s="324"/>
      <c r="G60" s="423"/>
      <c r="H60" s="424"/>
      <c r="I60" s="424"/>
      <c r="J60" s="424"/>
      <c r="K60" s="424"/>
      <c r="L60" s="425"/>
      <c r="M60" s="101"/>
      <c r="N60" s="101"/>
      <c r="P60" s="421"/>
      <c r="Q60" s="422"/>
      <c r="R60" s="422"/>
      <c r="S60" s="422"/>
      <c r="T60" s="422"/>
      <c r="U60" s="181"/>
      <c r="V60" s="162"/>
      <c r="W60" s="179" t="str">
        <f>IFERROR(IF(V60="","",INDEX(Admin!$Y$37:$AG$50,MATCH('1 Specifikation'!$P$9,Admin!$X$37:$X$50,0),MATCH('1 Specifikation'!USRDelområde,Admin!$Y$36:$AG$36,))),"")</f>
        <v/>
      </c>
      <c r="X60" s="426" t="str">
        <f t="shared" si="0"/>
        <v/>
      </c>
      <c r="Y60" s="427"/>
    </row>
    <row r="61" spans="2:43" ht="42.75" customHeight="1" x14ac:dyDescent="0.25">
      <c r="B61" s="100" t="s">
        <v>122</v>
      </c>
      <c r="C61" s="322"/>
      <c r="D61" s="323"/>
      <c r="E61" s="323"/>
      <c r="F61" s="324"/>
      <c r="G61" s="423"/>
      <c r="H61" s="424"/>
      <c r="I61" s="424"/>
      <c r="J61" s="424"/>
      <c r="K61" s="424"/>
      <c r="L61" s="425"/>
      <c r="M61" s="101"/>
      <c r="N61" s="101"/>
      <c r="P61" s="421"/>
      <c r="Q61" s="422"/>
      <c r="R61" s="422"/>
      <c r="S61" s="422"/>
      <c r="T61" s="422"/>
      <c r="U61" s="181"/>
      <c r="V61" s="162"/>
      <c r="W61" s="179" t="str">
        <f>IFERROR(IF(V61="","",INDEX(Admin!$Y$37:$AG$50,MATCH('1 Specifikation'!$P$9,Admin!$X$37:$X$50,0),MATCH('1 Specifikation'!USRDelområde,Admin!$Y$36:$AG$36,))),"")</f>
        <v/>
      </c>
      <c r="X61" s="426" t="str">
        <f t="shared" si="0"/>
        <v/>
      </c>
      <c r="Y61" s="427"/>
    </row>
    <row r="62" spans="2:43" ht="42.75" customHeight="1" x14ac:dyDescent="0.25">
      <c r="B62" s="100" t="s">
        <v>123</v>
      </c>
      <c r="C62" s="322"/>
      <c r="D62" s="323"/>
      <c r="E62" s="323"/>
      <c r="F62" s="324"/>
      <c r="G62" s="423"/>
      <c r="H62" s="424"/>
      <c r="I62" s="424"/>
      <c r="J62" s="424"/>
      <c r="K62" s="424"/>
      <c r="L62" s="425"/>
      <c r="M62" s="101"/>
      <c r="N62" s="101"/>
      <c r="P62" s="421"/>
      <c r="Q62" s="422"/>
      <c r="R62" s="422"/>
      <c r="S62" s="422"/>
      <c r="T62" s="422"/>
      <c r="U62" s="181"/>
      <c r="V62" s="162"/>
      <c r="W62" s="179" t="str">
        <f>IFERROR(IF(V62="","",INDEX(Admin!$Y$37:$AG$50,MATCH('1 Specifikation'!$P$9,Admin!$X$37:$X$50,0),MATCH('1 Specifikation'!USRDelområde,Admin!$Y$36:$AG$36,))),"")</f>
        <v/>
      </c>
      <c r="X62" s="426" t="str">
        <f t="shared" si="0"/>
        <v/>
      </c>
      <c r="Y62" s="427"/>
    </row>
    <row r="63" spans="2:43" ht="42.75" customHeight="1" x14ac:dyDescent="0.25">
      <c r="B63" s="100" t="s">
        <v>124</v>
      </c>
      <c r="C63" s="322"/>
      <c r="D63" s="323"/>
      <c r="E63" s="323"/>
      <c r="F63" s="324"/>
      <c r="G63" s="423"/>
      <c r="H63" s="424"/>
      <c r="I63" s="424"/>
      <c r="J63" s="424"/>
      <c r="K63" s="424"/>
      <c r="L63" s="425"/>
      <c r="M63" s="101"/>
      <c r="N63" s="101"/>
      <c r="P63" s="421"/>
      <c r="Q63" s="422"/>
      <c r="R63" s="422"/>
      <c r="S63" s="422"/>
      <c r="T63" s="422"/>
      <c r="U63" s="181"/>
      <c r="V63" s="162"/>
      <c r="W63" s="179" t="str">
        <f>IFERROR(IF(V63="","",INDEX(Admin!$Y$37:$AG$50,MATCH('1 Specifikation'!$P$9,Admin!$X$37:$X$50,0),MATCH('1 Specifikation'!USRDelområde,Admin!$Y$36:$AG$36,))),"")</f>
        <v/>
      </c>
      <c r="X63" s="426" t="str">
        <f t="shared" si="0"/>
        <v/>
      </c>
      <c r="Y63" s="427"/>
    </row>
    <row r="64" spans="2:43" ht="42.75" customHeight="1" x14ac:dyDescent="0.25">
      <c r="B64" s="100" t="s">
        <v>125</v>
      </c>
      <c r="C64" s="322"/>
      <c r="D64" s="323"/>
      <c r="E64" s="323"/>
      <c r="F64" s="324"/>
      <c r="G64" s="423"/>
      <c r="H64" s="424"/>
      <c r="I64" s="424"/>
      <c r="J64" s="424"/>
      <c r="K64" s="424"/>
      <c r="L64" s="425"/>
      <c r="M64" s="101"/>
      <c r="N64" s="101"/>
      <c r="P64" s="421"/>
      <c r="Q64" s="422"/>
      <c r="R64" s="422"/>
      <c r="S64" s="422"/>
      <c r="T64" s="422"/>
      <c r="U64" s="181"/>
      <c r="V64" s="162"/>
      <c r="W64" s="179" t="str">
        <f>IFERROR(IF(V64="","",INDEX(Admin!$Y$37:$AG$50,MATCH('1 Specifikation'!$P$9,Admin!$X$37:$X$50,0),MATCH('1 Specifikation'!USRDelområde,Admin!$Y$36:$AG$36,))),"")</f>
        <v/>
      </c>
      <c r="X64" s="426" t="str">
        <f t="shared" si="0"/>
        <v/>
      </c>
      <c r="Y64" s="427"/>
    </row>
    <row r="65" spans="2:25" ht="42.75" customHeight="1" x14ac:dyDescent="0.25">
      <c r="B65" s="100" t="s">
        <v>126</v>
      </c>
      <c r="C65" s="322"/>
      <c r="D65" s="323"/>
      <c r="E65" s="323"/>
      <c r="F65" s="324"/>
      <c r="G65" s="423"/>
      <c r="H65" s="424"/>
      <c r="I65" s="424"/>
      <c r="J65" s="424"/>
      <c r="K65" s="424"/>
      <c r="L65" s="425"/>
      <c r="M65" s="101"/>
      <c r="N65" s="101"/>
      <c r="P65" s="421"/>
      <c r="Q65" s="422"/>
      <c r="R65" s="422"/>
      <c r="S65" s="422"/>
      <c r="T65" s="422"/>
      <c r="U65" s="181"/>
      <c r="V65" s="162"/>
      <c r="W65" s="179" t="str">
        <f>IFERROR(IF(V65="","",INDEX(Admin!$Y$37:$AG$50,MATCH('1 Specifikation'!$P$9,Admin!$X$37:$X$50,0),MATCH('1 Specifikation'!USRDelområde,Admin!$Y$36:$AG$36,))),"")</f>
        <v/>
      </c>
      <c r="X65" s="426" t="str">
        <f t="shared" si="0"/>
        <v/>
      </c>
      <c r="Y65" s="427"/>
    </row>
    <row r="66" spans="2:25" ht="42.75" customHeight="1" x14ac:dyDescent="0.25">
      <c r="B66" s="100" t="s">
        <v>127</v>
      </c>
      <c r="C66" s="322"/>
      <c r="D66" s="323"/>
      <c r="E66" s="323"/>
      <c r="F66" s="324"/>
      <c r="G66" s="423"/>
      <c r="H66" s="424"/>
      <c r="I66" s="424"/>
      <c r="J66" s="424"/>
      <c r="K66" s="424"/>
      <c r="L66" s="425"/>
      <c r="M66" s="101"/>
      <c r="N66" s="101"/>
      <c r="P66" s="421"/>
      <c r="Q66" s="422"/>
      <c r="R66" s="422"/>
      <c r="S66" s="422"/>
      <c r="T66" s="422"/>
      <c r="U66" s="181"/>
      <c r="V66" s="162"/>
      <c r="W66" s="179" t="str">
        <f>IFERROR(IF(V66="","",INDEX(Admin!$Y$37:$AG$50,MATCH('1 Specifikation'!$P$9,Admin!$X$37:$X$50,0),MATCH('1 Specifikation'!USRDelområde,Admin!$Y$36:$AG$36,))),"")</f>
        <v/>
      </c>
      <c r="X66" s="426" t="str">
        <f t="shared" si="0"/>
        <v/>
      </c>
      <c r="Y66" s="427"/>
    </row>
    <row r="67" spans="2:25" ht="42.75" customHeight="1" x14ac:dyDescent="0.25">
      <c r="B67" s="100" t="s">
        <v>128</v>
      </c>
      <c r="C67" s="322"/>
      <c r="D67" s="323"/>
      <c r="E67" s="323"/>
      <c r="F67" s="324"/>
      <c r="G67" s="423"/>
      <c r="H67" s="424"/>
      <c r="I67" s="424"/>
      <c r="J67" s="424"/>
      <c r="K67" s="424"/>
      <c r="L67" s="425"/>
      <c r="M67" s="101"/>
      <c r="N67" s="101"/>
      <c r="P67" s="421"/>
      <c r="Q67" s="422"/>
      <c r="R67" s="422"/>
      <c r="S67" s="422"/>
      <c r="T67" s="422"/>
      <c r="U67" s="181"/>
      <c r="V67" s="162"/>
      <c r="W67" s="179" t="str">
        <f>IFERROR(IF(V67="","",INDEX(Admin!$Y$37:$AG$50,MATCH('1 Specifikation'!$P$9,Admin!$X$37:$X$50,0),MATCH('1 Specifikation'!USRDelområde,Admin!$Y$36:$AG$36,))),"")</f>
        <v/>
      </c>
      <c r="X67" s="426" t="str">
        <f t="shared" si="0"/>
        <v/>
      </c>
      <c r="Y67" s="427"/>
    </row>
    <row r="68" spans="2:25" ht="42.75" customHeight="1" x14ac:dyDescent="0.25">
      <c r="B68" s="100" t="s">
        <v>129</v>
      </c>
      <c r="C68" s="322"/>
      <c r="D68" s="323"/>
      <c r="E68" s="323"/>
      <c r="F68" s="324"/>
      <c r="G68" s="423"/>
      <c r="H68" s="424"/>
      <c r="I68" s="424"/>
      <c r="J68" s="424"/>
      <c r="K68" s="424"/>
      <c r="L68" s="425"/>
      <c r="M68" s="101"/>
      <c r="N68" s="101"/>
      <c r="P68" s="421"/>
      <c r="Q68" s="422"/>
      <c r="R68" s="422"/>
      <c r="S68" s="422"/>
      <c r="T68" s="422"/>
      <c r="U68" s="181"/>
      <c r="V68" s="162"/>
      <c r="W68" s="179" t="str">
        <f>IFERROR(IF(V68="","",INDEX(Admin!$Y$37:$AG$50,MATCH('1 Specifikation'!$P$9,Admin!$X$37:$X$50,0),MATCH('1 Specifikation'!USRDelområde,Admin!$Y$36:$AG$36,))),"")</f>
        <v/>
      </c>
      <c r="X68" s="426" t="str">
        <f t="shared" si="0"/>
        <v/>
      </c>
      <c r="Y68" s="427"/>
    </row>
    <row r="69" spans="2:25" ht="42.75" customHeight="1" x14ac:dyDescent="0.25">
      <c r="B69" s="100" t="s">
        <v>87</v>
      </c>
      <c r="C69" s="322"/>
      <c r="D69" s="323"/>
      <c r="E69" s="323"/>
      <c r="F69" s="324"/>
      <c r="G69" s="423"/>
      <c r="H69" s="424"/>
      <c r="I69" s="424"/>
      <c r="J69" s="424"/>
      <c r="K69" s="424"/>
      <c r="L69" s="425"/>
      <c r="M69" s="101"/>
      <c r="N69" s="101"/>
      <c r="P69" s="421"/>
      <c r="Q69" s="422"/>
      <c r="R69" s="422"/>
      <c r="S69" s="422"/>
      <c r="T69" s="422"/>
      <c r="U69" s="181"/>
      <c r="V69" s="162"/>
      <c r="W69" s="179" t="str">
        <f>IFERROR(IF(V69="","",INDEX(Admin!$Y$37:$AG$50,MATCH('1 Specifikation'!$P$9,Admin!$X$37:$X$50,0),MATCH('1 Specifikation'!USRDelområde,Admin!$Y$36:$AG$36,))),"")</f>
        <v/>
      </c>
      <c r="X69" s="426" t="str">
        <f t="shared" si="0"/>
        <v/>
      </c>
      <c r="Y69" s="427"/>
    </row>
    <row r="70" spans="2:25" ht="42.75" customHeight="1" x14ac:dyDescent="0.25">
      <c r="B70" s="100" t="s">
        <v>552</v>
      </c>
      <c r="C70" s="322"/>
      <c r="D70" s="323"/>
      <c r="E70" s="323"/>
      <c r="F70" s="324"/>
      <c r="G70" s="423"/>
      <c r="H70" s="424"/>
      <c r="I70" s="424"/>
      <c r="J70" s="424"/>
      <c r="K70" s="424"/>
      <c r="L70" s="425"/>
      <c r="M70" s="101"/>
      <c r="N70" s="101"/>
      <c r="P70" s="421"/>
      <c r="Q70" s="422"/>
      <c r="R70" s="422"/>
      <c r="S70" s="422"/>
      <c r="T70" s="422"/>
      <c r="U70" s="181"/>
      <c r="V70" s="162"/>
      <c r="W70" s="179" t="str">
        <f>IFERROR(IF(V70="","",INDEX(Admin!$Y$37:$AG$50,MATCH('1 Specifikation'!$P$9,Admin!$X$37:$X$50,0),MATCH('1 Specifikation'!USRDelområde,Admin!$Y$36:$AG$36,))),"")</f>
        <v/>
      </c>
      <c r="X70" s="426" t="str">
        <f>IFERROR(N70*V70*(1-W70),"")</f>
        <v/>
      </c>
      <c r="Y70" s="427"/>
    </row>
    <row r="71" spans="2:25" ht="42.75" customHeight="1" x14ac:dyDescent="0.25">
      <c r="B71" s="100" t="s">
        <v>553</v>
      </c>
      <c r="C71" s="322"/>
      <c r="D71" s="323"/>
      <c r="E71" s="323"/>
      <c r="F71" s="324"/>
      <c r="G71" s="423"/>
      <c r="H71" s="424"/>
      <c r="I71" s="424"/>
      <c r="J71" s="424"/>
      <c r="K71" s="424"/>
      <c r="L71" s="425"/>
      <c r="M71" s="101"/>
      <c r="N71" s="101"/>
      <c r="P71" s="421"/>
      <c r="Q71" s="422"/>
      <c r="R71" s="422"/>
      <c r="S71" s="422"/>
      <c r="T71" s="422"/>
      <c r="U71" s="181"/>
      <c r="V71" s="162"/>
      <c r="W71" s="179" t="str">
        <f>IFERROR(IF(V71="","",INDEX(Admin!$Y$37:$AG$50,MATCH('1 Specifikation'!$P$9,Admin!$X$37:$X$50,0),MATCH('1 Specifikation'!USRDelområde,Admin!$Y$36:$AG$36,))),"")</f>
        <v/>
      </c>
      <c r="X71" s="426" t="str">
        <f t="shared" ref="X71:X109" si="1">IFERROR(N71*V71*(1-W71),"")</f>
        <v/>
      </c>
      <c r="Y71" s="427"/>
    </row>
    <row r="72" spans="2:25" ht="42.75" customHeight="1" x14ac:dyDescent="0.25">
      <c r="B72" s="100" t="s">
        <v>554</v>
      </c>
      <c r="C72" s="322"/>
      <c r="D72" s="323"/>
      <c r="E72" s="323"/>
      <c r="F72" s="324"/>
      <c r="G72" s="423"/>
      <c r="H72" s="424"/>
      <c r="I72" s="424"/>
      <c r="J72" s="424"/>
      <c r="K72" s="424"/>
      <c r="L72" s="425"/>
      <c r="M72" s="101"/>
      <c r="N72" s="101"/>
      <c r="P72" s="421"/>
      <c r="Q72" s="422"/>
      <c r="R72" s="422"/>
      <c r="S72" s="422"/>
      <c r="T72" s="422"/>
      <c r="U72" s="181"/>
      <c r="V72" s="162"/>
      <c r="W72" s="179" t="str">
        <f>IFERROR(IF(V72="","",INDEX(Admin!$Y$37:$AG$50,MATCH('1 Specifikation'!$P$9,Admin!$X$37:$X$50,0),MATCH('1 Specifikation'!USRDelområde,Admin!$Y$36:$AG$36,))),"")</f>
        <v/>
      </c>
      <c r="X72" s="426" t="str">
        <f t="shared" si="1"/>
        <v/>
      </c>
      <c r="Y72" s="427"/>
    </row>
    <row r="73" spans="2:25" ht="42.75" customHeight="1" x14ac:dyDescent="0.25">
      <c r="B73" s="100" t="s">
        <v>555</v>
      </c>
      <c r="C73" s="322"/>
      <c r="D73" s="323"/>
      <c r="E73" s="323"/>
      <c r="F73" s="324"/>
      <c r="G73" s="423"/>
      <c r="H73" s="424"/>
      <c r="I73" s="424"/>
      <c r="J73" s="424"/>
      <c r="K73" s="424"/>
      <c r="L73" s="425"/>
      <c r="M73" s="101"/>
      <c r="N73" s="101"/>
      <c r="P73" s="421"/>
      <c r="Q73" s="422"/>
      <c r="R73" s="422"/>
      <c r="S73" s="422"/>
      <c r="T73" s="422"/>
      <c r="U73" s="181"/>
      <c r="V73" s="162"/>
      <c r="W73" s="179" t="str">
        <f>IFERROR(IF(V73="","",INDEX(Admin!$Y$37:$AG$50,MATCH('1 Specifikation'!$P$9,Admin!$X$37:$X$50,0),MATCH('1 Specifikation'!USRDelområde,Admin!$Y$36:$AG$36,))),"")</f>
        <v/>
      </c>
      <c r="X73" s="426" t="str">
        <f t="shared" si="1"/>
        <v/>
      </c>
      <c r="Y73" s="427"/>
    </row>
    <row r="74" spans="2:25" ht="42.75" customHeight="1" x14ac:dyDescent="0.25">
      <c r="B74" s="100" t="s">
        <v>556</v>
      </c>
      <c r="C74" s="322"/>
      <c r="D74" s="323"/>
      <c r="E74" s="323"/>
      <c r="F74" s="324"/>
      <c r="G74" s="423"/>
      <c r="H74" s="424"/>
      <c r="I74" s="424"/>
      <c r="J74" s="424"/>
      <c r="K74" s="424"/>
      <c r="L74" s="425"/>
      <c r="M74" s="101"/>
      <c r="N74" s="101"/>
      <c r="P74" s="421"/>
      <c r="Q74" s="422"/>
      <c r="R74" s="422"/>
      <c r="S74" s="422"/>
      <c r="T74" s="422"/>
      <c r="U74" s="181"/>
      <c r="V74" s="162"/>
      <c r="W74" s="179" t="str">
        <f>IFERROR(IF(V74="","",INDEX(Admin!$Y$37:$AG$50,MATCH('1 Specifikation'!$P$9,Admin!$X$37:$X$50,0),MATCH('1 Specifikation'!USRDelområde,Admin!$Y$36:$AG$36,))),"")</f>
        <v/>
      </c>
      <c r="X74" s="426" t="str">
        <f t="shared" si="1"/>
        <v/>
      </c>
      <c r="Y74" s="427"/>
    </row>
    <row r="75" spans="2:25" ht="42.75" customHeight="1" x14ac:dyDescent="0.25">
      <c r="B75" s="100" t="s">
        <v>557</v>
      </c>
      <c r="C75" s="322"/>
      <c r="D75" s="323"/>
      <c r="E75" s="323"/>
      <c r="F75" s="324"/>
      <c r="G75" s="423"/>
      <c r="H75" s="424"/>
      <c r="I75" s="424"/>
      <c r="J75" s="424"/>
      <c r="K75" s="424"/>
      <c r="L75" s="425"/>
      <c r="M75" s="101"/>
      <c r="N75" s="101"/>
      <c r="P75" s="421"/>
      <c r="Q75" s="422"/>
      <c r="R75" s="422"/>
      <c r="S75" s="422"/>
      <c r="T75" s="422"/>
      <c r="U75" s="181"/>
      <c r="V75" s="162"/>
      <c r="W75" s="179" t="str">
        <f>IFERROR(IF(V75="","",INDEX(Admin!$Y$37:$AG$50,MATCH('1 Specifikation'!$P$9,Admin!$X$37:$X$50,0),MATCH('1 Specifikation'!USRDelområde,Admin!$Y$36:$AG$36,))),"")</f>
        <v/>
      </c>
      <c r="X75" s="426" t="str">
        <f t="shared" si="1"/>
        <v/>
      </c>
      <c r="Y75" s="427"/>
    </row>
    <row r="76" spans="2:25" ht="42.75" customHeight="1" x14ac:dyDescent="0.25">
      <c r="B76" s="100" t="s">
        <v>558</v>
      </c>
      <c r="C76" s="322"/>
      <c r="D76" s="323"/>
      <c r="E76" s="323"/>
      <c r="F76" s="324"/>
      <c r="G76" s="423"/>
      <c r="H76" s="424"/>
      <c r="I76" s="424"/>
      <c r="J76" s="424"/>
      <c r="K76" s="424"/>
      <c r="L76" s="425"/>
      <c r="M76" s="101"/>
      <c r="N76" s="101"/>
      <c r="P76" s="421"/>
      <c r="Q76" s="422"/>
      <c r="R76" s="422"/>
      <c r="S76" s="422"/>
      <c r="T76" s="422"/>
      <c r="U76" s="181"/>
      <c r="V76" s="162"/>
      <c r="W76" s="179" t="str">
        <f>IFERROR(IF(V76="","",INDEX(Admin!$Y$37:$AG$50,MATCH('1 Specifikation'!$P$9,Admin!$X$37:$X$50,0),MATCH('1 Specifikation'!USRDelområde,Admin!$Y$36:$AG$36,))),"")</f>
        <v/>
      </c>
      <c r="X76" s="426" t="str">
        <f t="shared" si="1"/>
        <v/>
      </c>
      <c r="Y76" s="427"/>
    </row>
    <row r="77" spans="2:25" ht="42.75" customHeight="1" x14ac:dyDescent="0.25">
      <c r="B77" s="100" t="s">
        <v>559</v>
      </c>
      <c r="C77" s="322"/>
      <c r="D77" s="323"/>
      <c r="E77" s="323"/>
      <c r="F77" s="324"/>
      <c r="G77" s="423"/>
      <c r="H77" s="424"/>
      <c r="I77" s="424"/>
      <c r="J77" s="424"/>
      <c r="K77" s="424"/>
      <c r="L77" s="425"/>
      <c r="M77" s="101"/>
      <c r="N77" s="101"/>
      <c r="P77" s="421"/>
      <c r="Q77" s="422"/>
      <c r="R77" s="422"/>
      <c r="S77" s="422"/>
      <c r="T77" s="422"/>
      <c r="U77" s="181"/>
      <c r="V77" s="162"/>
      <c r="W77" s="179" t="str">
        <f>IFERROR(IF(V77="","",INDEX(Admin!$Y$37:$AG$50,MATCH('1 Specifikation'!$P$9,Admin!$X$37:$X$50,0),MATCH('1 Specifikation'!USRDelområde,Admin!$Y$36:$AG$36,))),"")</f>
        <v/>
      </c>
      <c r="X77" s="426" t="str">
        <f t="shared" si="1"/>
        <v/>
      </c>
      <c r="Y77" s="427"/>
    </row>
    <row r="78" spans="2:25" ht="42.75" customHeight="1" x14ac:dyDescent="0.25">
      <c r="B78" s="100" t="s">
        <v>560</v>
      </c>
      <c r="C78" s="322"/>
      <c r="D78" s="323"/>
      <c r="E78" s="323"/>
      <c r="F78" s="324"/>
      <c r="G78" s="423"/>
      <c r="H78" s="424"/>
      <c r="I78" s="424"/>
      <c r="J78" s="424"/>
      <c r="K78" s="424"/>
      <c r="L78" s="425"/>
      <c r="M78" s="101"/>
      <c r="N78" s="101"/>
      <c r="P78" s="421"/>
      <c r="Q78" s="422"/>
      <c r="R78" s="422"/>
      <c r="S78" s="422"/>
      <c r="T78" s="422"/>
      <c r="U78" s="181"/>
      <c r="V78" s="162"/>
      <c r="W78" s="179" t="str">
        <f>IFERROR(IF(V78="","",INDEX(Admin!$Y$37:$AG$50,MATCH('1 Specifikation'!$P$9,Admin!$X$37:$X$50,0),MATCH('1 Specifikation'!USRDelområde,Admin!$Y$36:$AG$36,))),"")</f>
        <v/>
      </c>
      <c r="X78" s="426" t="str">
        <f t="shared" si="1"/>
        <v/>
      </c>
      <c r="Y78" s="427"/>
    </row>
    <row r="79" spans="2:25" ht="42.75" customHeight="1" x14ac:dyDescent="0.25">
      <c r="B79" s="100" t="s">
        <v>561</v>
      </c>
      <c r="C79" s="322"/>
      <c r="D79" s="323"/>
      <c r="E79" s="323"/>
      <c r="F79" s="324"/>
      <c r="G79" s="423"/>
      <c r="H79" s="424"/>
      <c r="I79" s="424"/>
      <c r="J79" s="424"/>
      <c r="K79" s="424"/>
      <c r="L79" s="425"/>
      <c r="M79" s="101"/>
      <c r="N79" s="101"/>
      <c r="P79" s="421"/>
      <c r="Q79" s="422"/>
      <c r="R79" s="422"/>
      <c r="S79" s="422"/>
      <c r="T79" s="422"/>
      <c r="U79" s="181"/>
      <c r="V79" s="162"/>
      <c r="W79" s="179" t="str">
        <f>IFERROR(IF(V79="","",INDEX(Admin!$Y$37:$AG$50,MATCH('1 Specifikation'!$P$9,Admin!$X$37:$X$50,0),MATCH('1 Specifikation'!USRDelområde,Admin!$Y$36:$AG$36,))),"")</f>
        <v/>
      </c>
      <c r="X79" s="426" t="str">
        <f t="shared" si="1"/>
        <v/>
      </c>
      <c r="Y79" s="427"/>
    </row>
    <row r="80" spans="2:25" ht="42.75" customHeight="1" x14ac:dyDescent="0.25">
      <c r="B80" s="100" t="s">
        <v>562</v>
      </c>
      <c r="C80" s="322"/>
      <c r="D80" s="323"/>
      <c r="E80" s="323"/>
      <c r="F80" s="324"/>
      <c r="G80" s="423"/>
      <c r="H80" s="424"/>
      <c r="I80" s="424"/>
      <c r="J80" s="424"/>
      <c r="K80" s="424"/>
      <c r="L80" s="425"/>
      <c r="M80" s="101"/>
      <c r="N80" s="101"/>
      <c r="P80" s="421"/>
      <c r="Q80" s="422"/>
      <c r="R80" s="422"/>
      <c r="S80" s="422"/>
      <c r="T80" s="422"/>
      <c r="U80" s="181"/>
      <c r="V80" s="162"/>
      <c r="W80" s="179" t="str">
        <f>IFERROR(IF(V80="","",INDEX(Admin!$Y$37:$AG$50,MATCH('1 Specifikation'!$P$9,Admin!$X$37:$X$50,0),MATCH('1 Specifikation'!USRDelområde,Admin!$Y$36:$AG$36,))),"")</f>
        <v/>
      </c>
      <c r="X80" s="426" t="str">
        <f t="shared" si="1"/>
        <v/>
      </c>
      <c r="Y80" s="427"/>
    </row>
    <row r="81" spans="2:25" ht="42.75" customHeight="1" x14ac:dyDescent="0.25">
      <c r="B81" s="100" t="s">
        <v>787</v>
      </c>
      <c r="C81" s="322"/>
      <c r="D81" s="323"/>
      <c r="E81" s="323"/>
      <c r="F81" s="324"/>
      <c r="G81" s="423"/>
      <c r="H81" s="424"/>
      <c r="I81" s="424"/>
      <c r="J81" s="424"/>
      <c r="K81" s="424"/>
      <c r="L81" s="425"/>
      <c r="M81" s="101"/>
      <c r="N81" s="101"/>
      <c r="P81" s="421"/>
      <c r="Q81" s="422"/>
      <c r="R81" s="422"/>
      <c r="S81" s="422"/>
      <c r="T81" s="422"/>
      <c r="U81" s="181"/>
      <c r="V81" s="162"/>
      <c r="W81" s="179" t="str">
        <f>IFERROR(IF(V81="","",INDEX(Admin!$Y$37:$AG$50,MATCH('1 Specifikation'!$P$9,Admin!$X$37:$X$50,0),MATCH('1 Specifikation'!USRDelområde,Admin!$Y$36:$AG$36,))),"")</f>
        <v/>
      </c>
      <c r="X81" s="426" t="str">
        <f t="shared" si="1"/>
        <v/>
      </c>
      <c r="Y81" s="427"/>
    </row>
    <row r="82" spans="2:25" ht="42.75" customHeight="1" x14ac:dyDescent="0.25">
      <c r="B82" s="100" t="s">
        <v>563</v>
      </c>
      <c r="C82" s="322"/>
      <c r="D82" s="323"/>
      <c r="E82" s="323"/>
      <c r="F82" s="324"/>
      <c r="G82" s="423"/>
      <c r="H82" s="424"/>
      <c r="I82" s="424"/>
      <c r="J82" s="424"/>
      <c r="K82" s="424"/>
      <c r="L82" s="425"/>
      <c r="M82" s="101"/>
      <c r="N82" s="101"/>
      <c r="P82" s="421"/>
      <c r="Q82" s="422"/>
      <c r="R82" s="422"/>
      <c r="S82" s="422"/>
      <c r="T82" s="422"/>
      <c r="U82" s="181"/>
      <c r="V82" s="162"/>
      <c r="W82" s="179" t="str">
        <f>IFERROR(IF(V82="","",INDEX(Admin!$Y$37:$AG$50,MATCH('1 Specifikation'!$P$9,Admin!$X$37:$X$50,0),MATCH('1 Specifikation'!USRDelområde,Admin!$Y$36:$AG$36,))),"")</f>
        <v/>
      </c>
      <c r="X82" s="426" t="str">
        <f t="shared" si="1"/>
        <v/>
      </c>
      <c r="Y82" s="427"/>
    </row>
    <row r="83" spans="2:25" ht="42.75" customHeight="1" x14ac:dyDescent="0.25">
      <c r="B83" s="100" t="s">
        <v>564</v>
      </c>
      <c r="C83" s="322"/>
      <c r="D83" s="323"/>
      <c r="E83" s="323"/>
      <c r="F83" s="324"/>
      <c r="G83" s="423"/>
      <c r="H83" s="424"/>
      <c r="I83" s="424"/>
      <c r="J83" s="424"/>
      <c r="K83" s="424"/>
      <c r="L83" s="425"/>
      <c r="M83" s="101"/>
      <c r="N83" s="101"/>
      <c r="P83" s="421"/>
      <c r="Q83" s="422"/>
      <c r="R83" s="422"/>
      <c r="S83" s="422"/>
      <c r="T83" s="422"/>
      <c r="U83" s="181"/>
      <c r="V83" s="162"/>
      <c r="W83" s="179" t="str">
        <f>IFERROR(IF(V83="","",INDEX(Admin!$Y$37:$AG$50,MATCH('1 Specifikation'!$P$9,Admin!$X$37:$X$50,0),MATCH('1 Specifikation'!USRDelområde,Admin!$Y$36:$AG$36,))),"")</f>
        <v/>
      </c>
      <c r="X83" s="426" t="str">
        <f t="shared" si="1"/>
        <v/>
      </c>
      <c r="Y83" s="427"/>
    </row>
    <row r="84" spans="2:25" ht="42.75" customHeight="1" x14ac:dyDescent="0.25">
      <c r="B84" s="100" t="s">
        <v>565</v>
      </c>
      <c r="C84" s="322"/>
      <c r="D84" s="323"/>
      <c r="E84" s="323"/>
      <c r="F84" s="324"/>
      <c r="G84" s="423"/>
      <c r="H84" s="424"/>
      <c r="I84" s="424"/>
      <c r="J84" s="424"/>
      <c r="K84" s="424"/>
      <c r="L84" s="425"/>
      <c r="M84" s="101"/>
      <c r="N84" s="101"/>
      <c r="P84" s="421"/>
      <c r="Q84" s="422"/>
      <c r="R84" s="422"/>
      <c r="S84" s="422"/>
      <c r="T84" s="422"/>
      <c r="U84" s="181"/>
      <c r="V84" s="162"/>
      <c r="W84" s="179" t="str">
        <f>IFERROR(IF(V84="","",INDEX(Admin!$Y$37:$AG$50,MATCH('1 Specifikation'!$P$9,Admin!$X$37:$X$50,0),MATCH('1 Specifikation'!USRDelområde,Admin!$Y$36:$AG$36,))),"")</f>
        <v/>
      </c>
      <c r="X84" s="426" t="str">
        <f t="shared" si="1"/>
        <v/>
      </c>
      <c r="Y84" s="427"/>
    </row>
    <row r="85" spans="2:25" ht="42.75" customHeight="1" x14ac:dyDescent="0.25">
      <c r="B85" s="100" t="s">
        <v>566</v>
      </c>
      <c r="C85" s="322"/>
      <c r="D85" s="323"/>
      <c r="E85" s="323"/>
      <c r="F85" s="324"/>
      <c r="G85" s="423"/>
      <c r="H85" s="424"/>
      <c r="I85" s="424"/>
      <c r="J85" s="424"/>
      <c r="K85" s="424"/>
      <c r="L85" s="425"/>
      <c r="M85" s="101"/>
      <c r="N85" s="101"/>
      <c r="P85" s="421"/>
      <c r="Q85" s="422"/>
      <c r="R85" s="422"/>
      <c r="S85" s="422"/>
      <c r="T85" s="422"/>
      <c r="U85" s="181"/>
      <c r="V85" s="162"/>
      <c r="W85" s="179" t="str">
        <f>IFERROR(IF(V85="","",INDEX(Admin!$Y$37:$AG$50,MATCH('1 Specifikation'!$P$9,Admin!$X$37:$X$50,0),MATCH('1 Specifikation'!USRDelområde,Admin!$Y$36:$AG$36,))),"")</f>
        <v/>
      </c>
      <c r="X85" s="426" t="str">
        <f t="shared" si="1"/>
        <v/>
      </c>
      <c r="Y85" s="427"/>
    </row>
    <row r="86" spans="2:25" ht="42.75" customHeight="1" x14ac:dyDescent="0.25">
      <c r="B86" s="100" t="s">
        <v>567</v>
      </c>
      <c r="C86" s="322"/>
      <c r="D86" s="323"/>
      <c r="E86" s="323"/>
      <c r="F86" s="324"/>
      <c r="G86" s="423"/>
      <c r="H86" s="424"/>
      <c r="I86" s="424"/>
      <c r="J86" s="424"/>
      <c r="K86" s="424"/>
      <c r="L86" s="425"/>
      <c r="M86" s="101"/>
      <c r="N86" s="101"/>
      <c r="P86" s="421"/>
      <c r="Q86" s="422"/>
      <c r="R86" s="422"/>
      <c r="S86" s="422"/>
      <c r="T86" s="422"/>
      <c r="U86" s="181"/>
      <c r="V86" s="162"/>
      <c r="W86" s="179" t="str">
        <f>IFERROR(IF(V86="","",INDEX(Admin!$Y$37:$AG$50,MATCH('1 Specifikation'!$P$9,Admin!$X$37:$X$50,0),MATCH('1 Specifikation'!USRDelområde,Admin!$Y$36:$AG$36,))),"")</f>
        <v/>
      </c>
      <c r="X86" s="426" t="str">
        <f t="shared" si="1"/>
        <v/>
      </c>
      <c r="Y86" s="427"/>
    </row>
    <row r="87" spans="2:25" ht="42.75" customHeight="1" x14ac:dyDescent="0.25">
      <c r="B87" s="100" t="s">
        <v>568</v>
      </c>
      <c r="C87" s="322"/>
      <c r="D87" s="323"/>
      <c r="E87" s="323"/>
      <c r="F87" s="324"/>
      <c r="G87" s="423"/>
      <c r="H87" s="424"/>
      <c r="I87" s="424"/>
      <c r="J87" s="424"/>
      <c r="K87" s="424"/>
      <c r="L87" s="425"/>
      <c r="M87" s="101"/>
      <c r="N87" s="101"/>
      <c r="P87" s="421"/>
      <c r="Q87" s="422"/>
      <c r="R87" s="422"/>
      <c r="S87" s="422"/>
      <c r="T87" s="422"/>
      <c r="U87" s="181"/>
      <c r="V87" s="162"/>
      <c r="W87" s="179" t="str">
        <f>IFERROR(IF(V87="","",INDEX(Admin!$Y$37:$AG$50,MATCH('1 Specifikation'!$P$9,Admin!$X$37:$X$50,0),MATCH('1 Specifikation'!USRDelområde,Admin!$Y$36:$AG$36,))),"")</f>
        <v/>
      </c>
      <c r="X87" s="426" t="str">
        <f t="shared" si="1"/>
        <v/>
      </c>
      <c r="Y87" s="427"/>
    </row>
    <row r="88" spans="2:25" ht="42.75" customHeight="1" x14ac:dyDescent="0.25">
      <c r="B88" s="100" t="s">
        <v>569</v>
      </c>
      <c r="C88" s="322"/>
      <c r="D88" s="323"/>
      <c r="E88" s="323"/>
      <c r="F88" s="324"/>
      <c r="G88" s="423"/>
      <c r="H88" s="424"/>
      <c r="I88" s="424"/>
      <c r="J88" s="424"/>
      <c r="K88" s="424"/>
      <c r="L88" s="425"/>
      <c r="M88" s="101"/>
      <c r="N88" s="101"/>
      <c r="P88" s="421"/>
      <c r="Q88" s="422"/>
      <c r="R88" s="422"/>
      <c r="S88" s="422"/>
      <c r="T88" s="422"/>
      <c r="U88" s="181"/>
      <c r="V88" s="162"/>
      <c r="W88" s="179" t="str">
        <f>IFERROR(IF(V88="","",INDEX(Admin!$Y$37:$AG$50,MATCH('1 Specifikation'!$P$9,Admin!$X$37:$X$50,0),MATCH('1 Specifikation'!USRDelområde,Admin!$Y$36:$AG$36,))),"")</f>
        <v/>
      </c>
      <c r="X88" s="426" t="str">
        <f t="shared" si="1"/>
        <v/>
      </c>
      <c r="Y88" s="427"/>
    </row>
    <row r="89" spans="2:25" ht="42.75" customHeight="1" x14ac:dyDescent="0.25">
      <c r="B89" s="100" t="s">
        <v>570</v>
      </c>
      <c r="C89" s="322"/>
      <c r="D89" s="323"/>
      <c r="E89" s="323"/>
      <c r="F89" s="324"/>
      <c r="G89" s="423"/>
      <c r="H89" s="424"/>
      <c r="I89" s="424"/>
      <c r="J89" s="424"/>
      <c r="K89" s="424"/>
      <c r="L89" s="425"/>
      <c r="M89" s="101"/>
      <c r="N89" s="101"/>
      <c r="P89" s="421"/>
      <c r="Q89" s="422"/>
      <c r="R89" s="422"/>
      <c r="S89" s="422"/>
      <c r="T89" s="422"/>
      <c r="U89" s="181"/>
      <c r="V89" s="162"/>
      <c r="W89" s="179" t="str">
        <f>IFERROR(IF(V89="","",INDEX(Admin!$Y$37:$AG$50,MATCH('1 Specifikation'!$P$9,Admin!$X$37:$X$50,0),MATCH('1 Specifikation'!USRDelområde,Admin!$Y$36:$AG$36,))),"")</f>
        <v/>
      </c>
      <c r="X89" s="426" t="str">
        <f t="shared" si="1"/>
        <v/>
      </c>
      <c r="Y89" s="427"/>
    </row>
    <row r="90" spans="2:25" ht="42.75" customHeight="1" x14ac:dyDescent="0.25">
      <c r="B90" s="100" t="s">
        <v>571</v>
      </c>
      <c r="C90" s="322"/>
      <c r="D90" s="323"/>
      <c r="E90" s="323"/>
      <c r="F90" s="324"/>
      <c r="G90" s="423"/>
      <c r="H90" s="424"/>
      <c r="I90" s="424"/>
      <c r="J90" s="424"/>
      <c r="K90" s="424"/>
      <c r="L90" s="425"/>
      <c r="M90" s="101"/>
      <c r="N90" s="101"/>
      <c r="P90" s="421"/>
      <c r="Q90" s="422"/>
      <c r="R90" s="422"/>
      <c r="S90" s="422"/>
      <c r="T90" s="422"/>
      <c r="U90" s="181"/>
      <c r="V90" s="162"/>
      <c r="W90" s="179" t="str">
        <f>IFERROR(IF(V90="","",INDEX(Admin!$Y$37:$AG$50,MATCH('1 Specifikation'!$P$9,Admin!$X$37:$X$50,0),MATCH('1 Specifikation'!USRDelområde,Admin!$Y$36:$AG$36,))),"")</f>
        <v/>
      </c>
      <c r="X90" s="426" t="str">
        <f t="shared" si="1"/>
        <v/>
      </c>
      <c r="Y90" s="427"/>
    </row>
    <row r="91" spans="2:25" ht="42.75" customHeight="1" x14ac:dyDescent="0.25">
      <c r="B91" s="100" t="s">
        <v>788</v>
      </c>
      <c r="C91" s="322"/>
      <c r="D91" s="323"/>
      <c r="E91" s="323"/>
      <c r="F91" s="324"/>
      <c r="G91" s="423"/>
      <c r="H91" s="424"/>
      <c r="I91" s="424"/>
      <c r="J91" s="424"/>
      <c r="K91" s="424"/>
      <c r="L91" s="425"/>
      <c r="M91" s="101"/>
      <c r="N91" s="101"/>
      <c r="P91" s="421"/>
      <c r="Q91" s="422"/>
      <c r="R91" s="422"/>
      <c r="S91" s="422"/>
      <c r="T91" s="422"/>
      <c r="U91" s="181"/>
      <c r="V91" s="162"/>
      <c r="W91" s="179" t="str">
        <f>IFERROR(IF(V91="","",INDEX(Admin!$Y$37:$AG$50,MATCH('1 Specifikation'!$P$9,Admin!$X$37:$X$50,0),MATCH('1 Specifikation'!USRDelområde,Admin!$Y$36:$AG$36,))),"")</f>
        <v/>
      </c>
      <c r="X91" s="426" t="str">
        <f t="shared" si="1"/>
        <v/>
      </c>
      <c r="Y91" s="427"/>
    </row>
    <row r="92" spans="2:25" ht="42.75" customHeight="1" x14ac:dyDescent="0.25">
      <c r="B92" s="100" t="s">
        <v>573</v>
      </c>
      <c r="C92" s="322"/>
      <c r="D92" s="323"/>
      <c r="E92" s="323"/>
      <c r="F92" s="324"/>
      <c r="G92" s="423"/>
      <c r="H92" s="424"/>
      <c r="I92" s="424"/>
      <c r="J92" s="424"/>
      <c r="K92" s="424"/>
      <c r="L92" s="425"/>
      <c r="M92" s="101"/>
      <c r="N92" s="101"/>
      <c r="P92" s="421"/>
      <c r="Q92" s="422"/>
      <c r="R92" s="422"/>
      <c r="S92" s="422"/>
      <c r="T92" s="422"/>
      <c r="U92" s="181"/>
      <c r="V92" s="162"/>
      <c r="W92" s="179" t="str">
        <f>IFERROR(IF(V92="","",INDEX(Admin!$Y$37:$AG$50,MATCH('1 Specifikation'!$P$9,Admin!$X$37:$X$50,0),MATCH('1 Specifikation'!USRDelområde,Admin!$Y$36:$AG$36,))),"")</f>
        <v/>
      </c>
      <c r="X92" s="426" t="str">
        <f t="shared" si="1"/>
        <v/>
      </c>
      <c r="Y92" s="427"/>
    </row>
    <row r="93" spans="2:25" ht="42.75" customHeight="1" x14ac:dyDescent="0.25">
      <c r="B93" s="100" t="s">
        <v>572</v>
      </c>
      <c r="C93" s="322"/>
      <c r="D93" s="323"/>
      <c r="E93" s="323"/>
      <c r="F93" s="324"/>
      <c r="G93" s="423"/>
      <c r="H93" s="424"/>
      <c r="I93" s="424"/>
      <c r="J93" s="424"/>
      <c r="K93" s="424"/>
      <c r="L93" s="425"/>
      <c r="M93" s="101"/>
      <c r="N93" s="101"/>
      <c r="P93" s="421"/>
      <c r="Q93" s="422"/>
      <c r="R93" s="422"/>
      <c r="S93" s="422"/>
      <c r="T93" s="422"/>
      <c r="U93" s="181"/>
      <c r="V93" s="162"/>
      <c r="W93" s="179" t="str">
        <f>IFERROR(IF(V93="","",INDEX(Admin!$Y$37:$AG$50,MATCH('1 Specifikation'!$P$9,Admin!$X$37:$X$50,0),MATCH('1 Specifikation'!USRDelområde,Admin!$Y$36:$AG$36,))),"")</f>
        <v/>
      </c>
      <c r="X93" s="426" t="str">
        <f t="shared" si="1"/>
        <v/>
      </c>
      <c r="Y93" s="427"/>
    </row>
    <row r="94" spans="2:25" ht="42.75" customHeight="1" x14ac:dyDescent="0.25">
      <c r="B94" s="100" t="s">
        <v>574</v>
      </c>
      <c r="C94" s="322"/>
      <c r="D94" s="323"/>
      <c r="E94" s="323"/>
      <c r="F94" s="324"/>
      <c r="G94" s="423"/>
      <c r="H94" s="424"/>
      <c r="I94" s="424"/>
      <c r="J94" s="424"/>
      <c r="K94" s="424"/>
      <c r="L94" s="425"/>
      <c r="M94" s="101"/>
      <c r="N94" s="101"/>
      <c r="P94" s="421"/>
      <c r="Q94" s="422"/>
      <c r="R94" s="422"/>
      <c r="S94" s="422"/>
      <c r="T94" s="422"/>
      <c r="U94" s="181"/>
      <c r="V94" s="162"/>
      <c r="W94" s="179" t="str">
        <f>IFERROR(IF(V94="","",INDEX(Admin!$Y$37:$AG$50,MATCH('1 Specifikation'!$P$9,Admin!$X$37:$X$50,0),MATCH('1 Specifikation'!USRDelområde,Admin!$Y$36:$AG$36,))),"")</f>
        <v/>
      </c>
      <c r="X94" s="426" t="str">
        <f t="shared" si="1"/>
        <v/>
      </c>
      <c r="Y94" s="427"/>
    </row>
    <row r="95" spans="2:25" ht="42.75" customHeight="1" x14ac:dyDescent="0.25">
      <c r="B95" s="100" t="s">
        <v>575</v>
      </c>
      <c r="C95" s="322"/>
      <c r="D95" s="323"/>
      <c r="E95" s="323"/>
      <c r="F95" s="324"/>
      <c r="G95" s="423"/>
      <c r="H95" s="424"/>
      <c r="I95" s="424"/>
      <c r="J95" s="424"/>
      <c r="K95" s="424"/>
      <c r="L95" s="425"/>
      <c r="M95" s="101"/>
      <c r="N95" s="101"/>
      <c r="P95" s="421"/>
      <c r="Q95" s="422"/>
      <c r="R95" s="422"/>
      <c r="S95" s="422"/>
      <c r="T95" s="422"/>
      <c r="U95" s="181"/>
      <c r="V95" s="162"/>
      <c r="W95" s="179" t="str">
        <f>IFERROR(IF(V95="","",INDEX(Admin!$Y$37:$AG$50,MATCH('1 Specifikation'!$P$9,Admin!$X$37:$X$50,0),MATCH('1 Specifikation'!USRDelområde,Admin!$Y$36:$AG$36,))),"")</f>
        <v/>
      </c>
      <c r="X95" s="426" t="str">
        <f t="shared" si="1"/>
        <v/>
      </c>
      <c r="Y95" s="427"/>
    </row>
    <row r="96" spans="2:25" ht="42.75" customHeight="1" x14ac:dyDescent="0.25">
      <c r="B96" s="100" t="s">
        <v>576</v>
      </c>
      <c r="C96" s="322"/>
      <c r="D96" s="323"/>
      <c r="E96" s="323"/>
      <c r="F96" s="324"/>
      <c r="G96" s="423"/>
      <c r="H96" s="424"/>
      <c r="I96" s="424"/>
      <c r="J96" s="424"/>
      <c r="K96" s="424"/>
      <c r="L96" s="425"/>
      <c r="M96" s="101"/>
      <c r="N96" s="101"/>
      <c r="P96" s="421"/>
      <c r="Q96" s="422"/>
      <c r="R96" s="422"/>
      <c r="S96" s="422"/>
      <c r="T96" s="422"/>
      <c r="U96" s="181"/>
      <c r="V96" s="162"/>
      <c r="W96" s="179" t="str">
        <f>IFERROR(IF(V96="","",INDEX(Admin!$Y$37:$AG$50,MATCH('1 Specifikation'!$P$9,Admin!$X$37:$X$50,0),MATCH('1 Specifikation'!USRDelområde,Admin!$Y$36:$AG$36,))),"")</f>
        <v/>
      </c>
      <c r="X96" s="426" t="str">
        <f t="shared" si="1"/>
        <v/>
      </c>
      <c r="Y96" s="427"/>
    </row>
    <row r="97" spans="2:27" ht="42.75" customHeight="1" x14ac:dyDescent="0.25">
      <c r="B97" s="100" t="s">
        <v>577</v>
      </c>
      <c r="C97" s="322"/>
      <c r="D97" s="323"/>
      <c r="E97" s="323"/>
      <c r="F97" s="324"/>
      <c r="G97" s="423"/>
      <c r="H97" s="424"/>
      <c r="I97" s="424"/>
      <c r="J97" s="424"/>
      <c r="K97" s="424"/>
      <c r="L97" s="425"/>
      <c r="M97" s="101"/>
      <c r="N97" s="101"/>
      <c r="P97" s="421"/>
      <c r="Q97" s="422"/>
      <c r="R97" s="422"/>
      <c r="S97" s="422"/>
      <c r="T97" s="422"/>
      <c r="U97" s="181"/>
      <c r="V97" s="162"/>
      <c r="W97" s="179" t="str">
        <f>IFERROR(IF(V97="","",INDEX(Admin!$Y$37:$AG$50,MATCH('1 Specifikation'!$P$9,Admin!$X$37:$X$50,0),MATCH('1 Specifikation'!USRDelområde,Admin!$Y$36:$AG$36,))),"")</f>
        <v/>
      </c>
      <c r="X97" s="426" t="str">
        <f t="shared" si="1"/>
        <v/>
      </c>
      <c r="Y97" s="427"/>
    </row>
    <row r="98" spans="2:27" ht="42.75" customHeight="1" x14ac:dyDescent="0.25">
      <c r="B98" s="100" t="s">
        <v>578</v>
      </c>
      <c r="C98" s="322"/>
      <c r="D98" s="323"/>
      <c r="E98" s="323"/>
      <c r="F98" s="324"/>
      <c r="G98" s="423"/>
      <c r="H98" s="424"/>
      <c r="I98" s="424"/>
      <c r="J98" s="424"/>
      <c r="K98" s="424"/>
      <c r="L98" s="425"/>
      <c r="M98" s="101"/>
      <c r="N98" s="101"/>
      <c r="P98" s="421"/>
      <c r="Q98" s="422"/>
      <c r="R98" s="422"/>
      <c r="S98" s="422"/>
      <c r="T98" s="422"/>
      <c r="U98" s="181"/>
      <c r="V98" s="162"/>
      <c r="W98" s="179" t="str">
        <f>IFERROR(IF(V98="","",INDEX(Admin!$Y$37:$AG$50,MATCH('1 Specifikation'!$P$9,Admin!$X$37:$X$50,0),MATCH('1 Specifikation'!USRDelområde,Admin!$Y$36:$AG$36,))),"")</f>
        <v/>
      </c>
      <c r="X98" s="426" t="str">
        <f t="shared" si="1"/>
        <v/>
      </c>
      <c r="Y98" s="427"/>
    </row>
    <row r="99" spans="2:27" ht="42.75" customHeight="1" x14ac:dyDescent="0.25">
      <c r="B99" s="100" t="s">
        <v>579</v>
      </c>
      <c r="C99" s="322"/>
      <c r="D99" s="323"/>
      <c r="E99" s="323"/>
      <c r="F99" s="324"/>
      <c r="G99" s="423"/>
      <c r="H99" s="424"/>
      <c r="I99" s="424"/>
      <c r="J99" s="424"/>
      <c r="K99" s="424"/>
      <c r="L99" s="425"/>
      <c r="M99" s="101"/>
      <c r="N99" s="101"/>
      <c r="P99" s="421"/>
      <c r="Q99" s="422"/>
      <c r="R99" s="422"/>
      <c r="S99" s="422"/>
      <c r="T99" s="422"/>
      <c r="U99" s="181"/>
      <c r="V99" s="162"/>
      <c r="W99" s="179" t="str">
        <f>IFERROR(IF(V99="","",INDEX(Admin!$Y$37:$AG$50,MATCH('1 Specifikation'!$P$9,Admin!$X$37:$X$50,0),MATCH('1 Specifikation'!USRDelområde,Admin!$Y$36:$AG$36,))),"")</f>
        <v/>
      </c>
      <c r="X99" s="426" t="str">
        <f t="shared" si="1"/>
        <v/>
      </c>
      <c r="Y99" s="427"/>
    </row>
    <row r="100" spans="2:27" ht="42.75" customHeight="1" x14ac:dyDescent="0.25">
      <c r="B100" s="100" t="s">
        <v>581</v>
      </c>
      <c r="C100" s="322"/>
      <c r="D100" s="323"/>
      <c r="E100" s="323"/>
      <c r="F100" s="324"/>
      <c r="G100" s="423"/>
      <c r="H100" s="424"/>
      <c r="I100" s="424"/>
      <c r="J100" s="424"/>
      <c r="K100" s="424"/>
      <c r="L100" s="425"/>
      <c r="M100" s="101"/>
      <c r="N100" s="101"/>
      <c r="P100" s="421"/>
      <c r="Q100" s="422"/>
      <c r="R100" s="422"/>
      <c r="S100" s="422"/>
      <c r="T100" s="422"/>
      <c r="U100" s="181"/>
      <c r="V100" s="162"/>
      <c r="W100" s="179" t="str">
        <f>IFERROR(IF(V100="","",INDEX(Admin!$Y$37:$AG$50,MATCH('1 Specifikation'!$P$9,Admin!$X$37:$X$50,0),MATCH('1 Specifikation'!USRDelområde,Admin!$Y$36:$AG$36,))),"")</f>
        <v/>
      </c>
      <c r="X100" s="426" t="str">
        <f t="shared" si="1"/>
        <v/>
      </c>
      <c r="Y100" s="427"/>
    </row>
    <row r="101" spans="2:27" ht="42.75" customHeight="1" x14ac:dyDescent="0.25">
      <c r="B101" s="100" t="s">
        <v>582</v>
      </c>
      <c r="C101" s="322"/>
      <c r="D101" s="323"/>
      <c r="E101" s="323"/>
      <c r="F101" s="324"/>
      <c r="G101" s="423"/>
      <c r="H101" s="424"/>
      <c r="I101" s="424"/>
      <c r="J101" s="424"/>
      <c r="K101" s="424"/>
      <c r="L101" s="425"/>
      <c r="M101" s="101"/>
      <c r="N101" s="101"/>
      <c r="P101" s="421"/>
      <c r="Q101" s="422"/>
      <c r="R101" s="422"/>
      <c r="S101" s="422"/>
      <c r="T101" s="422"/>
      <c r="U101" s="181"/>
      <c r="V101" s="162"/>
      <c r="W101" s="179" t="str">
        <f>IFERROR(IF(V101="","",INDEX(Admin!$Y$37:$AG$50,MATCH('1 Specifikation'!$P$9,Admin!$X$37:$X$50,0),MATCH('1 Specifikation'!USRDelområde,Admin!$Y$36:$AG$36,))),"")</f>
        <v/>
      </c>
      <c r="X101" s="426" t="str">
        <f t="shared" si="1"/>
        <v/>
      </c>
      <c r="Y101" s="427"/>
    </row>
    <row r="102" spans="2:27" ht="42.75" customHeight="1" x14ac:dyDescent="0.25">
      <c r="B102" s="100" t="s">
        <v>583</v>
      </c>
      <c r="C102" s="322"/>
      <c r="D102" s="323"/>
      <c r="E102" s="323"/>
      <c r="F102" s="324"/>
      <c r="G102" s="423"/>
      <c r="H102" s="424"/>
      <c r="I102" s="424"/>
      <c r="J102" s="424"/>
      <c r="K102" s="424"/>
      <c r="L102" s="425"/>
      <c r="M102" s="101"/>
      <c r="N102" s="101"/>
      <c r="P102" s="421"/>
      <c r="Q102" s="422"/>
      <c r="R102" s="422"/>
      <c r="S102" s="422"/>
      <c r="T102" s="422"/>
      <c r="U102" s="181"/>
      <c r="V102" s="162"/>
      <c r="W102" s="179" t="str">
        <f>IFERROR(IF(V102="","",INDEX(Admin!$Y$37:$AG$50,MATCH('1 Specifikation'!$P$9,Admin!$X$37:$X$50,0),MATCH('1 Specifikation'!USRDelområde,Admin!$Y$36:$AG$36,))),"")</f>
        <v/>
      </c>
      <c r="X102" s="426" t="str">
        <f t="shared" si="1"/>
        <v/>
      </c>
      <c r="Y102" s="427"/>
    </row>
    <row r="103" spans="2:27" ht="42.75" customHeight="1" x14ac:dyDescent="0.25">
      <c r="B103" s="100" t="s">
        <v>584</v>
      </c>
      <c r="C103" s="322"/>
      <c r="D103" s="323"/>
      <c r="E103" s="323"/>
      <c r="F103" s="324"/>
      <c r="G103" s="423"/>
      <c r="H103" s="424"/>
      <c r="I103" s="424"/>
      <c r="J103" s="424"/>
      <c r="K103" s="424"/>
      <c r="L103" s="425"/>
      <c r="M103" s="101"/>
      <c r="N103" s="101"/>
      <c r="P103" s="421"/>
      <c r="Q103" s="422"/>
      <c r="R103" s="422"/>
      <c r="S103" s="422"/>
      <c r="T103" s="422"/>
      <c r="U103" s="181"/>
      <c r="V103" s="162"/>
      <c r="W103" s="179" t="str">
        <f>IFERROR(IF(V103="","",INDEX(Admin!$Y$37:$AG$50,MATCH('1 Specifikation'!$P$9,Admin!$X$37:$X$50,0),MATCH('1 Specifikation'!USRDelområde,Admin!$Y$36:$AG$36,))),"")</f>
        <v/>
      </c>
      <c r="X103" s="426" t="str">
        <f t="shared" si="1"/>
        <v/>
      </c>
      <c r="Y103" s="427"/>
    </row>
    <row r="104" spans="2:27" ht="42.75" customHeight="1" x14ac:dyDescent="0.25">
      <c r="B104" s="100" t="s">
        <v>585</v>
      </c>
      <c r="C104" s="322"/>
      <c r="D104" s="323"/>
      <c r="E104" s="323"/>
      <c r="F104" s="324"/>
      <c r="G104" s="423"/>
      <c r="H104" s="424"/>
      <c r="I104" s="424"/>
      <c r="J104" s="424"/>
      <c r="K104" s="424"/>
      <c r="L104" s="425"/>
      <c r="M104" s="101"/>
      <c r="N104" s="101"/>
      <c r="P104" s="421"/>
      <c r="Q104" s="422"/>
      <c r="R104" s="422"/>
      <c r="S104" s="422"/>
      <c r="T104" s="422"/>
      <c r="U104" s="181"/>
      <c r="V104" s="162"/>
      <c r="W104" s="179" t="str">
        <f>IFERROR(IF(V104="","",INDEX(Admin!$Y$37:$AG$50,MATCH('1 Specifikation'!$P$9,Admin!$X$37:$X$50,0),MATCH('1 Specifikation'!USRDelområde,Admin!$Y$36:$AG$36,))),"")</f>
        <v/>
      </c>
      <c r="X104" s="426" t="str">
        <f t="shared" si="1"/>
        <v/>
      </c>
      <c r="Y104" s="427"/>
    </row>
    <row r="105" spans="2:27" ht="42.75" customHeight="1" x14ac:dyDescent="0.25">
      <c r="B105" s="100" t="s">
        <v>586</v>
      </c>
      <c r="C105" s="322"/>
      <c r="D105" s="323"/>
      <c r="E105" s="323"/>
      <c r="F105" s="324"/>
      <c r="G105" s="423"/>
      <c r="H105" s="424"/>
      <c r="I105" s="424"/>
      <c r="J105" s="424"/>
      <c r="K105" s="424"/>
      <c r="L105" s="425"/>
      <c r="M105" s="101"/>
      <c r="N105" s="101"/>
      <c r="P105" s="421"/>
      <c r="Q105" s="422"/>
      <c r="R105" s="422"/>
      <c r="S105" s="422"/>
      <c r="T105" s="422"/>
      <c r="U105" s="181"/>
      <c r="V105" s="162"/>
      <c r="W105" s="179" t="str">
        <f>IFERROR(IF(V105="","",INDEX(Admin!$Y$37:$AG$50,MATCH('1 Specifikation'!$P$9,Admin!$X$37:$X$50,0),MATCH('1 Specifikation'!USRDelområde,Admin!$Y$36:$AG$36,))),"")</f>
        <v/>
      </c>
      <c r="X105" s="426" t="str">
        <f t="shared" si="1"/>
        <v/>
      </c>
      <c r="Y105" s="427"/>
    </row>
    <row r="106" spans="2:27" ht="42.75" customHeight="1" x14ac:dyDescent="0.25">
      <c r="B106" s="100" t="s">
        <v>587</v>
      </c>
      <c r="C106" s="322"/>
      <c r="D106" s="323"/>
      <c r="E106" s="323"/>
      <c r="F106" s="324"/>
      <c r="G106" s="423"/>
      <c r="H106" s="424"/>
      <c r="I106" s="424"/>
      <c r="J106" s="424"/>
      <c r="K106" s="424"/>
      <c r="L106" s="425"/>
      <c r="M106" s="101"/>
      <c r="N106" s="101"/>
      <c r="P106" s="421"/>
      <c r="Q106" s="422"/>
      <c r="R106" s="422"/>
      <c r="S106" s="422"/>
      <c r="T106" s="422"/>
      <c r="U106" s="181"/>
      <c r="V106" s="162"/>
      <c r="W106" s="179" t="str">
        <f>IFERROR(IF(V106="","",INDEX(Admin!$Y$37:$AG$50,MATCH('1 Specifikation'!$P$9,Admin!$X$37:$X$50,0),MATCH('1 Specifikation'!USRDelområde,Admin!$Y$36:$AG$36,))),"")</f>
        <v/>
      </c>
      <c r="X106" s="426" t="str">
        <f t="shared" si="1"/>
        <v/>
      </c>
      <c r="Y106" s="427"/>
    </row>
    <row r="107" spans="2:27" ht="42.75" customHeight="1" x14ac:dyDescent="0.25">
      <c r="B107" s="100" t="s">
        <v>588</v>
      </c>
      <c r="C107" s="322"/>
      <c r="D107" s="323"/>
      <c r="E107" s="323"/>
      <c r="F107" s="324"/>
      <c r="G107" s="423"/>
      <c r="H107" s="424"/>
      <c r="I107" s="424"/>
      <c r="J107" s="424"/>
      <c r="K107" s="424"/>
      <c r="L107" s="425"/>
      <c r="M107" s="101"/>
      <c r="N107" s="101"/>
      <c r="P107" s="421"/>
      <c r="Q107" s="422"/>
      <c r="R107" s="422"/>
      <c r="S107" s="422"/>
      <c r="T107" s="422"/>
      <c r="U107" s="181"/>
      <c r="V107" s="162"/>
      <c r="W107" s="179" t="str">
        <f>IFERROR(IF(V107="","",INDEX(Admin!$Y$37:$AG$50,MATCH('1 Specifikation'!$P$9,Admin!$X$37:$X$50,0),MATCH('1 Specifikation'!USRDelområde,Admin!$Y$36:$AG$36,))),"")</f>
        <v/>
      </c>
      <c r="X107" s="426" t="str">
        <f t="shared" si="1"/>
        <v/>
      </c>
      <c r="Y107" s="427"/>
    </row>
    <row r="108" spans="2:27" ht="42.75" customHeight="1" x14ac:dyDescent="0.25">
      <c r="B108" s="100" t="s">
        <v>589</v>
      </c>
      <c r="C108" s="322"/>
      <c r="D108" s="323"/>
      <c r="E108" s="323"/>
      <c r="F108" s="324"/>
      <c r="G108" s="423"/>
      <c r="H108" s="424"/>
      <c r="I108" s="424"/>
      <c r="J108" s="424"/>
      <c r="K108" s="424"/>
      <c r="L108" s="425"/>
      <c r="M108" s="101"/>
      <c r="N108" s="101"/>
      <c r="P108" s="421"/>
      <c r="Q108" s="422"/>
      <c r="R108" s="422"/>
      <c r="S108" s="422"/>
      <c r="T108" s="422"/>
      <c r="U108" s="181"/>
      <c r="V108" s="162"/>
      <c r="W108" s="179" t="str">
        <f>IFERROR(IF(V108="","",INDEX(Admin!$Y$37:$AG$50,MATCH('1 Specifikation'!$P$9,Admin!$X$37:$X$50,0),MATCH('1 Specifikation'!USRDelområde,Admin!$Y$36:$AG$36,))),"")</f>
        <v/>
      </c>
      <c r="X108" s="426" t="str">
        <f t="shared" si="1"/>
        <v/>
      </c>
      <c r="Y108" s="427"/>
    </row>
    <row r="109" spans="2:27" ht="42.75" customHeight="1" x14ac:dyDescent="0.25">
      <c r="B109" s="100" t="s">
        <v>590</v>
      </c>
      <c r="C109" s="322"/>
      <c r="D109" s="323"/>
      <c r="E109" s="323"/>
      <c r="F109" s="324"/>
      <c r="G109" s="423"/>
      <c r="H109" s="424"/>
      <c r="I109" s="424"/>
      <c r="J109" s="424"/>
      <c r="K109" s="424"/>
      <c r="L109" s="425"/>
      <c r="M109" s="101"/>
      <c r="N109" s="101"/>
      <c r="P109" s="421"/>
      <c r="Q109" s="422"/>
      <c r="R109" s="422"/>
      <c r="S109" s="422"/>
      <c r="T109" s="422"/>
      <c r="U109" s="181"/>
      <c r="V109" s="162"/>
      <c r="W109" s="179" t="str">
        <f>IFERROR(IF(V109="","",INDEX(Admin!$Y$37:$AG$50,MATCH('1 Specifikation'!$P$9,Admin!$X$37:$X$50,0),MATCH('1 Specifikation'!USRDelområde,Admin!$Y$36:$AG$36,))),"")</f>
        <v/>
      </c>
      <c r="X109" s="486" t="str">
        <f t="shared" si="1"/>
        <v/>
      </c>
      <c r="Y109" s="487"/>
    </row>
    <row r="110" spans="2:27" ht="7.5" customHeight="1" x14ac:dyDescent="0.25">
      <c r="C110" s="129"/>
      <c r="H110" s="128"/>
      <c r="P110" s="93"/>
      <c r="Q110" s="93"/>
      <c r="R110" s="93"/>
      <c r="X110" s="161"/>
      <c r="Y110" s="161"/>
      <c r="Z110" s="138"/>
      <c r="AA110" s="138"/>
    </row>
    <row r="111" spans="2:27" ht="30.75" customHeight="1" x14ac:dyDescent="0.25">
      <c r="B111" s="139"/>
      <c r="C111" s="140"/>
      <c r="D111" s="140"/>
      <c r="E111" s="140"/>
      <c r="P111" s="93"/>
      <c r="Q111" s="93"/>
      <c r="R111" s="93"/>
      <c r="U111" s="138"/>
      <c r="V111" s="138"/>
      <c r="W111" s="141" t="s">
        <v>604</v>
      </c>
      <c r="X111" s="430">
        <f>SUM(X50:Y109)</f>
        <v>0</v>
      </c>
      <c r="Y111" s="431"/>
      <c r="Z111" s="138"/>
      <c r="AA111" s="138"/>
    </row>
    <row r="112" spans="2:27" ht="7.5" customHeight="1" x14ac:dyDescent="0.25">
      <c r="C112" s="129"/>
      <c r="H112" s="128"/>
      <c r="P112" s="35"/>
      <c r="Q112" s="35"/>
      <c r="R112" s="35"/>
      <c r="Z112" s="138"/>
      <c r="AA112" s="138"/>
    </row>
    <row r="113" spans="1:44" ht="13.5" customHeight="1" x14ac:dyDescent="0.25">
      <c r="A113" s="142"/>
      <c r="B113" s="138"/>
      <c r="C113" s="138"/>
      <c r="D113" s="138"/>
      <c r="E113" s="138"/>
      <c r="F113" s="138"/>
      <c r="G113" s="138"/>
      <c r="H113" s="138"/>
      <c r="I113" s="138"/>
      <c r="J113" s="138"/>
      <c r="P113" s="138"/>
      <c r="Q113" s="138"/>
      <c r="R113" s="138"/>
      <c r="S113" s="144"/>
      <c r="T113" s="144"/>
      <c r="X113" s="143"/>
      <c r="Y113" s="97"/>
      <c r="Z113" s="144"/>
      <c r="AA113" s="138"/>
    </row>
    <row r="114" spans="1:44" ht="7.5" customHeight="1" x14ac:dyDescent="0.25">
      <c r="C114" s="129"/>
      <c r="H114" s="128"/>
      <c r="P114" s="35"/>
      <c r="Q114" s="35"/>
      <c r="R114" s="35"/>
      <c r="Z114" s="138"/>
      <c r="AA114" s="138"/>
    </row>
    <row r="115" spans="1:44" ht="13.5" customHeight="1" x14ac:dyDescent="0.25">
      <c r="A115" s="142"/>
      <c r="B115" s="138"/>
      <c r="C115" s="138"/>
      <c r="D115" s="138"/>
      <c r="E115" s="138"/>
      <c r="F115" s="138"/>
      <c r="G115" s="138"/>
      <c r="H115" s="138"/>
      <c r="I115" s="138"/>
      <c r="J115" s="138"/>
      <c r="P115" s="138"/>
      <c r="Q115" s="138"/>
      <c r="R115" s="138"/>
      <c r="S115" s="144"/>
      <c r="T115" s="144"/>
      <c r="X115" s="143"/>
      <c r="Y115" s="97"/>
      <c r="Z115" s="144"/>
      <c r="AA115" s="138"/>
    </row>
    <row r="116" spans="1:44" s="27" customFormat="1" ht="32.25" customHeight="1" x14ac:dyDescent="0.25">
      <c r="A116" s="71"/>
      <c r="B116" s="28"/>
      <c r="C116" s="28"/>
      <c r="D116" s="28"/>
      <c r="E116" s="28"/>
      <c r="F116" s="28"/>
      <c r="G116" s="28"/>
      <c r="H116" s="28"/>
      <c r="I116" s="28"/>
      <c r="J116" s="28"/>
      <c r="P116" s="28"/>
      <c r="Q116" s="28"/>
      <c r="R116" s="28"/>
      <c r="S116" s="92"/>
      <c r="T116" s="92"/>
      <c r="Z116" s="92"/>
      <c r="AA116" s="28"/>
    </row>
    <row r="117" spans="1:44" s="27" customFormat="1" ht="40.5" customHeight="1" x14ac:dyDescent="0.25">
      <c r="A117" s="73"/>
      <c r="B117" s="474" t="s">
        <v>605</v>
      </c>
      <c r="C117" s="474"/>
      <c r="D117" s="474"/>
      <c r="E117" s="474"/>
      <c r="F117" s="28"/>
      <c r="G117" s="28"/>
      <c r="H117" s="28"/>
      <c r="I117" s="28"/>
      <c r="J117" s="28"/>
      <c r="P117" s="475" t="s">
        <v>44</v>
      </c>
      <c r="Q117" s="475"/>
      <c r="R117" s="34"/>
      <c r="S117" s="34"/>
      <c r="T117" s="34"/>
    </row>
    <row r="118" spans="1:44" s="27" customFormat="1" ht="96.75" customHeight="1" x14ac:dyDescent="0.25">
      <c r="A118" s="73"/>
      <c r="B118" s="259" t="s">
        <v>500</v>
      </c>
      <c r="C118" s="400" t="s">
        <v>514</v>
      </c>
      <c r="D118" s="401"/>
      <c r="E118" s="401"/>
      <c r="F118" s="402"/>
      <c r="G118" s="400" t="s">
        <v>606</v>
      </c>
      <c r="H118" s="401"/>
      <c r="I118" s="401"/>
      <c r="J118" s="401"/>
      <c r="K118" s="401"/>
      <c r="L118" s="402"/>
      <c r="M118" s="428" t="s">
        <v>119</v>
      </c>
      <c r="N118" s="429"/>
      <c r="P118" s="406" t="s">
        <v>628</v>
      </c>
      <c r="Q118" s="485"/>
      <c r="R118" s="485"/>
      <c r="S118" s="485"/>
      <c r="T118" s="485"/>
      <c r="U118" s="407"/>
      <c r="V118" s="263" t="s">
        <v>607</v>
      </c>
      <c r="W118" s="264" t="s">
        <v>630</v>
      </c>
      <c r="X118" s="406" t="s">
        <v>776</v>
      </c>
      <c r="Y118" s="407"/>
    </row>
    <row r="119" spans="1:44" s="27" customFormat="1" ht="43.5" customHeight="1" x14ac:dyDescent="0.25">
      <c r="A119" s="73"/>
      <c r="B119" s="100" t="s">
        <v>76</v>
      </c>
      <c r="C119" s="322" t="s">
        <v>499</v>
      </c>
      <c r="D119" s="323"/>
      <c r="E119" s="323"/>
      <c r="F119" s="324"/>
      <c r="G119" s="322"/>
      <c r="H119" s="323"/>
      <c r="I119" s="323"/>
      <c r="J119" s="323"/>
      <c r="K119" s="323"/>
      <c r="L119" s="324"/>
      <c r="M119" s="328"/>
      <c r="N119" s="329"/>
      <c r="P119" s="325"/>
      <c r="Q119" s="326"/>
      <c r="R119" s="326"/>
      <c r="S119" s="326"/>
      <c r="T119" s="326"/>
      <c r="U119" s="327"/>
      <c r="V119" s="162"/>
      <c r="W119" s="180" t="str">
        <f ca="1">IFERROR(INDEX(INDIRECT(Aktiv_grupp),MATCH('1 Specifikation'!$P$9,INDEX(INDIRECT(Aktiv_grupp),,1),0),MATCH('1 Specifikation'!AR119,INDEX(INDIRECT(Aktiv_grupp),1,),0)),"")</f>
        <v/>
      </c>
      <c r="X119" s="426">
        <f ca="1">IFERROR(IF(V119="",W119*1,V119*W119),0)</f>
        <v>0</v>
      </c>
      <c r="Y119" s="427"/>
      <c r="Z119" s="177"/>
      <c r="AA119" s="178"/>
      <c r="AB119" s="178"/>
      <c r="AC119" s="178"/>
      <c r="AD119" s="178"/>
      <c r="AE119" s="178"/>
      <c r="AF119" s="178"/>
      <c r="AG119" s="178"/>
      <c r="AH119" s="178"/>
      <c r="AI119" s="178"/>
      <c r="AJ119" s="178"/>
      <c r="AK119" s="178"/>
      <c r="AL119" s="178"/>
      <c r="AM119" s="178"/>
      <c r="AN119" s="178"/>
      <c r="AO119" s="178"/>
      <c r="AP119" s="178"/>
      <c r="AQ119" s="178"/>
      <c r="AR119" s="73" t="str">
        <f>IFERROR(INDEX(Admin!$AF$1:$AF$18,MATCH('1 Specifikation'!C119,Admin!$AE$1:$AE$18,0)),"")</f>
        <v/>
      </c>
    </row>
    <row r="120" spans="1:44" s="27" customFormat="1" ht="42.75" customHeight="1" x14ac:dyDescent="0.25">
      <c r="A120" s="73"/>
      <c r="B120" s="100" t="s">
        <v>77</v>
      </c>
      <c r="C120" s="322" t="s">
        <v>499</v>
      </c>
      <c r="D120" s="323"/>
      <c r="E120" s="323"/>
      <c r="F120" s="324"/>
      <c r="G120" s="322"/>
      <c r="H120" s="323"/>
      <c r="I120" s="323"/>
      <c r="J120" s="323"/>
      <c r="K120" s="323"/>
      <c r="L120" s="324"/>
      <c r="M120" s="328"/>
      <c r="N120" s="329"/>
      <c r="P120" s="325"/>
      <c r="Q120" s="326"/>
      <c r="R120" s="326"/>
      <c r="S120" s="326"/>
      <c r="T120" s="326"/>
      <c r="U120" s="327"/>
      <c r="V120" s="162"/>
      <c r="W120" s="180" t="str">
        <f ca="1">IFERROR(INDEX(INDIRECT(Aktiv_grupp),MATCH('1 Specifikation'!$P$9,INDEX(INDIRECT(Aktiv_grupp),,1),0),MATCH('1 Specifikation'!AR120,INDEX(INDIRECT(Aktiv_grupp),1,),0)),"")</f>
        <v/>
      </c>
      <c r="X120" s="426">
        <f t="shared" ref="X120:X183" ca="1" si="2">IFERROR(IF(V120="",W120*1,V120*W120),0)</f>
        <v>0</v>
      </c>
      <c r="Y120" s="427"/>
      <c r="AR120" s="27" t="str">
        <f>IFERROR(INDEX(Admin!$AF$1:$AF$18,MATCH('1 Specifikation'!C120,Admin!$AE$1:$AE$18,0)),"")</f>
        <v/>
      </c>
    </row>
    <row r="121" spans="1:44" s="27" customFormat="1" ht="42.75" customHeight="1" x14ac:dyDescent="0.25">
      <c r="A121" s="73"/>
      <c r="B121" s="100" t="s">
        <v>78</v>
      </c>
      <c r="C121" s="322" t="s">
        <v>499</v>
      </c>
      <c r="D121" s="323"/>
      <c r="E121" s="323"/>
      <c r="F121" s="324"/>
      <c r="G121" s="322"/>
      <c r="H121" s="323"/>
      <c r="I121" s="323"/>
      <c r="J121" s="323"/>
      <c r="K121" s="323"/>
      <c r="L121" s="324"/>
      <c r="M121" s="328"/>
      <c r="N121" s="329"/>
      <c r="P121" s="325"/>
      <c r="Q121" s="326"/>
      <c r="R121" s="326"/>
      <c r="S121" s="326"/>
      <c r="T121" s="326"/>
      <c r="U121" s="327"/>
      <c r="V121" s="162"/>
      <c r="W121" s="180" t="str">
        <f ca="1">IFERROR(INDEX(INDIRECT(Aktiv_grupp),MATCH('1 Specifikation'!$P$9,INDEX(INDIRECT(Aktiv_grupp),,1),0),MATCH('1 Specifikation'!AR121,INDEX(INDIRECT(Aktiv_grupp),1,),0)),"")</f>
        <v/>
      </c>
      <c r="X121" s="426">
        <f t="shared" ca="1" si="2"/>
        <v>0</v>
      </c>
      <c r="Y121" s="427"/>
      <c r="AR121" s="27" t="str">
        <f>IFERROR(INDEX(Admin!$AF$1:$AF$18,MATCH('1 Specifikation'!C121,Admin!$AE$1:$AE$18,0)),"")</f>
        <v/>
      </c>
    </row>
    <row r="122" spans="1:44" s="27" customFormat="1" ht="42.75" customHeight="1" x14ac:dyDescent="0.25">
      <c r="A122" s="73"/>
      <c r="B122" s="100" t="s">
        <v>79</v>
      </c>
      <c r="C122" s="322" t="s">
        <v>499</v>
      </c>
      <c r="D122" s="323"/>
      <c r="E122" s="323"/>
      <c r="F122" s="324"/>
      <c r="G122" s="322"/>
      <c r="H122" s="323"/>
      <c r="I122" s="323"/>
      <c r="J122" s="323"/>
      <c r="K122" s="323"/>
      <c r="L122" s="324"/>
      <c r="M122" s="328"/>
      <c r="N122" s="329"/>
      <c r="P122" s="325"/>
      <c r="Q122" s="326"/>
      <c r="R122" s="326"/>
      <c r="S122" s="326"/>
      <c r="T122" s="326"/>
      <c r="U122" s="327"/>
      <c r="V122" s="162"/>
      <c r="W122" s="180" t="str">
        <f ca="1">IFERROR(INDEX(INDIRECT(Aktiv_grupp),MATCH('1 Specifikation'!$P$9,INDEX(INDIRECT(Aktiv_grupp),,1),0),MATCH('1 Specifikation'!AR122,INDEX(INDIRECT(Aktiv_grupp),1,),0)),"")</f>
        <v/>
      </c>
      <c r="X122" s="426">
        <f t="shared" ca="1" si="2"/>
        <v>0</v>
      </c>
      <c r="Y122" s="427"/>
      <c r="AR122" s="27" t="str">
        <f>IFERROR(INDEX(Admin!$AF$1:$AF$18,MATCH('1 Specifikation'!C122,Admin!$AE$1:$AE$18,0)),"")</f>
        <v/>
      </c>
    </row>
    <row r="123" spans="1:44" s="27" customFormat="1" ht="42.75" customHeight="1" x14ac:dyDescent="0.25">
      <c r="A123" s="73"/>
      <c r="B123" s="100" t="s">
        <v>80</v>
      </c>
      <c r="C123" s="322" t="s">
        <v>499</v>
      </c>
      <c r="D123" s="323"/>
      <c r="E123" s="323"/>
      <c r="F123" s="324"/>
      <c r="G123" s="322"/>
      <c r="H123" s="323"/>
      <c r="I123" s="323"/>
      <c r="J123" s="323"/>
      <c r="K123" s="323"/>
      <c r="L123" s="324"/>
      <c r="M123" s="328"/>
      <c r="N123" s="329"/>
      <c r="P123" s="325"/>
      <c r="Q123" s="326"/>
      <c r="R123" s="326"/>
      <c r="S123" s="326"/>
      <c r="T123" s="326"/>
      <c r="U123" s="327"/>
      <c r="V123" s="162"/>
      <c r="W123" s="180" t="str">
        <f ca="1">IFERROR(INDEX(INDIRECT(Aktiv_grupp),MATCH('1 Specifikation'!$P$9,INDEX(INDIRECT(Aktiv_grupp),,1),0),MATCH('1 Specifikation'!AR123,INDEX(INDIRECT(Aktiv_grupp),1,),0)),"")</f>
        <v/>
      </c>
      <c r="X123" s="426">
        <f t="shared" ca="1" si="2"/>
        <v>0</v>
      </c>
      <c r="Y123" s="427"/>
      <c r="AR123" s="27" t="str">
        <f>IFERROR(INDEX(Admin!$AF$1:$AF$18,MATCH('1 Specifikation'!C123,Admin!$AE$1:$AE$18,0)),"")</f>
        <v/>
      </c>
    </row>
    <row r="124" spans="1:44" s="27" customFormat="1" ht="42.75" customHeight="1" x14ac:dyDescent="0.25">
      <c r="A124" s="73"/>
      <c r="B124" s="100" t="s">
        <v>82</v>
      </c>
      <c r="C124" s="322" t="s">
        <v>499</v>
      </c>
      <c r="D124" s="323"/>
      <c r="E124" s="323"/>
      <c r="F124" s="324"/>
      <c r="G124" s="322"/>
      <c r="H124" s="323"/>
      <c r="I124" s="323"/>
      <c r="J124" s="323"/>
      <c r="K124" s="323"/>
      <c r="L124" s="324"/>
      <c r="M124" s="328"/>
      <c r="N124" s="329"/>
      <c r="P124" s="325"/>
      <c r="Q124" s="326"/>
      <c r="R124" s="326"/>
      <c r="S124" s="326"/>
      <c r="T124" s="326"/>
      <c r="U124" s="327"/>
      <c r="V124" s="162"/>
      <c r="W124" s="180" t="str">
        <f ca="1">IFERROR(INDEX(INDIRECT(Aktiv_grupp),MATCH('1 Specifikation'!$P$9,INDEX(INDIRECT(Aktiv_grupp),,1),0),MATCH('1 Specifikation'!AR124,INDEX(INDIRECT(Aktiv_grupp),1,),0)),"")</f>
        <v/>
      </c>
      <c r="X124" s="426">
        <f t="shared" ca="1" si="2"/>
        <v>0</v>
      </c>
      <c r="Y124" s="427"/>
      <c r="AR124" s="27" t="str">
        <f>IFERROR(INDEX(Admin!$AF$1:$AF$18,MATCH('1 Specifikation'!C124,Admin!$AE$1:$AE$18,0)),"")</f>
        <v/>
      </c>
    </row>
    <row r="125" spans="1:44" s="27" customFormat="1" ht="42.75" customHeight="1" x14ac:dyDescent="0.25">
      <c r="A125" s="73"/>
      <c r="B125" s="100" t="s">
        <v>81</v>
      </c>
      <c r="C125" s="322" t="s">
        <v>499</v>
      </c>
      <c r="D125" s="323"/>
      <c r="E125" s="323"/>
      <c r="F125" s="324"/>
      <c r="G125" s="322"/>
      <c r="H125" s="323"/>
      <c r="I125" s="323"/>
      <c r="J125" s="323"/>
      <c r="K125" s="323"/>
      <c r="L125" s="324"/>
      <c r="M125" s="328"/>
      <c r="N125" s="329"/>
      <c r="P125" s="325"/>
      <c r="Q125" s="326"/>
      <c r="R125" s="326"/>
      <c r="S125" s="326"/>
      <c r="T125" s="326"/>
      <c r="U125" s="327"/>
      <c r="V125" s="162"/>
      <c r="W125" s="180" t="str">
        <f ca="1">IFERROR(INDEX(INDIRECT(Aktiv_grupp),MATCH('1 Specifikation'!$P$9,INDEX(INDIRECT(Aktiv_grupp),,1),0),MATCH('1 Specifikation'!AR125,INDEX(INDIRECT(Aktiv_grupp),1,),0)),"")</f>
        <v/>
      </c>
      <c r="X125" s="426">
        <f t="shared" ca="1" si="2"/>
        <v>0</v>
      </c>
      <c r="Y125" s="427"/>
      <c r="AR125" s="27" t="str">
        <f>IFERROR(INDEX(Admin!$AF$1:$AF$18,MATCH('1 Specifikation'!C125,Admin!$AE$1:$AE$18,0)),"")</f>
        <v/>
      </c>
    </row>
    <row r="126" spans="1:44" s="27" customFormat="1" ht="42.75" customHeight="1" x14ac:dyDescent="0.25">
      <c r="A126" s="73"/>
      <c r="B126" s="100" t="s">
        <v>83</v>
      </c>
      <c r="C126" s="322" t="s">
        <v>499</v>
      </c>
      <c r="D126" s="323"/>
      <c r="E126" s="323"/>
      <c r="F126" s="324"/>
      <c r="G126" s="322"/>
      <c r="H126" s="323"/>
      <c r="I126" s="323"/>
      <c r="J126" s="323"/>
      <c r="K126" s="323"/>
      <c r="L126" s="324"/>
      <c r="M126" s="328"/>
      <c r="N126" s="329"/>
      <c r="P126" s="325"/>
      <c r="Q126" s="326"/>
      <c r="R126" s="326"/>
      <c r="S126" s="326"/>
      <c r="T126" s="326"/>
      <c r="U126" s="327"/>
      <c r="V126" s="162"/>
      <c r="W126" s="180" t="str">
        <f ca="1">IFERROR(INDEX(INDIRECT(Aktiv_grupp),MATCH('1 Specifikation'!$P$9,INDEX(INDIRECT(Aktiv_grupp),,1),0),MATCH('1 Specifikation'!AR126,INDEX(INDIRECT(Aktiv_grupp),1,),0)),"")</f>
        <v/>
      </c>
      <c r="X126" s="426">
        <f t="shared" ca="1" si="2"/>
        <v>0</v>
      </c>
      <c r="Y126" s="427"/>
      <c r="AR126" s="27" t="str">
        <f>IFERROR(INDEX(Admin!$AF$1:$AF$18,MATCH('1 Specifikation'!C126,Admin!$AE$1:$AE$18,0)),"")</f>
        <v/>
      </c>
    </row>
    <row r="127" spans="1:44" s="27" customFormat="1" ht="42.75" customHeight="1" x14ac:dyDescent="0.25">
      <c r="A127" s="73"/>
      <c r="B127" s="100" t="s">
        <v>84</v>
      </c>
      <c r="C127" s="322" t="s">
        <v>499</v>
      </c>
      <c r="D127" s="323"/>
      <c r="E127" s="323"/>
      <c r="F127" s="324"/>
      <c r="G127" s="322"/>
      <c r="H127" s="323"/>
      <c r="I127" s="323"/>
      <c r="J127" s="323"/>
      <c r="K127" s="323"/>
      <c r="L127" s="324"/>
      <c r="M127" s="328"/>
      <c r="N127" s="329"/>
      <c r="P127" s="325"/>
      <c r="Q127" s="326"/>
      <c r="R127" s="326"/>
      <c r="S127" s="326"/>
      <c r="T127" s="326"/>
      <c r="U127" s="327"/>
      <c r="V127" s="162"/>
      <c r="W127" s="180" t="str">
        <f ca="1">IFERROR(INDEX(INDIRECT(Aktiv_grupp),MATCH('1 Specifikation'!$P$9,INDEX(INDIRECT(Aktiv_grupp),,1),0),MATCH('1 Specifikation'!AR127,INDEX(INDIRECT(Aktiv_grupp),1,),0)),"")</f>
        <v/>
      </c>
      <c r="X127" s="426">
        <f t="shared" ca="1" si="2"/>
        <v>0</v>
      </c>
      <c r="Y127" s="427"/>
      <c r="AR127" s="27" t="str">
        <f>IFERROR(INDEX(Admin!$AF$1:$AF$18,MATCH('1 Specifikation'!C127,Admin!$AE$1:$AE$18,0)),"")</f>
        <v/>
      </c>
    </row>
    <row r="128" spans="1:44" s="27" customFormat="1" ht="42.75" customHeight="1" x14ac:dyDescent="0.25">
      <c r="A128" s="73"/>
      <c r="B128" s="100" t="s">
        <v>85</v>
      </c>
      <c r="C128" s="322" t="s">
        <v>499</v>
      </c>
      <c r="D128" s="323"/>
      <c r="E128" s="323"/>
      <c r="F128" s="324"/>
      <c r="G128" s="322"/>
      <c r="H128" s="323"/>
      <c r="I128" s="323"/>
      <c r="J128" s="323"/>
      <c r="K128" s="323"/>
      <c r="L128" s="324"/>
      <c r="M128" s="328"/>
      <c r="N128" s="329"/>
      <c r="P128" s="325"/>
      <c r="Q128" s="326"/>
      <c r="R128" s="326"/>
      <c r="S128" s="326"/>
      <c r="T128" s="326"/>
      <c r="U128" s="327"/>
      <c r="V128" s="162"/>
      <c r="W128" s="180" t="str">
        <f ca="1">IFERROR(INDEX(INDIRECT(Aktiv_grupp),MATCH('1 Specifikation'!$P$9,INDEX(INDIRECT(Aktiv_grupp),,1),0),MATCH('1 Specifikation'!AR128,INDEX(INDIRECT(Aktiv_grupp),1,),0)),"")</f>
        <v/>
      </c>
      <c r="X128" s="426">
        <f t="shared" ca="1" si="2"/>
        <v>0</v>
      </c>
      <c r="Y128" s="427"/>
      <c r="AR128" s="27" t="str">
        <f>IFERROR(INDEX(Admin!$AF$1:$AF$18,MATCH('1 Specifikation'!C128,Admin!$AE$1:$AE$18,0)),"")</f>
        <v/>
      </c>
    </row>
    <row r="129" spans="1:44" s="27" customFormat="1" ht="42.75" customHeight="1" x14ac:dyDescent="0.25">
      <c r="A129" s="73"/>
      <c r="B129" s="100" t="s">
        <v>121</v>
      </c>
      <c r="C129" s="322" t="s">
        <v>499</v>
      </c>
      <c r="D129" s="323"/>
      <c r="E129" s="323"/>
      <c r="F129" s="324"/>
      <c r="G129" s="322"/>
      <c r="H129" s="323"/>
      <c r="I129" s="323"/>
      <c r="J129" s="323"/>
      <c r="K129" s="323"/>
      <c r="L129" s="324"/>
      <c r="M129" s="328"/>
      <c r="N129" s="329"/>
      <c r="P129" s="325"/>
      <c r="Q129" s="326"/>
      <c r="R129" s="326"/>
      <c r="S129" s="326"/>
      <c r="T129" s="326"/>
      <c r="U129" s="327"/>
      <c r="V129" s="162"/>
      <c r="W129" s="180" t="str">
        <f ca="1">IFERROR(INDEX(INDIRECT(Aktiv_grupp),MATCH('1 Specifikation'!$P$9,INDEX(INDIRECT(Aktiv_grupp),,1),0),MATCH('1 Specifikation'!AR129,INDEX(INDIRECT(Aktiv_grupp),1,),0)),"")</f>
        <v/>
      </c>
      <c r="X129" s="426">
        <f t="shared" ca="1" si="2"/>
        <v>0</v>
      </c>
      <c r="Y129" s="427"/>
      <c r="AR129" s="27" t="str">
        <f>IFERROR(INDEX(Admin!$AF$1:$AF$18,MATCH('1 Specifikation'!C129,Admin!$AE$1:$AE$18,0)),"")</f>
        <v/>
      </c>
    </row>
    <row r="130" spans="1:44" s="27" customFormat="1" ht="42.75" customHeight="1" x14ac:dyDescent="0.25">
      <c r="A130" s="73"/>
      <c r="B130" s="100" t="s">
        <v>122</v>
      </c>
      <c r="C130" s="322" t="s">
        <v>499</v>
      </c>
      <c r="D130" s="323"/>
      <c r="E130" s="323"/>
      <c r="F130" s="324"/>
      <c r="G130" s="322"/>
      <c r="H130" s="323"/>
      <c r="I130" s="323"/>
      <c r="J130" s="323"/>
      <c r="K130" s="323"/>
      <c r="L130" s="324"/>
      <c r="M130" s="328"/>
      <c r="N130" s="329"/>
      <c r="P130" s="325"/>
      <c r="Q130" s="326"/>
      <c r="R130" s="326"/>
      <c r="S130" s="326"/>
      <c r="T130" s="326"/>
      <c r="U130" s="327"/>
      <c r="V130" s="162"/>
      <c r="W130" s="180" t="str">
        <f ca="1">IFERROR(INDEX(INDIRECT(Aktiv_grupp),MATCH('1 Specifikation'!$P$9,INDEX(INDIRECT(Aktiv_grupp),,1),0),MATCH('1 Specifikation'!AR130,INDEX(INDIRECT(Aktiv_grupp),1,),0)),"")</f>
        <v/>
      </c>
      <c r="X130" s="426">
        <f t="shared" ca="1" si="2"/>
        <v>0</v>
      </c>
      <c r="Y130" s="427"/>
      <c r="AR130" s="27" t="str">
        <f>IFERROR(INDEX(Admin!$AF$1:$AF$18,MATCH('1 Specifikation'!C130,Admin!$AE$1:$AE$18,0)),"")</f>
        <v/>
      </c>
    </row>
    <row r="131" spans="1:44" s="27" customFormat="1" ht="42.75" customHeight="1" x14ac:dyDescent="0.25">
      <c r="A131" s="73"/>
      <c r="B131" s="100" t="s">
        <v>123</v>
      </c>
      <c r="C131" s="322" t="s">
        <v>499</v>
      </c>
      <c r="D131" s="323"/>
      <c r="E131" s="323"/>
      <c r="F131" s="324"/>
      <c r="G131" s="322"/>
      <c r="H131" s="323"/>
      <c r="I131" s="323"/>
      <c r="J131" s="323"/>
      <c r="K131" s="323"/>
      <c r="L131" s="324"/>
      <c r="M131" s="328"/>
      <c r="N131" s="329"/>
      <c r="P131" s="325"/>
      <c r="Q131" s="326"/>
      <c r="R131" s="326"/>
      <c r="S131" s="326"/>
      <c r="T131" s="326"/>
      <c r="U131" s="327"/>
      <c r="V131" s="162"/>
      <c r="W131" s="180" t="str">
        <f ca="1">IFERROR(INDEX(INDIRECT(Aktiv_grupp),MATCH('1 Specifikation'!$P$9,INDEX(INDIRECT(Aktiv_grupp),,1),0),MATCH('1 Specifikation'!AR131,INDEX(INDIRECT(Aktiv_grupp),1,),0)),"")</f>
        <v/>
      </c>
      <c r="X131" s="426">
        <f t="shared" ca="1" si="2"/>
        <v>0</v>
      </c>
      <c r="Y131" s="427"/>
      <c r="AR131" s="27" t="str">
        <f>IFERROR(INDEX(Admin!$AF$1:$AF$18,MATCH('1 Specifikation'!C131,Admin!$AE$1:$AE$18,0)),"")</f>
        <v/>
      </c>
    </row>
    <row r="132" spans="1:44" s="27" customFormat="1" ht="42.75" customHeight="1" x14ac:dyDescent="0.25">
      <c r="A132" s="73"/>
      <c r="B132" s="100" t="s">
        <v>124</v>
      </c>
      <c r="C132" s="322" t="s">
        <v>499</v>
      </c>
      <c r="D132" s="323"/>
      <c r="E132" s="323"/>
      <c r="F132" s="324"/>
      <c r="G132" s="322"/>
      <c r="H132" s="323"/>
      <c r="I132" s="323"/>
      <c r="J132" s="323"/>
      <c r="K132" s="323"/>
      <c r="L132" s="324"/>
      <c r="M132" s="328"/>
      <c r="N132" s="329"/>
      <c r="P132" s="325"/>
      <c r="Q132" s="326"/>
      <c r="R132" s="326"/>
      <c r="S132" s="326"/>
      <c r="T132" s="326"/>
      <c r="U132" s="327"/>
      <c r="V132" s="162"/>
      <c r="W132" s="180" t="str">
        <f ca="1">IFERROR(INDEX(INDIRECT(Aktiv_grupp),MATCH('1 Specifikation'!$P$9,INDEX(INDIRECT(Aktiv_grupp),,1),0),MATCH('1 Specifikation'!AR132,INDEX(INDIRECT(Aktiv_grupp),1,),0)),"")</f>
        <v/>
      </c>
      <c r="X132" s="426">
        <f t="shared" ca="1" si="2"/>
        <v>0</v>
      </c>
      <c r="Y132" s="427"/>
      <c r="AR132" s="27" t="str">
        <f>IFERROR(INDEX(Admin!$AF$1:$AF$18,MATCH('1 Specifikation'!C132,Admin!$AE$1:$AE$18,0)),"")</f>
        <v/>
      </c>
    </row>
    <row r="133" spans="1:44" s="27" customFormat="1" ht="42.75" customHeight="1" x14ac:dyDescent="0.25">
      <c r="A133" s="73"/>
      <c r="B133" s="100" t="s">
        <v>125</v>
      </c>
      <c r="C133" s="322" t="s">
        <v>499</v>
      </c>
      <c r="D133" s="323"/>
      <c r="E133" s="323"/>
      <c r="F133" s="324"/>
      <c r="G133" s="322"/>
      <c r="H133" s="323"/>
      <c r="I133" s="323"/>
      <c r="J133" s="323"/>
      <c r="K133" s="323"/>
      <c r="L133" s="324"/>
      <c r="M133" s="328"/>
      <c r="N133" s="329"/>
      <c r="P133" s="325"/>
      <c r="Q133" s="326"/>
      <c r="R133" s="326"/>
      <c r="S133" s="326"/>
      <c r="T133" s="326"/>
      <c r="U133" s="327"/>
      <c r="V133" s="162"/>
      <c r="W133" s="180" t="str">
        <f ca="1">IFERROR(INDEX(INDIRECT(Aktiv_grupp),MATCH('1 Specifikation'!$P$9,INDEX(INDIRECT(Aktiv_grupp),,1),0),MATCH('1 Specifikation'!AR133,INDEX(INDIRECT(Aktiv_grupp),1,),0)),"")</f>
        <v/>
      </c>
      <c r="X133" s="426">
        <f t="shared" ca="1" si="2"/>
        <v>0</v>
      </c>
      <c r="Y133" s="427"/>
      <c r="AR133" s="27" t="str">
        <f>IFERROR(INDEX(Admin!$AF$1:$AF$18,MATCH('1 Specifikation'!C133,Admin!$AE$1:$AE$18,0)),"")</f>
        <v/>
      </c>
    </row>
    <row r="134" spans="1:44" s="27" customFormat="1" ht="42.75" customHeight="1" x14ac:dyDescent="0.25">
      <c r="A134" s="73"/>
      <c r="B134" s="100" t="s">
        <v>126</v>
      </c>
      <c r="C134" s="322" t="s">
        <v>499</v>
      </c>
      <c r="D134" s="323"/>
      <c r="E134" s="323"/>
      <c r="F134" s="324"/>
      <c r="G134" s="322"/>
      <c r="H134" s="323"/>
      <c r="I134" s="323"/>
      <c r="J134" s="323"/>
      <c r="K134" s="323"/>
      <c r="L134" s="324"/>
      <c r="M134" s="328"/>
      <c r="N134" s="329"/>
      <c r="P134" s="325"/>
      <c r="Q134" s="326"/>
      <c r="R134" s="326"/>
      <c r="S134" s="326"/>
      <c r="T134" s="326"/>
      <c r="U134" s="327"/>
      <c r="V134" s="162"/>
      <c r="W134" s="180" t="str">
        <f ca="1">IFERROR(INDEX(INDIRECT(Aktiv_grupp),MATCH('1 Specifikation'!$P$9,INDEX(INDIRECT(Aktiv_grupp),,1),0),MATCH('1 Specifikation'!AR134,INDEX(INDIRECT(Aktiv_grupp),1,),0)),"")</f>
        <v/>
      </c>
      <c r="X134" s="426">
        <f t="shared" ca="1" si="2"/>
        <v>0</v>
      </c>
      <c r="Y134" s="427"/>
      <c r="AR134" s="27" t="str">
        <f>IFERROR(INDEX(Admin!$AF$1:$AF$18,MATCH('1 Specifikation'!C134,Admin!$AE$1:$AE$18,0)),"")</f>
        <v/>
      </c>
    </row>
    <row r="135" spans="1:44" s="27" customFormat="1" ht="42.75" customHeight="1" x14ac:dyDescent="0.25">
      <c r="A135" s="73"/>
      <c r="B135" s="100" t="s">
        <v>127</v>
      </c>
      <c r="C135" s="322" t="s">
        <v>499</v>
      </c>
      <c r="D135" s="323"/>
      <c r="E135" s="323"/>
      <c r="F135" s="324"/>
      <c r="G135" s="322"/>
      <c r="H135" s="323"/>
      <c r="I135" s="323"/>
      <c r="J135" s="323"/>
      <c r="K135" s="323"/>
      <c r="L135" s="324"/>
      <c r="M135" s="328"/>
      <c r="N135" s="329"/>
      <c r="P135" s="325"/>
      <c r="Q135" s="326"/>
      <c r="R135" s="326"/>
      <c r="S135" s="326"/>
      <c r="T135" s="326"/>
      <c r="U135" s="327"/>
      <c r="V135" s="162"/>
      <c r="W135" s="180" t="str">
        <f ca="1">IFERROR(INDEX(INDIRECT(Aktiv_grupp),MATCH('1 Specifikation'!$P$9,INDEX(INDIRECT(Aktiv_grupp),,1),0),MATCH('1 Specifikation'!AR135,INDEX(INDIRECT(Aktiv_grupp),1,),0)),"")</f>
        <v/>
      </c>
      <c r="X135" s="426">
        <f t="shared" ca="1" si="2"/>
        <v>0</v>
      </c>
      <c r="Y135" s="427"/>
      <c r="AR135" s="27" t="str">
        <f>IFERROR(INDEX(Admin!$AF$1:$AF$18,MATCH('1 Specifikation'!C135,Admin!$AE$1:$AE$18,0)),"")</f>
        <v/>
      </c>
    </row>
    <row r="136" spans="1:44" s="27" customFormat="1" ht="42.75" customHeight="1" x14ac:dyDescent="0.25">
      <c r="A136" s="73"/>
      <c r="B136" s="100" t="s">
        <v>128</v>
      </c>
      <c r="C136" s="322" t="s">
        <v>499</v>
      </c>
      <c r="D136" s="323"/>
      <c r="E136" s="323"/>
      <c r="F136" s="324"/>
      <c r="G136" s="322"/>
      <c r="H136" s="323"/>
      <c r="I136" s="323"/>
      <c r="J136" s="323"/>
      <c r="K136" s="323"/>
      <c r="L136" s="324"/>
      <c r="M136" s="328"/>
      <c r="N136" s="329"/>
      <c r="P136" s="325"/>
      <c r="Q136" s="326"/>
      <c r="R136" s="326"/>
      <c r="S136" s="326"/>
      <c r="T136" s="326"/>
      <c r="U136" s="327"/>
      <c r="V136" s="162"/>
      <c r="W136" s="180" t="str">
        <f ca="1">IFERROR(INDEX(INDIRECT(Aktiv_grupp),MATCH('1 Specifikation'!$P$9,INDEX(INDIRECT(Aktiv_grupp),,1),0),MATCH('1 Specifikation'!AR136,INDEX(INDIRECT(Aktiv_grupp),1,),0)),"")</f>
        <v/>
      </c>
      <c r="X136" s="426">
        <f t="shared" ca="1" si="2"/>
        <v>0</v>
      </c>
      <c r="Y136" s="427"/>
      <c r="AR136" s="27" t="str">
        <f>IFERROR(INDEX(Admin!$AF$1:$AF$18,MATCH('1 Specifikation'!C136,Admin!$AE$1:$AE$18,0)),"")</f>
        <v/>
      </c>
    </row>
    <row r="137" spans="1:44" s="27" customFormat="1" ht="42.75" customHeight="1" x14ac:dyDescent="0.25">
      <c r="A137" s="73"/>
      <c r="B137" s="100" t="s">
        <v>129</v>
      </c>
      <c r="C137" s="322" t="s">
        <v>499</v>
      </c>
      <c r="D137" s="323"/>
      <c r="E137" s="323"/>
      <c r="F137" s="324"/>
      <c r="G137" s="322"/>
      <c r="H137" s="323"/>
      <c r="I137" s="323"/>
      <c r="J137" s="323"/>
      <c r="K137" s="323"/>
      <c r="L137" s="324"/>
      <c r="M137" s="328"/>
      <c r="N137" s="329"/>
      <c r="P137" s="325"/>
      <c r="Q137" s="326"/>
      <c r="R137" s="326"/>
      <c r="S137" s="326"/>
      <c r="T137" s="326"/>
      <c r="U137" s="327"/>
      <c r="V137" s="162"/>
      <c r="W137" s="180" t="str">
        <f ca="1">IFERROR(INDEX(INDIRECT(Aktiv_grupp),MATCH('1 Specifikation'!$P$9,INDEX(INDIRECT(Aktiv_grupp),,1),0),MATCH('1 Specifikation'!AR137,INDEX(INDIRECT(Aktiv_grupp),1,),0)),"")</f>
        <v/>
      </c>
      <c r="X137" s="426">
        <f t="shared" ca="1" si="2"/>
        <v>0</v>
      </c>
      <c r="Y137" s="427"/>
      <c r="AR137" s="27" t="str">
        <f>IFERROR(INDEX(Admin!$AF$1:$AF$18,MATCH('1 Specifikation'!C137,Admin!$AE$1:$AE$18,0)),"")</f>
        <v/>
      </c>
    </row>
    <row r="138" spans="1:44" s="27" customFormat="1" ht="42.75" customHeight="1" x14ac:dyDescent="0.25">
      <c r="A138" s="73"/>
      <c r="B138" s="100" t="s">
        <v>87</v>
      </c>
      <c r="C138" s="322" t="s">
        <v>499</v>
      </c>
      <c r="D138" s="323"/>
      <c r="E138" s="323"/>
      <c r="F138" s="324"/>
      <c r="G138" s="322"/>
      <c r="H138" s="323"/>
      <c r="I138" s="323"/>
      <c r="J138" s="323"/>
      <c r="K138" s="323"/>
      <c r="L138" s="324"/>
      <c r="M138" s="328"/>
      <c r="N138" s="329"/>
      <c r="P138" s="325"/>
      <c r="Q138" s="326"/>
      <c r="R138" s="326"/>
      <c r="S138" s="326"/>
      <c r="T138" s="326"/>
      <c r="U138" s="327"/>
      <c r="V138" s="162"/>
      <c r="W138" s="180" t="str">
        <f ca="1">IFERROR(INDEX(INDIRECT(Aktiv_grupp),MATCH('1 Specifikation'!$P$9,INDEX(INDIRECT(Aktiv_grupp),,1),0),MATCH('1 Specifikation'!AR138,INDEX(INDIRECT(Aktiv_grupp),1,),0)),"")</f>
        <v/>
      </c>
      <c r="X138" s="426">
        <f t="shared" ca="1" si="2"/>
        <v>0</v>
      </c>
      <c r="Y138" s="427"/>
      <c r="AR138" s="27" t="str">
        <f>IFERROR(INDEX(Admin!$AF$1:$AF$18,MATCH('1 Specifikation'!C138,Admin!$AE$1:$AE$18,0)),"")</f>
        <v/>
      </c>
    </row>
    <row r="139" spans="1:44" s="27" customFormat="1" ht="42.75" customHeight="1" x14ac:dyDescent="0.25">
      <c r="A139" s="73"/>
      <c r="B139" s="100" t="s">
        <v>552</v>
      </c>
      <c r="C139" s="322" t="s">
        <v>499</v>
      </c>
      <c r="D139" s="323"/>
      <c r="E139" s="323"/>
      <c r="F139" s="324"/>
      <c r="G139" s="322"/>
      <c r="H139" s="323"/>
      <c r="I139" s="323"/>
      <c r="J139" s="323"/>
      <c r="K139" s="323"/>
      <c r="L139" s="324"/>
      <c r="M139" s="328"/>
      <c r="N139" s="329"/>
      <c r="P139" s="325"/>
      <c r="Q139" s="326"/>
      <c r="R139" s="326"/>
      <c r="S139" s="326"/>
      <c r="T139" s="326"/>
      <c r="U139" s="327"/>
      <c r="V139" s="162"/>
      <c r="W139" s="180" t="str">
        <f ca="1">IFERROR(INDEX(INDIRECT(Aktiv_grupp),MATCH('1 Specifikation'!$P$9,INDEX(INDIRECT(Aktiv_grupp),,1),0),MATCH('1 Specifikation'!AR139,INDEX(INDIRECT(Aktiv_grupp),1,),0)),"")</f>
        <v/>
      </c>
      <c r="X139" s="426">
        <f t="shared" ca="1" si="2"/>
        <v>0</v>
      </c>
      <c r="Y139" s="427"/>
      <c r="AR139" s="27" t="str">
        <f>IFERROR(INDEX(Admin!$AF$1:$AF$18,MATCH('1 Specifikation'!C139,Admin!$AE$1:$AE$18,0)),"")</f>
        <v/>
      </c>
    </row>
    <row r="140" spans="1:44" s="27" customFormat="1" ht="42.75" customHeight="1" x14ac:dyDescent="0.25">
      <c r="A140" s="73"/>
      <c r="B140" s="100" t="s">
        <v>553</v>
      </c>
      <c r="C140" s="322" t="s">
        <v>499</v>
      </c>
      <c r="D140" s="323"/>
      <c r="E140" s="323"/>
      <c r="F140" s="324"/>
      <c r="G140" s="322"/>
      <c r="H140" s="323"/>
      <c r="I140" s="323"/>
      <c r="J140" s="323"/>
      <c r="K140" s="323"/>
      <c r="L140" s="324"/>
      <c r="M140" s="328"/>
      <c r="N140" s="329"/>
      <c r="P140" s="325"/>
      <c r="Q140" s="326"/>
      <c r="R140" s="326"/>
      <c r="S140" s="326"/>
      <c r="T140" s="326"/>
      <c r="U140" s="327"/>
      <c r="V140" s="162"/>
      <c r="W140" s="180" t="str">
        <f ca="1">IFERROR(INDEX(INDIRECT(Aktiv_grupp),MATCH('1 Specifikation'!$P$9,INDEX(INDIRECT(Aktiv_grupp),,1),0),MATCH('1 Specifikation'!AR140,INDEX(INDIRECT(Aktiv_grupp),1,),0)),"")</f>
        <v/>
      </c>
      <c r="X140" s="426">
        <f t="shared" ca="1" si="2"/>
        <v>0</v>
      </c>
      <c r="Y140" s="427"/>
      <c r="AR140" s="27" t="str">
        <f>IFERROR(INDEX(Admin!$AF$1:$AF$18,MATCH('1 Specifikation'!C140,Admin!$AE$1:$AE$18,0)),"")</f>
        <v/>
      </c>
    </row>
    <row r="141" spans="1:44" s="27" customFormat="1" ht="42.75" customHeight="1" x14ac:dyDescent="0.25">
      <c r="A141" s="73"/>
      <c r="B141" s="100" t="s">
        <v>554</v>
      </c>
      <c r="C141" s="322" t="s">
        <v>499</v>
      </c>
      <c r="D141" s="323"/>
      <c r="E141" s="323"/>
      <c r="F141" s="324"/>
      <c r="G141" s="322"/>
      <c r="H141" s="323"/>
      <c r="I141" s="323"/>
      <c r="J141" s="323"/>
      <c r="K141" s="323"/>
      <c r="L141" s="324"/>
      <c r="M141" s="328"/>
      <c r="N141" s="329"/>
      <c r="P141" s="325"/>
      <c r="Q141" s="326"/>
      <c r="R141" s="326"/>
      <c r="S141" s="326"/>
      <c r="T141" s="326"/>
      <c r="U141" s="327"/>
      <c r="V141" s="162"/>
      <c r="W141" s="180" t="str">
        <f ca="1">IFERROR(INDEX(INDIRECT(Aktiv_grupp),MATCH('1 Specifikation'!$P$9,INDEX(INDIRECT(Aktiv_grupp),,1),0),MATCH('1 Specifikation'!AR141,INDEX(INDIRECT(Aktiv_grupp),1,),0)),"")</f>
        <v/>
      </c>
      <c r="X141" s="426">
        <f t="shared" ca="1" si="2"/>
        <v>0</v>
      </c>
      <c r="Y141" s="427"/>
      <c r="AR141" s="27" t="str">
        <f>IFERROR(INDEX(Admin!$AF$1:$AF$18,MATCH('1 Specifikation'!C141,Admin!$AE$1:$AE$18,0)),"")</f>
        <v/>
      </c>
    </row>
    <row r="142" spans="1:44" s="27" customFormat="1" ht="42.75" customHeight="1" x14ac:dyDescent="0.25">
      <c r="A142" s="73"/>
      <c r="B142" s="100" t="s">
        <v>555</v>
      </c>
      <c r="C142" s="322" t="s">
        <v>499</v>
      </c>
      <c r="D142" s="323"/>
      <c r="E142" s="323"/>
      <c r="F142" s="324"/>
      <c r="G142" s="322"/>
      <c r="H142" s="323"/>
      <c r="I142" s="323"/>
      <c r="J142" s="323"/>
      <c r="K142" s="323"/>
      <c r="L142" s="324"/>
      <c r="M142" s="328"/>
      <c r="N142" s="329"/>
      <c r="P142" s="325"/>
      <c r="Q142" s="326"/>
      <c r="R142" s="326"/>
      <c r="S142" s="326"/>
      <c r="T142" s="326"/>
      <c r="U142" s="327"/>
      <c r="V142" s="162"/>
      <c r="W142" s="180" t="str">
        <f ca="1">IFERROR(INDEX(INDIRECT(Aktiv_grupp),MATCH('1 Specifikation'!$P$9,INDEX(INDIRECT(Aktiv_grupp),,1),0),MATCH('1 Specifikation'!AR142,INDEX(INDIRECT(Aktiv_grupp),1,),0)),"")</f>
        <v/>
      </c>
      <c r="X142" s="426">
        <f t="shared" ca="1" si="2"/>
        <v>0</v>
      </c>
      <c r="Y142" s="427"/>
      <c r="AR142" s="27" t="str">
        <f>IFERROR(INDEX(Admin!$AF$1:$AF$18,MATCH('1 Specifikation'!C142,Admin!$AE$1:$AE$18,0)),"")</f>
        <v/>
      </c>
    </row>
    <row r="143" spans="1:44" s="27" customFormat="1" ht="42.75" customHeight="1" x14ac:dyDescent="0.25">
      <c r="A143" s="73"/>
      <c r="B143" s="100" t="s">
        <v>556</v>
      </c>
      <c r="C143" s="322" t="s">
        <v>499</v>
      </c>
      <c r="D143" s="323"/>
      <c r="E143" s="323"/>
      <c r="F143" s="324"/>
      <c r="G143" s="322"/>
      <c r="H143" s="323"/>
      <c r="I143" s="323"/>
      <c r="J143" s="323"/>
      <c r="K143" s="323"/>
      <c r="L143" s="324"/>
      <c r="M143" s="328"/>
      <c r="N143" s="329"/>
      <c r="P143" s="325"/>
      <c r="Q143" s="326"/>
      <c r="R143" s="326"/>
      <c r="S143" s="326"/>
      <c r="T143" s="326"/>
      <c r="U143" s="327"/>
      <c r="V143" s="162"/>
      <c r="W143" s="180" t="str">
        <f ca="1">IFERROR(INDEX(INDIRECT(Aktiv_grupp),MATCH('1 Specifikation'!$P$9,INDEX(INDIRECT(Aktiv_grupp),,1),0),MATCH('1 Specifikation'!AR143,INDEX(INDIRECT(Aktiv_grupp),1,),0)),"")</f>
        <v/>
      </c>
      <c r="X143" s="426">
        <f t="shared" ca="1" si="2"/>
        <v>0</v>
      </c>
      <c r="Y143" s="427"/>
      <c r="AR143" s="27" t="str">
        <f>IFERROR(INDEX(Admin!$AF$1:$AF$18,MATCH('1 Specifikation'!C143,Admin!$AE$1:$AE$18,0)),"")</f>
        <v/>
      </c>
    </row>
    <row r="144" spans="1:44" s="27" customFormat="1" ht="42.75" customHeight="1" x14ac:dyDescent="0.25">
      <c r="A144" s="73"/>
      <c r="B144" s="100" t="s">
        <v>557</v>
      </c>
      <c r="C144" s="322" t="s">
        <v>499</v>
      </c>
      <c r="D144" s="323"/>
      <c r="E144" s="323"/>
      <c r="F144" s="324"/>
      <c r="G144" s="322"/>
      <c r="H144" s="323"/>
      <c r="I144" s="323"/>
      <c r="J144" s="323"/>
      <c r="K144" s="323"/>
      <c r="L144" s="324"/>
      <c r="M144" s="328"/>
      <c r="N144" s="329"/>
      <c r="P144" s="325"/>
      <c r="Q144" s="326"/>
      <c r="R144" s="326"/>
      <c r="S144" s="326"/>
      <c r="T144" s="326"/>
      <c r="U144" s="327"/>
      <c r="V144" s="162"/>
      <c r="W144" s="180" t="str">
        <f ca="1">IFERROR(INDEX(INDIRECT(Aktiv_grupp),MATCH('1 Specifikation'!$P$9,INDEX(INDIRECT(Aktiv_grupp),,1),0),MATCH('1 Specifikation'!AR144,INDEX(INDIRECT(Aktiv_grupp),1,),0)),"")</f>
        <v/>
      </c>
      <c r="X144" s="426">
        <f t="shared" ca="1" si="2"/>
        <v>0</v>
      </c>
      <c r="Y144" s="427"/>
      <c r="AR144" s="27" t="str">
        <f>IFERROR(INDEX(Admin!$AF$1:$AF$18,MATCH('1 Specifikation'!C144,Admin!$AE$1:$AE$18,0)),"")</f>
        <v/>
      </c>
    </row>
    <row r="145" spans="1:44" s="27" customFormat="1" ht="42.75" customHeight="1" x14ac:dyDescent="0.25">
      <c r="A145" s="73"/>
      <c r="B145" s="100" t="s">
        <v>558</v>
      </c>
      <c r="C145" s="322" t="s">
        <v>499</v>
      </c>
      <c r="D145" s="323"/>
      <c r="E145" s="323"/>
      <c r="F145" s="324"/>
      <c r="G145" s="322"/>
      <c r="H145" s="323"/>
      <c r="I145" s="323"/>
      <c r="J145" s="323"/>
      <c r="K145" s="323"/>
      <c r="L145" s="324"/>
      <c r="M145" s="328"/>
      <c r="N145" s="329"/>
      <c r="P145" s="325"/>
      <c r="Q145" s="326"/>
      <c r="R145" s="326"/>
      <c r="S145" s="326"/>
      <c r="T145" s="326"/>
      <c r="U145" s="327"/>
      <c r="V145" s="162"/>
      <c r="W145" s="180" t="str">
        <f ca="1">IFERROR(INDEX(INDIRECT(Aktiv_grupp),MATCH('1 Specifikation'!$P$9,INDEX(INDIRECT(Aktiv_grupp),,1),0),MATCH('1 Specifikation'!AR145,INDEX(INDIRECT(Aktiv_grupp),1,),0)),"")</f>
        <v/>
      </c>
      <c r="X145" s="426">
        <f t="shared" ca="1" si="2"/>
        <v>0</v>
      </c>
      <c r="Y145" s="427"/>
      <c r="AR145" s="27" t="str">
        <f>IFERROR(INDEX(Admin!$AF$1:$AF$18,MATCH('1 Specifikation'!C145,Admin!$AE$1:$AE$18,0)),"")</f>
        <v/>
      </c>
    </row>
    <row r="146" spans="1:44" s="27" customFormat="1" ht="42.75" customHeight="1" x14ac:dyDescent="0.25">
      <c r="A146" s="73"/>
      <c r="B146" s="100" t="s">
        <v>559</v>
      </c>
      <c r="C146" s="322" t="s">
        <v>499</v>
      </c>
      <c r="D146" s="323"/>
      <c r="E146" s="323"/>
      <c r="F146" s="324"/>
      <c r="G146" s="322"/>
      <c r="H146" s="323"/>
      <c r="I146" s="323"/>
      <c r="J146" s="323"/>
      <c r="K146" s="323"/>
      <c r="L146" s="324"/>
      <c r="M146" s="328"/>
      <c r="N146" s="329"/>
      <c r="P146" s="325"/>
      <c r="Q146" s="326"/>
      <c r="R146" s="326"/>
      <c r="S146" s="326"/>
      <c r="T146" s="326"/>
      <c r="U146" s="327"/>
      <c r="V146" s="162"/>
      <c r="W146" s="180" t="str">
        <f ca="1">IFERROR(INDEX(INDIRECT(Aktiv_grupp),MATCH('1 Specifikation'!$P$9,INDEX(INDIRECT(Aktiv_grupp),,1),0),MATCH('1 Specifikation'!AR146,INDEX(INDIRECT(Aktiv_grupp),1,),0)),"")</f>
        <v/>
      </c>
      <c r="X146" s="426">
        <f t="shared" ca="1" si="2"/>
        <v>0</v>
      </c>
      <c r="Y146" s="427"/>
      <c r="AR146" s="27" t="str">
        <f>IFERROR(INDEX(Admin!$AF$1:$AF$18,MATCH('1 Specifikation'!C146,Admin!$AE$1:$AE$18,0)),"")</f>
        <v/>
      </c>
    </row>
    <row r="147" spans="1:44" s="27" customFormat="1" ht="42.75" customHeight="1" x14ac:dyDescent="0.25">
      <c r="A147" s="73"/>
      <c r="B147" s="100" t="s">
        <v>560</v>
      </c>
      <c r="C147" s="322" t="s">
        <v>499</v>
      </c>
      <c r="D147" s="323"/>
      <c r="E147" s="323"/>
      <c r="F147" s="324"/>
      <c r="G147" s="322"/>
      <c r="H147" s="323"/>
      <c r="I147" s="323"/>
      <c r="J147" s="323"/>
      <c r="K147" s="323"/>
      <c r="L147" s="324"/>
      <c r="M147" s="328"/>
      <c r="N147" s="329"/>
      <c r="P147" s="325"/>
      <c r="Q147" s="326"/>
      <c r="R147" s="326"/>
      <c r="S147" s="326"/>
      <c r="T147" s="326"/>
      <c r="U147" s="327"/>
      <c r="V147" s="162"/>
      <c r="W147" s="180" t="str">
        <f ca="1">IFERROR(INDEX(INDIRECT(Aktiv_grupp),MATCH('1 Specifikation'!$P$9,INDEX(INDIRECT(Aktiv_grupp),,1),0),MATCH('1 Specifikation'!AR147,INDEX(INDIRECT(Aktiv_grupp),1,),0)),"")</f>
        <v/>
      </c>
      <c r="X147" s="426">
        <f t="shared" ca="1" si="2"/>
        <v>0</v>
      </c>
      <c r="Y147" s="427"/>
      <c r="AR147" s="27" t="str">
        <f>IFERROR(INDEX(Admin!$AF$1:$AF$18,MATCH('1 Specifikation'!C147,Admin!$AE$1:$AE$18,0)),"")</f>
        <v/>
      </c>
    </row>
    <row r="148" spans="1:44" s="27" customFormat="1" ht="42.75" customHeight="1" x14ac:dyDescent="0.25">
      <c r="A148" s="73"/>
      <c r="B148" s="100" t="s">
        <v>561</v>
      </c>
      <c r="C148" s="322" t="s">
        <v>499</v>
      </c>
      <c r="D148" s="323"/>
      <c r="E148" s="323"/>
      <c r="F148" s="324"/>
      <c r="G148" s="322"/>
      <c r="H148" s="323"/>
      <c r="I148" s="323"/>
      <c r="J148" s="323"/>
      <c r="K148" s="323"/>
      <c r="L148" s="324"/>
      <c r="M148" s="328"/>
      <c r="N148" s="329"/>
      <c r="P148" s="325"/>
      <c r="Q148" s="326"/>
      <c r="R148" s="326"/>
      <c r="S148" s="326"/>
      <c r="T148" s="326"/>
      <c r="U148" s="327"/>
      <c r="V148" s="162"/>
      <c r="W148" s="180" t="str">
        <f ca="1">IFERROR(INDEX(INDIRECT(Aktiv_grupp),MATCH('1 Specifikation'!$P$9,INDEX(INDIRECT(Aktiv_grupp),,1),0),MATCH('1 Specifikation'!AR148,INDEX(INDIRECT(Aktiv_grupp),1,),0)),"")</f>
        <v/>
      </c>
      <c r="X148" s="426">
        <f t="shared" ca="1" si="2"/>
        <v>0</v>
      </c>
      <c r="Y148" s="427"/>
      <c r="AR148" s="27" t="str">
        <f>IFERROR(INDEX(Admin!$AF$1:$AF$18,MATCH('1 Specifikation'!C148,Admin!$AE$1:$AE$18,0)),"")</f>
        <v/>
      </c>
    </row>
    <row r="149" spans="1:44" s="27" customFormat="1" ht="42.75" customHeight="1" x14ac:dyDescent="0.25">
      <c r="A149" s="73"/>
      <c r="B149" s="100" t="s">
        <v>562</v>
      </c>
      <c r="C149" s="322" t="s">
        <v>499</v>
      </c>
      <c r="D149" s="323"/>
      <c r="E149" s="323"/>
      <c r="F149" s="324"/>
      <c r="G149" s="322"/>
      <c r="H149" s="323"/>
      <c r="I149" s="323"/>
      <c r="J149" s="323"/>
      <c r="K149" s="323"/>
      <c r="L149" s="324"/>
      <c r="M149" s="328"/>
      <c r="N149" s="329"/>
      <c r="P149" s="325"/>
      <c r="Q149" s="326"/>
      <c r="R149" s="326"/>
      <c r="S149" s="326"/>
      <c r="T149" s="326"/>
      <c r="U149" s="327"/>
      <c r="V149" s="162"/>
      <c r="W149" s="180" t="str">
        <f ca="1">IFERROR(INDEX(INDIRECT(Aktiv_grupp),MATCH('1 Specifikation'!$P$9,INDEX(INDIRECT(Aktiv_grupp),,1),0),MATCH('1 Specifikation'!AR149,INDEX(INDIRECT(Aktiv_grupp),1,),0)),"")</f>
        <v/>
      </c>
      <c r="X149" s="426">
        <f t="shared" ca="1" si="2"/>
        <v>0</v>
      </c>
      <c r="Y149" s="427"/>
      <c r="AR149" s="27" t="str">
        <f>IFERROR(INDEX(Admin!$AF$1:$AF$18,MATCH('1 Specifikation'!C149,Admin!$AE$1:$AE$18,0)),"")</f>
        <v/>
      </c>
    </row>
    <row r="150" spans="1:44" s="27" customFormat="1" ht="42.75" customHeight="1" x14ac:dyDescent="0.25">
      <c r="A150" s="73"/>
      <c r="B150" s="100" t="s">
        <v>563</v>
      </c>
      <c r="C150" s="322" t="s">
        <v>499</v>
      </c>
      <c r="D150" s="323"/>
      <c r="E150" s="323"/>
      <c r="F150" s="324"/>
      <c r="G150" s="322"/>
      <c r="H150" s="323"/>
      <c r="I150" s="323"/>
      <c r="J150" s="323"/>
      <c r="K150" s="323"/>
      <c r="L150" s="324"/>
      <c r="M150" s="328"/>
      <c r="N150" s="329"/>
      <c r="P150" s="325"/>
      <c r="Q150" s="326"/>
      <c r="R150" s="326"/>
      <c r="S150" s="326"/>
      <c r="T150" s="326"/>
      <c r="U150" s="327"/>
      <c r="V150" s="162"/>
      <c r="W150" s="180" t="str">
        <f ca="1">IFERROR(INDEX(INDIRECT(Aktiv_grupp),MATCH('1 Specifikation'!$P$9,INDEX(INDIRECT(Aktiv_grupp),,1),0),MATCH('1 Specifikation'!AR150,INDEX(INDIRECT(Aktiv_grupp),1,),0)),"")</f>
        <v/>
      </c>
      <c r="X150" s="426">
        <f t="shared" ca="1" si="2"/>
        <v>0</v>
      </c>
      <c r="Y150" s="427"/>
      <c r="AR150" s="27" t="str">
        <f>IFERROR(INDEX(Admin!$AF$1:$AF$18,MATCH('1 Specifikation'!C150,Admin!$AE$1:$AE$18,0)),"")</f>
        <v/>
      </c>
    </row>
    <row r="151" spans="1:44" s="27" customFormat="1" ht="42.75" customHeight="1" x14ac:dyDescent="0.25">
      <c r="A151" s="73"/>
      <c r="B151" s="100" t="s">
        <v>563</v>
      </c>
      <c r="C151" s="322" t="s">
        <v>499</v>
      </c>
      <c r="D151" s="323"/>
      <c r="E151" s="323"/>
      <c r="F151" s="324"/>
      <c r="G151" s="322"/>
      <c r="H151" s="323"/>
      <c r="I151" s="323"/>
      <c r="J151" s="323"/>
      <c r="K151" s="323"/>
      <c r="L151" s="324"/>
      <c r="M151" s="328"/>
      <c r="N151" s="329"/>
      <c r="P151" s="325"/>
      <c r="Q151" s="326"/>
      <c r="R151" s="326"/>
      <c r="S151" s="326"/>
      <c r="T151" s="326"/>
      <c r="U151" s="327"/>
      <c r="V151" s="162"/>
      <c r="W151" s="180" t="str">
        <f ca="1">IFERROR(INDEX(INDIRECT(Aktiv_grupp),MATCH('1 Specifikation'!$P$9,INDEX(INDIRECT(Aktiv_grupp),,1),0),MATCH('1 Specifikation'!AR151,INDEX(INDIRECT(Aktiv_grupp),1,),0)),"")</f>
        <v/>
      </c>
      <c r="X151" s="426">
        <f t="shared" ca="1" si="2"/>
        <v>0</v>
      </c>
      <c r="Y151" s="427"/>
      <c r="AR151" s="27" t="str">
        <f>IFERROR(INDEX(Admin!$AF$1:$AF$18,MATCH('1 Specifikation'!C151,Admin!$AE$1:$AE$18,0)),"")</f>
        <v/>
      </c>
    </row>
    <row r="152" spans="1:44" s="27" customFormat="1" ht="42.75" customHeight="1" x14ac:dyDescent="0.25">
      <c r="A152" s="73"/>
      <c r="B152" s="100" t="s">
        <v>564</v>
      </c>
      <c r="C152" s="322" t="s">
        <v>499</v>
      </c>
      <c r="D152" s="323"/>
      <c r="E152" s="323"/>
      <c r="F152" s="324"/>
      <c r="G152" s="322"/>
      <c r="H152" s="323"/>
      <c r="I152" s="323"/>
      <c r="J152" s="323"/>
      <c r="K152" s="323"/>
      <c r="L152" s="324"/>
      <c r="M152" s="328"/>
      <c r="N152" s="329"/>
      <c r="P152" s="325"/>
      <c r="Q152" s="326"/>
      <c r="R152" s="326"/>
      <c r="S152" s="326"/>
      <c r="T152" s="326"/>
      <c r="U152" s="327"/>
      <c r="V152" s="162"/>
      <c r="W152" s="180" t="str">
        <f ca="1">IFERROR(INDEX(INDIRECT(Aktiv_grupp),MATCH('1 Specifikation'!$P$9,INDEX(INDIRECT(Aktiv_grupp),,1),0),MATCH('1 Specifikation'!AR152,INDEX(INDIRECT(Aktiv_grupp),1,),0)),"")</f>
        <v/>
      </c>
      <c r="X152" s="426">
        <f t="shared" ca="1" si="2"/>
        <v>0</v>
      </c>
      <c r="Y152" s="427"/>
      <c r="AR152" s="27" t="str">
        <f>IFERROR(INDEX(Admin!$AF$1:$AF$18,MATCH('1 Specifikation'!C152,Admin!$AE$1:$AE$18,0)),"")</f>
        <v/>
      </c>
    </row>
    <row r="153" spans="1:44" s="27" customFormat="1" ht="42.75" customHeight="1" x14ac:dyDescent="0.25">
      <c r="A153" s="73"/>
      <c r="B153" s="100" t="s">
        <v>565</v>
      </c>
      <c r="C153" s="322" t="s">
        <v>499</v>
      </c>
      <c r="D153" s="323"/>
      <c r="E153" s="323"/>
      <c r="F153" s="324"/>
      <c r="G153" s="322"/>
      <c r="H153" s="323"/>
      <c r="I153" s="323"/>
      <c r="J153" s="323"/>
      <c r="K153" s="323"/>
      <c r="L153" s="324"/>
      <c r="M153" s="328"/>
      <c r="N153" s="329"/>
      <c r="P153" s="325"/>
      <c r="Q153" s="326"/>
      <c r="R153" s="326"/>
      <c r="S153" s="326"/>
      <c r="T153" s="326"/>
      <c r="U153" s="327"/>
      <c r="V153" s="162"/>
      <c r="W153" s="180" t="str">
        <f ca="1">IFERROR(INDEX(INDIRECT(Aktiv_grupp),MATCH('1 Specifikation'!$P$9,INDEX(INDIRECT(Aktiv_grupp),,1),0),MATCH('1 Specifikation'!AR153,INDEX(INDIRECT(Aktiv_grupp),1,),0)),"")</f>
        <v/>
      </c>
      <c r="X153" s="426">
        <f t="shared" ca="1" si="2"/>
        <v>0</v>
      </c>
      <c r="Y153" s="427"/>
      <c r="AR153" s="27" t="str">
        <f>IFERROR(INDEX(Admin!$AF$1:$AF$18,MATCH('1 Specifikation'!C153,Admin!$AE$1:$AE$18,0)),"")</f>
        <v/>
      </c>
    </row>
    <row r="154" spans="1:44" s="27" customFormat="1" ht="42.75" customHeight="1" x14ac:dyDescent="0.25">
      <c r="A154" s="73"/>
      <c r="B154" s="100" t="s">
        <v>566</v>
      </c>
      <c r="C154" s="322" t="s">
        <v>499</v>
      </c>
      <c r="D154" s="323"/>
      <c r="E154" s="323"/>
      <c r="F154" s="324"/>
      <c r="G154" s="322"/>
      <c r="H154" s="323"/>
      <c r="I154" s="323"/>
      <c r="J154" s="323"/>
      <c r="K154" s="323"/>
      <c r="L154" s="324"/>
      <c r="M154" s="328"/>
      <c r="N154" s="329"/>
      <c r="P154" s="325"/>
      <c r="Q154" s="326"/>
      <c r="R154" s="326"/>
      <c r="S154" s="326"/>
      <c r="T154" s="326"/>
      <c r="U154" s="327"/>
      <c r="V154" s="162"/>
      <c r="W154" s="180" t="str">
        <f ca="1">IFERROR(INDEX(INDIRECT(Aktiv_grupp),MATCH('1 Specifikation'!$P$9,INDEX(INDIRECT(Aktiv_grupp),,1),0),MATCH('1 Specifikation'!AR154,INDEX(INDIRECT(Aktiv_grupp),1,),0)),"")</f>
        <v/>
      </c>
      <c r="X154" s="426">
        <f t="shared" ca="1" si="2"/>
        <v>0</v>
      </c>
      <c r="Y154" s="427"/>
      <c r="AR154" s="27" t="str">
        <f>IFERROR(INDEX(Admin!$AF$1:$AF$18,MATCH('1 Specifikation'!C154,Admin!$AE$1:$AE$18,0)),"")</f>
        <v/>
      </c>
    </row>
    <row r="155" spans="1:44" s="27" customFormat="1" ht="42.75" customHeight="1" x14ac:dyDescent="0.25">
      <c r="A155" s="73"/>
      <c r="B155" s="100" t="s">
        <v>567</v>
      </c>
      <c r="C155" s="322" t="s">
        <v>499</v>
      </c>
      <c r="D155" s="323"/>
      <c r="E155" s="323"/>
      <c r="F155" s="324"/>
      <c r="G155" s="322"/>
      <c r="H155" s="323"/>
      <c r="I155" s="323"/>
      <c r="J155" s="323"/>
      <c r="K155" s="323"/>
      <c r="L155" s="324"/>
      <c r="M155" s="328"/>
      <c r="N155" s="329"/>
      <c r="P155" s="325"/>
      <c r="Q155" s="326"/>
      <c r="R155" s="326"/>
      <c r="S155" s="326"/>
      <c r="T155" s="326"/>
      <c r="U155" s="327"/>
      <c r="V155" s="162"/>
      <c r="W155" s="180" t="str">
        <f ca="1">IFERROR(INDEX(INDIRECT(Aktiv_grupp),MATCH('1 Specifikation'!$P$9,INDEX(INDIRECT(Aktiv_grupp),,1),0),MATCH('1 Specifikation'!AR155,INDEX(INDIRECT(Aktiv_grupp),1,),0)),"")</f>
        <v/>
      </c>
      <c r="X155" s="426">
        <f t="shared" ca="1" si="2"/>
        <v>0</v>
      </c>
      <c r="Y155" s="427"/>
      <c r="AR155" s="27" t="str">
        <f>IFERROR(INDEX(Admin!$AF$1:$AF$18,MATCH('1 Specifikation'!C155,Admin!$AE$1:$AE$18,0)),"")</f>
        <v/>
      </c>
    </row>
    <row r="156" spans="1:44" s="27" customFormat="1" ht="42.75" customHeight="1" x14ac:dyDescent="0.25">
      <c r="A156" s="73"/>
      <c r="B156" s="100" t="s">
        <v>568</v>
      </c>
      <c r="C156" s="322" t="s">
        <v>499</v>
      </c>
      <c r="D156" s="323"/>
      <c r="E156" s="323"/>
      <c r="F156" s="324"/>
      <c r="G156" s="322"/>
      <c r="H156" s="323"/>
      <c r="I156" s="323"/>
      <c r="J156" s="323"/>
      <c r="K156" s="323"/>
      <c r="L156" s="324"/>
      <c r="M156" s="328"/>
      <c r="N156" s="329"/>
      <c r="P156" s="325"/>
      <c r="Q156" s="326"/>
      <c r="R156" s="326"/>
      <c r="S156" s="326"/>
      <c r="T156" s="326"/>
      <c r="U156" s="327"/>
      <c r="V156" s="162"/>
      <c r="W156" s="180" t="str">
        <f ca="1">IFERROR(INDEX(INDIRECT(Aktiv_grupp),MATCH('1 Specifikation'!$P$9,INDEX(INDIRECT(Aktiv_grupp),,1),0),MATCH('1 Specifikation'!AR156,INDEX(INDIRECT(Aktiv_grupp),1,),0)),"")</f>
        <v/>
      </c>
      <c r="X156" s="426">
        <f t="shared" ca="1" si="2"/>
        <v>0</v>
      </c>
      <c r="Y156" s="427"/>
      <c r="AR156" s="27" t="str">
        <f>IFERROR(INDEX(Admin!$AF$1:$AF$18,MATCH('1 Specifikation'!C156,Admin!$AE$1:$AE$18,0)),"")</f>
        <v/>
      </c>
    </row>
    <row r="157" spans="1:44" s="27" customFormat="1" ht="42.75" customHeight="1" x14ac:dyDescent="0.25">
      <c r="A157" s="73"/>
      <c r="B157" s="100" t="s">
        <v>569</v>
      </c>
      <c r="C157" s="322" t="s">
        <v>499</v>
      </c>
      <c r="D157" s="323"/>
      <c r="E157" s="323"/>
      <c r="F157" s="324"/>
      <c r="G157" s="322"/>
      <c r="H157" s="323"/>
      <c r="I157" s="323"/>
      <c r="J157" s="323"/>
      <c r="K157" s="323"/>
      <c r="L157" s="324"/>
      <c r="M157" s="328"/>
      <c r="N157" s="329"/>
      <c r="P157" s="325"/>
      <c r="Q157" s="326"/>
      <c r="R157" s="326"/>
      <c r="S157" s="326"/>
      <c r="T157" s="326"/>
      <c r="U157" s="327"/>
      <c r="V157" s="162"/>
      <c r="W157" s="180" t="str">
        <f ca="1">IFERROR(INDEX(INDIRECT(Aktiv_grupp),MATCH('1 Specifikation'!$P$9,INDEX(INDIRECT(Aktiv_grupp),,1),0),MATCH('1 Specifikation'!AR157,INDEX(INDIRECT(Aktiv_grupp),1,),0)),"")</f>
        <v/>
      </c>
      <c r="X157" s="426">
        <f t="shared" ca="1" si="2"/>
        <v>0</v>
      </c>
      <c r="Y157" s="427"/>
      <c r="AR157" s="27" t="str">
        <f>IFERROR(INDEX(Admin!$AF$1:$AF$18,MATCH('1 Specifikation'!C157,Admin!$AE$1:$AE$18,0)),"")</f>
        <v/>
      </c>
    </row>
    <row r="158" spans="1:44" s="27" customFormat="1" ht="42.75" customHeight="1" x14ac:dyDescent="0.25">
      <c r="A158" s="73"/>
      <c r="B158" s="100" t="s">
        <v>570</v>
      </c>
      <c r="C158" s="322" t="s">
        <v>499</v>
      </c>
      <c r="D158" s="323"/>
      <c r="E158" s="323"/>
      <c r="F158" s="324"/>
      <c r="G158" s="322"/>
      <c r="H158" s="323"/>
      <c r="I158" s="323"/>
      <c r="J158" s="323"/>
      <c r="K158" s="323"/>
      <c r="L158" s="324"/>
      <c r="M158" s="328"/>
      <c r="N158" s="329"/>
      <c r="P158" s="325"/>
      <c r="Q158" s="326"/>
      <c r="R158" s="326"/>
      <c r="S158" s="326"/>
      <c r="T158" s="326"/>
      <c r="U158" s="327"/>
      <c r="V158" s="162"/>
      <c r="W158" s="180" t="str">
        <f ca="1">IFERROR(INDEX(INDIRECT(Aktiv_grupp),MATCH('1 Specifikation'!$P$9,INDEX(INDIRECT(Aktiv_grupp),,1),0),MATCH('1 Specifikation'!AR158,INDEX(INDIRECT(Aktiv_grupp),1,),0)),"")</f>
        <v/>
      </c>
      <c r="X158" s="426">
        <f t="shared" ca="1" si="2"/>
        <v>0</v>
      </c>
      <c r="Y158" s="427"/>
      <c r="AR158" s="27" t="str">
        <f>IFERROR(INDEX(Admin!$AF$1:$AF$18,MATCH('1 Specifikation'!C158,Admin!$AE$1:$AE$18,0)),"")</f>
        <v/>
      </c>
    </row>
    <row r="159" spans="1:44" s="27" customFormat="1" ht="42.75" customHeight="1" x14ac:dyDescent="0.25">
      <c r="A159" s="73"/>
      <c r="B159" s="100" t="s">
        <v>571</v>
      </c>
      <c r="C159" s="322" t="s">
        <v>499</v>
      </c>
      <c r="D159" s="323"/>
      <c r="E159" s="323"/>
      <c r="F159" s="324"/>
      <c r="G159" s="322"/>
      <c r="H159" s="323"/>
      <c r="I159" s="323"/>
      <c r="J159" s="323"/>
      <c r="K159" s="323"/>
      <c r="L159" s="324"/>
      <c r="M159" s="328"/>
      <c r="N159" s="329"/>
      <c r="P159" s="325"/>
      <c r="Q159" s="326"/>
      <c r="R159" s="326"/>
      <c r="S159" s="326"/>
      <c r="T159" s="326"/>
      <c r="U159" s="327"/>
      <c r="V159" s="162"/>
      <c r="W159" s="180" t="str">
        <f ca="1">IFERROR(INDEX(INDIRECT(Aktiv_grupp),MATCH('1 Specifikation'!$P$9,INDEX(INDIRECT(Aktiv_grupp),,1),0),MATCH('1 Specifikation'!AR159,INDEX(INDIRECT(Aktiv_grupp),1,),0)),"")</f>
        <v/>
      </c>
      <c r="X159" s="426">
        <f t="shared" ca="1" si="2"/>
        <v>0</v>
      </c>
      <c r="Y159" s="427"/>
      <c r="AR159" s="27" t="str">
        <f>IFERROR(INDEX(Admin!$AF$1:$AF$18,MATCH('1 Specifikation'!C159,Admin!$AE$1:$AE$18,0)),"")</f>
        <v/>
      </c>
    </row>
    <row r="160" spans="1:44" s="27" customFormat="1" ht="42.75" customHeight="1" x14ac:dyDescent="0.25">
      <c r="A160" s="73"/>
      <c r="B160" s="100" t="s">
        <v>572</v>
      </c>
      <c r="C160" s="322" t="s">
        <v>499</v>
      </c>
      <c r="D160" s="323"/>
      <c r="E160" s="323"/>
      <c r="F160" s="324"/>
      <c r="G160" s="322"/>
      <c r="H160" s="323"/>
      <c r="I160" s="323"/>
      <c r="J160" s="323"/>
      <c r="K160" s="323"/>
      <c r="L160" s="324"/>
      <c r="M160" s="328"/>
      <c r="N160" s="329"/>
      <c r="P160" s="325"/>
      <c r="Q160" s="326"/>
      <c r="R160" s="326"/>
      <c r="S160" s="326"/>
      <c r="T160" s="326"/>
      <c r="U160" s="327"/>
      <c r="V160" s="162"/>
      <c r="W160" s="180" t="str">
        <f ca="1">IFERROR(INDEX(INDIRECT(Aktiv_grupp),MATCH('1 Specifikation'!$P$9,INDEX(INDIRECT(Aktiv_grupp),,1),0),MATCH('1 Specifikation'!AR160,INDEX(INDIRECT(Aktiv_grupp),1,),0)),"")</f>
        <v/>
      </c>
      <c r="X160" s="426">
        <f t="shared" ca="1" si="2"/>
        <v>0</v>
      </c>
      <c r="Y160" s="427"/>
      <c r="AR160" s="27" t="str">
        <f>IFERROR(INDEX(Admin!$AF$1:$AF$18,MATCH('1 Specifikation'!C160,Admin!$AE$1:$AE$18,0)),"")</f>
        <v/>
      </c>
    </row>
    <row r="161" spans="1:44" s="27" customFormat="1" ht="42.75" customHeight="1" x14ac:dyDescent="0.25">
      <c r="A161" s="73"/>
      <c r="B161" s="100" t="s">
        <v>573</v>
      </c>
      <c r="C161" s="322" t="s">
        <v>499</v>
      </c>
      <c r="D161" s="323"/>
      <c r="E161" s="323"/>
      <c r="F161" s="324"/>
      <c r="G161" s="322"/>
      <c r="H161" s="323"/>
      <c r="I161" s="323"/>
      <c r="J161" s="323"/>
      <c r="K161" s="323"/>
      <c r="L161" s="324"/>
      <c r="M161" s="328"/>
      <c r="N161" s="329"/>
      <c r="P161" s="325"/>
      <c r="Q161" s="326"/>
      <c r="R161" s="326"/>
      <c r="S161" s="326"/>
      <c r="T161" s="326"/>
      <c r="U161" s="327"/>
      <c r="V161" s="162"/>
      <c r="W161" s="180" t="str">
        <f ca="1">IFERROR(INDEX(INDIRECT(Aktiv_grupp),MATCH('1 Specifikation'!$P$9,INDEX(INDIRECT(Aktiv_grupp),,1),0),MATCH('1 Specifikation'!AR161,INDEX(INDIRECT(Aktiv_grupp),1,),0)),"")</f>
        <v/>
      </c>
      <c r="X161" s="426">
        <f t="shared" ca="1" si="2"/>
        <v>0</v>
      </c>
      <c r="Y161" s="427"/>
      <c r="AR161" s="27" t="str">
        <f>IFERROR(INDEX(Admin!$AF$1:$AF$18,MATCH('1 Specifikation'!C161,Admin!$AE$1:$AE$18,0)),"")</f>
        <v/>
      </c>
    </row>
    <row r="162" spans="1:44" s="27" customFormat="1" ht="42.75" customHeight="1" x14ac:dyDescent="0.25">
      <c r="A162" s="73"/>
      <c r="B162" s="100" t="s">
        <v>572</v>
      </c>
      <c r="C162" s="322" t="s">
        <v>499</v>
      </c>
      <c r="D162" s="323"/>
      <c r="E162" s="323"/>
      <c r="F162" s="324"/>
      <c r="G162" s="322"/>
      <c r="H162" s="323"/>
      <c r="I162" s="323"/>
      <c r="J162" s="323"/>
      <c r="K162" s="323"/>
      <c r="L162" s="324"/>
      <c r="M162" s="328"/>
      <c r="N162" s="329"/>
      <c r="P162" s="325"/>
      <c r="Q162" s="326"/>
      <c r="R162" s="326"/>
      <c r="S162" s="326"/>
      <c r="T162" s="326"/>
      <c r="U162" s="327"/>
      <c r="V162" s="162"/>
      <c r="W162" s="180" t="str">
        <f ca="1">IFERROR(INDEX(INDIRECT(Aktiv_grupp),MATCH('1 Specifikation'!$P$9,INDEX(INDIRECT(Aktiv_grupp),,1),0),MATCH('1 Specifikation'!AR162,INDEX(INDIRECT(Aktiv_grupp),1,),0)),"")</f>
        <v/>
      </c>
      <c r="X162" s="426">
        <f t="shared" ca="1" si="2"/>
        <v>0</v>
      </c>
      <c r="Y162" s="427"/>
      <c r="AR162" s="27" t="str">
        <f>IFERROR(INDEX(Admin!$AF$1:$AF$18,MATCH('1 Specifikation'!C162,Admin!$AE$1:$AE$18,0)),"")</f>
        <v/>
      </c>
    </row>
    <row r="163" spans="1:44" s="27" customFormat="1" ht="42.75" customHeight="1" x14ac:dyDescent="0.25">
      <c r="A163" s="73"/>
      <c r="B163" s="100" t="s">
        <v>574</v>
      </c>
      <c r="C163" s="322" t="s">
        <v>499</v>
      </c>
      <c r="D163" s="323"/>
      <c r="E163" s="323"/>
      <c r="F163" s="324"/>
      <c r="G163" s="322"/>
      <c r="H163" s="323"/>
      <c r="I163" s="323"/>
      <c r="J163" s="323"/>
      <c r="K163" s="323"/>
      <c r="L163" s="324"/>
      <c r="M163" s="328"/>
      <c r="N163" s="329"/>
      <c r="P163" s="325"/>
      <c r="Q163" s="326"/>
      <c r="R163" s="326"/>
      <c r="S163" s="326"/>
      <c r="T163" s="326"/>
      <c r="U163" s="327"/>
      <c r="V163" s="162"/>
      <c r="W163" s="180" t="str">
        <f ca="1">IFERROR(INDEX(INDIRECT(Aktiv_grupp),MATCH('1 Specifikation'!$P$9,INDEX(INDIRECT(Aktiv_grupp),,1),0),MATCH('1 Specifikation'!AR163,INDEX(INDIRECT(Aktiv_grupp),1,),0)),"")</f>
        <v/>
      </c>
      <c r="X163" s="426">
        <f t="shared" ca="1" si="2"/>
        <v>0</v>
      </c>
      <c r="Y163" s="427"/>
      <c r="AR163" s="27" t="str">
        <f>IFERROR(INDEX(Admin!$AF$1:$AF$18,MATCH('1 Specifikation'!C163,Admin!$AE$1:$AE$18,0)),"")</f>
        <v/>
      </c>
    </row>
    <row r="164" spans="1:44" s="27" customFormat="1" ht="42.75" customHeight="1" x14ac:dyDescent="0.25">
      <c r="A164" s="73"/>
      <c r="B164" s="100" t="s">
        <v>575</v>
      </c>
      <c r="C164" s="322" t="s">
        <v>499</v>
      </c>
      <c r="D164" s="323"/>
      <c r="E164" s="323"/>
      <c r="F164" s="324"/>
      <c r="G164" s="322"/>
      <c r="H164" s="323"/>
      <c r="I164" s="323"/>
      <c r="J164" s="323"/>
      <c r="K164" s="323"/>
      <c r="L164" s="324"/>
      <c r="M164" s="328"/>
      <c r="N164" s="329"/>
      <c r="P164" s="325"/>
      <c r="Q164" s="326"/>
      <c r="R164" s="326"/>
      <c r="S164" s="326"/>
      <c r="T164" s="326"/>
      <c r="U164" s="327"/>
      <c r="V164" s="162"/>
      <c r="W164" s="180" t="str">
        <f ca="1">IFERROR(INDEX(INDIRECT(Aktiv_grupp),MATCH('1 Specifikation'!$P$9,INDEX(INDIRECT(Aktiv_grupp),,1),0),MATCH('1 Specifikation'!AR164,INDEX(INDIRECT(Aktiv_grupp),1,),0)),"")</f>
        <v/>
      </c>
      <c r="X164" s="426">
        <f t="shared" ca="1" si="2"/>
        <v>0</v>
      </c>
      <c r="Y164" s="427"/>
      <c r="AR164" s="27" t="str">
        <f>IFERROR(INDEX(Admin!$AF$1:$AF$18,MATCH('1 Specifikation'!C164,Admin!$AE$1:$AE$18,0)),"")</f>
        <v/>
      </c>
    </row>
    <row r="165" spans="1:44" s="27" customFormat="1" ht="42.75" customHeight="1" x14ac:dyDescent="0.25">
      <c r="A165" s="73"/>
      <c r="B165" s="100" t="s">
        <v>576</v>
      </c>
      <c r="C165" s="322" t="s">
        <v>499</v>
      </c>
      <c r="D165" s="323"/>
      <c r="E165" s="323"/>
      <c r="F165" s="324"/>
      <c r="G165" s="322"/>
      <c r="H165" s="323"/>
      <c r="I165" s="323"/>
      <c r="J165" s="323"/>
      <c r="K165" s="323"/>
      <c r="L165" s="324"/>
      <c r="M165" s="328"/>
      <c r="N165" s="329"/>
      <c r="P165" s="325"/>
      <c r="Q165" s="326"/>
      <c r="R165" s="326"/>
      <c r="S165" s="326"/>
      <c r="T165" s="326"/>
      <c r="U165" s="327"/>
      <c r="V165" s="162"/>
      <c r="W165" s="180" t="str">
        <f ca="1">IFERROR(INDEX(INDIRECT(Aktiv_grupp),MATCH('1 Specifikation'!$P$9,INDEX(INDIRECT(Aktiv_grupp),,1),0),MATCH('1 Specifikation'!AR165,INDEX(INDIRECT(Aktiv_grupp),1,),0)),"")</f>
        <v/>
      </c>
      <c r="X165" s="426">
        <f t="shared" ca="1" si="2"/>
        <v>0</v>
      </c>
      <c r="Y165" s="427"/>
      <c r="AR165" s="27" t="str">
        <f>IFERROR(INDEX(Admin!$AF$1:$AF$18,MATCH('1 Specifikation'!C165,Admin!$AE$1:$AE$18,0)),"")</f>
        <v/>
      </c>
    </row>
    <row r="166" spans="1:44" s="27" customFormat="1" ht="42.75" customHeight="1" x14ac:dyDescent="0.25">
      <c r="A166" s="73"/>
      <c r="B166" s="100" t="s">
        <v>577</v>
      </c>
      <c r="C166" s="322" t="s">
        <v>499</v>
      </c>
      <c r="D166" s="323"/>
      <c r="E166" s="323"/>
      <c r="F166" s="324"/>
      <c r="G166" s="322"/>
      <c r="H166" s="323"/>
      <c r="I166" s="323"/>
      <c r="J166" s="323"/>
      <c r="K166" s="323"/>
      <c r="L166" s="324"/>
      <c r="M166" s="328"/>
      <c r="N166" s="329"/>
      <c r="P166" s="325"/>
      <c r="Q166" s="326"/>
      <c r="R166" s="326"/>
      <c r="S166" s="326"/>
      <c r="T166" s="326"/>
      <c r="U166" s="327"/>
      <c r="V166" s="162"/>
      <c r="W166" s="180" t="str">
        <f ca="1">IFERROR(INDEX(INDIRECT(Aktiv_grupp),MATCH('1 Specifikation'!$P$9,INDEX(INDIRECT(Aktiv_grupp),,1),0),MATCH('1 Specifikation'!AR166,INDEX(INDIRECT(Aktiv_grupp),1,),0)),"")</f>
        <v/>
      </c>
      <c r="X166" s="426">
        <f t="shared" ca="1" si="2"/>
        <v>0</v>
      </c>
      <c r="Y166" s="427"/>
      <c r="AR166" s="27" t="str">
        <f>IFERROR(INDEX(Admin!$AF$1:$AF$18,MATCH('1 Specifikation'!C166,Admin!$AE$1:$AE$18,0)),"")</f>
        <v/>
      </c>
    </row>
    <row r="167" spans="1:44" s="27" customFormat="1" ht="42.75" customHeight="1" x14ac:dyDescent="0.25">
      <c r="A167" s="73"/>
      <c r="B167" s="100" t="s">
        <v>578</v>
      </c>
      <c r="C167" s="322" t="s">
        <v>499</v>
      </c>
      <c r="D167" s="323"/>
      <c r="E167" s="323"/>
      <c r="F167" s="324"/>
      <c r="G167" s="322"/>
      <c r="H167" s="323"/>
      <c r="I167" s="323"/>
      <c r="J167" s="323"/>
      <c r="K167" s="323"/>
      <c r="L167" s="324"/>
      <c r="M167" s="328"/>
      <c r="N167" s="329"/>
      <c r="P167" s="325"/>
      <c r="Q167" s="326"/>
      <c r="R167" s="326"/>
      <c r="S167" s="326"/>
      <c r="T167" s="326"/>
      <c r="U167" s="327"/>
      <c r="V167" s="162"/>
      <c r="W167" s="180" t="str">
        <f ca="1">IFERROR(INDEX(INDIRECT(Aktiv_grupp),MATCH('1 Specifikation'!$P$9,INDEX(INDIRECT(Aktiv_grupp),,1),0),MATCH('1 Specifikation'!AR167,INDEX(INDIRECT(Aktiv_grupp),1,),0)),"")</f>
        <v/>
      </c>
      <c r="X167" s="426">
        <f t="shared" ca="1" si="2"/>
        <v>0</v>
      </c>
      <c r="Y167" s="427"/>
      <c r="AR167" s="27" t="str">
        <f>IFERROR(INDEX(Admin!$AF$1:$AF$18,MATCH('1 Specifikation'!C167,Admin!$AE$1:$AE$18,0)),"")</f>
        <v/>
      </c>
    </row>
    <row r="168" spans="1:44" s="27" customFormat="1" ht="42.75" customHeight="1" x14ac:dyDescent="0.25">
      <c r="A168" s="73"/>
      <c r="B168" s="100" t="s">
        <v>579</v>
      </c>
      <c r="C168" s="322" t="s">
        <v>499</v>
      </c>
      <c r="D168" s="323"/>
      <c r="E168" s="323"/>
      <c r="F168" s="324"/>
      <c r="G168" s="322"/>
      <c r="H168" s="323"/>
      <c r="I168" s="323"/>
      <c r="J168" s="323"/>
      <c r="K168" s="323"/>
      <c r="L168" s="324"/>
      <c r="M168" s="328"/>
      <c r="N168" s="329"/>
      <c r="P168" s="325"/>
      <c r="Q168" s="326"/>
      <c r="R168" s="326"/>
      <c r="S168" s="326"/>
      <c r="T168" s="326"/>
      <c r="U168" s="327"/>
      <c r="V168" s="162"/>
      <c r="W168" s="180" t="str">
        <f ca="1">IFERROR(INDEX(INDIRECT(Aktiv_grupp),MATCH('1 Specifikation'!$P$9,INDEX(INDIRECT(Aktiv_grupp),,1),0),MATCH('1 Specifikation'!AR168,INDEX(INDIRECT(Aktiv_grupp),1,),0)),"")</f>
        <v/>
      </c>
      <c r="X168" s="426">
        <f t="shared" ca="1" si="2"/>
        <v>0</v>
      </c>
      <c r="Y168" s="427"/>
      <c r="AR168" s="27" t="str">
        <f>IFERROR(INDEX(Admin!$AF$1:$AF$18,MATCH('1 Specifikation'!C168,Admin!$AE$1:$AE$18,0)),"")</f>
        <v/>
      </c>
    </row>
    <row r="169" spans="1:44" s="27" customFormat="1" ht="42.75" customHeight="1" x14ac:dyDescent="0.25">
      <c r="A169" s="73"/>
      <c r="B169" s="100" t="s">
        <v>581</v>
      </c>
      <c r="C169" s="322" t="s">
        <v>499</v>
      </c>
      <c r="D169" s="323"/>
      <c r="E169" s="323"/>
      <c r="F169" s="324"/>
      <c r="G169" s="322"/>
      <c r="H169" s="323"/>
      <c r="I169" s="323"/>
      <c r="J169" s="323"/>
      <c r="K169" s="323"/>
      <c r="L169" s="324"/>
      <c r="M169" s="328"/>
      <c r="N169" s="329"/>
      <c r="P169" s="325"/>
      <c r="Q169" s="326"/>
      <c r="R169" s="326"/>
      <c r="S169" s="326"/>
      <c r="T169" s="326"/>
      <c r="U169" s="327"/>
      <c r="V169" s="162"/>
      <c r="W169" s="180" t="str">
        <f ca="1">IFERROR(INDEX(INDIRECT(Aktiv_grupp),MATCH('1 Specifikation'!$P$9,INDEX(INDIRECT(Aktiv_grupp),,1),0),MATCH('1 Specifikation'!AR169,INDEX(INDIRECT(Aktiv_grupp),1,),0)),"")</f>
        <v/>
      </c>
      <c r="X169" s="426">
        <f t="shared" ca="1" si="2"/>
        <v>0</v>
      </c>
      <c r="Y169" s="427"/>
      <c r="AR169" s="27" t="str">
        <f>IFERROR(INDEX(Admin!$AF$1:$AF$18,MATCH('1 Specifikation'!C169,Admin!$AE$1:$AE$18,0)),"")</f>
        <v/>
      </c>
    </row>
    <row r="170" spans="1:44" s="27" customFormat="1" ht="42.75" customHeight="1" x14ac:dyDescent="0.25">
      <c r="A170" s="73"/>
      <c r="B170" s="100" t="s">
        <v>582</v>
      </c>
      <c r="C170" s="322" t="s">
        <v>499</v>
      </c>
      <c r="D170" s="323"/>
      <c r="E170" s="323"/>
      <c r="F170" s="324"/>
      <c r="G170" s="322"/>
      <c r="H170" s="323"/>
      <c r="I170" s="323"/>
      <c r="J170" s="323"/>
      <c r="K170" s="323"/>
      <c r="L170" s="324"/>
      <c r="M170" s="328"/>
      <c r="N170" s="329"/>
      <c r="P170" s="325"/>
      <c r="Q170" s="326"/>
      <c r="R170" s="326"/>
      <c r="S170" s="326"/>
      <c r="T170" s="326"/>
      <c r="U170" s="327"/>
      <c r="V170" s="162"/>
      <c r="W170" s="180" t="str">
        <f ca="1">IFERROR(INDEX(INDIRECT(Aktiv_grupp),MATCH('1 Specifikation'!$P$9,INDEX(INDIRECT(Aktiv_grupp),,1),0),MATCH('1 Specifikation'!AR170,INDEX(INDIRECT(Aktiv_grupp),1,),0)),"")</f>
        <v/>
      </c>
      <c r="X170" s="426">
        <f t="shared" ca="1" si="2"/>
        <v>0</v>
      </c>
      <c r="Y170" s="427"/>
      <c r="AR170" s="27" t="str">
        <f>IFERROR(INDEX(Admin!$AF$1:$AF$18,MATCH('1 Specifikation'!C170,Admin!$AE$1:$AE$18,0)),"")</f>
        <v/>
      </c>
    </row>
    <row r="171" spans="1:44" s="27" customFormat="1" ht="42.75" customHeight="1" x14ac:dyDescent="0.25">
      <c r="A171" s="73"/>
      <c r="B171" s="100" t="s">
        <v>583</v>
      </c>
      <c r="C171" s="322" t="s">
        <v>499</v>
      </c>
      <c r="D171" s="323"/>
      <c r="E171" s="323"/>
      <c r="F171" s="324"/>
      <c r="G171" s="322"/>
      <c r="H171" s="323"/>
      <c r="I171" s="323"/>
      <c r="J171" s="323"/>
      <c r="K171" s="323"/>
      <c r="L171" s="324"/>
      <c r="M171" s="328"/>
      <c r="N171" s="329"/>
      <c r="P171" s="325"/>
      <c r="Q171" s="326"/>
      <c r="R171" s="326"/>
      <c r="S171" s="326"/>
      <c r="T171" s="326"/>
      <c r="U171" s="327"/>
      <c r="V171" s="162"/>
      <c r="W171" s="180" t="str">
        <f ca="1">IFERROR(INDEX(INDIRECT(Aktiv_grupp),MATCH('1 Specifikation'!$P$9,INDEX(INDIRECT(Aktiv_grupp),,1),0),MATCH('1 Specifikation'!AR171,INDEX(INDIRECT(Aktiv_grupp),1,),0)),"")</f>
        <v/>
      </c>
      <c r="X171" s="426">
        <f t="shared" ca="1" si="2"/>
        <v>0</v>
      </c>
      <c r="Y171" s="427"/>
      <c r="AR171" s="27" t="str">
        <f>IFERROR(INDEX(Admin!$AF$1:$AF$18,MATCH('1 Specifikation'!C171,Admin!$AE$1:$AE$18,0)),"")</f>
        <v/>
      </c>
    </row>
    <row r="172" spans="1:44" s="27" customFormat="1" ht="42.75" customHeight="1" x14ac:dyDescent="0.25">
      <c r="A172" s="73"/>
      <c r="B172" s="100" t="s">
        <v>584</v>
      </c>
      <c r="C172" s="322" t="s">
        <v>499</v>
      </c>
      <c r="D172" s="323"/>
      <c r="E172" s="323"/>
      <c r="F172" s="324"/>
      <c r="G172" s="322"/>
      <c r="H172" s="323"/>
      <c r="I172" s="323"/>
      <c r="J172" s="323"/>
      <c r="K172" s="323"/>
      <c r="L172" s="324"/>
      <c r="M172" s="328"/>
      <c r="N172" s="329"/>
      <c r="P172" s="325"/>
      <c r="Q172" s="326"/>
      <c r="R172" s="326"/>
      <c r="S172" s="326"/>
      <c r="T172" s="326"/>
      <c r="U172" s="327"/>
      <c r="V172" s="162"/>
      <c r="W172" s="180" t="str">
        <f ca="1">IFERROR(INDEX(INDIRECT(Aktiv_grupp),MATCH('1 Specifikation'!$P$9,INDEX(INDIRECT(Aktiv_grupp),,1),0),MATCH('1 Specifikation'!AR172,INDEX(INDIRECT(Aktiv_grupp),1,),0)),"")</f>
        <v/>
      </c>
      <c r="X172" s="426">
        <f t="shared" ca="1" si="2"/>
        <v>0</v>
      </c>
      <c r="Y172" s="427"/>
      <c r="AR172" s="27" t="str">
        <f>IFERROR(INDEX(Admin!$AF$1:$AF$18,MATCH('1 Specifikation'!C172,Admin!$AE$1:$AE$18,0)),"")</f>
        <v/>
      </c>
    </row>
    <row r="173" spans="1:44" s="27" customFormat="1" ht="42.75" customHeight="1" x14ac:dyDescent="0.25">
      <c r="A173" s="73"/>
      <c r="B173" s="100" t="s">
        <v>585</v>
      </c>
      <c r="C173" s="322" t="s">
        <v>499</v>
      </c>
      <c r="D173" s="323"/>
      <c r="E173" s="323"/>
      <c r="F173" s="324"/>
      <c r="G173" s="322"/>
      <c r="H173" s="323"/>
      <c r="I173" s="323"/>
      <c r="J173" s="323"/>
      <c r="K173" s="323"/>
      <c r="L173" s="324"/>
      <c r="M173" s="328"/>
      <c r="N173" s="329"/>
      <c r="P173" s="325"/>
      <c r="Q173" s="326"/>
      <c r="R173" s="326"/>
      <c r="S173" s="326"/>
      <c r="T173" s="326"/>
      <c r="U173" s="327"/>
      <c r="V173" s="162"/>
      <c r="W173" s="180" t="str">
        <f ca="1">IFERROR(INDEX(INDIRECT(Aktiv_grupp),MATCH('1 Specifikation'!$P$9,INDEX(INDIRECT(Aktiv_grupp),,1),0),MATCH('1 Specifikation'!AR173,INDEX(INDIRECT(Aktiv_grupp),1,),0)),"")</f>
        <v/>
      </c>
      <c r="X173" s="426">
        <f t="shared" ca="1" si="2"/>
        <v>0</v>
      </c>
      <c r="Y173" s="427"/>
      <c r="AR173" s="27" t="str">
        <f>IFERROR(INDEX(Admin!$AF$1:$AF$18,MATCH('1 Specifikation'!C173,Admin!$AE$1:$AE$18,0)),"")</f>
        <v/>
      </c>
    </row>
    <row r="174" spans="1:44" s="27" customFormat="1" ht="42.75" customHeight="1" x14ac:dyDescent="0.25">
      <c r="A174" s="73"/>
      <c r="B174" s="100" t="s">
        <v>586</v>
      </c>
      <c r="C174" s="322" t="s">
        <v>499</v>
      </c>
      <c r="D174" s="323"/>
      <c r="E174" s="323"/>
      <c r="F174" s="324"/>
      <c r="G174" s="322"/>
      <c r="H174" s="323"/>
      <c r="I174" s="323"/>
      <c r="J174" s="323"/>
      <c r="K174" s="323"/>
      <c r="L174" s="324"/>
      <c r="M174" s="328"/>
      <c r="N174" s="329"/>
      <c r="P174" s="325"/>
      <c r="Q174" s="326"/>
      <c r="R174" s="326"/>
      <c r="S174" s="326"/>
      <c r="T174" s="326"/>
      <c r="U174" s="327"/>
      <c r="V174" s="162"/>
      <c r="W174" s="180" t="str">
        <f ca="1">IFERROR(INDEX(INDIRECT(Aktiv_grupp),MATCH('1 Specifikation'!$P$9,INDEX(INDIRECT(Aktiv_grupp),,1),0),MATCH('1 Specifikation'!AR174,INDEX(INDIRECT(Aktiv_grupp),1,),0)),"")</f>
        <v/>
      </c>
      <c r="X174" s="426">
        <f t="shared" ca="1" si="2"/>
        <v>0</v>
      </c>
      <c r="Y174" s="427"/>
      <c r="AR174" s="27" t="str">
        <f>IFERROR(INDEX(Admin!$AF$1:$AF$18,MATCH('1 Specifikation'!C174,Admin!$AE$1:$AE$18,0)),"")</f>
        <v/>
      </c>
    </row>
    <row r="175" spans="1:44" s="27" customFormat="1" ht="42.75" customHeight="1" x14ac:dyDescent="0.25">
      <c r="A175" s="73"/>
      <c r="B175" s="100" t="s">
        <v>587</v>
      </c>
      <c r="C175" s="322" t="s">
        <v>499</v>
      </c>
      <c r="D175" s="323"/>
      <c r="E175" s="323"/>
      <c r="F175" s="324"/>
      <c r="G175" s="322"/>
      <c r="H175" s="323"/>
      <c r="I175" s="323"/>
      <c r="J175" s="323"/>
      <c r="K175" s="323"/>
      <c r="L175" s="324"/>
      <c r="M175" s="328"/>
      <c r="N175" s="329"/>
      <c r="P175" s="325"/>
      <c r="Q175" s="326"/>
      <c r="R175" s="326"/>
      <c r="S175" s="326"/>
      <c r="T175" s="326"/>
      <c r="U175" s="327"/>
      <c r="V175" s="162"/>
      <c r="W175" s="180" t="str">
        <f ca="1">IFERROR(INDEX(INDIRECT(Aktiv_grupp),MATCH('1 Specifikation'!$P$9,INDEX(INDIRECT(Aktiv_grupp),,1),0),MATCH('1 Specifikation'!AR175,INDEX(INDIRECT(Aktiv_grupp),1,),0)),"")</f>
        <v/>
      </c>
      <c r="X175" s="426">
        <f t="shared" ca="1" si="2"/>
        <v>0</v>
      </c>
      <c r="Y175" s="427"/>
      <c r="AR175" s="27" t="str">
        <f>IFERROR(INDEX(Admin!$AF$1:$AF$18,MATCH('1 Specifikation'!C175,Admin!$AE$1:$AE$18,0)),"")</f>
        <v/>
      </c>
    </row>
    <row r="176" spans="1:44" s="27" customFormat="1" ht="42.75" customHeight="1" x14ac:dyDescent="0.25">
      <c r="A176" s="73"/>
      <c r="B176" s="100" t="s">
        <v>588</v>
      </c>
      <c r="C176" s="322" t="s">
        <v>499</v>
      </c>
      <c r="D176" s="323"/>
      <c r="E176" s="323"/>
      <c r="F176" s="324"/>
      <c r="G176" s="322"/>
      <c r="H176" s="323"/>
      <c r="I176" s="323"/>
      <c r="J176" s="323"/>
      <c r="K176" s="323"/>
      <c r="L176" s="324"/>
      <c r="M176" s="328"/>
      <c r="N176" s="329"/>
      <c r="P176" s="325"/>
      <c r="Q176" s="326"/>
      <c r="R176" s="326"/>
      <c r="S176" s="326"/>
      <c r="T176" s="326"/>
      <c r="U176" s="327"/>
      <c r="V176" s="162"/>
      <c r="W176" s="180" t="str">
        <f ca="1">IFERROR(INDEX(INDIRECT(Aktiv_grupp),MATCH('1 Specifikation'!$P$9,INDEX(INDIRECT(Aktiv_grupp),,1),0),MATCH('1 Specifikation'!AR176,INDEX(INDIRECT(Aktiv_grupp),1,),0)),"")</f>
        <v/>
      </c>
      <c r="X176" s="426">
        <f t="shared" ca="1" si="2"/>
        <v>0</v>
      </c>
      <c r="Y176" s="427"/>
      <c r="AR176" s="27" t="str">
        <f>IFERROR(INDEX(Admin!$AF$1:$AF$18,MATCH('1 Specifikation'!C176,Admin!$AE$1:$AE$18,0)),"")</f>
        <v/>
      </c>
    </row>
    <row r="177" spans="1:44" s="27" customFormat="1" ht="42.75" customHeight="1" x14ac:dyDescent="0.25">
      <c r="A177" s="73"/>
      <c r="B177" s="100" t="s">
        <v>589</v>
      </c>
      <c r="C177" s="322" t="s">
        <v>499</v>
      </c>
      <c r="D177" s="323"/>
      <c r="E177" s="323"/>
      <c r="F177" s="324"/>
      <c r="G177" s="322"/>
      <c r="H177" s="323"/>
      <c r="I177" s="323"/>
      <c r="J177" s="323"/>
      <c r="K177" s="323"/>
      <c r="L177" s="324"/>
      <c r="M177" s="328"/>
      <c r="N177" s="329"/>
      <c r="P177" s="325"/>
      <c r="Q177" s="326"/>
      <c r="R177" s="326"/>
      <c r="S177" s="326"/>
      <c r="T177" s="326"/>
      <c r="U177" s="327"/>
      <c r="V177" s="162"/>
      <c r="W177" s="180" t="str">
        <f ca="1">IFERROR(INDEX(INDIRECT(Aktiv_grupp),MATCH('1 Specifikation'!$P$9,INDEX(INDIRECT(Aktiv_grupp),,1),0),MATCH('1 Specifikation'!AR177,INDEX(INDIRECT(Aktiv_grupp),1,),0)),"")</f>
        <v/>
      </c>
      <c r="X177" s="426">
        <f t="shared" ca="1" si="2"/>
        <v>0</v>
      </c>
      <c r="Y177" s="427"/>
      <c r="AR177" s="27" t="str">
        <f>IFERROR(INDEX(Admin!$AF$1:$AF$18,MATCH('1 Specifikation'!C177,Admin!$AE$1:$AE$18,0)),"")</f>
        <v/>
      </c>
    </row>
    <row r="178" spans="1:44" s="27" customFormat="1" ht="42.75" customHeight="1" x14ac:dyDescent="0.25">
      <c r="A178" s="73"/>
      <c r="B178" s="100" t="s">
        <v>590</v>
      </c>
      <c r="C178" s="322" t="s">
        <v>499</v>
      </c>
      <c r="D178" s="323"/>
      <c r="E178" s="323"/>
      <c r="F178" s="324"/>
      <c r="G178" s="322"/>
      <c r="H178" s="323"/>
      <c r="I178" s="323"/>
      <c r="J178" s="323"/>
      <c r="K178" s="323"/>
      <c r="L178" s="324"/>
      <c r="M178" s="328"/>
      <c r="N178" s="329"/>
      <c r="P178" s="325"/>
      <c r="Q178" s="326"/>
      <c r="R178" s="326"/>
      <c r="S178" s="326"/>
      <c r="T178" s="326"/>
      <c r="U178" s="327"/>
      <c r="V178" s="162"/>
      <c r="W178" s="180" t="str">
        <f ca="1">IFERROR(INDEX(INDIRECT(Aktiv_grupp),MATCH('1 Specifikation'!$P$9,INDEX(INDIRECT(Aktiv_grupp),,1),0),MATCH('1 Specifikation'!AR178,INDEX(INDIRECT(Aktiv_grupp),1,),0)),"")</f>
        <v/>
      </c>
      <c r="X178" s="426">
        <f t="shared" ca="1" si="2"/>
        <v>0</v>
      </c>
      <c r="Y178" s="427"/>
      <c r="AR178" s="27" t="str">
        <f>IFERROR(INDEX(Admin!$AF$1:$AF$18,MATCH('1 Specifikation'!C178,Admin!$AE$1:$AE$18,0)),"")</f>
        <v/>
      </c>
    </row>
    <row r="179" spans="1:44" s="27" customFormat="1" ht="42.75" customHeight="1" x14ac:dyDescent="0.25">
      <c r="A179" s="73"/>
      <c r="B179" s="100" t="s">
        <v>591</v>
      </c>
      <c r="C179" s="322" t="s">
        <v>499</v>
      </c>
      <c r="D179" s="323"/>
      <c r="E179" s="323"/>
      <c r="F179" s="324"/>
      <c r="G179" s="322"/>
      <c r="H179" s="323"/>
      <c r="I179" s="323"/>
      <c r="J179" s="323"/>
      <c r="K179" s="323"/>
      <c r="L179" s="324"/>
      <c r="M179" s="328"/>
      <c r="N179" s="329"/>
      <c r="P179" s="325"/>
      <c r="Q179" s="326"/>
      <c r="R179" s="326"/>
      <c r="S179" s="326"/>
      <c r="T179" s="326"/>
      <c r="U179" s="327"/>
      <c r="V179" s="162"/>
      <c r="W179" s="180" t="str">
        <f ca="1">IFERROR(INDEX(INDIRECT(Aktiv_grupp),MATCH('1 Specifikation'!$P$9,INDEX(INDIRECT(Aktiv_grupp),,1),0),MATCH('1 Specifikation'!AR179,INDEX(INDIRECT(Aktiv_grupp),1,),0)),"")</f>
        <v/>
      </c>
      <c r="X179" s="426">
        <f t="shared" ca="1" si="2"/>
        <v>0</v>
      </c>
      <c r="Y179" s="427"/>
      <c r="AR179" s="27" t="str">
        <f>IFERROR(INDEX(Admin!$AF$1:$AF$18,MATCH('1 Specifikation'!C179,Admin!$AE$1:$AE$18,0)),"")</f>
        <v/>
      </c>
    </row>
    <row r="180" spans="1:44" s="27" customFormat="1" ht="42.75" customHeight="1" x14ac:dyDescent="0.25">
      <c r="A180" s="73"/>
      <c r="B180" s="100" t="s">
        <v>592</v>
      </c>
      <c r="C180" s="322" t="s">
        <v>499</v>
      </c>
      <c r="D180" s="323"/>
      <c r="E180" s="323"/>
      <c r="F180" s="324"/>
      <c r="G180" s="322"/>
      <c r="H180" s="323"/>
      <c r="I180" s="323"/>
      <c r="J180" s="323"/>
      <c r="K180" s="323"/>
      <c r="L180" s="324"/>
      <c r="M180" s="328"/>
      <c r="N180" s="329"/>
      <c r="P180" s="325"/>
      <c r="Q180" s="326"/>
      <c r="R180" s="326"/>
      <c r="S180" s="326"/>
      <c r="T180" s="326"/>
      <c r="U180" s="327"/>
      <c r="V180" s="162"/>
      <c r="W180" s="180" t="str">
        <f ca="1">IFERROR(INDEX(INDIRECT(Aktiv_grupp),MATCH('1 Specifikation'!$P$9,INDEX(INDIRECT(Aktiv_grupp),,1),0),MATCH('1 Specifikation'!AR180,INDEX(INDIRECT(Aktiv_grupp),1,),0)),"")</f>
        <v/>
      </c>
      <c r="X180" s="426">
        <f t="shared" ca="1" si="2"/>
        <v>0</v>
      </c>
      <c r="Y180" s="427"/>
      <c r="AR180" s="27" t="str">
        <f>IFERROR(INDEX(Admin!$AF$1:$AF$18,MATCH('1 Specifikation'!C180,Admin!$AE$1:$AE$18,0)),"")</f>
        <v/>
      </c>
    </row>
    <row r="181" spans="1:44" s="27" customFormat="1" ht="42.75" customHeight="1" x14ac:dyDescent="0.25">
      <c r="A181" s="73"/>
      <c r="B181" s="100" t="s">
        <v>593</v>
      </c>
      <c r="C181" s="322" t="s">
        <v>499</v>
      </c>
      <c r="D181" s="323"/>
      <c r="E181" s="323"/>
      <c r="F181" s="324"/>
      <c r="G181" s="322"/>
      <c r="H181" s="323"/>
      <c r="I181" s="323"/>
      <c r="J181" s="323"/>
      <c r="K181" s="323"/>
      <c r="L181" s="324"/>
      <c r="M181" s="328"/>
      <c r="N181" s="329"/>
      <c r="P181" s="325"/>
      <c r="Q181" s="326"/>
      <c r="R181" s="326"/>
      <c r="S181" s="326"/>
      <c r="T181" s="326"/>
      <c r="U181" s="327"/>
      <c r="V181" s="162"/>
      <c r="W181" s="180" t="str">
        <f ca="1">IFERROR(INDEX(INDIRECT(Aktiv_grupp),MATCH('1 Specifikation'!$P$9,INDEX(INDIRECT(Aktiv_grupp),,1),0),MATCH('1 Specifikation'!AR181,INDEX(INDIRECT(Aktiv_grupp),1,),0)),"")</f>
        <v/>
      </c>
      <c r="X181" s="426">
        <f t="shared" ca="1" si="2"/>
        <v>0</v>
      </c>
      <c r="Y181" s="427"/>
      <c r="AR181" s="27" t="str">
        <f>IFERROR(INDEX(Admin!$AF$1:$AF$18,MATCH('1 Specifikation'!C181,Admin!$AE$1:$AE$18,0)),"")</f>
        <v/>
      </c>
    </row>
    <row r="182" spans="1:44" s="27" customFormat="1" ht="42.75" customHeight="1" x14ac:dyDescent="0.25">
      <c r="A182" s="73"/>
      <c r="B182" s="100" t="s">
        <v>594</v>
      </c>
      <c r="C182" s="322" t="s">
        <v>499</v>
      </c>
      <c r="D182" s="323"/>
      <c r="E182" s="323"/>
      <c r="F182" s="324"/>
      <c r="G182" s="322"/>
      <c r="H182" s="323"/>
      <c r="I182" s="323"/>
      <c r="J182" s="323"/>
      <c r="K182" s="323"/>
      <c r="L182" s="324"/>
      <c r="M182" s="328"/>
      <c r="N182" s="329"/>
      <c r="P182" s="325"/>
      <c r="Q182" s="326"/>
      <c r="R182" s="326"/>
      <c r="S182" s="326"/>
      <c r="T182" s="326"/>
      <c r="U182" s="327"/>
      <c r="V182" s="162"/>
      <c r="W182" s="180" t="str">
        <f ca="1">IFERROR(INDEX(INDIRECT(Aktiv_grupp),MATCH('1 Specifikation'!$P$9,INDEX(INDIRECT(Aktiv_grupp),,1),0),MATCH('1 Specifikation'!AR182,INDEX(INDIRECT(Aktiv_grupp),1,),0)),"")</f>
        <v/>
      </c>
      <c r="X182" s="426">
        <f t="shared" ca="1" si="2"/>
        <v>0</v>
      </c>
      <c r="Y182" s="427"/>
      <c r="AR182" s="27" t="str">
        <f>IFERROR(INDEX(Admin!$AF$1:$AF$18,MATCH('1 Specifikation'!C182,Admin!$AE$1:$AE$18,0)),"")</f>
        <v/>
      </c>
    </row>
    <row r="183" spans="1:44" s="27" customFormat="1" ht="42.75" customHeight="1" x14ac:dyDescent="0.25">
      <c r="A183" s="73"/>
      <c r="B183" s="100" t="s">
        <v>595</v>
      </c>
      <c r="C183" s="322" t="s">
        <v>499</v>
      </c>
      <c r="D183" s="323"/>
      <c r="E183" s="323"/>
      <c r="F183" s="324"/>
      <c r="G183" s="322"/>
      <c r="H183" s="323"/>
      <c r="I183" s="323"/>
      <c r="J183" s="323"/>
      <c r="K183" s="323"/>
      <c r="L183" s="324"/>
      <c r="M183" s="328"/>
      <c r="N183" s="329"/>
      <c r="P183" s="325"/>
      <c r="Q183" s="326"/>
      <c r="R183" s="326"/>
      <c r="S183" s="326"/>
      <c r="T183" s="326"/>
      <c r="U183" s="327"/>
      <c r="V183" s="162"/>
      <c r="W183" s="180" t="str">
        <f ca="1">IFERROR(INDEX(INDIRECT(Aktiv_grupp),MATCH('1 Specifikation'!$P$9,INDEX(INDIRECT(Aktiv_grupp),,1),0),MATCH('1 Specifikation'!AR183,INDEX(INDIRECT(Aktiv_grupp),1,),0)),"")</f>
        <v/>
      </c>
      <c r="X183" s="486">
        <f t="shared" ca="1" si="2"/>
        <v>0</v>
      </c>
      <c r="Y183" s="487"/>
      <c r="AR183" s="27" t="str">
        <f>IFERROR(INDEX(Admin!$AF$1:$AF$18,MATCH('1 Specifikation'!C183,Admin!$AE$1:$AE$18,0)),"")</f>
        <v/>
      </c>
    </row>
    <row r="184" spans="1:44" s="27" customFormat="1" ht="7.5" customHeight="1" x14ac:dyDescent="0.25">
      <c r="A184" s="73"/>
      <c r="C184" s="1"/>
      <c r="H184" s="24"/>
      <c r="P184" s="93"/>
      <c r="Q184" s="93"/>
      <c r="R184" s="93"/>
      <c r="X184" s="94"/>
      <c r="Y184" s="94"/>
      <c r="Z184" s="28"/>
      <c r="AA184" s="28"/>
    </row>
    <row r="185" spans="1:44" s="27" customFormat="1" ht="40.5" customHeight="1" x14ac:dyDescent="0.25">
      <c r="A185" s="73"/>
      <c r="B185" s="113"/>
      <c r="C185" s="46"/>
      <c r="D185" s="46"/>
      <c r="E185" s="46"/>
      <c r="P185" s="437" t="s">
        <v>777</v>
      </c>
      <c r="Q185" s="437"/>
      <c r="R185" s="437"/>
      <c r="S185" s="437"/>
      <c r="T185" s="437"/>
      <c r="U185" s="437"/>
      <c r="V185" s="28"/>
      <c r="W185" s="36" t="s">
        <v>518</v>
      </c>
      <c r="X185" s="430">
        <f ca="1">SUM(X119:Y183)+X111</f>
        <v>0</v>
      </c>
      <c r="Y185" s="431"/>
      <c r="Z185" s="28"/>
      <c r="AA185" s="28"/>
    </row>
    <row r="186" spans="1:44" s="27" customFormat="1" ht="7.5" customHeight="1" x14ac:dyDescent="0.25">
      <c r="A186" s="73"/>
      <c r="C186" s="1"/>
      <c r="H186" s="24"/>
      <c r="P186" s="35"/>
      <c r="Q186" s="35"/>
      <c r="R186" s="35"/>
      <c r="Z186" s="28"/>
      <c r="AA186" s="28"/>
    </row>
    <row r="187" spans="1:44" s="27" customFormat="1" ht="13.5" customHeight="1" x14ac:dyDescent="0.25">
      <c r="A187" s="71"/>
      <c r="B187" s="28"/>
      <c r="C187" s="28"/>
      <c r="D187" s="28"/>
      <c r="E187" s="28"/>
      <c r="F187" s="28"/>
      <c r="G187" s="28"/>
      <c r="H187" s="28"/>
      <c r="I187" s="28"/>
      <c r="J187" s="28"/>
      <c r="P187" s="28"/>
      <c r="Q187" s="28"/>
      <c r="R187" s="28"/>
      <c r="S187" s="92"/>
      <c r="T187" s="92"/>
      <c r="W187"/>
      <c r="X187"/>
      <c r="Y187"/>
      <c r="Z187" s="92"/>
      <c r="AA187" s="28"/>
    </row>
    <row r="188" spans="1:44" s="27" customFormat="1" ht="32.25" customHeight="1" x14ac:dyDescent="0.25">
      <c r="A188" s="71"/>
      <c r="B188" s="28"/>
      <c r="C188" s="28"/>
      <c r="D188" s="28"/>
      <c r="E188" s="28"/>
      <c r="F188" s="28"/>
      <c r="G188" s="28"/>
      <c r="H188" s="28"/>
      <c r="I188" s="28"/>
      <c r="J188" s="28"/>
      <c r="P188" s="28"/>
      <c r="Q188" s="28"/>
      <c r="R188" s="28"/>
      <c r="S188" s="92"/>
      <c r="T188" s="92"/>
      <c r="W188"/>
      <c r="X188"/>
      <c r="Y188"/>
      <c r="Z188" s="92"/>
      <c r="AA188" s="28"/>
    </row>
    <row r="189" spans="1:44" ht="32.25" customHeight="1" x14ac:dyDescent="0.25">
      <c r="A189" s="142"/>
      <c r="B189" s="138"/>
      <c r="C189" s="138"/>
      <c r="D189" s="138"/>
      <c r="E189" s="138"/>
      <c r="F189" s="138"/>
      <c r="G189" s="138"/>
      <c r="H189" s="138"/>
      <c r="I189" s="138"/>
      <c r="J189" s="138"/>
      <c r="P189" s="138"/>
      <c r="Q189" s="138"/>
      <c r="R189" s="138"/>
      <c r="S189" s="144"/>
      <c r="T189" s="144"/>
      <c r="Z189" s="144"/>
      <c r="AA189" s="138"/>
    </row>
    <row r="190" spans="1:44" ht="48" customHeight="1" x14ac:dyDescent="0.4">
      <c r="B190" s="435" t="s">
        <v>601</v>
      </c>
      <c r="C190" s="435"/>
      <c r="D190" s="435"/>
      <c r="E190" s="435"/>
      <c r="F190" s="435"/>
      <c r="H190" s="147"/>
      <c r="I190" s="147"/>
      <c r="J190" s="147"/>
      <c r="S190" s="138"/>
      <c r="T190" s="138"/>
      <c r="U190" s="138"/>
      <c r="W190" s="138"/>
    </row>
    <row r="191" spans="1:44" ht="26.25" customHeight="1" x14ac:dyDescent="0.25">
      <c r="B191" s="282" t="s">
        <v>244</v>
      </c>
      <c r="C191" s="277"/>
      <c r="D191" s="277"/>
      <c r="E191" s="277"/>
      <c r="F191" s="277"/>
      <c r="G191" s="277"/>
      <c r="H191" s="277"/>
      <c r="I191" s="277"/>
      <c r="J191" s="147"/>
      <c r="S191" s="138"/>
      <c r="T191" s="138"/>
      <c r="U191" s="138"/>
      <c r="W191" s="138"/>
    </row>
    <row r="192" spans="1:44" ht="13" x14ac:dyDescent="0.25">
      <c r="B192" s="125" t="s">
        <v>88</v>
      </c>
      <c r="H192" s="147"/>
      <c r="I192" s="147"/>
      <c r="J192" s="147"/>
      <c r="K192" s="126"/>
      <c r="P192" s="125"/>
      <c r="U192" s="138"/>
      <c r="V192" s="138"/>
      <c r="W192" s="138"/>
    </row>
    <row r="193" spans="2:34" ht="19.5" customHeight="1" x14ac:dyDescent="0.25">
      <c r="B193" s="438" t="s">
        <v>256</v>
      </c>
      <c r="C193" s="439"/>
      <c r="D193" s="439"/>
      <c r="E193" s="439"/>
      <c r="F193" s="439"/>
      <c r="G193" s="439"/>
      <c r="H193" s="439"/>
      <c r="I193" s="440"/>
      <c r="J193" s="147"/>
      <c r="K193" s="126"/>
      <c r="P193" s="434"/>
      <c r="Q193" s="434"/>
      <c r="R193" s="434"/>
      <c r="S193" s="434"/>
      <c r="T193" s="265"/>
      <c r="U193" s="138"/>
    </row>
    <row r="194" spans="2:34" ht="19.5" customHeight="1" x14ac:dyDescent="0.25">
      <c r="B194" s="441"/>
      <c r="C194" s="442"/>
      <c r="D194" s="442"/>
      <c r="E194" s="442"/>
      <c r="F194" s="442"/>
      <c r="G194" s="442"/>
      <c r="H194" s="442"/>
      <c r="I194" s="443"/>
      <c r="J194" s="147"/>
      <c r="K194" s="126"/>
      <c r="U194" s="138"/>
      <c r="AG194" s="138"/>
      <c r="AH194" s="138"/>
    </row>
    <row r="195" spans="2:34" ht="19.5" customHeight="1" x14ac:dyDescent="0.25">
      <c r="B195" s="441"/>
      <c r="C195" s="442"/>
      <c r="D195" s="442"/>
      <c r="E195" s="442"/>
      <c r="F195" s="442"/>
      <c r="G195" s="442"/>
      <c r="H195" s="442"/>
      <c r="I195" s="443"/>
      <c r="K195" s="126"/>
      <c r="U195" s="138"/>
      <c r="X195" s="432"/>
      <c r="Y195" s="432"/>
      <c r="Z195" s="432"/>
      <c r="AA195" s="432"/>
      <c r="AB195" s="432"/>
      <c r="AG195" s="138"/>
      <c r="AH195" s="138"/>
    </row>
    <row r="196" spans="2:34" ht="19.5" customHeight="1" x14ac:dyDescent="0.25">
      <c r="B196" s="433"/>
      <c r="C196" s="433"/>
      <c r="D196" s="433"/>
      <c r="E196" s="433"/>
      <c r="F196" s="433"/>
      <c r="G196" s="433"/>
      <c r="H196" s="433"/>
      <c r="I196" s="433"/>
      <c r="K196" s="126"/>
      <c r="U196" s="138"/>
      <c r="X196" s="432"/>
      <c r="Y196" s="432"/>
      <c r="Z196" s="432"/>
      <c r="AA196" s="432"/>
      <c r="AB196" s="432"/>
      <c r="AG196" s="138"/>
      <c r="AH196" s="138"/>
    </row>
    <row r="197" spans="2:34" ht="12.75" customHeight="1" x14ac:dyDescent="0.25">
      <c r="J197" s="146"/>
      <c r="P197" s="146"/>
      <c r="Q197" s="146"/>
      <c r="R197" s="146"/>
      <c r="S197" s="146"/>
      <c r="T197" s="146"/>
      <c r="U197" s="138"/>
      <c r="X197" s="432"/>
      <c r="Y197" s="432"/>
      <c r="Z197" s="432"/>
      <c r="AA197" s="432"/>
      <c r="AB197" s="432"/>
      <c r="AG197" s="138"/>
      <c r="AH197" s="138"/>
    </row>
    <row r="198" spans="2:34" ht="19.5" customHeight="1" x14ac:dyDescent="0.25">
      <c r="B198" s="125" t="s">
        <v>247</v>
      </c>
      <c r="P198" s="125"/>
      <c r="U198" s="138"/>
      <c r="X198" s="432"/>
      <c r="Y198" s="432"/>
      <c r="Z198" s="432"/>
      <c r="AA198" s="432"/>
      <c r="AB198" s="432"/>
      <c r="AG198" s="138"/>
      <c r="AH198" s="138"/>
    </row>
    <row r="199" spans="2:34" ht="19.5" customHeight="1" x14ac:dyDescent="0.25">
      <c r="B199" s="398" t="s">
        <v>120</v>
      </c>
      <c r="C199" s="398"/>
      <c r="D199" s="398"/>
      <c r="E199" s="398"/>
      <c r="F199" s="398"/>
      <c r="G199" s="398"/>
      <c r="H199" s="398"/>
      <c r="I199" s="398"/>
      <c r="P199" s="434"/>
      <c r="Q199" s="434"/>
      <c r="R199" s="434"/>
      <c r="S199" s="434"/>
      <c r="T199" s="265"/>
      <c r="U199" s="138"/>
      <c r="X199" s="432"/>
      <c r="Y199" s="432"/>
      <c r="Z199" s="432"/>
      <c r="AA199" s="432"/>
      <c r="AB199" s="432"/>
    </row>
    <row r="200" spans="2:34" ht="19.5" customHeight="1" x14ac:dyDescent="0.25">
      <c r="B200" s="433"/>
      <c r="C200" s="433"/>
      <c r="D200" s="433"/>
      <c r="E200" s="433"/>
      <c r="F200" s="433"/>
      <c r="G200" s="433"/>
      <c r="H200" s="433"/>
      <c r="I200" s="433"/>
      <c r="U200" s="138"/>
      <c r="X200" s="432"/>
      <c r="Y200" s="432"/>
      <c r="Z200" s="432"/>
      <c r="AA200" s="432"/>
      <c r="AB200" s="432"/>
      <c r="AG200" s="138"/>
      <c r="AH200" s="138"/>
    </row>
    <row r="201" spans="2:34" ht="19.5" customHeight="1" x14ac:dyDescent="0.25">
      <c r="B201" s="433"/>
      <c r="C201" s="433"/>
      <c r="D201" s="433"/>
      <c r="E201" s="433"/>
      <c r="F201" s="433"/>
      <c r="G201" s="433"/>
      <c r="H201" s="433"/>
      <c r="I201" s="433"/>
      <c r="U201" s="138"/>
      <c r="X201" s="432"/>
      <c r="Y201" s="432"/>
      <c r="Z201" s="432"/>
      <c r="AA201" s="432"/>
      <c r="AB201" s="432"/>
      <c r="AG201" s="138"/>
      <c r="AH201" s="138"/>
    </row>
    <row r="202" spans="2:34" ht="19.5" customHeight="1" x14ac:dyDescent="0.25">
      <c r="B202" s="433"/>
      <c r="C202" s="433"/>
      <c r="D202" s="433"/>
      <c r="E202" s="433"/>
      <c r="F202" s="433"/>
      <c r="G202" s="433"/>
      <c r="H202" s="433"/>
      <c r="I202" s="433"/>
      <c r="U202" s="138"/>
      <c r="X202" s="432"/>
      <c r="Y202" s="432"/>
      <c r="Z202" s="432"/>
      <c r="AA202" s="432"/>
      <c r="AB202" s="432"/>
      <c r="AG202" s="138"/>
      <c r="AH202" s="138"/>
    </row>
    <row r="203" spans="2:34" ht="19.5" customHeight="1" x14ac:dyDescent="0.25">
      <c r="U203" s="138"/>
      <c r="X203" s="432"/>
      <c r="Y203" s="432"/>
      <c r="Z203" s="432"/>
      <c r="AA203" s="432"/>
      <c r="AB203" s="432"/>
      <c r="AG203" s="138"/>
      <c r="AH203" s="138"/>
    </row>
    <row r="204" spans="2:34" ht="19.5" customHeight="1" x14ac:dyDescent="0.25">
      <c r="B204" s="125" t="s">
        <v>248</v>
      </c>
      <c r="P204" s="125"/>
      <c r="U204" s="138"/>
      <c r="X204" s="432"/>
      <c r="Y204" s="432"/>
      <c r="Z204" s="432"/>
      <c r="AA204" s="432"/>
      <c r="AB204" s="432"/>
      <c r="AG204" s="138"/>
      <c r="AH204" s="138"/>
    </row>
    <row r="205" spans="2:34" ht="19.5" customHeight="1" x14ac:dyDescent="0.25">
      <c r="B205" s="398" t="s">
        <v>249</v>
      </c>
      <c r="C205" s="398"/>
      <c r="D205" s="398"/>
      <c r="E205" s="398"/>
      <c r="F205" s="398"/>
      <c r="G205" s="398"/>
      <c r="H205" s="398"/>
      <c r="I205" s="398"/>
      <c r="P205" s="436"/>
      <c r="Q205" s="436"/>
      <c r="R205" s="436"/>
      <c r="S205" s="436"/>
      <c r="T205" s="265"/>
      <c r="U205" s="138"/>
      <c r="X205" s="432"/>
      <c r="Y205" s="432"/>
      <c r="Z205" s="432"/>
      <c r="AA205" s="432"/>
      <c r="AB205" s="432"/>
    </row>
    <row r="206" spans="2:34" ht="19.5" customHeight="1" x14ac:dyDescent="0.25">
      <c r="B206" s="433"/>
      <c r="C206" s="433"/>
      <c r="D206" s="433"/>
      <c r="E206" s="433"/>
      <c r="F206" s="433"/>
      <c r="G206" s="433"/>
      <c r="H206" s="433"/>
      <c r="I206" s="433"/>
      <c r="U206" s="138"/>
      <c r="X206" s="432"/>
      <c r="Y206" s="432"/>
      <c r="Z206" s="432"/>
      <c r="AA206" s="432"/>
      <c r="AB206" s="432"/>
      <c r="AG206" s="138"/>
      <c r="AH206" s="138"/>
    </row>
    <row r="207" spans="2:34" ht="19.5" customHeight="1" x14ac:dyDescent="0.25">
      <c r="B207" s="433"/>
      <c r="C207" s="433"/>
      <c r="D207" s="433"/>
      <c r="E207" s="433"/>
      <c r="F207" s="433"/>
      <c r="G207" s="433"/>
      <c r="H207" s="433"/>
      <c r="I207" s="433"/>
      <c r="U207" s="138"/>
      <c r="X207" s="432"/>
      <c r="Y207" s="432"/>
      <c r="Z207" s="432"/>
      <c r="AA207" s="432"/>
      <c r="AB207" s="432"/>
      <c r="AG207" s="138"/>
      <c r="AH207" s="138"/>
    </row>
    <row r="208" spans="2:34" ht="19.5" customHeight="1" x14ac:dyDescent="0.25">
      <c r="B208" s="433"/>
      <c r="C208" s="433"/>
      <c r="D208" s="433"/>
      <c r="E208" s="433"/>
      <c r="F208" s="433"/>
      <c r="G208" s="433"/>
      <c r="H208" s="433"/>
      <c r="I208" s="433"/>
      <c r="U208" s="138"/>
      <c r="X208" s="432"/>
      <c r="Y208" s="432"/>
      <c r="Z208" s="432"/>
      <c r="AA208" s="432"/>
      <c r="AB208" s="432"/>
      <c r="AG208" s="138"/>
      <c r="AH208" s="138"/>
    </row>
    <row r="209" spans="2:34" ht="19.5" customHeight="1" x14ac:dyDescent="0.25">
      <c r="B209" s="433"/>
      <c r="C209" s="433"/>
      <c r="D209" s="433"/>
      <c r="E209" s="433"/>
      <c r="F209" s="433"/>
      <c r="G209" s="433"/>
      <c r="H209" s="433"/>
      <c r="I209" s="433"/>
      <c r="U209" s="138"/>
      <c r="X209" s="432"/>
      <c r="Y209" s="432"/>
      <c r="Z209" s="432"/>
      <c r="AA209" s="432"/>
      <c r="AB209" s="432"/>
      <c r="AG209" s="138"/>
      <c r="AH209" s="138"/>
    </row>
    <row r="210" spans="2:34" ht="19.5" customHeight="1" x14ac:dyDescent="0.25">
      <c r="B210" s="433"/>
      <c r="C210" s="433"/>
      <c r="D210" s="433"/>
      <c r="E210" s="433"/>
      <c r="F210" s="433"/>
      <c r="G210" s="433"/>
      <c r="H210" s="433"/>
      <c r="I210" s="433"/>
      <c r="U210" s="138"/>
      <c r="X210" s="432"/>
      <c r="Y210" s="432"/>
      <c r="Z210" s="432"/>
      <c r="AA210" s="432"/>
      <c r="AB210" s="432"/>
      <c r="AG210" s="138"/>
      <c r="AH210" s="138"/>
    </row>
    <row r="211" spans="2:34" ht="17.25" customHeight="1" x14ac:dyDescent="0.25">
      <c r="B211" s="29"/>
      <c r="C211" s="29"/>
      <c r="D211" s="29"/>
      <c r="E211" s="29"/>
      <c r="F211" s="29"/>
      <c r="H211" s="163"/>
      <c r="I211" s="163"/>
      <c r="J211" s="163"/>
      <c r="P211" s="148"/>
      <c r="S211" s="138"/>
      <c r="T211" s="138"/>
      <c r="U211" s="138"/>
      <c r="X211" s="432"/>
      <c r="Y211" s="432"/>
      <c r="Z211" s="432"/>
      <c r="AA211" s="432"/>
      <c r="AB211" s="432"/>
      <c r="AG211" s="138"/>
      <c r="AH211" s="138"/>
    </row>
    <row r="212" spans="2:34" ht="19.5" customHeight="1" x14ac:dyDescent="0.25">
      <c r="B212" s="125" t="s">
        <v>117</v>
      </c>
      <c r="P212" s="125"/>
      <c r="U212" s="138"/>
      <c r="X212" s="432"/>
      <c r="Y212" s="432"/>
      <c r="Z212" s="432"/>
      <c r="AA212" s="432"/>
      <c r="AB212" s="432"/>
      <c r="AG212" s="138"/>
      <c r="AH212" s="138"/>
    </row>
    <row r="213" spans="2:34" ht="19.5" customHeight="1" x14ac:dyDescent="0.25">
      <c r="B213" s="398" t="s">
        <v>144</v>
      </c>
      <c r="C213" s="398"/>
      <c r="D213" s="398"/>
      <c r="E213" s="398"/>
      <c r="F213" s="398"/>
      <c r="G213" s="398"/>
      <c r="H213" s="398"/>
      <c r="I213" s="398"/>
      <c r="K213" s="126"/>
      <c r="P213" s="434"/>
      <c r="Q213" s="434"/>
      <c r="R213" s="434"/>
      <c r="S213" s="434"/>
      <c r="T213" s="265"/>
      <c r="U213" s="138"/>
      <c r="X213" s="432"/>
      <c r="Y213" s="432"/>
      <c r="Z213" s="432"/>
      <c r="AA213" s="432"/>
      <c r="AB213" s="432"/>
    </row>
    <row r="214" spans="2:34" ht="19.5" customHeight="1" x14ac:dyDescent="0.25">
      <c r="B214" s="433"/>
      <c r="C214" s="433"/>
      <c r="D214" s="433"/>
      <c r="E214" s="433"/>
      <c r="F214" s="433"/>
      <c r="G214" s="433"/>
      <c r="H214" s="433"/>
      <c r="I214" s="433"/>
      <c r="K214" s="126"/>
      <c r="U214" s="138"/>
      <c r="X214" s="432"/>
      <c r="Y214" s="432"/>
      <c r="Z214" s="432"/>
      <c r="AA214" s="432"/>
      <c r="AB214" s="432"/>
      <c r="AG214" s="138"/>
      <c r="AH214" s="138"/>
    </row>
    <row r="215" spans="2:34" ht="19.5" customHeight="1" x14ac:dyDescent="0.25">
      <c r="B215" s="433"/>
      <c r="C215" s="433"/>
      <c r="D215" s="433"/>
      <c r="E215" s="433"/>
      <c r="F215" s="433"/>
      <c r="G215" s="433"/>
      <c r="H215" s="433"/>
      <c r="I215" s="433"/>
      <c r="K215" s="126"/>
      <c r="U215" s="138"/>
      <c r="X215" s="432"/>
      <c r="Y215" s="432"/>
      <c r="Z215" s="432"/>
      <c r="AA215" s="432"/>
      <c r="AB215" s="432"/>
      <c r="AG215" s="138"/>
      <c r="AH215" s="138"/>
    </row>
    <row r="216" spans="2:34" ht="19.5" customHeight="1" x14ac:dyDescent="0.25">
      <c r="B216" s="433"/>
      <c r="C216" s="433"/>
      <c r="D216" s="433"/>
      <c r="E216" s="433"/>
      <c r="F216" s="433"/>
      <c r="G216" s="433"/>
      <c r="H216" s="433"/>
      <c r="I216" s="433"/>
      <c r="K216" s="126"/>
      <c r="U216" s="138"/>
      <c r="X216" s="432"/>
      <c r="Y216" s="432"/>
      <c r="Z216" s="432"/>
      <c r="AA216" s="432"/>
      <c r="AB216" s="432"/>
      <c r="AG216" s="138"/>
      <c r="AH216" s="138"/>
    </row>
    <row r="217" spans="2:34" ht="19.5" customHeight="1" x14ac:dyDescent="0.25">
      <c r="J217" s="146"/>
      <c r="P217" s="146"/>
      <c r="Q217" s="146"/>
      <c r="R217" s="146"/>
      <c r="S217" s="146"/>
      <c r="T217" s="146"/>
      <c r="U217" s="138"/>
      <c r="X217" s="432"/>
      <c r="Y217" s="432"/>
      <c r="Z217" s="432"/>
      <c r="AA217" s="432"/>
      <c r="AB217" s="432"/>
      <c r="AG217" s="138"/>
      <c r="AH217" s="138"/>
    </row>
    <row r="218" spans="2:34" ht="17.25" customHeight="1" x14ac:dyDescent="0.25">
      <c r="B218" s="125" t="s">
        <v>246</v>
      </c>
      <c r="C218" s="29"/>
      <c r="D218" s="29"/>
      <c r="E218" s="29"/>
      <c r="F218" s="29"/>
      <c r="H218" s="163"/>
      <c r="I218" s="163"/>
      <c r="J218" s="163"/>
      <c r="P218" s="148"/>
      <c r="S218" s="138"/>
      <c r="T218" s="138"/>
      <c r="U218" s="138"/>
      <c r="X218" s="432"/>
      <c r="Y218" s="432"/>
      <c r="Z218" s="432"/>
      <c r="AA218" s="432"/>
      <c r="AB218" s="432"/>
      <c r="AG218" s="138"/>
      <c r="AH218" s="138"/>
    </row>
    <row r="219" spans="2:34" s="129" customFormat="1" ht="43.9" customHeight="1" x14ac:dyDescent="0.25">
      <c r="B219" s="398" t="s">
        <v>483</v>
      </c>
      <c r="C219" s="398"/>
      <c r="D219" s="398"/>
      <c r="E219" s="398"/>
      <c r="F219" s="398"/>
      <c r="G219" s="398"/>
      <c r="H219" s="398"/>
      <c r="I219" s="398"/>
      <c r="X219" s="432"/>
      <c r="Y219" s="432"/>
      <c r="Z219" s="432"/>
      <c r="AA219" s="432"/>
      <c r="AB219" s="432"/>
    </row>
    <row r="220" spans="2:34" s="129" customFormat="1" ht="41.25" customHeight="1" x14ac:dyDescent="0.25">
      <c r="B220" s="444"/>
      <c r="C220" s="445"/>
      <c r="D220" s="445"/>
      <c r="E220" s="446"/>
      <c r="F220" s="446"/>
      <c r="G220" s="446"/>
      <c r="H220" s="446"/>
      <c r="I220" s="447"/>
      <c r="X220" s="432"/>
      <c r="Y220" s="432"/>
      <c r="Z220" s="432"/>
      <c r="AA220" s="432"/>
      <c r="AB220" s="432"/>
    </row>
    <row r="221" spans="2:34" s="129" customFormat="1" ht="41.25" customHeight="1" x14ac:dyDescent="0.25">
      <c r="B221" s="448"/>
      <c r="C221" s="449"/>
      <c r="D221" s="449"/>
      <c r="E221" s="450"/>
      <c r="F221" s="450"/>
      <c r="G221" s="450"/>
      <c r="H221" s="450"/>
      <c r="I221" s="451"/>
      <c r="X221" s="432"/>
      <c r="Y221" s="432"/>
      <c r="Z221" s="432"/>
      <c r="AA221" s="432"/>
      <c r="AB221" s="432"/>
    </row>
    <row r="222" spans="2:34" s="129" customFormat="1" ht="25.5" customHeight="1" x14ac:dyDescent="0.4">
      <c r="B222" s="452"/>
      <c r="C222" s="453"/>
      <c r="D222" s="453"/>
      <c r="E222" s="453"/>
      <c r="F222" s="453"/>
      <c r="G222" s="453"/>
      <c r="H222" s="453"/>
      <c r="I222" s="454"/>
      <c r="J222" s="149"/>
      <c r="K222" s="149"/>
      <c r="L222" s="149"/>
      <c r="M222" s="149"/>
      <c r="X222" s="432"/>
      <c r="Y222" s="432"/>
      <c r="Z222" s="432"/>
      <c r="AA222" s="432"/>
      <c r="AB222" s="432"/>
    </row>
    <row r="223" spans="2:34" ht="17.25" customHeight="1" x14ac:dyDescent="0.25">
      <c r="B223" s="29"/>
      <c r="C223" s="29"/>
      <c r="D223" s="29"/>
      <c r="E223" s="29"/>
      <c r="F223" s="29"/>
      <c r="H223" s="163"/>
      <c r="I223" s="163"/>
      <c r="J223" s="163"/>
      <c r="P223" s="148"/>
      <c r="S223" s="138"/>
      <c r="T223" s="138"/>
      <c r="U223" s="138"/>
      <c r="X223" s="432"/>
      <c r="Y223" s="432"/>
      <c r="Z223" s="432"/>
      <c r="AA223" s="432"/>
      <c r="AB223" s="432"/>
      <c r="AG223" s="138"/>
      <c r="AH223" s="138"/>
    </row>
    <row r="224" spans="2:34" ht="20.25" customHeight="1" x14ac:dyDescent="0.25">
      <c r="B224" s="280" t="s">
        <v>33</v>
      </c>
      <c r="C224" s="280"/>
      <c r="D224" s="280"/>
      <c r="E224" s="280"/>
      <c r="F224" s="280"/>
      <c r="P224" s="148"/>
      <c r="S224" s="138"/>
      <c r="T224" s="138"/>
      <c r="U224" s="138"/>
      <c r="X224" s="432"/>
      <c r="Y224" s="432"/>
      <c r="Z224" s="432"/>
      <c r="AA224" s="432"/>
      <c r="AB224" s="432"/>
      <c r="AG224" s="138"/>
      <c r="AH224" s="138"/>
    </row>
    <row r="225" spans="2:34" ht="33" customHeight="1" x14ac:dyDescent="0.25">
      <c r="B225" s="438" t="s">
        <v>34</v>
      </c>
      <c r="C225" s="455"/>
      <c r="D225" s="455"/>
      <c r="E225" s="455"/>
      <c r="F225" s="455"/>
      <c r="G225" s="455"/>
      <c r="H225" s="455"/>
      <c r="I225" s="455"/>
      <c r="J225" s="39"/>
      <c r="K225" s="38"/>
      <c r="L225" s="38"/>
      <c r="M225" s="38"/>
      <c r="N225" s="38"/>
      <c r="O225" s="138"/>
      <c r="P225" s="138"/>
      <c r="Q225" s="138"/>
      <c r="R225" s="138"/>
      <c r="S225" s="138"/>
      <c r="T225" s="138"/>
      <c r="U225" s="138"/>
      <c r="X225" s="432"/>
      <c r="Y225" s="432"/>
      <c r="Z225" s="432"/>
      <c r="AA225" s="432"/>
      <c r="AB225" s="432"/>
      <c r="AG225" s="138"/>
      <c r="AH225" s="138"/>
    </row>
    <row r="226" spans="2:34" ht="17.25" customHeight="1" x14ac:dyDescent="0.25">
      <c r="B226" s="456"/>
      <c r="C226" s="457"/>
      <c r="D226" s="457"/>
      <c r="E226" s="457"/>
      <c r="F226" s="457"/>
      <c r="G226" s="457"/>
      <c r="H226" s="457"/>
      <c r="I226" s="457"/>
      <c r="J226" s="266"/>
      <c r="K226" s="267"/>
      <c r="L226" s="267"/>
      <c r="M226" s="267"/>
      <c r="N226" s="267"/>
      <c r="O226" s="138"/>
      <c r="P226" s="138"/>
      <c r="Q226" s="138"/>
      <c r="R226" s="138"/>
      <c r="S226" s="138"/>
      <c r="T226" s="138"/>
      <c r="U226" s="138"/>
      <c r="X226" s="432"/>
      <c r="Y226" s="432"/>
      <c r="Z226" s="432"/>
      <c r="AA226" s="432"/>
      <c r="AB226" s="432"/>
      <c r="AG226" s="138"/>
      <c r="AH226" s="138"/>
    </row>
    <row r="227" spans="2:34" ht="12.75" customHeight="1" x14ac:dyDescent="0.25">
      <c r="B227" s="458"/>
      <c r="C227" s="459"/>
      <c r="D227" s="459"/>
      <c r="E227" s="459"/>
      <c r="F227" s="459"/>
      <c r="G227" s="459"/>
      <c r="H227" s="459"/>
      <c r="I227" s="459"/>
      <c r="J227" s="266"/>
      <c r="K227" s="267"/>
      <c r="L227" s="267"/>
      <c r="M227" s="267"/>
      <c r="N227" s="267"/>
      <c r="X227" s="432"/>
      <c r="Y227" s="432"/>
      <c r="Z227" s="432"/>
      <c r="AA227" s="432"/>
      <c r="AB227" s="432"/>
    </row>
    <row r="228" spans="2:34" ht="12.75" customHeight="1" x14ac:dyDescent="0.25">
      <c r="B228" s="458"/>
      <c r="C228" s="459"/>
      <c r="D228" s="459"/>
      <c r="E228" s="459"/>
      <c r="F228" s="459"/>
      <c r="G228" s="459"/>
      <c r="H228" s="459"/>
      <c r="I228" s="459"/>
      <c r="J228" s="266"/>
      <c r="K228" s="267"/>
      <c r="L228" s="267"/>
      <c r="M228" s="267"/>
      <c r="N228" s="267"/>
      <c r="X228" s="432"/>
      <c r="Y228" s="432"/>
      <c r="Z228" s="432"/>
      <c r="AA228" s="432"/>
      <c r="AB228" s="432"/>
    </row>
    <row r="229" spans="2:34" ht="12.75" customHeight="1" x14ac:dyDescent="0.25">
      <c r="B229" s="458"/>
      <c r="C229" s="459"/>
      <c r="D229" s="459"/>
      <c r="E229" s="459"/>
      <c r="F229" s="459"/>
      <c r="G229" s="459"/>
      <c r="H229" s="459"/>
      <c r="I229" s="459"/>
      <c r="J229" s="266"/>
      <c r="K229" s="267"/>
      <c r="L229" s="267"/>
      <c r="M229" s="267"/>
      <c r="N229" s="267"/>
      <c r="X229" s="432"/>
      <c r="Y229" s="432"/>
      <c r="Z229" s="432"/>
      <c r="AA229" s="432"/>
      <c r="AB229" s="432"/>
    </row>
    <row r="230" spans="2:34" ht="12.75" customHeight="1" x14ac:dyDescent="0.25">
      <c r="B230" s="458"/>
      <c r="C230" s="459"/>
      <c r="D230" s="459"/>
      <c r="E230" s="459"/>
      <c r="F230" s="459"/>
      <c r="G230" s="459"/>
      <c r="H230" s="459"/>
      <c r="I230" s="459"/>
      <c r="J230" s="266"/>
      <c r="K230" s="267"/>
      <c r="L230" s="267"/>
      <c r="M230" s="267"/>
      <c r="N230" s="267"/>
      <c r="X230" s="432"/>
      <c r="Y230" s="432"/>
      <c r="Z230" s="432"/>
      <c r="AA230" s="432"/>
      <c r="AB230" s="432"/>
    </row>
    <row r="231" spans="2:34" ht="12.75" customHeight="1" x14ac:dyDescent="0.25">
      <c r="B231" s="458"/>
      <c r="C231" s="459"/>
      <c r="D231" s="459"/>
      <c r="E231" s="459"/>
      <c r="F231" s="459"/>
      <c r="G231" s="459"/>
      <c r="H231" s="459"/>
      <c r="I231" s="459"/>
      <c r="J231" s="266"/>
      <c r="K231" s="267"/>
      <c r="L231" s="267"/>
      <c r="M231" s="267"/>
      <c r="N231" s="267"/>
      <c r="X231" s="432"/>
      <c r="Y231" s="432"/>
      <c r="Z231" s="432"/>
      <c r="AA231" s="432"/>
      <c r="AB231" s="432"/>
    </row>
    <row r="232" spans="2:34" ht="12.75" customHeight="1" x14ac:dyDescent="0.25">
      <c r="B232" s="458"/>
      <c r="C232" s="459"/>
      <c r="D232" s="459"/>
      <c r="E232" s="459"/>
      <c r="F232" s="459"/>
      <c r="G232" s="459"/>
      <c r="H232" s="459"/>
      <c r="I232" s="459"/>
      <c r="J232" s="268"/>
      <c r="K232" s="132"/>
      <c r="L232" s="132"/>
      <c r="M232" s="132"/>
      <c r="N232" s="132"/>
      <c r="X232" s="432"/>
      <c r="Y232" s="432"/>
      <c r="Z232" s="432"/>
      <c r="AA232" s="432"/>
      <c r="AB232" s="432"/>
    </row>
    <row r="233" spans="2:34" ht="12.75" customHeight="1" x14ac:dyDescent="0.25">
      <c r="B233" s="458"/>
      <c r="C233" s="459"/>
      <c r="D233" s="459"/>
      <c r="E233" s="459"/>
      <c r="F233" s="459"/>
      <c r="G233" s="459"/>
      <c r="H233" s="459"/>
      <c r="I233" s="459"/>
      <c r="J233" s="268"/>
      <c r="K233" s="132"/>
      <c r="L233" s="132"/>
      <c r="M233" s="132"/>
      <c r="N233" s="132"/>
      <c r="X233" s="432"/>
      <c r="Y233" s="432"/>
      <c r="Z233" s="432"/>
      <c r="AA233" s="432"/>
      <c r="AB233" s="432"/>
    </row>
    <row r="234" spans="2:34" ht="12.75" customHeight="1" x14ac:dyDescent="0.25">
      <c r="B234" s="458"/>
      <c r="C234" s="459"/>
      <c r="D234" s="459"/>
      <c r="E234" s="459"/>
      <c r="F234" s="459"/>
      <c r="G234" s="459"/>
      <c r="H234" s="459"/>
      <c r="I234" s="459"/>
      <c r="J234" s="268"/>
      <c r="K234" s="132"/>
      <c r="L234" s="132"/>
      <c r="M234" s="132"/>
      <c r="N234" s="132"/>
      <c r="X234" s="432"/>
      <c r="Y234" s="432"/>
      <c r="Z234" s="432"/>
      <c r="AA234" s="432"/>
      <c r="AB234" s="432"/>
    </row>
    <row r="235" spans="2:34" ht="15" customHeight="1" x14ac:dyDescent="0.25">
      <c r="B235" s="460"/>
      <c r="C235" s="461"/>
      <c r="D235" s="461"/>
      <c r="E235" s="461"/>
      <c r="F235" s="461"/>
      <c r="G235" s="461"/>
      <c r="H235" s="461"/>
      <c r="I235" s="461"/>
      <c r="J235" s="268"/>
      <c r="K235" s="132"/>
      <c r="L235" s="132"/>
      <c r="M235" s="132"/>
      <c r="N235" s="132"/>
      <c r="X235" s="432"/>
      <c r="Y235" s="432"/>
      <c r="Z235" s="432"/>
      <c r="AA235" s="432"/>
      <c r="AB235" s="432"/>
    </row>
    <row r="236" spans="2:34" x14ac:dyDescent="0.25">
      <c r="P236" s="126"/>
      <c r="X236" s="432"/>
      <c r="Y236" s="432"/>
      <c r="Z236" s="432"/>
      <c r="AA236" s="432"/>
      <c r="AB236" s="432"/>
    </row>
    <row r="237" spans="2:34" ht="15" customHeight="1" x14ac:dyDescent="0.25">
      <c r="B237" s="125" t="s">
        <v>774</v>
      </c>
      <c r="M237" s="125"/>
      <c r="P237" s="125" t="s">
        <v>95</v>
      </c>
      <c r="X237" s="432"/>
      <c r="Y237" s="432"/>
      <c r="Z237" s="432"/>
      <c r="AA237" s="432"/>
      <c r="AB237" s="432"/>
    </row>
    <row r="238" spans="2:34" ht="19.5" customHeight="1" x14ac:dyDescent="0.25">
      <c r="B238" s="398" t="s">
        <v>97</v>
      </c>
      <c r="C238" s="398"/>
      <c r="D238" s="398"/>
      <c r="E238" s="398"/>
      <c r="F238" s="398"/>
      <c r="G238" s="398"/>
      <c r="H238" s="398"/>
      <c r="I238" s="398"/>
      <c r="P238" s="438" t="s">
        <v>96</v>
      </c>
      <c r="Q238" s="439"/>
      <c r="R238" s="439"/>
      <c r="S238" s="439"/>
      <c r="T238" s="439"/>
      <c r="U238" s="439"/>
      <c r="V238" s="439"/>
      <c r="W238" s="484"/>
      <c r="X238" s="432"/>
      <c r="Y238" s="432"/>
      <c r="Z238" s="432"/>
      <c r="AA238" s="432"/>
      <c r="AB238" s="432"/>
    </row>
    <row r="239" spans="2:34" ht="19.5" customHeight="1" x14ac:dyDescent="0.25">
      <c r="B239" s="433"/>
      <c r="C239" s="433"/>
      <c r="D239" s="433"/>
      <c r="E239" s="433"/>
      <c r="F239" s="433"/>
      <c r="G239" s="433"/>
      <c r="H239" s="433"/>
      <c r="I239" s="433"/>
      <c r="O239" s="127"/>
      <c r="P239" s="462"/>
      <c r="Q239" s="463"/>
      <c r="R239" s="463"/>
      <c r="S239" s="463"/>
      <c r="T239" s="463"/>
      <c r="U239" s="463"/>
      <c r="V239" s="463"/>
      <c r="W239" s="464"/>
      <c r="X239" s="432"/>
      <c r="Y239" s="432"/>
      <c r="Z239" s="432"/>
      <c r="AA239" s="432"/>
      <c r="AB239" s="432"/>
    </row>
    <row r="240" spans="2:34" ht="19.5" customHeight="1" x14ac:dyDescent="0.25">
      <c r="B240" s="433"/>
      <c r="C240" s="433"/>
      <c r="D240" s="433"/>
      <c r="E240" s="433"/>
      <c r="F240" s="433"/>
      <c r="G240" s="433"/>
      <c r="H240" s="433"/>
      <c r="I240" s="433"/>
      <c r="P240" s="462"/>
      <c r="Q240" s="463"/>
      <c r="R240" s="463"/>
      <c r="S240" s="463"/>
      <c r="T240" s="463"/>
      <c r="U240" s="463"/>
      <c r="V240" s="463"/>
      <c r="W240" s="464"/>
      <c r="X240" s="432"/>
      <c r="Y240" s="432"/>
      <c r="Z240" s="432"/>
      <c r="AA240" s="432"/>
      <c r="AB240" s="432"/>
    </row>
    <row r="241" spans="2:45" ht="19.5" customHeight="1" x14ac:dyDescent="0.25">
      <c r="B241" s="441"/>
      <c r="C241" s="442"/>
      <c r="D241" s="442"/>
      <c r="E241" s="442"/>
      <c r="F241" s="442"/>
      <c r="G241" s="442"/>
      <c r="H241" s="442"/>
      <c r="I241" s="443"/>
      <c r="P241" s="462"/>
      <c r="Q241" s="463"/>
      <c r="R241" s="463"/>
      <c r="S241" s="463"/>
      <c r="T241" s="463"/>
      <c r="U241" s="463"/>
      <c r="V241" s="463"/>
      <c r="W241" s="464"/>
      <c r="X241" s="432"/>
      <c r="Y241" s="432"/>
      <c r="Z241" s="432"/>
      <c r="AA241" s="432"/>
      <c r="AB241" s="432"/>
    </row>
    <row r="242" spans="2:45" ht="19.5" customHeight="1" x14ac:dyDescent="0.25">
      <c r="B242" s="125"/>
      <c r="P242" s="150"/>
      <c r="Q242" s="150"/>
      <c r="R242" s="150"/>
      <c r="S242" s="150"/>
      <c r="T242" s="150"/>
      <c r="U242" s="150"/>
      <c r="X242" s="432"/>
      <c r="Y242" s="432"/>
      <c r="Z242" s="432"/>
      <c r="AA242" s="432"/>
      <c r="AB242" s="432"/>
    </row>
    <row r="243" spans="2:45" x14ac:dyDescent="0.25">
      <c r="P243" s="126"/>
      <c r="X243" s="432"/>
      <c r="Y243" s="432"/>
      <c r="Z243" s="432"/>
      <c r="AA243" s="432"/>
      <c r="AB243" s="432"/>
    </row>
    <row r="244" spans="2:45" ht="19.5" customHeight="1" x14ac:dyDescent="0.25">
      <c r="B244" s="125"/>
      <c r="H244" s="125"/>
      <c r="R244" s="145"/>
      <c r="U244" s="151"/>
      <c r="X244" s="432"/>
      <c r="Y244" s="432"/>
      <c r="Z244" s="432"/>
      <c r="AA244" s="432"/>
      <c r="AB244" s="432"/>
    </row>
    <row r="245" spans="2:45" ht="19.5" customHeight="1" x14ac:dyDescent="0.25">
      <c r="B245" s="125"/>
      <c r="H245" s="125"/>
      <c r="P245" s="370" t="s">
        <v>484</v>
      </c>
      <c r="Q245" s="371"/>
      <c r="R245" s="371"/>
      <c r="S245" s="371"/>
      <c r="T245" s="371"/>
      <c r="U245" s="371"/>
      <c r="V245" s="371"/>
      <c r="W245" s="476"/>
      <c r="X245" s="37"/>
      <c r="Y245" s="37"/>
      <c r="Z245" s="37"/>
      <c r="AA245" s="37"/>
      <c r="AB245" s="37"/>
    </row>
    <row r="246" spans="2:45" ht="21" customHeight="1" x14ac:dyDescent="0.25">
      <c r="M246" s="126"/>
      <c r="P246" s="477"/>
      <c r="Q246" s="478"/>
      <c r="R246" s="478"/>
      <c r="S246" s="478"/>
      <c r="T246" s="478"/>
      <c r="U246" s="478"/>
      <c r="V246" s="478"/>
      <c r="W246" s="479"/>
      <c r="X246" s="125"/>
      <c r="Y246" s="125"/>
      <c r="Z246" s="125"/>
      <c r="AA246" s="125"/>
      <c r="AB246" s="125"/>
      <c r="AC246" s="125"/>
      <c r="AD246" s="125"/>
      <c r="AE246" s="125"/>
      <c r="AF246" s="125"/>
      <c r="AG246" s="125"/>
      <c r="AH246" s="125"/>
      <c r="AI246" s="125"/>
      <c r="AJ246" s="125"/>
      <c r="AK246" s="125"/>
      <c r="AL246" s="125"/>
      <c r="AM246" s="125"/>
      <c r="AN246" s="125"/>
      <c r="AO246" s="125"/>
      <c r="AP246" s="125"/>
      <c r="AQ246" s="125"/>
      <c r="AR246" s="125"/>
      <c r="AS246" s="125"/>
    </row>
    <row r="247" spans="2:45" ht="51" customHeight="1" x14ac:dyDescent="0.25">
      <c r="B247" s="480" t="s">
        <v>781</v>
      </c>
      <c r="C247" s="481"/>
      <c r="D247" s="481"/>
      <c r="E247" s="481"/>
      <c r="F247" s="481"/>
      <c r="G247" s="481"/>
      <c r="H247" s="481"/>
      <c r="I247" s="482"/>
      <c r="P247" s="483" t="str">
        <f>"Leverantören intygar att avropssvaret är giltigt minst den tid som avropande organisation angett ovan. "&amp;CHAR(10)&amp;"("&amp;TEXT(D34,"ÅÅÅÅ-MM-DD")&amp;")"</f>
        <v>Leverantören intygar att avropssvaret är giltigt minst den tid som avropande organisation angett ovan. 
(1900-01-00)</v>
      </c>
      <c r="Q247" s="483"/>
      <c r="R247" s="483"/>
      <c r="S247" s="483"/>
      <c r="T247" s="483"/>
      <c r="U247" s="483"/>
      <c r="V247" s="483"/>
      <c r="W247" s="483"/>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row>
    <row r="248" spans="2:45" ht="21" customHeight="1" x14ac:dyDescent="0.25">
      <c r="B248" s="152"/>
      <c r="P248" s="438" t="s">
        <v>36</v>
      </c>
      <c r="Q248" s="439"/>
      <c r="R248" s="439"/>
      <c r="S248" s="439"/>
      <c r="T248" s="439"/>
      <c r="U248" s="439"/>
      <c r="V248" s="439"/>
      <c r="W248" s="440"/>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row>
    <row r="249" spans="2:45" ht="21.75" customHeight="1" x14ac:dyDescent="0.25">
      <c r="B249" s="132"/>
      <c r="C249" s="132"/>
      <c r="D249" s="132"/>
      <c r="E249" s="132"/>
      <c r="F249" s="132"/>
      <c r="G249" s="132"/>
      <c r="H249" s="132"/>
      <c r="I249" s="132"/>
      <c r="J249" s="132"/>
      <c r="K249" s="132"/>
      <c r="L249" s="132"/>
      <c r="M249" s="132"/>
      <c r="P249" s="462"/>
      <c r="Q249" s="463"/>
      <c r="R249" s="463"/>
      <c r="S249" s="463"/>
      <c r="T249" s="463"/>
      <c r="U249" s="463"/>
      <c r="V249" s="463"/>
      <c r="W249" s="464"/>
      <c r="X249" s="135"/>
      <c r="Y249" s="135"/>
      <c r="Z249" s="135"/>
      <c r="AA249" s="135"/>
      <c r="AB249" s="135"/>
      <c r="AC249" s="135"/>
      <c r="AD249" s="135"/>
      <c r="AE249" s="135"/>
      <c r="AF249" s="135"/>
      <c r="AG249" s="135"/>
      <c r="AH249" s="124" t="b">
        <f>IF(P249=0,TRUE,FALSE)</f>
        <v>1</v>
      </c>
      <c r="AI249" s="135"/>
      <c r="AJ249" s="153"/>
    </row>
    <row r="250" spans="2:45" ht="7.5" customHeight="1" x14ac:dyDescent="0.25">
      <c r="B250" s="132"/>
      <c r="C250" s="132"/>
      <c r="D250" s="132"/>
      <c r="E250" s="132"/>
      <c r="F250" s="132"/>
      <c r="G250" s="132"/>
      <c r="H250" s="132"/>
      <c r="I250" s="132"/>
      <c r="J250" s="132"/>
      <c r="K250" s="132"/>
      <c r="L250" s="132"/>
      <c r="M250" s="132"/>
      <c r="P250" s="153"/>
      <c r="Q250" s="153"/>
      <c r="R250" s="153"/>
      <c r="S250" s="153"/>
      <c r="T250" s="153"/>
      <c r="X250" s="154"/>
      <c r="Y250" s="154"/>
      <c r="Z250" s="154"/>
      <c r="AA250" s="154"/>
      <c r="AB250" s="154"/>
      <c r="AC250" s="154"/>
      <c r="AD250" s="154"/>
      <c r="AE250" s="154"/>
      <c r="AF250" s="154"/>
      <c r="AG250" s="154"/>
      <c r="AH250" s="154"/>
      <c r="AI250" s="154"/>
      <c r="AJ250" s="153"/>
    </row>
    <row r="251" spans="2:45" ht="18" customHeight="1" x14ac:dyDescent="0.25">
      <c r="B251" s="132"/>
      <c r="C251" s="132"/>
      <c r="D251" s="132"/>
      <c r="E251" s="132"/>
      <c r="F251" s="132"/>
      <c r="G251" s="132"/>
      <c r="H251" s="132"/>
      <c r="I251" s="132"/>
      <c r="J251" s="132"/>
      <c r="K251" s="132"/>
      <c r="L251" s="132"/>
      <c r="M251" s="132"/>
      <c r="P251" s="465" t="s">
        <v>37</v>
      </c>
      <c r="Q251" s="466"/>
      <c r="R251" s="466"/>
      <c r="S251" s="466"/>
      <c r="T251" s="466"/>
      <c r="U251" s="466"/>
      <c r="V251" s="466"/>
      <c r="W251" s="467"/>
      <c r="X251" s="153"/>
      <c r="Y251" s="153"/>
      <c r="Z251" s="153"/>
      <c r="AA251" s="153"/>
      <c r="AB251" s="153"/>
      <c r="AC251" s="153"/>
      <c r="AD251" s="153"/>
      <c r="AE251" s="153"/>
      <c r="AF251" s="153"/>
      <c r="AG251" s="153"/>
      <c r="AH251" s="153"/>
      <c r="AI251" s="153"/>
      <c r="AJ251" s="153"/>
    </row>
    <row r="252" spans="2:45" ht="14.25" customHeight="1" x14ac:dyDescent="0.25">
      <c r="B252" s="155"/>
      <c r="C252" s="155"/>
      <c r="D252" s="155"/>
      <c r="P252" s="468"/>
      <c r="Q252" s="469"/>
      <c r="R252" s="469"/>
      <c r="S252" s="469"/>
      <c r="T252" s="469"/>
      <c r="U252" s="469"/>
      <c r="V252" s="469"/>
      <c r="W252" s="470"/>
      <c r="X252" s="135"/>
      <c r="Y252" s="135"/>
      <c r="Z252" s="135"/>
      <c r="AA252" s="135"/>
      <c r="AB252" s="135"/>
      <c r="AC252" s="135"/>
      <c r="AD252" s="135"/>
      <c r="AE252" s="135"/>
      <c r="AF252" s="135"/>
      <c r="AG252" s="135"/>
      <c r="AH252" s="135"/>
      <c r="AI252" s="135"/>
      <c r="AJ252" s="153"/>
    </row>
    <row r="253" spans="2:45" ht="26.25" customHeight="1" x14ac:dyDescent="0.25">
      <c r="B253" s="155"/>
      <c r="C253" s="155"/>
      <c r="D253" s="155"/>
      <c r="F253" s="126"/>
      <c r="P253" s="471"/>
      <c r="Q253" s="472"/>
      <c r="R253" s="472"/>
      <c r="S253" s="472"/>
      <c r="T253" s="472"/>
      <c r="U253" s="472"/>
      <c r="V253" s="472"/>
      <c r="W253" s="473"/>
      <c r="X253" s="154"/>
      <c r="Y253" s="154"/>
      <c r="Z253" s="154"/>
      <c r="AA253" s="154"/>
      <c r="AB253" s="154"/>
      <c r="AC253" s="154"/>
      <c r="AD253" s="154"/>
      <c r="AE253" s="154"/>
      <c r="AF253" s="154"/>
      <c r="AG253" s="154"/>
      <c r="AH253" s="124" t="b">
        <f>IF(P252=0,TRUE,FALSE)</f>
        <v>1</v>
      </c>
      <c r="AI253" s="154"/>
      <c r="AJ253" s="153"/>
    </row>
    <row r="254" spans="2:45" ht="42.75" customHeight="1" x14ac:dyDescent="0.25">
      <c r="F254" s="126"/>
      <c r="R254" s="154"/>
      <c r="X254" s="154"/>
      <c r="Y254" s="154"/>
      <c r="Z254" s="154"/>
      <c r="AA254" s="154"/>
      <c r="AB254" s="154"/>
      <c r="AC254" s="154"/>
      <c r="AD254" s="154"/>
      <c r="AE254" s="154"/>
      <c r="AF254" s="154"/>
      <c r="AG254" s="154"/>
      <c r="AH254" s="154"/>
      <c r="AI254" s="154"/>
      <c r="AJ254" s="153"/>
    </row>
    <row r="255" spans="2:45" ht="42.75" customHeight="1" x14ac:dyDescent="0.25">
      <c r="T255" s="272" t="str">
        <f>IF(LarmStatus,"Minst ett av de obligatoriska kraven är inte ifyllda eller besvarde med Nej","")</f>
        <v>Minst ett av de obligatoriska kraven är inte ifyllda eller besvarde med Nej</v>
      </c>
      <c r="U255" s="272"/>
      <c r="V255" s="272"/>
      <c r="W255" s="272"/>
      <c r="X255" s="126"/>
    </row>
    <row r="256" spans="2:45" ht="7.5" customHeight="1" x14ac:dyDescent="0.25"/>
    <row r="257" ht="7.5" customHeight="1" x14ac:dyDescent="0.25"/>
    <row r="258" ht="20.25" customHeight="1" x14ac:dyDescent="0.25"/>
    <row r="259" ht="17.25" customHeight="1" x14ac:dyDescent="0.25"/>
    <row r="260" ht="17.25" customHeight="1" x14ac:dyDescent="0.25"/>
    <row r="261" ht="17.25" customHeight="1" x14ac:dyDescent="0.25"/>
    <row r="262" ht="17.25" customHeight="1" x14ac:dyDescent="0.25"/>
    <row r="263" ht="17.25" customHeight="1" x14ac:dyDescent="0.25"/>
    <row r="264" ht="17.25" customHeight="1" x14ac:dyDescent="0.25"/>
    <row r="265" ht="17.25" customHeight="1" x14ac:dyDescent="0.25"/>
    <row r="296" spans="16:16" x14ac:dyDescent="0.25">
      <c r="P296" s="164"/>
    </row>
  </sheetData>
  <sheetProtection algorithmName="SHA-512" hashValue="F6FivFaIRiwj8pHD8QAEQJpfNItcnd9UTJum1Voanxq+7zg2SQIv/tvc9bF5BQ91ghwkjel0xmeMMPu/p7a5PQ==" saltValue="GlKWF9f7ud4avFQX5yxuAQ==" spinCount="100000" sheet="1" objects="1" scenarios="1" selectLockedCells="1"/>
  <dataConsolidate/>
  <mergeCells count="699">
    <mergeCell ref="C108:F108"/>
    <mergeCell ref="G108:L108"/>
    <mergeCell ref="P108:T108"/>
    <mergeCell ref="X108:Y108"/>
    <mergeCell ref="C109:F109"/>
    <mergeCell ref="G109:L109"/>
    <mergeCell ref="P109:T109"/>
    <mergeCell ref="X109:Y109"/>
    <mergeCell ref="C105:F105"/>
    <mergeCell ref="G105:L105"/>
    <mergeCell ref="P105:T105"/>
    <mergeCell ref="X105:Y105"/>
    <mergeCell ref="C106:F106"/>
    <mergeCell ref="G106:L106"/>
    <mergeCell ref="P106:T106"/>
    <mergeCell ref="X106:Y106"/>
    <mergeCell ref="C107:F107"/>
    <mergeCell ref="G107:L107"/>
    <mergeCell ref="P107:T107"/>
    <mergeCell ref="X107:Y107"/>
    <mergeCell ref="C102:F102"/>
    <mergeCell ref="G102:L102"/>
    <mergeCell ref="P102:T102"/>
    <mergeCell ref="X102:Y102"/>
    <mergeCell ref="C103:F103"/>
    <mergeCell ref="G103:L103"/>
    <mergeCell ref="P103:T103"/>
    <mergeCell ref="X103:Y103"/>
    <mergeCell ref="C104:F104"/>
    <mergeCell ref="G104:L104"/>
    <mergeCell ref="P104:T104"/>
    <mergeCell ref="X104:Y104"/>
    <mergeCell ref="C99:F99"/>
    <mergeCell ref="G99:L99"/>
    <mergeCell ref="P99:T99"/>
    <mergeCell ref="X99:Y99"/>
    <mergeCell ref="C100:F100"/>
    <mergeCell ref="G100:L100"/>
    <mergeCell ref="P100:T100"/>
    <mergeCell ref="X100:Y100"/>
    <mergeCell ref="C101:F101"/>
    <mergeCell ref="G101:L101"/>
    <mergeCell ref="P101:T101"/>
    <mergeCell ref="X101:Y101"/>
    <mergeCell ref="C96:F96"/>
    <mergeCell ref="G96:L96"/>
    <mergeCell ref="P96:T96"/>
    <mergeCell ref="X96:Y96"/>
    <mergeCell ref="C97:F97"/>
    <mergeCell ref="G97:L97"/>
    <mergeCell ref="P97:T97"/>
    <mergeCell ref="X97:Y97"/>
    <mergeCell ref="C98:F98"/>
    <mergeCell ref="G98:L98"/>
    <mergeCell ref="P98:T98"/>
    <mergeCell ref="X98:Y98"/>
    <mergeCell ref="C93:F93"/>
    <mergeCell ref="G93:L93"/>
    <mergeCell ref="P93:T93"/>
    <mergeCell ref="X93:Y93"/>
    <mergeCell ref="C94:F94"/>
    <mergeCell ref="G94:L94"/>
    <mergeCell ref="P94:T94"/>
    <mergeCell ref="X94:Y94"/>
    <mergeCell ref="C95:F95"/>
    <mergeCell ref="G95:L95"/>
    <mergeCell ref="P95:T95"/>
    <mergeCell ref="X95:Y95"/>
    <mergeCell ref="C90:F90"/>
    <mergeCell ref="G90:L90"/>
    <mergeCell ref="P90:T90"/>
    <mergeCell ref="X90:Y90"/>
    <mergeCell ref="C91:F91"/>
    <mergeCell ref="G91:L91"/>
    <mergeCell ref="P91:T91"/>
    <mergeCell ref="X91:Y91"/>
    <mergeCell ref="C92:F92"/>
    <mergeCell ref="G92:L92"/>
    <mergeCell ref="P92:T92"/>
    <mergeCell ref="X92:Y92"/>
    <mergeCell ref="C87:F87"/>
    <mergeCell ref="G87:L87"/>
    <mergeCell ref="P87:T87"/>
    <mergeCell ref="X87:Y87"/>
    <mergeCell ref="C88:F88"/>
    <mergeCell ref="G88:L88"/>
    <mergeCell ref="P88:T88"/>
    <mergeCell ref="X88:Y88"/>
    <mergeCell ref="C89:F89"/>
    <mergeCell ref="G89:L89"/>
    <mergeCell ref="P89:T89"/>
    <mergeCell ref="X89:Y89"/>
    <mergeCell ref="C84:F84"/>
    <mergeCell ref="G84:L84"/>
    <mergeCell ref="P84:T84"/>
    <mergeCell ref="X84:Y84"/>
    <mergeCell ref="C85:F85"/>
    <mergeCell ref="G85:L85"/>
    <mergeCell ref="P85:T85"/>
    <mergeCell ref="X85:Y85"/>
    <mergeCell ref="C86:F86"/>
    <mergeCell ref="G86:L86"/>
    <mergeCell ref="P86:T86"/>
    <mergeCell ref="X86:Y86"/>
    <mergeCell ref="C81:F81"/>
    <mergeCell ref="G81:L81"/>
    <mergeCell ref="P81:T81"/>
    <mergeCell ref="X81:Y81"/>
    <mergeCell ref="C82:F82"/>
    <mergeCell ref="G82:L82"/>
    <mergeCell ref="P82:T82"/>
    <mergeCell ref="X82:Y82"/>
    <mergeCell ref="C83:F83"/>
    <mergeCell ref="G83:L83"/>
    <mergeCell ref="P83:T83"/>
    <mergeCell ref="X83:Y83"/>
    <mergeCell ref="C78:F78"/>
    <mergeCell ref="G78:L78"/>
    <mergeCell ref="P78:T78"/>
    <mergeCell ref="X78:Y78"/>
    <mergeCell ref="C79:F79"/>
    <mergeCell ref="G79:L79"/>
    <mergeCell ref="P79:T79"/>
    <mergeCell ref="X79:Y79"/>
    <mergeCell ref="C80:F80"/>
    <mergeCell ref="G80:L80"/>
    <mergeCell ref="P80:T80"/>
    <mergeCell ref="X80:Y80"/>
    <mergeCell ref="C75:F75"/>
    <mergeCell ref="G75:L75"/>
    <mergeCell ref="P75:T75"/>
    <mergeCell ref="X75:Y75"/>
    <mergeCell ref="C76:F76"/>
    <mergeCell ref="G76:L76"/>
    <mergeCell ref="P76:T76"/>
    <mergeCell ref="X76:Y76"/>
    <mergeCell ref="C77:F77"/>
    <mergeCell ref="G77:L77"/>
    <mergeCell ref="P77:T77"/>
    <mergeCell ref="X77:Y77"/>
    <mergeCell ref="X72:Y72"/>
    <mergeCell ref="C73:F73"/>
    <mergeCell ref="G73:L73"/>
    <mergeCell ref="P73:T73"/>
    <mergeCell ref="X73:Y73"/>
    <mergeCell ref="C74:F74"/>
    <mergeCell ref="G74:L74"/>
    <mergeCell ref="P74:T74"/>
    <mergeCell ref="X74:Y74"/>
    <mergeCell ref="X178:Y178"/>
    <mergeCell ref="G179:L179"/>
    <mergeCell ref="M179:N179"/>
    <mergeCell ref="P119:U119"/>
    <mergeCell ref="P120:U120"/>
    <mergeCell ref="P121:U121"/>
    <mergeCell ref="P122:U122"/>
    <mergeCell ref="P123:U123"/>
    <mergeCell ref="P124:U124"/>
    <mergeCell ref="P125:U125"/>
    <mergeCell ref="P126:U126"/>
    <mergeCell ref="X179:Y179"/>
    <mergeCell ref="X176:Y176"/>
    <mergeCell ref="G177:L177"/>
    <mergeCell ref="M177:N177"/>
    <mergeCell ref="X177:Y177"/>
    <mergeCell ref="P176:U176"/>
    <mergeCell ref="P177:U177"/>
    <mergeCell ref="P178:U178"/>
    <mergeCell ref="X183:Y183"/>
    <mergeCell ref="X185:Y185"/>
    <mergeCell ref="G181:L181"/>
    <mergeCell ref="M181:N181"/>
    <mergeCell ref="X181:Y181"/>
    <mergeCell ref="G180:L180"/>
    <mergeCell ref="M180:N180"/>
    <mergeCell ref="X180:Y180"/>
    <mergeCell ref="X182:Y182"/>
    <mergeCell ref="P249:W249"/>
    <mergeCell ref="P251:W251"/>
    <mergeCell ref="P252:W253"/>
    <mergeCell ref="T255:W255"/>
    <mergeCell ref="B117:E117"/>
    <mergeCell ref="P117:Q117"/>
    <mergeCell ref="C182:F182"/>
    <mergeCell ref="G182:L182"/>
    <mergeCell ref="M182:N182"/>
    <mergeCell ref="B241:I241"/>
    <mergeCell ref="P241:W241"/>
    <mergeCell ref="P245:W246"/>
    <mergeCell ref="B247:I247"/>
    <mergeCell ref="P247:W247"/>
    <mergeCell ref="P248:W248"/>
    <mergeCell ref="B238:I238"/>
    <mergeCell ref="P238:W238"/>
    <mergeCell ref="B239:I239"/>
    <mergeCell ref="P239:W239"/>
    <mergeCell ref="B240:I240"/>
    <mergeCell ref="P240:W240"/>
    <mergeCell ref="B216:I216"/>
    <mergeCell ref="B219:I219"/>
    <mergeCell ref="P118:U118"/>
    <mergeCell ref="B224:F224"/>
    <mergeCell ref="B225:I225"/>
    <mergeCell ref="B226:I235"/>
    <mergeCell ref="B209:I209"/>
    <mergeCell ref="B210:I210"/>
    <mergeCell ref="B213:I213"/>
    <mergeCell ref="P213:S213"/>
    <mergeCell ref="B214:I214"/>
    <mergeCell ref="B215:I215"/>
    <mergeCell ref="X195:AB244"/>
    <mergeCell ref="B196:I196"/>
    <mergeCell ref="B199:I199"/>
    <mergeCell ref="P199:S199"/>
    <mergeCell ref="B200:I200"/>
    <mergeCell ref="B201:I201"/>
    <mergeCell ref="B190:F190"/>
    <mergeCell ref="B191:I191"/>
    <mergeCell ref="C183:F183"/>
    <mergeCell ref="G183:L183"/>
    <mergeCell ref="M183:N183"/>
    <mergeCell ref="B202:I202"/>
    <mergeCell ref="B205:I205"/>
    <mergeCell ref="P205:S205"/>
    <mergeCell ref="B206:I206"/>
    <mergeCell ref="B207:I207"/>
    <mergeCell ref="B208:I208"/>
    <mergeCell ref="P185:U185"/>
    <mergeCell ref="P183:U183"/>
    <mergeCell ref="B193:I193"/>
    <mergeCell ref="P193:S193"/>
    <mergeCell ref="B194:I194"/>
    <mergeCell ref="B195:I195"/>
    <mergeCell ref="B220:I222"/>
    <mergeCell ref="C174:F174"/>
    <mergeCell ref="G174:L174"/>
    <mergeCell ref="M174:N174"/>
    <mergeCell ref="X174:Y174"/>
    <mergeCell ref="C175:F175"/>
    <mergeCell ref="G175:L175"/>
    <mergeCell ref="M175:N175"/>
    <mergeCell ref="X175:Y175"/>
    <mergeCell ref="P174:U174"/>
    <mergeCell ref="P175:U175"/>
    <mergeCell ref="C172:F172"/>
    <mergeCell ref="G172:L172"/>
    <mergeCell ref="M172:N172"/>
    <mergeCell ref="X172:Y172"/>
    <mergeCell ref="C173:F173"/>
    <mergeCell ref="G173:L173"/>
    <mergeCell ref="M173:N173"/>
    <mergeCell ref="X173:Y173"/>
    <mergeCell ref="P172:U172"/>
    <mergeCell ref="P173:U173"/>
    <mergeCell ref="C170:F170"/>
    <mergeCell ref="G170:L170"/>
    <mergeCell ref="M170:N170"/>
    <mergeCell ref="X170:Y170"/>
    <mergeCell ref="C171:F171"/>
    <mergeCell ref="G171:L171"/>
    <mergeCell ref="M171:N171"/>
    <mergeCell ref="X171:Y171"/>
    <mergeCell ref="P170:U170"/>
    <mergeCell ref="P171:U171"/>
    <mergeCell ref="C168:F168"/>
    <mergeCell ref="G168:L168"/>
    <mergeCell ref="M168:N168"/>
    <mergeCell ref="X168:Y168"/>
    <mergeCell ref="C169:F169"/>
    <mergeCell ref="G169:L169"/>
    <mergeCell ref="M169:N169"/>
    <mergeCell ref="X169:Y169"/>
    <mergeCell ref="P168:U168"/>
    <mergeCell ref="P169:U169"/>
    <mergeCell ref="C166:F166"/>
    <mergeCell ref="G166:L166"/>
    <mergeCell ref="M166:N166"/>
    <mergeCell ref="X166:Y166"/>
    <mergeCell ref="C167:F167"/>
    <mergeCell ref="G167:L167"/>
    <mergeCell ref="M167:N167"/>
    <mergeCell ref="X167:Y167"/>
    <mergeCell ref="P166:U166"/>
    <mergeCell ref="P167:U167"/>
    <mergeCell ref="C164:F164"/>
    <mergeCell ref="G164:L164"/>
    <mergeCell ref="M164:N164"/>
    <mergeCell ref="X164:Y164"/>
    <mergeCell ref="C165:F165"/>
    <mergeCell ref="G165:L165"/>
    <mergeCell ref="M165:N165"/>
    <mergeCell ref="X165:Y165"/>
    <mergeCell ref="P164:U164"/>
    <mergeCell ref="P165:U165"/>
    <mergeCell ref="C162:F162"/>
    <mergeCell ref="G162:L162"/>
    <mergeCell ref="M162:N162"/>
    <mergeCell ref="X162:Y162"/>
    <mergeCell ref="C163:F163"/>
    <mergeCell ref="G163:L163"/>
    <mergeCell ref="M163:N163"/>
    <mergeCell ref="X163:Y163"/>
    <mergeCell ref="P162:U162"/>
    <mergeCell ref="P163:U163"/>
    <mergeCell ref="C160:F160"/>
    <mergeCell ref="G160:L160"/>
    <mergeCell ref="M160:N160"/>
    <mergeCell ref="X160:Y160"/>
    <mergeCell ref="C161:F161"/>
    <mergeCell ref="G161:L161"/>
    <mergeCell ref="M161:N161"/>
    <mergeCell ref="X161:Y161"/>
    <mergeCell ref="P160:U160"/>
    <mergeCell ref="P161:U161"/>
    <mergeCell ref="C158:F158"/>
    <mergeCell ref="G158:L158"/>
    <mergeCell ref="M158:N158"/>
    <mergeCell ref="X158:Y158"/>
    <mergeCell ref="C159:F159"/>
    <mergeCell ref="G159:L159"/>
    <mergeCell ref="M159:N159"/>
    <mergeCell ref="X159:Y159"/>
    <mergeCell ref="P158:U158"/>
    <mergeCell ref="P159:U159"/>
    <mergeCell ref="C156:F156"/>
    <mergeCell ref="G156:L156"/>
    <mergeCell ref="M156:N156"/>
    <mergeCell ref="X156:Y156"/>
    <mergeCell ref="C157:F157"/>
    <mergeCell ref="G157:L157"/>
    <mergeCell ref="M157:N157"/>
    <mergeCell ref="X157:Y157"/>
    <mergeCell ref="P156:U156"/>
    <mergeCell ref="P157:U157"/>
    <mergeCell ref="C154:F154"/>
    <mergeCell ref="G154:L154"/>
    <mergeCell ref="M154:N154"/>
    <mergeCell ref="X154:Y154"/>
    <mergeCell ref="C155:F155"/>
    <mergeCell ref="G155:L155"/>
    <mergeCell ref="M155:N155"/>
    <mergeCell ref="X155:Y155"/>
    <mergeCell ref="P154:U154"/>
    <mergeCell ref="P155:U155"/>
    <mergeCell ref="C152:F152"/>
    <mergeCell ref="G152:L152"/>
    <mergeCell ref="M152:N152"/>
    <mergeCell ref="X152:Y152"/>
    <mergeCell ref="C153:F153"/>
    <mergeCell ref="G153:L153"/>
    <mergeCell ref="M153:N153"/>
    <mergeCell ref="X153:Y153"/>
    <mergeCell ref="P152:U152"/>
    <mergeCell ref="P153:U153"/>
    <mergeCell ref="C150:F150"/>
    <mergeCell ref="G150:L150"/>
    <mergeCell ref="M150:N150"/>
    <mergeCell ref="X150:Y150"/>
    <mergeCell ref="C151:F151"/>
    <mergeCell ref="G151:L151"/>
    <mergeCell ref="M151:N151"/>
    <mergeCell ref="X151:Y151"/>
    <mergeCell ref="P150:U150"/>
    <mergeCell ref="P151:U151"/>
    <mergeCell ref="C148:F148"/>
    <mergeCell ref="G148:L148"/>
    <mergeCell ref="M148:N148"/>
    <mergeCell ref="X148:Y148"/>
    <mergeCell ref="C149:F149"/>
    <mergeCell ref="G149:L149"/>
    <mergeCell ref="M149:N149"/>
    <mergeCell ref="X149:Y149"/>
    <mergeCell ref="P148:U148"/>
    <mergeCell ref="P149:U149"/>
    <mergeCell ref="C146:F146"/>
    <mergeCell ref="G146:L146"/>
    <mergeCell ref="M146:N146"/>
    <mergeCell ref="X146:Y146"/>
    <mergeCell ref="C147:F147"/>
    <mergeCell ref="G147:L147"/>
    <mergeCell ref="M147:N147"/>
    <mergeCell ref="X147:Y147"/>
    <mergeCell ref="P146:U146"/>
    <mergeCell ref="P147:U147"/>
    <mergeCell ref="C144:F144"/>
    <mergeCell ref="G144:L144"/>
    <mergeCell ref="M144:N144"/>
    <mergeCell ref="X144:Y144"/>
    <mergeCell ref="C145:F145"/>
    <mergeCell ref="G145:L145"/>
    <mergeCell ref="M145:N145"/>
    <mergeCell ref="X145:Y145"/>
    <mergeCell ref="P144:U144"/>
    <mergeCell ref="P145:U145"/>
    <mergeCell ref="C142:F142"/>
    <mergeCell ref="G142:L142"/>
    <mergeCell ref="M142:N142"/>
    <mergeCell ref="X142:Y142"/>
    <mergeCell ref="C143:F143"/>
    <mergeCell ref="G143:L143"/>
    <mergeCell ref="M143:N143"/>
    <mergeCell ref="X143:Y143"/>
    <mergeCell ref="P142:U142"/>
    <mergeCell ref="P143:U143"/>
    <mergeCell ref="C140:F140"/>
    <mergeCell ref="G140:L140"/>
    <mergeCell ref="M140:N140"/>
    <mergeCell ref="X140:Y140"/>
    <mergeCell ref="C141:F141"/>
    <mergeCell ref="G141:L141"/>
    <mergeCell ref="M141:N141"/>
    <mergeCell ref="X141:Y141"/>
    <mergeCell ref="P140:U140"/>
    <mergeCell ref="P141:U141"/>
    <mergeCell ref="C138:F138"/>
    <mergeCell ref="G138:L138"/>
    <mergeCell ref="M138:N138"/>
    <mergeCell ref="X138:Y138"/>
    <mergeCell ref="C139:F139"/>
    <mergeCell ref="G139:L139"/>
    <mergeCell ref="M139:N139"/>
    <mergeCell ref="X139:Y139"/>
    <mergeCell ref="P138:U138"/>
    <mergeCell ref="P139:U139"/>
    <mergeCell ref="C136:F136"/>
    <mergeCell ref="G136:L136"/>
    <mergeCell ref="M136:N136"/>
    <mergeCell ref="X136:Y136"/>
    <mergeCell ref="C137:F137"/>
    <mergeCell ref="G137:L137"/>
    <mergeCell ref="M137:N137"/>
    <mergeCell ref="X137:Y137"/>
    <mergeCell ref="P136:U136"/>
    <mergeCell ref="P137:U137"/>
    <mergeCell ref="C134:F134"/>
    <mergeCell ref="G134:L134"/>
    <mergeCell ref="M134:N134"/>
    <mergeCell ref="X134:Y134"/>
    <mergeCell ref="C135:F135"/>
    <mergeCell ref="G135:L135"/>
    <mergeCell ref="M135:N135"/>
    <mergeCell ref="X135:Y135"/>
    <mergeCell ref="P134:U134"/>
    <mergeCell ref="P135:U135"/>
    <mergeCell ref="C132:F132"/>
    <mergeCell ref="G132:L132"/>
    <mergeCell ref="M132:N132"/>
    <mergeCell ref="X132:Y132"/>
    <mergeCell ref="C133:F133"/>
    <mergeCell ref="G133:L133"/>
    <mergeCell ref="M133:N133"/>
    <mergeCell ref="X133:Y133"/>
    <mergeCell ref="P132:U132"/>
    <mergeCell ref="P133:U133"/>
    <mergeCell ref="C130:F130"/>
    <mergeCell ref="G130:L130"/>
    <mergeCell ref="M130:N130"/>
    <mergeCell ref="X130:Y130"/>
    <mergeCell ref="C131:F131"/>
    <mergeCell ref="G131:L131"/>
    <mergeCell ref="M131:N131"/>
    <mergeCell ref="X131:Y131"/>
    <mergeCell ref="P130:U130"/>
    <mergeCell ref="P131:U131"/>
    <mergeCell ref="C128:F128"/>
    <mergeCell ref="G128:L128"/>
    <mergeCell ref="M128:N128"/>
    <mergeCell ref="X128:Y128"/>
    <mergeCell ref="C129:F129"/>
    <mergeCell ref="G129:L129"/>
    <mergeCell ref="M129:N129"/>
    <mergeCell ref="X129:Y129"/>
    <mergeCell ref="P129:U129"/>
    <mergeCell ref="P128:U128"/>
    <mergeCell ref="C126:F126"/>
    <mergeCell ref="G126:L126"/>
    <mergeCell ref="M126:N126"/>
    <mergeCell ref="X126:Y126"/>
    <mergeCell ref="C127:F127"/>
    <mergeCell ref="G127:L127"/>
    <mergeCell ref="M127:N127"/>
    <mergeCell ref="X127:Y127"/>
    <mergeCell ref="C124:F124"/>
    <mergeCell ref="G124:L124"/>
    <mergeCell ref="M124:N124"/>
    <mergeCell ref="X124:Y124"/>
    <mergeCell ref="C125:F125"/>
    <mergeCell ref="G125:L125"/>
    <mergeCell ref="M125:N125"/>
    <mergeCell ref="X125:Y125"/>
    <mergeCell ref="P127:U127"/>
    <mergeCell ref="C122:F122"/>
    <mergeCell ref="G122:L122"/>
    <mergeCell ref="M122:N122"/>
    <mergeCell ref="X122:Y122"/>
    <mergeCell ref="C123:F123"/>
    <mergeCell ref="G123:L123"/>
    <mergeCell ref="M123:N123"/>
    <mergeCell ref="X123:Y123"/>
    <mergeCell ref="C120:F120"/>
    <mergeCell ref="G120:L120"/>
    <mergeCell ref="M120:N120"/>
    <mergeCell ref="X120:Y120"/>
    <mergeCell ref="C121:F121"/>
    <mergeCell ref="G121:L121"/>
    <mergeCell ref="M121:N121"/>
    <mergeCell ref="X121:Y121"/>
    <mergeCell ref="C118:F118"/>
    <mergeCell ref="G118:L118"/>
    <mergeCell ref="M118:N118"/>
    <mergeCell ref="X118:Y118"/>
    <mergeCell ref="C119:F119"/>
    <mergeCell ref="G119:L119"/>
    <mergeCell ref="M119:N119"/>
    <mergeCell ref="X119:Y119"/>
    <mergeCell ref="C69:F69"/>
    <mergeCell ref="G69:L69"/>
    <mergeCell ref="X69:Y69"/>
    <mergeCell ref="X111:Y111"/>
    <mergeCell ref="P69:T69"/>
    <mergeCell ref="C70:F70"/>
    <mergeCell ref="G70:L70"/>
    <mergeCell ref="P70:T70"/>
    <mergeCell ref="X70:Y70"/>
    <mergeCell ref="C71:F71"/>
    <mergeCell ref="G71:L71"/>
    <mergeCell ref="P71:T71"/>
    <mergeCell ref="X71:Y71"/>
    <mergeCell ref="C72:F72"/>
    <mergeCell ref="G72:L72"/>
    <mergeCell ref="P72:T72"/>
    <mergeCell ref="C67:F67"/>
    <mergeCell ref="G67:L67"/>
    <mergeCell ref="X67:Y67"/>
    <mergeCell ref="C68:F68"/>
    <mergeCell ref="G68:L68"/>
    <mergeCell ref="X68:Y68"/>
    <mergeCell ref="C65:F65"/>
    <mergeCell ref="G65:L65"/>
    <mergeCell ref="X65:Y65"/>
    <mergeCell ref="C66:F66"/>
    <mergeCell ref="G66:L66"/>
    <mergeCell ref="X66:Y66"/>
    <mergeCell ref="P65:T65"/>
    <mergeCell ref="P66:T66"/>
    <mergeCell ref="P67:T67"/>
    <mergeCell ref="P68:T68"/>
    <mergeCell ref="C63:F63"/>
    <mergeCell ref="G63:L63"/>
    <mergeCell ref="X63:Y63"/>
    <mergeCell ref="C64:F64"/>
    <mergeCell ref="G64:L64"/>
    <mergeCell ref="X64:Y64"/>
    <mergeCell ref="C61:F61"/>
    <mergeCell ref="G61:L61"/>
    <mergeCell ref="X61:Y61"/>
    <mergeCell ref="C62:F62"/>
    <mergeCell ref="G62:L62"/>
    <mergeCell ref="X62:Y62"/>
    <mergeCell ref="P61:T61"/>
    <mergeCell ref="P62:T62"/>
    <mergeCell ref="P63:T63"/>
    <mergeCell ref="P64:T64"/>
    <mergeCell ref="C59:F59"/>
    <mergeCell ref="G59:L59"/>
    <mergeCell ref="X59:Y59"/>
    <mergeCell ref="C60:F60"/>
    <mergeCell ref="G60:L60"/>
    <mergeCell ref="X60:Y60"/>
    <mergeCell ref="C57:F57"/>
    <mergeCell ref="G57:L57"/>
    <mergeCell ref="X57:Y57"/>
    <mergeCell ref="C58:F58"/>
    <mergeCell ref="G58:L58"/>
    <mergeCell ref="X58:Y58"/>
    <mergeCell ref="P57:T57"/>
    <mergeCell ref="P58:T58"/>
    <mergeCell ref="P59:T59"/>
    <mergeCell ref="P60:T60"/>
    <mergeCell ref="C55:F55"/>
    <mergeCell ref="G55:L55"/>
    <mergeCell ref="X55:Y55"/>
    <mergeCell ref="C56:F56"/>
    <mergeCell ref="G56:L56"/>
    <mergeCell ref="X56:Y56"/>
    <mergeCell ref="C53:F53"/>
    <mergeCell ref="G53:L53"/>
    <mergeCell ref="X53:Y53"/>
    <mergeCell ref="C54:F54"/>
    <mergeCell ref="G54:L54"/>
    <mergeCell ref="X54:Y54"/>
    <mergeCell ref="P53:T53"/>
    <mergeCell ref="P54:T54"/>
    <mergeCell ref="P55:T55"/>
    <mergeCell ref="P56:T56"/>
    <mergeCell ref="P50:T50"/>
    <mergeCell ref="C51:F51"/>
    <mergeCell ref="G51:L51"/>
    <mergeCell ref="X51:Y51"/>
    <mergeCell ref="C52:F52"/>
    <mergeCell ref="G52:L52"/>
    <mergeCell ref="X52:Y52"/>
    <mergeCell ref="C50:F50"/>
    <mergeCell ref="G50:L50"/>
    <mergeCell ref="X50:Y50"/>
    <mergeCell ref="P51:T51"/>
    <mergeCell ref="P52:T52"/>
    <mergeCell ref="C49:F49"/>
    <mergeCell ref="G49:L49"/>
    <mergeCell ref="X49:Y49"/>
    <mergeCell ref="B39:K39"/>
    <mergeCell ref="B40:K40"/>
    <mergeCell ref="B42:K42"/>
    <mergeCell ref="B43:K43"/>
    <mergeCell ref="F47:I48"/>
    <mergeCell ref="B48:E48"/>
    <mergeCell ref="P49:T49"/>
    <mergeCell ref="G36:H36"/>
    <mergeCell ref="G37:H37"/>
    <mergeCell ref="B31:D31"/>
    <mergeCell ref="B20:I25"/>
    <mergeCell ref="P27:W27"/>
    <mergeCell ref="B28:I28"/>
    <mergeCell ref="P28:W28"/>
    <mergeCell ref="B30:D30"/>
    <mergeCell ref="P48:Q48"/>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 ref="C176:F176"/>
    <mergeCell ref="C177:F177"/>
    <mergeCell ref="C178:F178"/>
    <mergeCell ref="C179:F179"/>
    <mergeCell ref="C180:F180"/>
    <mergeCell ref="C181:F181"/>
    <mergeCell ref="P180:U180"/>
    <mergeCell ref="P181:U181"/>
    <mergeCell ref="P182:U182"/>
    <mergeCell ref="P179:U179"/>
    <mergeCell ref="G176:L176"/>
    <mergeCell ref="M176:N176"/>
    <mergeCell ref="G178:L178"/>
    <mergeCell ref="M178:N178"/>
  </mergeCells>
  <dataValidations count="9">
    <dataValidation type="list" allowBlank="1" showInputMessage="1" showErrorMessage="1" sqref="T193 P17:P18 Q244 T199 T205 T213" xr:uid="{8C1F6C97-A873-4EED-B68B-77E3DA17717A}">
      <formula1>"Ja,Nej"</formula1>
    </dataValidation>
    <dataValidation allowBlank="1" showErrorMessage="1" sqref="B41:I41" xr:uid="{606BB1C6-A370-4C6F-9B08-1F3BC31BC078}"/>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D30EE150-1655-4EF9-BE18-FC50B1E96F39}">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E2EACD60-240A-40F7-86D6-7083E7AD4243}">
      <formula1>40817</formula1>
      <formula2>42308</formula2>
    </dataValidation>
    <dataValidation type="list" allowBlank="1" showInputMessage="1" showErrorMessage="1" sqref="B40 B43:K43" xr:uid="{0254C832-EA0E-47C6-BF4C-468EFC346E7B}">
      <formula1>TblDelområde</formula1>
    </dataValidation>
    <dataValidation type="list" allowBlank="1" showInputMessage="1" showErrorMessage="1" sqref="M119:M183 M50:M109" xr:uid="{65E885C9-378B-424E-81E8-DC878D8E30DC}">
      <formula1>ValBilaga</formula1>
    </dataValidation>
    <dataValidation type="list" allowBlank="1" showInputMessage="1" showErrorMessage="1" sqref="C119:F183" xr:uid="{E73A9848-5848-428F-B3E4-E2A8BD19855A}">
      <formula1>ResVarTja</formula1>
    </dataValidation>
    <dataValidation type="list" allowBlank="1" showInputMessage="1" showErrorMessage="1" sqref="P9:U9" xr:uid="{A48809D6-A119-4099-B680-B464B6BC5AA1}">
      <formula1>ResLevDelområde</formula1>
    </dataValidation>
    <dataValidation type="whole" allowBlank="1" showInputMessage="1" showErrorMessage="1" sqref="N50:N109" xr:uid="{18EDE521-0193-4AB7-BC88-DC0ED11AFCEE}">
      <formula1>0</formula1>
      <formula2>99999999</formula2>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3073" r:id="rId4" name="AddRows3Button">
          <controlPr defaultSize="0" autoLine="0" autoPict="0" r:id="rId5">
            <anchor moveWithCells="1" sizeWithCells="1">
              <from>
                <xdr:col>11</xdr:col>
                <xdr:colOff>622300</xdr:colOff>
                <xdr:row>189</xdr:row>
                <xdr:rowOff>0</xdr:rowOff>
              </from>
              <to>
                <xdr:col>14</xdr:col>
                <xdr:colOff>0</xdr:colOff>
                <xdr:row>189</xdr:row>
                <xdr:rowOff>0</xdr:rowOff>
              </to>
            </anchor>
          </controlPr>
        </control>
      </mc:Choice>
      <mc:Fallback>
        <control shapeId="3073" r:id="rId4" name="AddRows3Button"/>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2"/>
  <sheetViews>
    <sheetView showGridLines="0" showRuler="0" topLeftCell="A8" zoomScaleNormal="100" zoomScalePageLayoutView="90" workbookViewId="0">
      <selection activeCell="B31" sqref="B31"/>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24"/>
      <c r="F1" s="25"/>
    </row>
    <row r="2" spans="2:13" ht="17.25" customHeight="1" x14ac:dyDescent="0.25"/>
    <row r="3" spans="2:13" ht="17.25" customHeight="1" x14ac:dyDescent="0.35">
      <c r="B3" s="31"/>
    </row>
    <row r="5" spans="2:13" ht="25.5" customHeight="1" x14ac:dyDescent="0.4">
      <c r="B5" s="26" t="s">
        <v>43</v>
      </c>
      <c r="C5" s="26"/>
      <c r="D5" s="173" t="str">
        <f>"Diarienummer avropsberättigad: "&amp;'1 Specifikation'!B15</f>
        <v xml:space="preserve">Diarienummer avropsberättigad: </v>
      </c>
      <c r="J5" s="20"/>
      <c r="K5" s="20"/>
      <c r="L5" s="20"/>
      <c r="M5" s="20"/>
    </row>
    <row r="6" spans="2:13" ht="48.75" customHeight="1" x14ac:dyDescent="0.4">
      <c r="B6" s="492" t="str">
        <f>"Detta kontrakt reglerar avrop från ramavtalsområde "&amp;'1 Specifikation'!J5&amp;", "&amp;'1 Specifikation'!J8</f>
        <v>Detta kontrakt reglerar avrop från ramavtalsområde Möbler och inredning, 23.3-5834-2022</v>
      </c>
      <c r="C6" s="493"/>
      <c r="D6" s="493"/>
      <c r="F6" s="25"/>
      <c r="J6" s="20"/>
      <c r="K6" s="20"/>
      <c r="L6" s="20"/>
      <c r="M6" s="20"/>
    </row>
    <row r="7" spans="2:13" ht="33.75" customHeight="1" x14ac:dyDescent="0.4">
      <c r="B7" s="175" t="s">
        <v>766</v>
      </c>
      <c r="C7" s="18"/>
      <c r="D7" s="18"/>
      <c r="J7" s="20"/>
      <c r="K7" s="20"/>
      <c r="L7" s="20"/>
      <c r="M7" s="20"/>
    </row>
    <row r="8" spans="2:13" ht="36.75" customHeight="1" x14ac:dyDescent="0.4">
      <c r="B8" s="491" t="s">
        <v>765</v>
      </c>
      <c r="C8" s="491"/>
      <c r="D8" s="491"/>
      <c r="G8" s="24"/>
      <c r="J8" s="20"/>
      <c r="K8" s="20"/>
      <c r="L8" s="20"/>
      <c r="M8" s="20"/>
    </row>
    <row r="9" spans="2:13" ht="18" x14ac:dyDescent="0.4">
      <c r="B9" s="8" t="s">
        <v>767</v>
      </c>
      <c r="C9" s="8"/>
      <c r="D9" s="8"/>
      <c r="G9" s="24"/>
      <c r="J9" s="20"/>
      <c r="K9" s="20"/>
      <c r="L9" s="20"/>
      <c r="M9" s="20"/>
    </row>
    <row r="10" spans="2:13" ht="18" x14ac:dyDescent="0.4">
      <c r="B10" s="491" t="s">
        <v>768</v>
      </c>
      <c r="C10" s="491"/>
      <c r="D10" s="491"/>
      <c r="J10" s="20"/>
      <c r="K10" s="20"/>
      <c r="L10" s="20"/>
      <c r="M10" s="20"/>
    </row>
    <row r="11" spans="2:13" ht="18" x14ac:dyDescent="0.4">
      <c r="B11" s="174" t="s">
        <v>769</v>
      </c>
      <c r="C11" s="8"/>
      <c r="D11" s="8"/>
      <c r="J11" s="20"/>
      <c r="K11" s="20"/>
      <c r="L11" s="20"/>
      <c r="M11" s="20"/>
    </row>
    <row r="12" spans="2:13" ht="18" x14ac:dyDescent="0.4">
      <c r="B12" s="491" t="s">
        <v>770</v>
      </c>
      <c r="C12" s="491"/>
      <c r="D12" s="491"/>
      <c r="G12" s="23"/>
      <c r="J12" s="20"/>
      <c r="K12" s="20"/>
      <c r="L12" s="20"/>
      <c r="M12" s="20"/>
    </row>
    <row r="13" spans="2:13" ht="18" x14ac:dyDescent="0.4">
      <c r="B13" s="8" t="s">
        <v>771</v>
      </c>
      <c r="C13" s="8"/>
      <c r="D13" s="8"/>
      <c r="G13" s="23"/>
      <c r="J13" s="20"/>
      <c r="K13" s="20"/>
      <c r="L13" s="20"/>
      <c r="M13" s="20"/>
    </row>
    <row r="14" spans="2:13" ht="18" x14ac:dyDescent="0.4">
      <c r="B14" s="8" t="s">
        <v>772</v>
      </c>
      <c r="C14" s="8"/>
      <c r="D14" s="8"/>
      <c r="G14" s="23"/>
      <c r="J14" s="20"/>
      <c r="K14" s="20"/>
      <c r="L14" s="20"/>
      <c r="M14" s="20"/>
    </row>
    <row r="15" spans="2:13" ht="18" x14ac:dyDescent="0.4">
      <c r="B15" s="174" t="s">
        <v>761</v>
      </c>
      <c r="C15" s="8"/>
      <c r="D15" s="8"/>
      <c r="G15" s="23"/>
      <c r="J15" s="20"/>
      <c r="K15" s="20"/>
      <c r="L15" s="20"/>
      <c r="M15" s="20"/>
    </row>
    <row r="16" spans="2:13" ht="18" x14ac:dyDescent="0.4">
      <c r="B16" s="8" t="s">
        <v>762</v>
      </c>
      <c r="C16" s="8"/>
      <c r="D16" s="8"/>
      <c r="G16" s="23"/>
      <c r="J16" s="20"/>
      <c r="K16" s="20"/>
      <c r="L16" s="20"/>
      <c r="M16" s="20"/>
    </row>
    <row r="17" spans="1:13" ht="30.75" customHeight="1" x14ac:dyDescent="0.4">
      <c r="B17" s="491" t="s">
        <v>763</v>
      </c>
      <c r="C17" s="491"/>
      <c r="D17" s="491"/>
      <c r="G17" s="23"/>
      <c r="J17" s="20"/>
      <c r="K17" s="20"/>
      <c r="L17" s="20"/>
      <c r="M17" s="20"/>
    </row>
    <row r="18" spans="1:13" ht="18" x14ac:dyDescent="0.4">
      <c r="B18" s="8" t="s">
        <v>764</v>
      </c>
      <c r="C18" s="8"/>
      <c r="D18" s="8"/>
      <c r="G18" s="23"/>
      <c r="J18" s="20"/>
      <c r="K18" s="20"/>
      <c r="L18" s="20"/>
      <c r="M18" s="20"/>
    </row>
    <row r="19" spans="1:13" ht="18" customHeight="1" x14ac:dyDescent="0.4">
      <c r="B19" s="491"/>
      <c r="C19" s="491"/>
      <c r="D19" s="491"/>
      <c r="J19" s="20"/>
      <c r="K19" s="20"/>
      <c r="L19" s="20"/>
      <c r="M19" s="20"/>
    </row>
    <row r="20" spans="1:13" ht="41.25" customHeight="1" x14ac:dyDescent="0.4">
      <c r="B20" s="491" t="s">
        <v>42</v>
      </c>
      <c r="C20" s="491"/>
      <c r="D20" s="491"/>
      <c r="J20" s="20"/>
      <c r="K20" s="20"/>
      <c r="L20" s="20"/>
      <c r="M20" s="20"/>
    </row>
    <row r="21" spans="1:13" ht="10.5" customHeight="1" x14ac:dyDescent="0.4">
      <c r="B21" s="22"/>
      <c r="C21" s="21"/>
      <c r="D21" s="21"/>
      <c r="J21" s="20"/>
      <c r="K21" s="20"/>
      <c r="L21" s="20"/>
      <c r="M21" s="20"/>
    </row>
    <row r="22" spans="1:13" s="19" customFormat="1" ht="24" customHeight="1" x14ac:dyDescent="0.25">
      <c r="B22" s="18" t="s">
        <v>35</v>
      </c>
      <c r="C22" s="18"/>
      <c r="D22" s="18"/>
    </row>
    <row r="23" spans="1:13" ht="67.5" customHeight="1" x14ac:dyDescent="0.25">
      <c r="B23" s="491" t="s">
        <v>118</v>
      </c>
      <c r="C23" s="491"/>
      <c r="D23" s="491"/>
    </row>
    <row r="24" spans="1:13" ht="26.25" customHeight="1" x14ac:dyDescent="0.25">
      <c r="B24" s="8"/>
      <c r="C24" s="8"/>
      <c r="D24" s="8"/>
    </row>
    <row r="25" spans="1:13" s="7" customFormat="1" ht="18" customHeight="1" x14ac:dyDescent="0.3">
      <c r="A25" s="1"/>
      <c r="B25" s="6" t="s">
        <v>41</v>
      </c>
      <c r="C25"/>
      <c r="D25" s="6" t="s">
        <v>40</v>
      </c>
      <c r="E25" s="18"/>
    </row>
    <row r="26" spans="1:13" s="7" customFormat="1" ht="23.25" customHeight="1" x14ac:dyDescent="0.3">
      <c r="A26" s="1"/>
      <c r="B26" s="246">
        <f>'1 Specifikation'!B9</f>
        <v>0</v>
      </c>
      <c r="C26"/>
      <c r="D26" s="247">
        <f>'1 Specifikation'!P9</f>
        <v>0</v>
      </c>
    </row>
    <row r="27" spans="1:13" s="7" customFormat="1" ht="12.75" customHeight="1" x14ac:dyDescent="0.3">
      <c r="A27" s="1"/>
      <c r="B27" s="17" t="s">
        <v>39</v>
      </c>
      <c r="C27"/>
      <c r="D27" s="17" t="s">
        <v>39</v>
      </c>
    </row>
    <row r="28" spans="1:13" s="7" customFormat="1" ht="18" customHeight="1" x14ac:dyDescent="0.3">
      <c r="A28" s="1"/>
      <c r="B28" s="249">
        <f>'1 Specifikation'!H9</f>
        <v>0</v>
      </c>
      <c r="C28"/>
      <c r="D28" s="248" t="str">
        <f>'1 Specifikation'!V9</f>
        <v/>
      </c>
    </row>
    <row r="29" spans="1:13" s="7" customFormat="1" ht="44.25" customHeight="1" x14ac:dyDescent="0.3">
      <c r="A29" s="1"/>
      <c r="B29" s="16"/>
      <c r="C29"/>
      <c r="D29"/>
    </row>
    <row r="30" spans="1:13" s="7" customFormat="1" ht="13" x14ac:dyDescent="0.3">
      <c r="B30" s="13" t="s">
        <v>36</v>
      </c>
      <c r="D30" s="13" t="s">
        <v>36</v>
      </c>
    </row>
    <row r="31" spans="1:13" s="7" customFormat="1" ht="28.5" customHeight="1" x14ac:dyDescent="0.3">
      <c r="B31" s="15"/>
      <c r="D31" s="14"/>
    </row>
    <row r="32" spans="1:13" ht="16.5" customHeight="1" x14ac:dyDescent="0.3">
      <c r="A32" s="7"/>
      <c r="B32" s="7"/>
      <c r="C32" s="7"/>
      <c r="D32" s="7"/>
    </row>
    <row r="33" spans="1:4" ht="25.5" x14ac:dyDescent="0.3">
      <c r="A33" s="7"/>
      <c r="B33" s="30" t="s">
        <v>45</v>
      </c>
      <c r="C33" s="7"/>
      <c r="D33" s="30" t="s">
        <v>46</v>
      </c>
    </row>
    <row r="34" spans="1:4" ht="13" x14ac:dyDescent="0.3">
      <c r="A34" s="7"/>
      <c r="B34" s="12"/>
      <c r="C34" s="7"/>
      <c r="D34" s="11"/>
    </row>
    <row r="35" spans="1:4" ht="13" x14ac:dyDescent="0.3">
      <c r="A35" s="7"/>
      <c r="B35" s="10"/>
      <c r="C35" s="7"/>
      <c r="D35" s="9"/>
    </row>
    <row r="36" spans="1:4" ht="13" x14ac:dyDescent="0.3">
      <c r="A36" s="8"/>
      <c r="B36" s="8"/>
      <c r="C36" s="8"/>
      <c r="D36" s="7"/>
    </row>
    <row r="37" spans="1:4" ht="15.75" customHeight="1" x14ac:dyDescent="0.25">
      <c r="B37" s="6" t="s">
        <v>38</v>
      </c>
      <c r="C37" s="6"/>
      <c r="D37" s="6"/>
    </row>
    <row r="38" spans="1:4" x14ac:dyDescent="0.25">
      <c r="B38" s="488"/>
      <c r="C38" s="489"/>
      <c r="D38" s="490"/>
    </row>
    <row r="39" spans="1:4" x14ac:dyDescent="0.25">
      <c r="B39" s="488"/>
      <c r="C39" s="489"/>
      <c r="D39" s="490"/>
    </row>
    <row r="40" spans="1:4" x14ac:dyDescent="0.25">
      <c r="B40" s="488"/>
      <c r="C40" s="489"/>
      <c r="D40" s="490"/>
    </row>
    <row r="41" spans="1:4" x14ac:dyDescent="0.25">
      <c r="B41" s="488"/>
      <c r="C41" s="489"/>
      <c r="D41" s="490"/>
    </row>
    <row r="42" spans="1:4" x14ac:dyDescent="0.25">
      <c r="B42" s="488"/>
      <c r="C42" s="489"/>
      <c r="D42" s="490"/>
    </row>
  </sheetData>
  <sheetProtection algorithmName="SHA-512" hashValue="0hLTO8lv+DwW6tt2xPxWkPgutXJ/3VLD7Pe9Whfr5IdBzWpHoP0s/xpfGiy+mNnqABhl3c5MawPYwoyeLfIHcw==" saltValue="OMFJEMuFAIdSrrqT5MOehQ==" spinCount="100000" sheet="1" objects="1" scenarios="1" selectLockedCells="1"/>
  <mergeCells count="13">
    <mergeCell ref="B42:D42"/>
    <mergeCell ref="B23:D23"/>
    <mergeCell ref="B38:D38"/>
    <mergeCell ref="B6:D6"/>
    <mergeCell ref="B39:D39"/>
    <mergeCell ref="B40:D40"/>
    <mergeCell ref="B41:D41"/>
    <mergeCell ref="B8:D8"/>
    <mergeCell ref="B10:D10"/>
    <mergeCell ref="B12:D12"/>
    <mergeCell ref="B19:D19"/>
    <mergeCell ref="B20:D20"/>
    <mergeCell ref="B17:D17"/>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1">
    <pageSetUpPr fitToPage="1"/>
  </sheetPr>
  <dimension ref="A1:AQ268"/>
  <sheetViews>
    <sheetView showGridLines="0" zoomScaleNormal="100" workbookViewId="0">
      <selection activeCell="B13" sqref="B13"/>
    </sheetView>
  </sheetViews>
  <sheetFormatPr defaultColWidth="9.1796875" defaultRowHeight="12.5" outlineLevelRow="1" x14ac:dyDescent="0.25"/>
  <cols>
    <col min="1" max="2" width="6.7265625" style="1" customWidth="1"/>
    <col min="3" max="3" width="23.7265625" style="1" bestFit="1" customWidth="1"/>
    <col min="4" max="8" width="24.453125" style="1" bestFit="1" customWidth="1"/>
    <col min="9" max="11" width="24.54296875" style="1" customWidth="1"/>
    <col min="12" max="12" width="32.7265625" style="1" customWidth="1"/>
    <col min="13" max="19" width="24.54296875" style="1" customWidth="1"/>
    <col min="20" max="28" width="16.7265625" style="1" customWidth="1"/>
    <col min="29" max="29" width="36.1796875" style="1" customWidth="1"/>
    <col min="30" max="30" width="16.7265625" style="1" customWidth="1"/>
    <col min="31" max="31" width="28.1796875" style="1" customWidth="1"/>
    <col min="32" max="33" width="16.7265625" style="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20.54296875" style="1" customWidth="1"/>
    <col min="40" max="40" width="17.54296875" style="1" bestFit="1" customWidth="1"/>
    <col min="41" max="41" width="27.7265625" style="1" bestFit="1" customWidth="1"/>
    <col min="42" max="43" width="16.26953125" style="1" bestFit="1" customWidth="1"/>
    <col min="44" max="44" width="18.7265625" style="1" bestFit="1" customWidth="1"/>
    <col min="45" max="16384" width="9.1796875" style="1"/>
  </cols>
  <sheetData>
    <row r="1" spans="1:41" ht="14.5" x14ac:dyDescent="0.35">
      <c r="P1" s="33" t="s">
        <v>113</v>
      </c>
      <c r="AC1" s="228" t="s">
        <v>633</v>
      </c>
      <c r="AD1" s="233" t="s">
        <v>797</v>
      </c>
      <c r="AE1" s="237" t="s">
        <v>491</v>
      </c>
      <c r="AF1" s="238" t="s">
        <v>617</v>
      </c>
    </row>
    <row r="2" spans="1:41" ht="14.5" x14ac:dyDescent="0.35">
      <c r="D2" s="42" t="str">
        <f>C5</f>
        <v>Arbetsplats och förvaring t.o.m. 500 000 SEK vid varje avrop</v>
      </c>
      <c r="E2" s="42" t="str">
        <f>C6</f>
        <v>Möten och paus t.o.m. 500 000 SEK vid varje avrop</v>
      </c>
      <c r="F2" s="42" t="str">
        <f>C7</f>
        <v>Textil inredning för fönstermiljö t.o.m. 50 000 SEK vid varje avrop</v>
      </c>
      <c r="G2" s="42" t="str">
        <f>C8</f>
        <v>Arkiv och magasin t.o.m. 50 000 SEK vid varje avrop</v>
      </c>
      <c r="H2" s="42" t="str">
        <f>C9</f>
        <v>Omklädning och vaktmästeri t.o.m. 100 000 SEK vid varje avrop</v>
      </c>
      <c r="I2" s="42" t="str">
        <f>C10</f>
        <v>Utemöbler t.o.m. 100 000 SEK vid varje avrop</v>
      </c>
      <c r="J2" s="42" t="str">
        <f>C11</f>
        <v>Armaturer t.o.m. 100 000 SEK vid varje avrop</v>
      </c>
      <c r="K2" s="42" t="str">
        <f>C12</f>
        <v>Textila mattor t.o.m. 100 000 SEK vid varje avrop</v>
      </c>
      <c r="L2" s="42" t="str">
        <f>C13</f>
        <v>Arbetsstolar t.o.m. 500 000 SEK vid varje avrop</v>
      </c>
      <c r="M2" s="42">
        <f>C14</f>
        <v>0</v>
      </c>
      <c r="N2" s="42">
        <f>C15</f>
        <v>0</v>
      </c>
      <c r="O2" s="42">
        <f>C16</f>
        <v>0</v>
      </c>
      <c r="P2" s="43" t="str">
        <f>IF('1 Specifikation'!USRDelområde="Välj delområde","",'1 Specifikation'!USRDelområde)</f>
        <v/>
      </c>
      <c r="AC2" s="230" t="s">
        <v>634</v>
      </c>
      <c r="AD2" s="234" t="s">
        <v>798</v>
      </c>
      <c r="AE2" s="239" t="s">
        <v>492</v>
      </c>
      <c r="AF2" s="231" t="s">
        <v>617</v>
      </c>
    </row>
    <row r="3" spans="1:41" ht="15" thickBot="1" x14ac:dyDescent="0.4">
      <c r="C3" s="33" t="s">
        <v>106</v>
      </c>
      <c r="D3" s="114" t="s">
        <v>499</v>
      </c>
      <c r="E3" s="65" t="s">
        <v>499</v>
      </c>
      <c r="F3" s="42" t="s">
        <v>499</v>
      </c>
      <c r="G3" s="42" t="s">
        <v>499</v>
      </c>
      <c r="H3" s="42" t="s">
        <v>499</v>
      </c>
      <c r="I3" s="61" t="s">
        <v>499</v>
      </c>
      <c r="J3" s="61" t="s">
        <v>499</v>
      </c>
      <c r="K3" s="61" t="s">
        <v>499</v>
      </c>
      <c r="L3" s="61" t="s">
        <v>499</v>
      </c>
      <c r="M3" s="61" t="s">
        <v>499</v>
      </c>
      <c r="N3" s="61" t="s">
        <v>499</v>
      </c>
      <c r="O3" s="61" t="s">
        <v>499</v>
      </c>
      <c r="P3" s="63" t="s">
        <v>499</v>
      </c>
      <c r="AC3" s="230" t="s">
        <v>635</v>
      </c>
      <c r="AD3" s="235" t="s">
        <v>799</v>
      </c>
      <c r="AE3" s="239" t="s">
        <v>608</v>
      </c>
      <c r="AF3" s="231" t="s">
        <v>618</v>
      </c>
    </row>
    <row r="4" spans="1:41" ht="14.5" x14ac:dyDescent="0.35">
      <c r="A4" s="33" t="s">
        <v>792</v>
      </c>
      <c r="C4" s="74" t="s">
        <v>147</v>
      </c>
      <c r="D4" s="165" t="s">
        <v>491</v>
      </c>
      <c r="E4" s="165" t="s">
        <v>492</v>
      </c>
      <c r="F4" s="165" t="s">
        <v>492</v>
      </c>
      <c r="G4" s="165" t="s">
        <v>492</v>
      </c>
      <c r="H4" s="165" t="s">
        <v>492</v>
      </c>
      <c r="I4" s="165" t="s">
        <v>495</v>
      </c>
      <c r="J4" s="165" t="s">
        <v>492</v>
      </c>
      <c r="K4" s="165" t="s">
        <v>492</v>
      </c>
      <c r="L4" s="165" t="s">
        <v>495</v>
      </c>
      <c r="M4" s="165"/>
      <c r="N4" s="165"/>
      <c r="O4" s="165"/>
      <c r="P4" s="63" t="str">
        <f t="shared" ref="P4:P16" si="0">IFERROR(IF(INDEX(D4:O4,MATCH(P$2,D$2:O$2,0))=0,"",INDEX(D4:O4,MATCH(P$2,D$2:O$2,0))),"")</f>
        <v/>
      </c>
      <c r="AC4" s="230" t="s">
        <v>636</v>
      </c>
      <c r="AD4" s="234" t="s">
        <v>797</v>
      </c>
      <c r="AE4" s="239" t="s">
        <v>495</v>
      </c>
      <c r="AF4" s="231" t="s">
        <v>618</v>
      </c>
    </row>
    <row r="5" spans="1:41" ht="14.5" outlineLevel="1" x14ac:dyDescent="0.35">
      <c r="A5" s="1">
        <v>4</v>
      </c>
      <c r="B5" s="1" t="s">
        <v>543</v>
      </c>
      <c r="C5" s="75" t="s">
        <v>633</v>
      </c>
      <c r="D5" s="165" t="s">
        <v>492</v>
      </c>
      <c r="E5" s="165" t="s">
        <v>495</v>
      </c>
      <c r="F5" s="165" t="s">
        <v>496</v>
      </c>
      <c r="G5" s="165" t="s">
        <v>495</v>
      </c>
      <c r="H5" s="165" t="s">
        <v>495</v>
      </c>
      <c r="I5" s="165" t="s">
        <v>496</v>
      </c>
      <c r="J5" s="165" t="s">
        <v>608</v>
      </c>
      <c r="K5" s="165" t="s">
        <v>496</v>
      </c>
      <c r="L5" s="165" t="s">
        <v>496</v>
      </c>
      <c r="M5" s="165"/>
      <c r="N5" s="165"/>
      <c r="O5" s="165"/>
      <c r="P5" s="63" t="str">
        <f t="shared" si="0"/>
        <v/>
      </c>
      <c r="AC5" s="230" t="s">
        <v>637</v>
      </c>
      <c r="AD5" s="234" t="s">
        <v>797</v>
      </c>
      <c r="AE5" s="239" t="s">
        <v>496</v>
      </c>
      <c r="AF5" s="231" t="s">
        <v>618</v>
      </c>
      <c r="AM5"/>
      <c r="AN5"/>
      <c r="AO5"/>
    </row>
    <row r="6" spans="1:41" ht="14.5" x14ac:dyDescent="0.35">
      <c r="A6" s="1">
        <v>2</v>
      </c>
      <c r="B6" s="1" t="s">
        <v>532</v>
      </c>
      <c r="C6" s="75" t="s">
        <v>634</v>
      </c>
      <c r="D6" s="165" t="s">
        <v>495</v>
      </c>
      <c r="E6" s="165" t="s">
        <v>496</v>
      </c>
      <c r="F6" s="165" t="s">
        <v>609</v>
      </c>
      <c r="G6" s="165" t="s">
        <v>496</v>
      </c>
      <c r="H6" s="165" t="s">
        <v>496</v>
      </c>
      <c r="I6" s="166" t="s">
        <v>609</v>
      </c>
      <c r="J6" s="165" t="s">
        <v>496</v>
      </c>
      <c r="K6" s="165" t="s">
        <v>609</v>
      </c>
      <c r="L6" s="165" t="s">
        <v>609</v>
      </c>
      <c r="M6" s="165"/>
      <c r="N6" s="60"/>
      <c r="O6" s="165"/>
      <c r="P6" s="63" t="str">
        <f t="shared" si="0"/>
        <v/>
      </c>
      <c r="AC6" s="230" t="s">
        <v>638</v>
      </c>
      <c r="AD6" s="234" t="s">
        <v>797</v>
      </c>
      <c r="AE6" s="239" t="s">
        <v>610</v>
      </c>
      <c r="AF6" s="231" t="s">
        <v>618</v>
      </c>
    </row>
    <row r="7" spans="1:41" ht="14.5" x14ac:dyDescent="0.35">
      <c r="A7" s="1">
        <v>3</v>
      </c>
      <c r="B7" s="1" t="s">
        <v>542</v>
      </c>
      <c r="C7" s="75" t="s">
        <v>635</v>
      </c>
      <c r="D7" s="165" t="s">
        <v>496</v>
      </c>
      <c r="E7" s="165" t="s">
        <v>610</v>
      </c>
      <c r="F7" s="165" t="s">
        <v>612</v>
      </c>
      <c r="G7" s="165" t="s">
        <v>610</v>
      </c>
      <c r="H7" s="165" t="s">
        <v>610</v>
      </c>
      <c r="I7" s="166" t="s">
        <v>612</v>
      </c>
      <c r="J7" s="165" t="s">
        <v>610</v>
      </c>
      <c r="K7" s="165" t="s">
        <v>612</v>
      </c>
      <c r="L7" s="165" t="s">
        <v>612</v>
      </c>
      <c r="M7" s="165"/>
      <c r="N7" s="60"/>
      <c r="O7" s="165"/>
      <c r="P7" s="63" t="str">
        <f t="shared" si="0"/>
        <v/>
      </c>
      <c r="AC7" s="230" t="s">
        <v>639</v>
      </c>
      <c r="AD7" s="234" t="s">
        <v>798</v>
      </c>
      <c r="AE7" s="239" t="s">
        <v>613</v>
      </c>
      <c r="AF7" s="231" t="s">
        <v>618</v>
      </c>
    </row>
    <row r="8" spans="1:41" ht="14.5" x14ac:dyDescent="0.35">
      <c r="A8" s="1">
        <v>4</v>
      </c>
      <c r="B8" s="1" t="s">
        <v>536</v>
      </c>
      <c r="C8" s="75" t="s">
        <v>636</v>
      </c>
      <c r="D8" s="165" t="s">
        <v>610</v>
      </c>
      <c r="E8" s="165" t="s">
        <v>613</v>
      </c>
      <c r="F8" s="166" t="s">
        <v>625</v>
      </c>
      <c r="G8" s="165" t="s">
        <v>611</v>
      </c>
      <c r="H8" s="165" t="s">
        <v>613</v>
      </c>
      <c r="I8" s="165" t="s">
        <v>625</v>
      </c>
      <c r="J8" s="165" t="s">
        <v>613</v>
      </c>
      <c r="K8" s="165" t="s">
        <v>625</v>
      </c>
      <c r="L8" s="165" t="s">
        <v>625</v>
      </c>
      <c r="M8" s="166"/>
      <c r="N8" s="165"/>
      <c r="O8" s="166"/>
      <c r="P8" s="63" t="str">
        <f t="shared" si="0"/>
        <v/>
      </c>
      <c r="AC8" s="230" t="s">
        <v>640</v>
      </c>
      <c r="AD8" s="234" t="s">
        <v>800</v>
      </c>
      <c r="AE8" s="239" t="s">
        <v>611</v>
      </c>
      <c r="AF8" s="231" t="s">
        <v>618</v>
      </c>
    </row>
    <row r="9" spans="1:41" ht="12.75" customHeight="1" thickBot="1" x14ac:dyDescent="0.4">
      <c r="A9" s="1">
        <v>4</v>
      </c>
      <c r="B9" s="1" t="s">
        <v>534</v>
      </c>
      <c r="C9" s="75" t="s">
        <v>637</v>
      </c>
      <c r="D9" s="165" t="s">
        <v>613</v>
      </c>
      <c r="E9" s="165" t="s">
        <v>609</v>
      </c>
      <c r="F9" s="165" t="s">
        <v>626</v>
      </c>
      <c r="G9" s="165" t="s">
        <v>609</v>
      </c>
      <c r="H9" s="166" t="s">
        <v>609</v>
      </c>
      <c r="I9" s="165" t="s">
        <v>615</v>
      </c>
      <c r="J9" s="166" t="s">
        <v>609</v>
      </c>
      <c r="K9" s="165" t="s">
        <v>494</v>
      </c>
      <c r="L9" s="166" t="s">
        <v>616</v>
      </c>
      <c r="M9" s="166"/>
      <c r="N9" s="166"/>
      <c r="O9" s="165"/>
      <c r="P9" s="63" t="str">
        <f t="shared" si="0"/>
        <v/>
      </c>
      <c r="AC9" s="232" t="s">
        <v>759</v>
      </c>
      <c r="AD9" s="236" t="s">
        <v>799</v>
      </c>
      <c r="AE9" s="239" t="s">
        <v>609</v>
      </c>
      <c r="AF9" s="231" t="s">
        <v>618</v>
      </c>
    </row>
    <row r="10" spans="1:41" ht="12.75" customHeight="1" x14ac:dyDescent="0.35">
      <c r="A10" s="1">
        <v>4</v>
      </c>
      <c r="B10" s="1" t="s">
        <v>535</v>
      </c>
      <c r="C10" s="75" t="s">
        <v>638</v>
      </c>
      <c r="D10" s="165" t="s">
        <v>609</v>
      </c>
      <c r="E10" s="165" t="s">
        <v>612</v>
      </c>
      <c r="F10" s="166" t="s">
        <v>614</v>
      </c>
      <c r="G10" s="166" t="s">
        <v>612</v>
      </c>
      <c r="H10" s="165" t="s">
        <v>612</v>
      </c>
      <c r="I10" s="165"/>
      <c r="J10" s="165" t="s">
        <v>612</v>
      </c>
      <c r="K10" s="165" t="s">
        <v>493</v>
      </c>
      <c r="L10" s="166" t="s">
        <v>615</v>
      </c>
      <c r="M10" s="165"/>
      <c r="N10" s="165"/>
      <c r="O10" s="60"/>
      <c r="P10" s="63" t="str">
        <f t="shared" si="0"/>
        <v/>
      </c>
      <c r="AE10" s="239" t="s">
        <v>612</v>
      </c>
      <c r="AF10" s="231" t="s">
        <v>618</v>
      </c>
    </row>
    <row r="11" spans="1:41" ht="12.75" customHeight="1" x14ac:dyDescent="0.35">
      <c r="A11" s="1">
        <v>2</v>
      </c>
      <c r="B11" s="1" t="s">
        <v>538</v>
      </c>
      <c r="C11" s="75" t="s">
        <v>639</v>
      </c>
      <c r="D11" s="165" t="s">
        <v>612</v>
      </c>
      <c r="E11" s="166" t="s">
        <v>625</v>
      </c>
      <c r="F11" s="166" t="s">
        <v>616</v>
      </c>
      <c r="G11" s="166" t="s">
        <v>625</v>
      </c>
      <c r="H11" s="165" t="s">
        <v>625</v>
      </c>
      <c r="I11" s="60"/>
      <c r="J11" s="60" t="s">
        <v>625</v>
      </c>
      <c r="K11" s="60" t="s">
        <v>615</v>
      </c>
      <c r="L11" s="165"/>
      <c r="M11" s="165"/>
      <c r="N11" s="165"/>
      <c r="O11" s="165"/>
      <c r="P11" s="63" t="str">
        <f t="shared" si="0"/>
        <v/>
      </c>
      <c r="AE11" s="239" t="s">
        <v>625</v>
      </c>
      <c r="AF11" s="231" t="s">
        <v>618</v>
      </c>
    </row>
    <row r="12" spans="1:41" ht="14.5" x14ac:dyDescent="0.35">
      <c r="A12" s="1">
        <v>1</v>
      </c>
      <c r="B12" s="1" t="s">
        <v>539</v>
      </c>
      <c r="C12" s="75" t="s">
        <v>640</v>
      </c>
      <c r="D12" s="166" t="s">
        <v>625</v>
      </c>
      <c r="E12" s="166" t="s">
        <v>616</v>
      </c>
      <c r="F12" s="166" t="s">
        <v>615</v>
      </c>
      <c r="G12" s="165" t="s">
        <v>615</v>
      </c>
      <c r="H12" s="165" t="s">
        <v>615</v>
      </c>
      <c r="I12" s="60"/>
      <c r="J12" s="165" t="s">
        <v>627</v>
      </c>
      <c r="K12" s="60"/>
      <c r="L12" s="165"/>
      <c r="M12" s="165"/>
      <c r="N12" s="165"/>
      <c r="O12" s="165"/>
      <c r="P12" s="63" t="str">
        <f t="shared" si="0"/>
        <v/>
      </c>
      <c r="T12"/>
      <c r="U12"/>
      <c r="V12"/>
      <c r="W12"/>
      <c r="X12"/>
      <c r="Y12"/>
      <c r="Z12"/>
      <c r="AC12" s="1" t="s">
        <v>801</v>
      </c>
      <c r="AD12" s="1" t="e">
        <f>INDEX($AD$1:$AD$9,MATCH('1 Specifikation'!USRDelområde,Admin!$AC$1:$AC$9,0))</f>
        <v>#N/A</v>
      </c>
      <c r="AE12" s="239" t="s">
        <v>494</v>
      </c>
      <c r="AF12" s="231" t="s">
        <v>619</v>
      </c>
    </row>
    <row r="13" spans="1:41" ht="14.5" x14ac:dyDescent="0.35">
      <c r="A13" s="1">
        <v>3</v>
      </c>
      <c r="B13" s="2" t="s">
        <v>533</v>
      </c>
      <c r="C13" s="75" t="s">
        <v>759</v>
      </c>
      <c r="D13" s="166" t="s">
        <v>615</v>
      </c>
      <c r="E13" s="165" t="s">
        <v>615</v>
      </c>
      <c r="F13" s="165"/>
      <c r="G13" s="166"/>
      <c r="H13" s="165"/>
      <c r="I13" s="60"/>
      <c r="J13" s="165" t="s">
        <v>615</v>
      </c>
      <c r="K13" s="60"/>
      <c r="L13" s="165"/>
      <c r="M13" s="60"/>
      <c r="N13" s="60"/>
      <c r="O13" s="60"/>
      <c r="P13" s="63" t="str">
        <f t="shared" si="0"/>
        <v/>
      </c>
      <c r="AE13" s="239" t="s">
        <v>493</v>
      </c>
      <c r="AF13" s="231" t="s">
        <v>619</v>
      </c>
    </row>
    <row r="14" spans="1:41" ht="14.5" x14ac:dyDescent="0.35">
      <c r="B14" s="1" t="s">
        <v>540</v>
      </c>
      <c r="C14" s="75"/>
      <c r="D14" s="165"/>
      <c r="E14" s="165"/>
      <c r="F14" s="165"/>
      <c r="G14" s="166"/>
      <c r="H14" s="166"/>
      <c r="I14" s="60"/>
      <c r="J14" s="60"/>
      <c r="K14" s="60"/>
      <c r="L14" s="60"/>
      <c r="M14" s="60"/>
      <c r="N14" s="60"/>
      <c r="O14" s="60"/>
      <c r="P14" s="63" t="str">
        <f t="shared" si="0"/>
        <v/>
      </c>
      <c r="AE14" s="239" t="s">
        <v>626</v>
      </c>
      <c r="AF14" s="231" t="s">
        <v>619</v>
      </c>
    </row>
    <row r="15" spans="1:41" ht="14.5" x14ac:dyDescent="0.35">
      <c r="B15" s="1" t="s">
        <v>541</v>
      </c>
      <c r="C15" s="75"/>
      <c r="D15" s="165"/>
      <c r="E15" s="165"/>
      <c r="F15" s="165"/>
      <c r="G15" s="165"/>
      <c r="H15" s="166"/>
      <c r="I15" s="60"/>
      <c r="J15" s="60"/>
      <c r="K15" s="60"/>
      <c r="L15" s="60"/>
      <c r="M15" s="60"/>
      <c r="N15" s="60"/>
      <c r="O15" s="60"/>
      <c r="P15" s="63" t="str">
        <f t="shared" si="0"/>
        <v/>
      </c>
      <c r="AE15" s="239" t="s">
        <v>614</v>
      </c>
      <c r="AF15" s="231" t="s">
        <v>619</v>
      </c>
    </row>
    <row r="16" spans="1:41" ht="14.5" x14ac:dyDescent="0.35">
      <c r="B16" s="1" t="s">
        <v>537</v>
      </c>
      <c r="C16" s="75"/>
      <c r="D16" s="165"/>
      <c r="E16" s="166"/>
      <c r="F16" s="166"/>
      <c r="G16" s="165"/>
      <c r="H16" s="166"/>
      <c r="I16" s="60"/>
      <c r="J16" s="60"/>
      <c r="K16" s="60"/>
      <c r="L16" s="60"/>
      <c r="M16" s="60"/>
      <c r="N16" s="60"/>
      <c r="O16" s="60"/>
      <c r="P16" s="63" t="str">
        <f t="shared" si="0"/>
        <v/>
      </c>
      <c r="AE16" s="239" t="s">
        <v>616</v>
      </c>
      <c r="AF16" s="231" t="s">
        <v>619</v>
      </c>
    </row>
    <row r="17" spans="4:43" ht="14.5" x14ac:dyDescent="0.35">
      <c r="AE17" s="239" t="s">
        <v>627</v>
      </c>
      <c r="AF17" s="231" t="s">
        <v>620</v>
      </c>
    </row>
    <row r="18" spans="4:43" ht="15" thickBot="1" x14ac:dyDescent="0.4">
      <c r="D18" s="165"/>
      <c r="E18" s="166"/>
      <c r="F18" s="166"/>
      <c r="G18" s="165"/>
      <c r="H18" s="166"/>
      <c r="I18" s="60"/>
      <c r="J18" s="60"/>
      <c r="K18" s="60"/>
      <c r="L18" s="60"/>
      <c r="M18" s="60"/>
      <c r="N18" s="60"/>
      <c r="O18" s="60"/>
      <c r="P18" s="63" t="str">
        <f t="shared" ref="P18" si="1">IFERROR(IF(INDEX(D18:O18,MATCH(P$2,D$2:O$2,0))=0,"",INDEX(D18:O18,MATCH(P$2,D$2:O$2,0))),"")</f>
        <v/>
      </c>
      <c r="AE18" s="240" t="s">
        <v>615</v>
      </c>
      <c r="AF18" s="241" t="s">
        <v>620</v>
      </c>
    </row>
    <row r="19" spans="4:43" ht="13.5" thickBot="1" x14ac:dyDescent="0.35">
      <c r="D19" s="40" t="s">
        <v>498</v>
      </c>
      <c r="P19" s="33" t="s">
        <v>112</v>
      </c>
      <c r="X19" s="33" t="s">
        <v>793</v>
      </c>
      <c r="AC19" s="33" t="s">
        <v>796</v>
      </c>
      <c r="AH19" s="33" t="s">
        <v>794</v>
      </c>
      <c r="AM19" s="33" t="s">
        <v>795</v>
      </c>
    </row>
    <row r="20" spans="4:43" x14ac:dyDescent="0.25">
      <c r="D20" s="44" t="s">
        <v>497</v>
      </c>
      <c r="E20" s="64" t="str">
        <f>D20</f>
        <v>Välj Tjänst</v>
      </c>
      <c r="F20" s="64" t="str">
        <f>E20</f>
        <v>Välj Tjänst</v>
      </c>
      <c r="G20" s="64" t="str">
        <f>F20</f>
        <v>Välj Tjänst</v>
      </c>
      <c r="H20" s="64" t="str">
        <f>G20</f>
        <v>Välj Tjänst</v>
      </c>
      <c r="I20" s="64" t="str">
        <f>H20</f>
        <v>Välj Tjänst</v>
      </c>
      <c r="J20" s="64" t="str">
        <f t="shared" ref="J20:N20" si="2">I20</f>
        <v>Välj Tjänst</v>
      </c>
      <c r="K20" s="64" t="str">
        <f t="shared" si="2"/>
        <v>Välj Tjänst</v>
      </c>
      <c r="L20" s="64" t="str">
        <f t="shared" si="2"/>
        <v>Välj Tjänst</v>
      </c>
      <c r="M20" s="64" t="str">
        <f t="shared" si="2"/>
        <v>Välj Tjänst</v>
      </c>
      <c r="N20" s="64" t="str">
        <f t="shared" si="2"/>
        <v>Välj Tjänst</v>
      </c>
      <c r="O20" s="64" t="str">
        <f t="shared" ref="O20" si="3">N20</f>
        <v>Välj Tjänst</v>
      </c>
      <c r="P20" s="62" t="e">
        <f>INDEX(D20:I20,MATCH(P$2,D$2:I$2,0))</f>
        <v>#N/A</v>
      </c>
      <c r="X20" s="228" t="s">
        <v>40</v>
      </c>
      <c r="Y20" s="242" t="s">
        <v>617</v>
      </c>
      <c r="Z20" s="242" t="s">
        <v>618</v>
      </c>
      <c r="AA20" s="242" t="s">
        <v>619</v>
      </c>
      <c r="AB20" s="229" t="s">
        <v>620</v>
      </c>
      <c r="AC20" s="228" t="s">
        <v>40</v>
      </c>
      <c r="AD20" s="242" t="s">
        <v>617</v>
      </c>
      <c r="AE20" s="242" t="s">
        <v>618</v>
      </c>
      <c r="AF20" s="242" t="s">
        <v>619</v>
      </c>
      <c r="AG20" s="229" t="s">
        <v>620</v>
      </c>
      <c r="AH20" s="228" t="s">
        <v>40</v>
      </c>
      <c r="AI20" s="242" t="s">
        <v>617</v>
      </c>
      <c r="AJ20" s="242" t="s">
        <v>618</v>
      </c>
      <c r="AK20" s="242" t="s">
        <v>619</v>
      </c>
      <c r="AL20" s="229" t="s">
        <v>620</v>
      </c>
      <c r="AM20" s="228" t="s">
        <v>40</v>
      </c>
      <c r="AN20" s="242" t="s">
        <v>617</v>
      </c>
      <c r="AO20" s="242" t="s">
        <v>618</v>
      </c>
      <c r="AP20" s="242" t="s">
        <v>619</v>
      </c>
      <c r="AQ20" s="229" t="s">
        <v>620</v>
      </c>
    </row>
    <row r="21" spans="4:43" x14ac:dyDescent="0.25">
      <c r="D21" s="76" t="s">
        <v>148</v>
      </c>
      <c r="E21" s="76" t="s">
        <v>149</v>
      </c>
      <c r="F21" s="32" t="s">
        <v>150</v>
      </c>
      <c r="G21" s="32" t="s">
        <v>151</v>
      </c>
      <c r="H21" s="32" t="s">
        <v>152</v>
      </c>
      <c r="I21" s="60" t="s">
        <v>153</v>
      </c>
      <c r="J21" s="60" t="s">
        <v>153</v>
      </c>
      <c r="K21" s="60" t="s">
        <v>153</v>
      </c>
      <c r="L21" s="60" t="s">
        <v>153</v>
      </c>
      <c r="M21" s="60" t="s">
        <v>153</v>
      </c>
      <c r="N21" s="60" t="s">
        <v>153</v>
      </c>
      <c r="O21" s="60" t="s">
        <v>153</v>
      </c>
      <c r="P21" s="63" t="str">
        <f t="shared" ref="P21:P33" si="4">IFERROR(IF(INDEX(D21:I21,MATCH(P$2,D$2:I$2,0))=0,"",INDEX(D21:I21,MATCH(P$2,D$2:I$2,0))),"")</f>
        <v/>
      </c>
      <c r="X21" s="230" t="str">
        <f>$C62</f>
        <v>Addentity Interiör AB</v>
      </c>
      <c r="Y21" s="168">
        <v>800</v>
      </c>
      <c r="Z21" s="168">
        <v>800</v>
      </c>
      <c r="AA21" s="168">
        <v>800</v>
      </c>
      <c r="AB21" s="243">
        <v>1707</v>
      </c>
      <c r="AC21" s="230" t="s">
        <v>522</v>
      </c>
      <c r="AD21" s="168">
        <v>802</v>
      </c>
      <c r="AE21" s="168">
        <v>802</v>
      </c>
      <c r="AF21" s="168" t="s">
        <v>802</v>
      </c>
      <c r="AG21" s="243">
        <v>1711</v>
      </c>
      <c r="AH21" s="230" t="str">
        <f>$C62</f>
        <v>Addentity Interiör AB</v>
      </c>
      <c r="AI21" s="168">
        <v>750</v>
      </c>
      <c r="AJ21" s="168">
        <v>750</v>
      </c>
      <c r="AK21" s="168">
        <v>750</v>
      </c>
      <c r="AL21" s="243">
        <v>1600</v>
      </c>
      <c r="AM21" s="230" t="str">
        <f>$C62</f>
        <v>Addentity Interiör AB</v>
      </c>
      <c r="AN21" s="168">
        <v>830</v>
      </c>
      <c r="AO21" s="168">
        <v>830</v>
      </c>
      <c r="AP21" s="168" t="s">
        <v>802</v>
      </c>
      <c r="AQ21" s="243">
        <v>1760</v>
      </c>
    </row>
    <row r="22" spans="4:43" x14ac:dyDescent="0.25">
      <c r="D22" s="76" t="s">
        <v>154</v>
      </c>
      <c r="E22" s="76" t="s">
        <v>155</v>
      </c>
      <c r="F22" s="32" t="s">
        <v>156</v>
      </c>
      <c r="G22" s="32" t="s">
        <v>157</v>
      </c>
      <c r="H22" s="32" t="s">
        <v>158</v>
      </c>
      <c r="I22" s="60" t="s">
        <v>159</v>
      </c>
      <c r="J22" s="60" t="s">
        <v>159</v>
      </c>
      <c r="K22" s="60" t="s">
        <v>159</v>
      </c>
      <c r="L22" s="60" t="s">
        <v>159</v>
      </c>
      <c r="M22" s="60" t="s">
        <v>159</v>
      </c>
      <c r="N22" s="60" t="s">
        <v>159</v>
      </c>
      <c r="O22" s="60" t="s">
        <v>159</v>
      </c>
      <c r="P22" s="63" t="str">
        <f t="shared" si="4"/>
        <v/>
      </c>
      <c r="X22" s="230" t="str">
        <f t="shared" ref="X22:X34" si="5">$C63</f>
        <v>AJ Produkter AB</v>
      </c>
      <c r="Y22" s="168">
        <v>995</v>
      </c>
      <c r="Z22" s="168">
        <v>795</v>
      </c>
      <c r="AA22" s="168">
        <v>995</v>
      </c>
      <c r="AB22" s="243">
        <v>1495</v>
      </c>
      <c r="AC22" s="230" t="str">
        <f t="shared" ref="AC22:AC34" si="6">$C63</f>
        <v>AJ Produkter AB</v>
      </c>
      <c r="AD22" s="168">
        <v>1064</v>
      </c>
      <c r="AE22" s="168">
        <v>850</v>
      </c>
      <c r="AF22" s="168" t="s">
        <v>802</v>
      </c>
      <c r="AG22" s="243">
        <v>1599</v>
      </c>
      <c r="AH22" s="230" t="str">
        <f t="shared" ref="AH22:AH34" si="7">$C63</f>
        <v>AJ Produkter AB</v>
      </c>
      <c r="AI22" s="168">
        <v>1082</v>
      </c>
      <c r="AJ22" s="168">
        <v>864</v>
      </c>
      <c r="AK22" s="168">
        <v>1082</v>
      </c>
      <c r="AL22" s="243">
        <v>1625</v>
      </c>
      <c r="AM22" s="230" t="str">
        <f t="shared" ref="AM22:AM34" si="8">$C63</f>
        <v>AJ Produkter AB</v>
      </c>
      <c r="AN22" s="168">
        <v>1106</v>
      </c>
      <c r="AO22" s="168">
        <v>880</v>
      </c>
      <c r="AP22" s="168" t="s">
        <v>802</v>
      </c>
      <c r="AQ22" s="243">
        <v>1655</v>
      </c>
    </row>
    <row r="23" spans="4:43" x14ac:dyDescent="0.25">
      <c r="D23" s="76" t="s">
        <v>160</v>
      </c>
      <c r="E23" s="76" t="s">
        <v>161</v>
      </c>
      <c r="F23" s="32" t="s">
        <v>162</v>
      </c>
      <c r="G23" s="32" t="s">
        <v>163</v>
      </c>
      <c r="H23" s="32" t="s">
        <v>164</v>
      </c>
      <c r="I23" s="60" t="s">
        <v>165</v>
      </c>
      <c r="J23" s="60" t="s">
        <v>165</v>
      </c>
      <c r="K23" s="60" t="s">
        <v>165</v>
      </c>
      <c r="L23" s="60" t="s">
        <v>165</v>
      </c>
      <c r="M23" s="60" t="s">
        <v>165</v>
      </c>
      <c r="N23" s="60" t="s">
        <v>165</v>
      </c>
      <c r="O23" s="60" t="s">
        <v>165</v>
      </c>
      <c r="P23" s="63" t="str">
        <f t="shared" si="4"/>
        <v/>
      </c>
      <c r="X23" s="230" t="str">
        <f t="shared" si="5"/>
        <v>Aktiebolaget Evert Lindelöf Inredningsservice</v>
      </c>
      <c r="Y23" s="168">
        <v>895</v>
      </c>
      <c r="Z23" s="168">
        <v>695</v>
      </c>
      <c r="AA23" s="168">
        <v>895</v>
      </c>
      <c r="AB23" s="243">
        <v>895</v>
      </c>
      <c r="AC23" s="230" t="str">
        <f t="shared" si="6"/>
        <v>Aktiebolaget Evert Lindelöf Inredningsservice</v>
      </c>
      <c r="AD23" s="168">
        <v>957</v>
      </c>
      <c r="AE23" s="168">
        <v>743</v>
      </c>
      <c r="AF23" s="168" t="s">
        <v>802</v>
      </c>
      <c r="AG23" s="243">
        <v>957</v>
      </c>
      <c r="AH23" s="230" t="str">
        <f t="shared" si="7"/>
        <v>Aktiebolaget Evert Lindelöf Inredningsservice</v>
      </c>
      <c r="AI23" s="168">
        <v>895</v>
      </c>
      <c r="AJ23" s="168">
        <v>695</v>
      </c>
      <c r="AK23" s="168">
        <v>895</v>
      </c>
      <c r="AL23" s="243">
        <v>895</v>
      </c>
      <c r="AM23" s="230" t="str">
        <f t="shared" si="8"/>
        <v>Aktiebolaget Evert Lindelöf Inredningsservice</v>
      </c>
      <c r="AN23" s="168">
        <v>991</v>
      </c>
      <c r="AO23" s="168">
        <v>769</v>
      </c>
      <c r="AP23" s="168" t="s">
        <v>802</v>
      </c>
      <c r="AQ23" s="243">
        <v>991</v>
      </c>
    </row>
    <row r="24" spans="4:43" x14ac:dyDescent="0.25">
      <c r="D24" s="76" t="s">
        <v>166</v>
      </c>
      <c r="E24" s="76" t="s">
        <v>167</v>
      </c>
      <c r="F24" s="32" t="s">
        <v>168</v>
      </c>
      <c r="G24" s="32" t="s">
        <v>169</v>
      </c>
      <c r="H24" s="32" t="s">
        <v>170</v>
      </c>
      <c r="I24" s="60" t="s">
        <v>171</v>
      </c>
      <c r="J24" s="60" t="s">
        <v>171</v>
      </c>
      <c r="K24" s="60" t="s">
        <v>171</v>
      </c>
      <c r="L24" s="60" t="s">
        <v>171</v>
      </c>
      <c r="M24" s="60" t="s">
        <v>171</v>
      </c>
      <c r="N24" s="60" t="s">
        <v>171</v>
      </c>
      <c r="O24" s="60" t="s">
        <v>171</v>
      </c>
      <c r="P24" s="63" t="str">
        <f t="shared" si="4"/>
        <v/>
      </c>
      <c r="X24" s="230" t="str">
        <f t="shared" si="5"/>
        <v>Bruynzeel Storage Systems AB</v>
      </c>
      <c r="Y24" s="168">
        <v>795</v>
      </c>
      <c r="Z24" s="168">
        <v>795</v>
      </c>
      <c r="AA24" s="168">
        <v>795</v>
      </c>
      <c r="AB24" s="243">
        <v>795</v>
      </c>
      <c r="AC24" s="230" t="str">
        <f t="shared" si="6"/>
        <v>Bruynzeel Storage Systems AB</v>
      </c>
      <c r="AD24" s="168">
        <v>795</v>
      </c>
      <c r="AE24" s="168">
        <v>795</v>
      </c>
      <c r="AF24" s="168">
        <v>795</v>
      </c>
      <c r="AG24" s="243">
        <v>795</v>
      </c>
      <c r="AH24" s="230" t="str">
        <f t="shared" si="7"/>
        <v>Bruynzeel Storage Systems AB</v>
      </c>
      <c r="AI24" s="168">
        <v>795</v>
      </c>
      <c r="AJ24" s="168">
        <v>795</v>
      </c>
      <c r="AK24" s="168">
        <v>795</v>
      </c>
      <c r="AL24" s="243">
        <v>795</v>
      </c>
      <c r="AM24" s="230" t="str">
        <f t="shared" si="8"/>
        <v>Bruynzeel Storage Systems AB</v>
      </c>
      <c r="AN24" s="168">
        <v>880</v>
      </c>
      <c r="AO24" s="168">
        <v>880</v>
      </c>
      <c r="AP24" s="168" t="s">
        <v>802</v>
      </c>
      <c r="AQ24" s="243">
        <v>880</v>
      </c>
    </row>
    <row r="25" spans="4:43" x14ac:dyDescent="0.25">
      <c r="D25" s="76" t="s">
        <v>172</v>
      </c>
      <c r="E25" s="76" t="s">
        <v>173</v>
      </c>
      <c r="F25" s="32" t="s">
        <v>174</v>
      </c>
      <c r="G25" s="32" t="s">
        <v>175</v>
      </c>
      <c r="H25" s="32" t="s">
        <v>176</v>
      </c>
      <c r="I25" s="60" t="s">
        <v>177</v>
      </c>
      <c r="J25" s="60" t="s">
        <v>177</v>
      </c>
      <c r="K25" s="60" t="s">
        <v>177</v>
      </c>
      <c r="L25" s="60" t="s">
        <v>177</v>
      </c>
      <c r="M25" s="60" t="s">
        <v>177</v>
      </c>
      <c r="N25" s="60" t="s">
        <v>177</v>
      </c>
      <c r="O25" s="60" t="s">
        <v>177</v>
      </c>
      <c r="P25" s="63" t="str">
        <f t="shared" si="4"/>
        <v/>
      </c>
      <c r="X25" s="230" t="str">
        <f t="shared" si="5"/>
        <v>EFG European Furniture Group Aktiebolag</v>
      </c>
      <c r="Y25" s="168">
        <v>630</v>
      </c>
      <c r="Z25" s="168">
        <v>630</v>
      </c>
      <c r="AA25" s="168">
        <v>630</v>
      </c>
      <c r="AB25" s="243">
        <v>630</v>
      </c>
      <c r="AC25" s="230" t="str">
        <f t="shared" si="6"/>
        <v>EFG European Furniture Group Aktiebolag</v>
      </c>
      <c r="AD25" s="168">
        <v>630</v>
      </c>
      <c r="AE25" s="168">
        <v>630</v>
      </c>
      <c r="AF25" s="168">
        <v>630</v>
      </c>
      <c r="AG25" s="243">
        <v>630</v>
      </c>
      <c r="AH25" s="230" t="str">
        <f t="shared" si="7"/>
        <v>EFG European Furniture Group Aktiebolag</v>
      </c>
      <c r="AI25" s="168">
        <v>630</v>
      </c>
      <c r="AJ25" s="168">
        <v>630</v>
      </c>
      <c r="AK25" s="168">
        <v>630</v>
      </c>
      <c r="AL25" s="243">
        <v>630</v>
      </c>
      <c r="AM25" s="230" t="str">
        <f t="shared" si="8"/>
        <v>EFG European Furniture Group Aktiebolag</v>
      </c>
      <c r="AN25" s="168">
        <v>697</v>
      </c>
      <c r="AO25" s="168">
        <v>697</v>
      </c>
      <c r="AP25" s="168" t="s">
        <v>802</v>
      </c>
      <c r="AQ25" s="243">
        <v>697</v>
      </c>
    </row>
    <row r="26" spans="4:43" x14ac:dyDescent="0.25">
      <c r="D26" s="76" t="s">
        <v>178</v>
      </c>
      <c r="E26" s="76" t="s">
        <v>179</v>
      </c>
      <c r="F26" s="32" t="s">
        <v>180</v>
      </c>
      <c r="G26" s="32" t="s">
        <v>181</v>
      </c>
      <c r="H26" s="32" t="s">
        <v>182</v>
      </c>
      <c r="I26" s="60" t="s">
        <v>183</v>
      </c>
      <c r="J26" s="60" t="s">
        <v>183</v>
      </c>
      <c r="K26" s="60" t="s">
        <v>183</v>
      </c>
      <c r="L26" s="60" t="s">
        <v>183</v>
      </c>
      <c r="M26" s="60" t="s">
        <v>183</v>
      </c>
      <c r="N26" s="60" t="s">
        <v>183</v>
      </c>
      <c r="O26" s="60" t="s">
        <v>183</v>
      </c>
      <c r="P26" s="63" t="str">
        <f t="shared" si="4"/>
        <v/>
      </c>
      <c r="X26" s="230" t="str">
        <f t="shared" si="5"/>
        <v>Input interiör AB</v>
      </c>
      <c r="Y26" s="168">
        <v>982</v>
      </c>
      <c r="Z26" s="168">
        <v>726</v>
      </c>
      <c r="AA26" s="168">
        <v>726</v>
      </c>
      <c r="AB26" s="243">
        <v>982</v>
      </c>
      <c r="AC26" s="230" t="str">
        <f t="shared" si="6"/>
        <v>Input interiör AB</v>
      </c>
      <c r="AD26" s="168">
        <v>984</v>
      </c>
      <c r="AE26" s="168">
        <v>727</v>
      </c>
      <c r="AF26" s="168" t="s">
        <v>802</v>
      </c>
      <c r="AG26" s="243">
        <v>984</v>
      </c>
      <c r="AH26" s="230" t="str">
        <f t="shared" si="7"/>
        <v>Input interiör AB</v>
      </c>
      <c r="AI26" s="168">
        <v>1000</v>
      </c>
      <c r="AJ26" s="168">
        <v>739</v>
      </c>
      <c r="AK26" s="168">
        <v>739</v>
      </c>
      <c r="AL26" s="243">
        <v>1000</v>
      </c>
      <c r="AM26" s="230" t="str">
        <f t="shared" si="8"/>
        <v>Input interiör AB</v>
      </c>
      <c r="AN26" s="168">
        <v>1018</v>
      </c>
      <c r="AO26" s="168">
        <v>753</v>
      </c>
      <c r="AP26" s="168" t="s">
        <v>802</v>
      </c>
      <c r="AQ26" s="243">
        <v>1018</v>
      </c>
    </row>
    <row r="27" spans="4:43" x14ac:dyDescent="0.25">
      <c r="D27" s="76" t="s">
        <v>184</v>
      </c>
      <c r="E27" s="76" t="s">
        <v>185</v>
      </c>
      <c r="F27" s="32" t="s">
        <v>186</v>
      </c>
      <c r="G27" s="32" t="s">
        <v>187</v>
      </c>
      <c r="H27" s="32" t="s">
        <v>188</v>
      </c>
      <c r="I27" s="60" t="s">
        <v>189</v>
      </c>
      <c r="J27" s="60" t="s">
        <v>189</v>
      </c>
      <c r="K27" s="60" t="s">
        <v>189</v>
      </c>
      <c r="L27" s="60" t="s">
        <v>189</v>
      </c>
      <c r="M27" s="60" t="s">
        <v>189</v>
      </c>
      <c r="N27" s="60" t="s">
        <v>189</v>
      </c>
      <c r="O27" s="60" t="s">
        <v>189</v>
      </c>
      <c r="P27" s="63" t="str">
        <f t="shared" si="4"/>
        <v/>
      </c>
      <c r="X27" s="230" t="str">
        <f t="shared" si="5"/>
        <v>Inventia Inredningsbyrån AB</v>
      </c>
      <c r="Y27" s="168">
        <v>995</v>
      </c>
      <c r="Z27" s="168">
        <v>595</v>
      </c>
      <c r="AA27" s="168">
        <v>1295</v>
      </c>
      <c r="AB27" s="243">
        <v>850</v>
      </c>
      <c r="AC27" s="230" t="str">
        <f t="shared" si="6"/>
        <v>Inventia Inredningsbyrån AB</v>
      </c>
      <c r="AD27" s="168">
        <v>995</v>
      </c>
      <c r="AE27" s="168">
        <v>595</v>
      </c>
      <c r="AF27" s="168">
        <v>1295</v>
      </c>
      <c r="AG27" s="243">
        <v>850</v>
      </c>
      <c r="AH27" s="230" t="str">
        <f t="shared" si="7"/>
        <v>Inventia Inredningsbyrån AB</v>
      </c>
      <c r="AI27" s="168">
        <v>995</v>
      </c>
      <c r="AJ27" s="168">
        <v>595</v>
      </c>
      <c r="AK27" s="168">
        <v>1295</v>
      </c>
      <c r="AL27" s="243">
        <v>850</v>
      </c>
      <c r="AM27" s="230" t="str">
        <f t="shared" si="8"/>
        <v>Inventia Inredningsbyrån AB</v>
      </c>
      <c r="AN27" s="168">
        <v>1101</v>
      </c>
      <c r="AO27" s="168">
        <v>659</v>
      </c>
      <c r="AP27" s="168" t="s">
        <v>802</v>
      </c>
      <c r="AQ27" s="243">
        <v>941</v>
      </c>
    </row>
    <row r="28" spans="4:43" x14ac:dyDescent="0.25">
      <c r="D28" s="76" t="s">
        <v>190</v>
      </c>
      <c r="E28" s="76" t="s">
        <v>191</v>
      </c>
      <c r="F28" s="32" t="s">
        <v>192</v>
      </c>
      <c r="G28" s="32" t="s">
        <v>193</v>
      </c>
      <c r="H28" s="32" t="s">
        <v>194</v>
      </c>
      <c r="I28" s="60" t="s">
        <v>195</v>
      </c>
      <c r="J28" s="60" t="s">
        <v>195</v>
      </c>
      <c r="K28" s="60" t="s">
        <v>195</v>
      </c>
      <c r="L28" s="60" t="s">
        <v>195</v>
      </c>
      <c r="M28" s="60" t="s">
        <v>195</v>
      </c>
      <c r="N28" s="60" t="s">
        <v>195</v>
      </c>
      <c r="O28" s="60" t="s">
        <v>195</v>
      </c>
      <c r="P28" s="63" t="str">
        <f t="shared" si="4"/>
        <v/>
      </c>
      <c r="X28" s="230" t="str">
        <f t="shared" si="5"/>
        <v>Kinnarps AB</v>
      </c>
      <c r="Y28" s="168">
        <v>635</v>
      </c>
      <c r="Z28" s="168">
        <v>635</v>
      </c>
      <c r="AA28" s="168">
        <v>848</v>
      </c>
      <c r="AB28" s="243">
        <v>1062</v>
      </c>
      <c r="AC28" s="230" t="str">
        <f t="shared" si="6"/>
        <v>Kinnarps AB</v>
      </c>
      <c r="AD28" s="168">
        <v>636</v>
      </c>
      <c r="AE28" s="168">
        <v>636</v>
      </c>
      <c r="AF28" s="168" t="s">
        <v>802</v>
      </c>
      <c r="AG28" s="243">
        <v>1064</v>
      </c>
      <c r="AH28" s="230" t="str">
        <f t="shared" si="7"/>
        <v>Kinnarps AB</v>
      </c>
      <c r="AI28" s="168">
        <v>647</v>
      </c>
      <c r="AJ28" s="168">
        <v>647</v>
      </c>
      <c r="AK28" s="168">
        <v>864</v>
      </c>
      <c r="AL28" s="243">
        <v>1082</v>
      </c>
      <c r="AM28" s="230" t="str">
        <f t="shared" si="8"/>
        <v>Kinnarps AB</v>
      </c>
      <c r="AN28" s="168">
        <v>659</v>
      </c>
      <c r="AO28" s="168">
        <v>659</v>
      </c>
      <c r="AP28" s="168" t="s">
        <v>802</v>
      </c>
      <c r="AQ28" s="243">
        <v>1101</v>
      </c>
    </row>
    <row r="29" spans="4:43" x14ac:dyDescent="0.25">
      <c r="D29" s="76" t="s">
        <v>196</v>
      </c>
      <c r="E29" s="76" t="s">
        <v>197</v>
      </c>
      <c r="F29" s="32" t="s">
        <v>198</v>
      </c>
      <c r="G29" s="32" t="s">
        <v>199</v>
      </c>
      <c r="H29" s="32" t="s">
        <v>200</v>
      </c>
      <c r="I29" s="60" t="s">
        <v>201</v>
      </c>
      <c r="J29" s="60" t="s">
        <v>201</v>
      </c>
      <c r="K29" s="60" t="s">
        <v>201</v>
      </c>
      <c r="L29" s="60" t="s">
        <v>201</v>
      </c>
      <c r="M29" s="60" t="s">
        <v>201</v>
      </c>
      <c r="N29" s="60" t="s">
        <v>201</v>
      </c>
      <c r="O29" s="60" t="s">
        <v>201</v>
      </c>
      <c r="P29" s="63" t="str">
        <f t="shared" si="4"/>
        <v/>
      </c>
      <c r="X29" s="230" t="str">
        <f t="shared" si="5"/>
        <v>Martela Oyj</v>
      </c>
      <c r="Y29" s="168">
        <v>920</v>
      </c>
      <c r="Z29" s="168">
        <v>620</v>
      </c>
      <c r="AA29" s="168">
        <v>728</v>
      </c>
      <c r="AB29" s="243">
        <v>780</v>
      </c>
      <c r="AC29" s="230" t="str">
        <f t="shared" si="6"/>
        <v>Martela Oyj</v>
      </c>
      <c r="AD29" s="168">
        <v>984</v>
      </c>
      <c r="AE29" s="168">
        <v>663</v>
      </c>
      <c r="AF29" s="168" t="s">
        <v>802</v>
      </c>
      <c r="AG29" s="243">
        <v>834</v>
      </c>
      <c r="AH29" s="230" t="str">
        <f t="shared" si="7"/>
        <v>Martela Oyj</v>
      </c>
      <c r="AI29" s="168">
        <v>1000</v>
      </c>
      <c r="AJ29" s="168">
        <v>674</v>
      </c>
      <c r="AK29" s="168">
        <v>791</v>
      </c>
      <c r="AL29" s="243">
        <v>849</v>
      </c>
      <c r="AM29" s="230" t="str">
        <f t="shared" si="8"/>
        <v>Martela Oyj</v>
      </c>
      <c r="AN29" s="168">
        <v>1018</v>
      </c>
      <c r="AO29" s="168">
        <v>686</v>
      </c>
      <c r="AP29" s="168" t="s">
        <v>802</v>
      </c>
      <c r="AQ29" s="243">
        <v>863</v>
      </c>
    </row>
    <row r="30" spans="4:43" x14ac:dyDescent="0.25">
      <c r="D30" s="76" t="s">
        <v>202</v>
      </c>
      <c r="E30" s="76" t="s">
        <v>203</v>
      </c>
      <c r="F30" s="32" t="s">
        <v>204</v>
      </c>
      <c r="G30" s="32" t="s">
        <v>205</v>
      </c>
      <c r="H30" s="32" t="s">
        <v>206</v>
      </c>
      <c r="I30" s="60" t="s">
        <v>207</v>
      </c>
      <c r="J30" s="60" t="s">
        <v>207</v>
      </c>
      <c r="K30" s="60" t="s">
        <v>207</v>
      </c>
      <c r="L30" s="60" t="s">
        <v>207</v>
      </c>
      <c r="M30" s="60" t="s">
        <v>207</v>
      </c>
      <c r="N30" s="60" t="s">
        <v>207</v>
      </c>
      <c r="O30" s="60" t="s">
        <v>207</v>
      </c>
      <c r="P30" s="63" t="str">
        <f t="shared" si="4"/>
        <v/>
      </c>
      <c r="X30" s="230" t="str">
        <f t="shared" si="5"/>
        <v>Senab AB</v>
      </c>
      <c r="Y30" s="168">
        <v>955</v>
      </c>
      <c r="Z30" s="168">
        <v>955</v>
      </c>
      <c r="AA30" s="168">
        <v>1168</v>
      </c>
      <c r="AB30" s="243">
        <v>1168</v>
      </c>
      <c r="AC30" s="230" t="str">
        <f t="shared" si="6"/>
        <v>Senab AB</v>
      </c>
      <c r="AD30" s="168">
        <v>957</v>
      </c>
      <c r="AE30" s="168">
        <v>957</v>
      </c>
      <c r="AF30" s="168" t="s">
        <v>802</v>
      </c>
      <c r="AG30" s="243">
        <v>1171</v>
      </c>
      <c r="AH30" s="230" t="str">
        <f t="shared" si="7"/>
        <v>Senab AB</v>
      </c>
      <c r="AI30" s="168">
        <v>973</v>
      </c>
      <c r="AJ30" s="168">
        <v>973</v>
      </c>
      <c r="AK30" s="168">
        <v>1190</v>
      </c>
      <c r="AL30" s="243">
        <v>1190</v>
      </c>
      <c r="AM30" s="230" t="str">
        <f t="shared" si="8"/>
        <v>Senab AB</v>
      </c>
      <c r="AN30" s="168">
        <v>991</v>
      </c>
      <c r="AO30" s="168">
        <v>991</v>
      </c>
      <c r="AP30" s="168" t="s">
        <v>802</v>
      </c>
      <c r="AQ30" s="243">
        <v>1212</v>
      </c>
    </row>
    <row r="31" spans="4:43" x14ac:dyDescent="0.25">
      <c r="D31" s="76" t="s">
        <v>208</v>
      </c>
      <c r="E31" s="76" t="s">
        <v>209</v>
      </c>
      <c r="F31" s="32" t="s">
        <v>210</v>
      </c>
      <c r="G31" s="32" t="s">
        <v>211</v>
      </c>
      <c r="H31" s="32" t="s">
        <v>212</v>
      </c>
      <c r="I31" s="60" t="s">
        <v>213</v>
      </c>
      <c r="J31" s="60" t="s">
        <v>213</v>
      </c>
      <c r="K31" s="60" t="s">
        <v>213</v>
      </c>
      <c r="L31" s="60" t="s">
        <v>213</v>
      </c>
      <c r="M31" s="60" t="s">
        <v>213</v>
      </c>
      <c r="N31" s="60" t="s">
        <v>213</v>
      </c>
      <c r="O31" s="60" t="s">
        <v>213</v>
      </c>
      <c r="P31" s="63" t="str">
        <f t="shared" si="4"/>
        <v/>
      </c>
      <c r="X31" s="230" t="str">
        <f t="shared" si="5"/>
        <v>Sonesson Inredningar AB</v>
      </c>
      <c r="Y31" s="168">
        <v>695</v>
      </c>
      <c r="Z31" s="168">
        <v>695</v>
      </c>
      <c r="AA31" s="168">
        <v>695</v>
      </c>
      <c r="AB31" s="243">
        <v>695</v>
      </c>
      <c r="AC31" s="230" t="str">
        <f t="shared" si="6"/>
        <v>Sonesson Inredningar AB</v>
      </c>
      <c r="AD31" s="168">
        <v>695</v>
      </c>
      <c r="AE31" s="168">
        <v>695</v>
      </c>
      <c r="AF31" s="168">
        <v>695</v>
      </c>
      <c r="AG31" s="243">
        <v>695</v>
      </c>
      <c r="AH31" s="230" t="str">
        <f t="shared" si="7"/>
        <v>Sonesson Inredningar AB</v>
      </c>
      <c r="AI31" s="168">
        <v>695</v>
      </c>
      <c r="AJ31" s="168">
        <v>695</v>
      </c>
      <c r="AK31" s="168">
        <v>695</v>
      </c>
      <c r="AL31" s="243">
        <v>695</v>
      </c>
      <c r="AM31" s="230" t="str">
        <f t="shared" si="8"/>
        <v>Sonesson Inredningar AB</v>
      </c>
      <c r="AN31" s="168">
        <v>769</v>
      </c>
      <c r="AO31" s="168">
        <v>769</v>
      </c>
      <c r="AP31" s="168" t="s">
        <v>802</v>
      </c>
      <c r="AQ31" s="243">
        <v>769</v>
      </c>
    </row>
    <row r="32" spans="4:43" x14ac:dyDescent="0.25">
      <c r="D32" s="76" t="s">
        <v>214</v>
      </c>
      <c r="E32" s="76" t="s">
        <v>215</v>
      </c>
      <c r="F32" s="32" t="s">
        <v>216</v>
      </c>
      <c r="G32" s="32" t="s">
        <v>217</v>
      </c>
      <c r="H32" s="32" t="s">
        <v>218</v>
      </c>
      <c r="I32" s="60" t="s">
        <v>219</v>
      </c>
      <c r="J32" s="60" t="s">
        <v>219</v>
      </c>
      <c r="K32" s="60" t="s">
        <v>219</v>
      </c>
      <c r="L32" s="60" t="s">
        <v>219</v>
      </c>
      <c r="M32" s="60" t="s">
        <v>219</v>
      </c>
      <c r="N32" s="60" t="s">
        <v>219</v>
      </c>
      <c r="O32" s="60" t="s">
        <v>219</v>
      </c>
      <c r="P32" s="63" t="str">
        <f t="shared" si="4"/>
        <v/>
      </c>
      <c r="X32" s="230" t="str">
        <f t="shared" si="5"/>
        <v>Sono Sverige</v>
      </c>
      <c r="Y32" s="168">
        <v>740</v>
      </c>
      <c r="Z32" s="168">
        <v>640</v>
      </c>
      <c r="AA32" s="168">
        <v>640</v>
      </c>
      <c r="AB32" s="243">
        <v>1495</v>
      </c>
      <c r="AC32" s="230" t="str">
        <f t="shared" si="6"/>
        <v>Sono Sverige</v>
      </c>
      <c r="AD32" s="168">
        <v>791</v>
      </c>
      <c r="AE32" s="168">
        <v>684</v>
      </c>
      <c r="AF32" s="168" t="s">
        <v>802</v>
      </c>
      <c r="AG32" s="243">
        <v>1599</v>
      </c>
      <c r="AH32" s="230" t="str">
        <f t="shared" si="7"/>
        <v>Sono Sverige</v>
      </c>
      <c r="AI32" s="168">
        <v>740</v>
      </c>
      <c r="AJ32" s="168">
        <v>640</v>
      </c>
      <c r="AK32" s="168">
        <v>640</v>
      </c>
      <c r="AL32" s="243">
        <v>1495</v>
      </c>
      <c r="AM32" s="230" t="str">
        <f t="shared" si="8"/>
        <v>Sono Sverige</v>
      </c>
      <c r="AN32" s="168">
        <v>819</v>
      </c>
      <c r="AO32" s="168">
        <v>708</v>
      </c>
      <c r="AP32" s="168" t="s">
        <v>802</v>
      </c>
      <c r="AQ32" s="243">
        <v>1655</v>
      </c>
    </row>
    <row r="33" spans="3:43" x14ac:dyDescent="0.25">
      <c r="D33" s="76" t="s">
        <v>220</v>
      </c>
      <c r="E33" s="76" t="s">
        <v>221</v>
      </c>
      <c r="F33" s="32" t="s">
        <v>222</v>
      </c>
      <c r="G33" s="32" t="s">
        <v>223</v>
      </c>
      <c r="H33" s="32" t="s">
        <v>224</v>
      </c>
      <c r="I33" s="60" t="s">
        <v>225</v>
      </c>
      <c r="J33" s="60" t="s">
        <v>225</v>
      </c>
      <c r="K33" s="60" t="s">
        <v>225</v>
      </c>
      <c r="L33" s="60" t="s">
        <v>225</v>
      </c>
      <c r="M33" s="60" t="s">
        <v>225</v>
      </c>
      <c r="N33" s="60" t="s">
        <v>225</v>
      </c>
      <c r="O33" s="60" t="s">
        <v>225</v>
      </c>
      <c r="P33" s="63" t="str">
        <f t="shared" si="4"/>
        <v/>
      </c>
      <c r="X33" s="230" t="str">
        <f t="shared" si="5"/>
        <v>Thule Möbler AB</v>
      </c>
      <c r="Y33" s="168">
        <v>700</v>
      </c>
      <c r="Z33" s="168">
        <v>650</v>
      </c>
      <c r="AA33" s="168">
        <v>770</v>
      </c>
      <c r="AB33" s="243">
        <v>700</v>
      </c>
      <c r="AC33" s="230" t="str">
        <f t="shared" si="6"/>
        <v>Thule Möbler AB</v>
      </c>
      <c r="AD33" s="168">
        <v>700</v>
      </c>
      <c r="AE33" s="168">
        <v>650</v>
      </c>
      <c r="AF33" s="168">
        <v>770</v>
      </c>
      <c r="AG33" s="243">
        <v>700</v>
      </c>
      <c r="AH33" s="230" t="str">
        <f t="shared" si="7"/>
        <v>Thule Möbler AB</v>
      </c>
      <c r="AI33" s="168">
        <v>761</v>
      </c>
      <c r="AJ33" s="168">
        <v>707</v>
      </c>
      <c r="AK33" s="168">
        <v>837</v>
      </c>
      <c r="AL33" s="243">
        <v>761</v>
      </c>
      <c r="AM33" s="230" t="str">
        <f t="shared" si="8"/>
        <v>Thule Möbler AB</v>
      </c>
      <c r="AN33" s="168">
        <v>700</v>
      </c>
      <c r="AO33" s="168">
        <v>650</v>
      </c>
      <c r="AP33" s="168">
        <v>770</v>
      </c>
      <c r="AQ33" s="243">
        <v>700</v>
      </c>
    </row>
    <row r="34" spans="3:43" ht="13" thickBot="1" x14ac:dyDescent="0.3">
      <c r="X34" s="232" t="str">
        <f t="shared" si="5"/>
        <v>AB Yllw</v>
      </c>
      <c r="Y34" s="244">
        <v>746</v>
      </c>
      <c r="Z34" s="244">
        <v>746</v>
      </c>
      <c r="AA34" s="244">
        <v>746</v>
      </c>
      <c r="AB34" s="245">
        <v>1066</v>
      </c>
      <c r="AC34" s="232" t="str">
        <f t="shared" si="6"/>
        <v>AB Yllw</v>
      </c>
      <c r="AD34" s="244">
        <v>699</v>
      </c>
      <c r="AE34" s="244">
        <v>699</v>
      </c>
      <c r="AF34" s="244">
        <v>699</v>
      </c>
      <c r="AG34" s="245">
        <v>999</v>
      </c>
      <c r="AH34" s="232" t="str">
        <f t="shared" si="7"/>
        <v>AB Yllw</v>
      </c>
      <c r="AI34" s="244">
        <v>760</v>
      </c>
      <c r="AJ34" s="244">
        <v>760</v>
      </c>
      <c r="AK34" s="244">
        <v>760</v>
      </c>
      <c r="AL34" s="245">
        <v>1086</v>
      </c>
      <c r="AM34" s="232" t="str">
        <f t="shared" si="8"/>
        <v>AB Yllw</v>
      </c>
      <c r="AN34" s="244">
        <v>774</v>
      </c>
      <c r="AO34" s="244">
        <v>774</v>
      </c>
      <c r="AP34" s="244" t="s">
        <v>802</v>
      </c>
      <c r="AQ34" s="245">
        <v>1106</v>
      </c>
    </row>
    <row r="35" spans="3:43" ht="13.5" thickBot="1" x14ac:dyDescent="0.35">
      <c r="H35" s="33"/>
      <c r="I35" s="33"/>
      <c r="J35" s="33" t="s">
        <v>75</v>
      </c>
      <c r="K35" s="41"/>
      <c r="L35" s="33" t="s">
        <v>511</v>
      </c>
      <c r="N35" s="33" t="s">
        <v>512</v>
      </c>
      <c r="P35" s="33" t="s">
        <v>515</v>
      </c>
    </row>
    <row r="36" spans="3:43" ht="13.5" thickBot="1" x14ac:dyDescent="0.35">
      <c r="C36" s="33"/>
      <c r="D36" s="47" t="s">
        <v>109</v>
      </c>
      <c r="F36" s="56" t="s">
        <v>98</v>
      </c>
      <c r="H36" s="56" t="s">
        <v>108</v>
      </c>
      <c r="J36" s="57" t="s">
        <v>53</v>
      </c>
      <c r="L36" s="98" t="s">
        <v>503</v>
      </c>
      <c r="N36" s="57" t="s">
        <v>503</v>
      </c>
      <c r="P36" s="57" t="s">
        <v>516</v>
      </c>
      <c r="S36"/>
      <c r="X36" s="170" t="s">
        <v>501</v>
      </c>
      <c r="Y36" s="170" t="s">
        <v>633</v>
      </c>
      <c r="Z36" s="170" t="s">
        <v>634</v>
      </c>
      <c r="AA36" s="170" t="s">
        <v>635</v>
      </c>
      <c r="AB36" s="170" t="s">
        <v>636</v>
      </c>
      <c r="AC36" s="170" t="s">
        <v>637</v>
      </c>
      <c r="AD36" s="170" t="s">
        <v>638</v>
      </c>
      <c r="AE36" s="170" t="s">
        <v>639</v>
      </c>
      <c r="AF36" s="170" t="s">
        <v>640</v>
      </c>
      <c r="AG36" s="170" t="s">
        <v>759</v>
      </c>
    </row>
    <row r="37" spans="3:43" ht="13" x14ac:dyDescent="0.3">
      <c r="C37" s="40"/>
      <c r="D37" s="48"/>
      <c r="E37" s="40"/>
      <c r="F37" s="55" t="s">
        <v>90</v>
      </c>
      <c r="H37" s="83" t="s">
        <v>226</v>
      </c>
      <c r="J37" s="58" t="s">
        <v>54</v>
      </c>
      <c r="K37" s="40"/>
      <c r="L37" s="99" t="s">
        <v>513</v>
      </c>
      <c r="N37" s="58" t="s">
        <v>513</v>
      </c>
      <c r="P37" s="58" t="s">
        <v>517</v>
      </c>
      <c r="S37"/>
      <c r="X37" s="170" t="str">
        <f>X21</f>
        <v>Addentity Interiör AB</v>
      </c>
      <c r="Y37" s="169">
        <v>0.27</v>
      </c>
      <c r="Z37" s="169">
        <v>0.26</v>
      </c>
      <c r="AA37" s="167"/>
      <c r="AB37" s="167"/>
      <c r="AC37" s="167"/>
      <c r="AD37" s="169">
        <v>0.2</v>
      </c>
      <c r="AE37" s="167"/>
      <c r="AF37" s="169">
        <v>0.28000000000000003</v>
      </c>
      <c r="AG37" s="167"/>
    </row>
    <row r="38" spans="3:43" ht="13" x14ac:dyDescent="0.3">
      <c r="C38" s="40"/>
      <c r="D38" s="49"/>
      <c r="E38" s="40"/>
      <c r="F38" s="51" t="s">
        <v>99</v>
      </c>
      <c r="H38" s="53" t="s">
        <v>91</v>
      </c>
      <c r="J38" s="58" t="s">
        <v>55</v>
      </c>
      <c r="K38" s="40"/>
      <c r="L38" s="99" t="s">
        <v>504</v>
      </c>
      <c r="N38" s="58" t="s">
        <v>504</v>
      </c>
      <c r="P38" s="58" t="s">
        <v>502</v>
      </c>
      <c r="S38"/>
      <c r="X38" s="170" t="str">
        <f t="shared" ref="X38:X50" si="9">X22</f>
        <v>AJ Produkter AB</v>
      </c>
      <c r="Y38" s="169">
        <v>0.15</v>
      </c>
      <c r="Z38" s="169">
        <v>0.15</v>
      </c>
      <c r="AA38" s="167"/>
      <c r="AB38" s="167"/>
      <c r="AC38" s="169">
        <v>0.15</v>
      </c>
      <c r="AD38" s="169">
        <v>0.12</v>
      </c>
      <c r="AE38" s="169">
        <v>0.15</v>
      </c>
      <c r="AF38" s="167"/>
      <c r="AG38" s="169">
        <v>0.15</v>
      </c>
    </row>
    <row r="39" spans="3:43" ht="50.5" thickBot="1" x14ac:dyDescent="0.35">
      <c r="C39" s="40"/>
      <c r="D39" s="50" t="s">
        <v>245</v>
      </c>
      <c r="E39" s="40"/>
      <c r="F39" s="51" t="s">
        <v>100</v>
      </c>
      <c r="H39" s="53" t="s">
        <v>93</v>
      </c>
      <c r="J39" s="58" t="s">
        <v>56</v>
      </c>
      <c r="K39" s="40"/>
      <c r="L39" s="99" t="s">
        <v>505</v>
      </c>
      <c r="N39" s="58" t="s">
        <v>505</v>
      </c>
      <c r="S39"/>
      <c r="X39" s="170" t="str">
        <f t="shared" si="9"/>
        <v>Aktiebolaget Evert Lindelöf Inredningsservice</v>
      </c>
      <c r="Y39" s="169">
        <v>0.28000000000000003</v>
      </c>
      <c r="Z39" s="169">
        <v>0.25</v>
      </c>
      <c r="AA39" s="167"/>
      <c r="AB39" s="167"/>
      <c r="AC39" s="167"/>
      <c r="AD39" s="167"/>
      <c r="AE39" s="167"/>
      <c r="AF39" s="167"/>
      <c r="AG39" s="167"/>
    </row>
    <row r="40" spans="3:43" ht="13" x14ac:dyDescent="0.3">
      <c r="C40" s="40"/>
      <c r="E40" s="40"/>
      <c r="F40" s="51" t="s">
        <v>101</v>
      </c>
      <c r="H40" s="53" t="s">
        <v>227</v>
      </c>
      <c r="J40" s="58" t="s">
        <v>57</v>
      </c>
      <c r="K40" s="40"/>
      <c r="L40" s="99" t="s">
        <v>506</v>
      </c>
      <c r="N40" s="58" t="s">
        <v>506</v>
      </c>
      <c r="S40"/>
      <c r="X40" s="170" t="str">
        <f t="shared" si="9"/>
        <v>Bruynzeel Storage Systems AB</v>
      </c>
      <c r="Y40" s="167"/>
      <c r="Z40" s="167"/>
      <c r="AA40" s="167"/>
      <c r="AB40" s="169">
        <v>0.5</v>
      </c>
      <c r="AC40" s="167"/>
      <c r="AD40" s="167"/>
      <c r="AE40" s="167"/>
      <c r="AF40" s="167"/>
      <c r="AG40" s="167"/>
    </row>
    <row r="41" spans="3:43" ht="13.5" thickBot="1" x14ac:dyDescent="0.35">
      <c r="C41" s="40"/>
      <c r="D41" s="33" t="s">
        <v>110</v>
      </c>
      <c r="E41" s="40"/>
      <c r="F41" s="51" t="s">
        <v>102</v>
      </c>
      <c r="H41" s="54" t="s">
        <v>92</v>
      </c>
      <c r="J41" s="58" t="s">
        <v>58</v>
      </c>
      <c r="K41" s="40"/>
      <c r="L41" s="99" t="s">
        <v>507</v>
      </c>
      <c r="N41" s="58" t="s">
        <v>507</v>
      </c>
      <c r="S41"/>
      <c r="X41" s="170" t="str">
        <f t="shared" si="9"/>
        <v>EFG European Furniture Group Aktiebolag</v>
      </c>
      <c r="Y41" s="169">
        <v>0.31</v>
      </c>
      <c r="Z41" s="167"/>
      <c r="AA41" s="167"/>
      <c r="AB41" s="167"/>
      <c r="AC41" s="167"/>
      <c r="AD41" s="167"/>
      <c r="AE41" s="167"/>
      <c r="AF41" s="167"/>
      <c r="AG41" s="167"/>
    </row>
    <row r="42" spans="3:43" ht="13" x14ac:dyDescent="0.3">
      <c r="C42" s="40"/>
      <c r="D42" s="88" t="s">
        <v>107</v>
      </c>
      <c r="E42" s="40"/>
      <c r="F42" s="51" t="s">
        <v>103</v>
      </c>
      <c r="J42" s="58" t="s">
        <v>59</v>
      </c>
      <c r="K42" s="40"/>
      <c r="L42" s="99" t="s">
        <v>508</v>
      </c>
      <c r="N42" s="58" t="s">
        <v>508</v>
      </c>
      <c r="S42"/>
      <c r="X42" s="170" t="str">
        <f t="shared" si="9"/>
        <v>Input interiör AB</v>
      </c>
      <c r="Y42" s="169">
        <v>0.22</v>
      </c>
      <c r="Z42" s="169">
        <v>0.23</v>
      </c>
      <c r="AA42" s="169">
        <v>0.26</v>
      </c>
      <c r="AB42" s="169">
        <v>0.24</v>
      </c>
      <c r="AC42" s="169">
        <v>0.09</v>
      </c>
      <c r="AD42" s="169">
        <v>0.15</v>
      </c>
      <c r="AE42" s="169">
        <v>0.26</v>
      </c>
      <c r="AF42" s="169">
        <v>0.26</v>
      </c>
      <c r="AG42" s="169">
        <v>0.28000000000000003</v>
      </c>
    </row>
    <row r="43" spans="3:43" ht="13" x14ac:dyDescent="0.3">
      <c r="D43" s="89" t="s">
        <v>240</v>
      </c>
      <c r="F43" s="51" t="s">
        <v>104</v>
      </c>
      <c r="J43" s="58" t="s">
        <v>60</v>
      </c>
      <c r="K43" s="40"/>
      <c r="L43" s="99" t="s">
        <v>88</v>
      </c>
      <c r="N43" s="58" t="s">
        <v>88</v>
      </c>
      <c r="S43"/>
      <c r="X43" s="170" t="str">
        <f t="shared" si="9"/>
        <v>Inventia Inredningsbyrån AB</v>
      </c>
      <c r="Y43" s="169">
        <v>0.22</v>
      </c>
      <c r="Z43" s="167"/>
      <c r="AA43" s="167"/>
      <c r="AB43" s="167"/>
      <c r="AC43" s="167"/>
      <c r="AD43" s="167"/>
      <c r="AE43" s="167"/>
      <c r="AF43" s="167"/>
      <c r="AG43" s="167"/>
    </row>
    <row r="44" spans="3:43" ht="38" thickBot="1" x14ac:dyDescent="0.35">
      <c r="D44" s="90" t="s">
        <v>241</v>
      </c>
      <c r="F44" s="52" t="s">
        <v>105</v>
      </c>
      <c r="J44" s="58" t="s">
        <v>61</v>
      </c>
      <c r="K44" s="40"/>
      <c r="L44" s="58" t="s">
        <v>599</v>
      </c>
      <c r="N44" s="58" t="s">
        <v>509</v>
      </c>
      <c r="S44"/>
      <c r="X44" s="170" t="str">
        <f t="shared" si="9"/>
        <v>Kinnarps AB</v>
      </c>
      <c r="Y44" s="169">
        <v>0.2</v>
      </c>
      <c r="Z44" s="169">
        <v>0.2</v>
      </c>
      <c r="AA44" s="169">
        <v>0</v>
      </c>
      <c r="AB44" s="169">
        <v>0.1</v>
      </c>
      <c r="AC44" s="167"/>
      <c r="AD44" s="169">
        <v>0.1</v>
      </c>
      <c r="AE44" s="169">
        <v>0.17</v>
      </c>
      <c r="AF44" s="169">
        <v>0.2</v>
      </c>
      <c r="AG44" s="169">
        <v>0.2</v>
      </c>
    </row>
    <row r="45" spans="3:43" ht="38" thickBot="1" x14ac:dyDescent="0.35">
      <c r="D45" s="90" t="s">
        <v>242</v>
      </c>
      <c r="J45" s="58" t="s">
        <v>62</v>
      </c>
      <c r="K45" s="40"/>
      <c r="L45" s="58" t="s">
        <v>510</v>
      </c>
      <c r="N45" s="59"/>
      <c r="O45" s="33"/>
      <c r="S45"/>
      <c r="X45" s="170" t="str">
        <f t="shared" si="9"/>
        <v>Martela Oyj</v>
      </c>
      <c r="Y45" s="169">
        <v>0.25</v>
      </c>
      <c r="Z45" s="169">
        <v>0.25</v>
      </c>
      <c r="AA45" s="169">
        <v>0.45</v>
      </c>
      <c r="AB45" s="167"/>
      <c r="AC45" s="167"/>
      <c r="AD45" s="167"/>
      <c r="AE45" s="167"/>
      <c r="AF45" s="167"/>
      <c r="AG45" s="169">
        <v>0.28999999999999998</v>
      </c>
    </row>
    <row r="46" spans="3:43" ht="25.5" thickBot="1" x14ac:dyDescent="0.35">
      <c r="D46" s="91" t="s">
        <v>243</v>
      </c>
      <c r="F46" s="19" t="s">
        <v>486</v>
      </c>
      <c r="J46" s="58" t="s">
        <v>74</v>
      </c>
      <c r="K46" s="40"/>
      <c r="L46" s="58" t="s">
        <v>509</v>
      </c>
      <c r="O46" s="27"/>
      <c r="S46"/>
      <c r="X46" s="170" t="str">
        <f t="shared" si="9"/>
        <v>Senab AB</v>
      </c>
      <c r="Y46" s="169">
        <v>0.28000000000000003</v>
      </c>
      <c r="Z46" s="169">
        <v>0.22</v>
      </c>
      <c r="AA46" s="169">
        <v>0.35</v>
      </c>
      <c r="AB46" s="169">
        <v>0.3</v>
      </c>
      <c r="AC46" s="169">
        <v>0.34</v>
      </c>
      <c r="AD46" s="169">
        <v>0.14000000000000001</v>
      </c>
      <c r="AE46" s="167"/>
      <c r="AF46" s="169">
        <v>0.22</v>
      </c>
      <c r="AG46" s="169">
        <v>0.27</v>
      </c>
    </row>
    <row r="47" spans="3:43" ht="13.5" thickBot="1" x14ac:dyDescent="0.35">
      <c r="F47" s="48"/>
      <c r="J47" s="58" t="s">
        <v>63</v>
      </c>
      <c r="K47" s="40"/>
      <c r="L47" s="59"/>
      <c r="O47" s="27"/>
      <c r="S47"/>
      <c r="X47" s="170" t="str">
        <f t="shared" si="9"/>
        <v>Sonesson Inredningar AB</v>
      </c>
      <c r="Y47" s="167"/>
      <c r="Z47" s="167"/>
      <c r="AA47" s="167"/>
      <c r="AB47" s="167"/>
      <c r="AC47" s="169">
        <v>0.47</v>
      </c>
      <c r="AD47" s="167"/>
      <c r="AE47" s="167"/>
      <c r="AF47" s="167"/>
      <c r="AG47" s="167"/>
    </row>
    <row r="48" spans="3:43" ht="13.5" thickBot="1" x14ac:dyDescent="0.35">
      <c r="F48" s="59" t="s">
        <v>485</v>
      </c>
      <c r="J48" s="58" t="s">
        <v>64</v>
      </c>
      <c r="K48" s="40"/>
      <c r="L48" s="40"/>
      <c r="M48" s="40"/>
      <c r="O48" s="27"/>
      <c r="S48"/>
      <c r="X48" s="170" t="str">
        <f t="shared" si="9"/>
        <v>Sono Sverige</v>
      </c>
      <c r="Y48" s="169">
        <v>0.22</v>
      </c>
      <c r="Z48" s="169">
        <v>0.2</v>
      </c>
      <c r="AA48" s="167"/>
      <c r="AB48" s="167"/>
      <c r="AC48" s="169">
        <v>0.38</v>
      </c>
      <c r="AD48" s="167"/>
      <c r="AE48" s="169">
        <v>0.18</v>
      </c>
      <c r="AF48" s="167"/>
      <c r="AG48" s="167"/>
    </row>
    <row r="49" spans="3:33" ht="13.5" thickBot="1" x14ac:dyDescent="0.35">
      <c r="D49" s="72"/>
      <c r="F49" s="59" t="s">
        <v>548</v>
      </c>
      <c r="J49" s="58" t="s">
        <v>65</v>
      </c>
      <c r="K49" s="40"/>
      <c r="L49" s="40"/>
      <c r="M49" s="40"/>
      <c r="N49" s="27"/>
      <c r="O49" s="27"/>
      <c r="R49" s="33"/>
      <c r="S49"/>
      <c r="X49" s="170" t="str">
        <f t="shared" si="9"/>
        <v>Thule Möbler AB</v>
      </c>
      <c r="Y49" s="167"/>
      <c r="Z49" s="167"/>
      <c r="AA49" s="167"/>
      <c r="AB49" s="167"/>
      <c r="AC49" s="167"/>
      <c r="AD49" s="167"/>
      <c r="AE49" s="167"/>
      <c r="AF49" s="167"/>
      <c r="AG49" s="169">
        <v>0.28000000000000003</v>
      </c>
    </row>
    <row r="50" spans="3:33" ht="13" x14ac:dyDescent="0.3">
      <c r="J50" s="58" t="s">
        <v>66</v>
      </c>
      <c r="K50" s="40"/>
      <c r="L50" s="40"/>
      <c r="R50" s="156"/>
      <c r="S50"/>
      <c r="X50" s="170" t="str">
        <f t="shared" si="9"/>
        <v>AB Yllw</v>
      </c>
      <c r="Y50" s="167"/>
      <c r="Z50" s="167"/>
      <c r="AA50" s="167"/>
      <c r="AB50" s="169">
        <v>0.27</v>
      </c>
      <c r="AC50" s="167"/>
      <c r="AD50" s="167"/>
      <c r="AE50" s="167"/>
      <c r="AF50" s="169">
        <v>0.27</v>
      </c>
      <c r="AG50" s="169">
        <v>0.26</v>
      </c>
    </row>
    <row r="51" spans="3:33" x14ac:dyDescent="0.25">
      <c r="J51" s="58" t="s">
        <v>67</v>
      </c>
      <c r="K51" s="40"/>
      <c r="L51" s="40"/>
      <c r="R51" s="156"/>
      <c r="S51"/>
    </row>
    <row r="52" spans="3:33" x14ac:dyDescent="0.25">
      <c r="J52" s="58" t="s">
        <v>68</v>
      </c>
      <c r="K52" s="40"/>
      <c r="L52" s="40"/>
      <c r="R52" s="156"/>
      <c r="S52"/>
    </row>
    <row r="53" spans="3:33" x14ac:dyDescent="0.25">
      <c r="J53" s="58" t="s">
        <v>69</v>
      </c>
      <c r="K53" s="40"/>
      <c r="L53" s="40"/>
      <c r="R53" s="156"/>
    </row>
    <row r="54" spans="3:33" x14ac:dyDescent="0.25">
      <c r="J54" s="58" t="s">
        <v>70</v>
      </c>
      <c r="K54" s="40"/>
      <c r="L54" s="40"/>
    </row>
    <row r="55" spans="3:33" ht="12.75" customHeight="1" x14ac:dyDescent="0.25">
      <c r="D55" s="45"/>
      <c r="E55" s="45"/>
      <c r="G55" s="45"/>
      <c r="H55" s="45"/>
      <c r="I55" s="45"/>
      <c r="J55" s="58" t="s">
        <v>71</v>
      </c>
      <c r="K55" s="40"/>
      <c r="L55" s="40"/>
    </row>
    <row r="56" spans="3:33" ht="12.75" customHeight="1" x14ac:dyDescent="0.25">
      <c r="D56" s="45"/>
      <c r="E56" s="45"/>
      <c r="G56" s="45"/>
      <c r="H56" s="45"/>
      <c r="I56" s="45"/>
      <c r="J56" s="58" t="s">
        <v>72</v>
      </c>
      <c r="K56" s="40"/>
      <c r="L56" s="40"/>
    </row>
    <row r="57" spans="3:33" ht="13" thickBot="1" x14ac:dyDescent="0.3">
      <c r="J57" s="59" t="s">
        <v>73</v>
      </c>
      <c r="K57" s="40"/>
      <c r="L57" s="40"/>
    </row>
    <row r="59" spans="3:33" ht="13" x14ac:dyDescent="0.3">
      <c r="C59" s="33" t="s">
        <v>111</v>
      </c>
    </row>
    <row r="60" spans="3:33" ht="13" x14ac:dyDescent="0.3">
      <c r="C60" s="42" t="s">
        <v>19</v>
      </c>
      <c r="D60" s="42" t="s">
        <v>20</v>
      </c>
      <c r="E60" s="42" t="s">
        <v>30</v>
      </c>
      <c r="F60" s="42" t="s">
        <v>4</v>
      </c>
      <c r="G60" s="42" t="s">
        <v>5</v>
      </c>
      <c r="H60" s="42" t="s">
        <v>7</v>
      </c>
      <c r="I60" s="42" t="s">
        <v>26</v>
      </c>
      <c r="J60" s="42" t="s">
        <v>27</v>
      </c>
      <c r="K60" s="42" t="s">
        <v>24</v>
      </c>
      <c r="L60" s="42" t="s">
        <v>21</v>
      </c>
      <c r="M60" s="42" t="s">
        <v>2</v>
      </c>
      <c r="N60" s="42" t="s">
        <v>22</v>
      </c>
      <c r="O60" s="42" t="s">
        <v>23</v>
      </c>
      <c r="P60" s="42" t="s">
        <v>8</v>
      </c>
      <c r="Q60" s="42" t="s">
        <v>25</v>
      </c>
      <c r="R60" s="42" t="s">
        <v>521</v>
      </c>
      <c r="T60" s="103" t="s">
        <v>543</v>
      </c>
      <c r="U60" s="103" t="s">
        <v>532</v>
      </c>
      <c r="V60" s="103" t="s">
        <v>542</v>
      </c>
      <c r="W60" s="103" t="s">
        <v>536</v>
      </c>
      <c r="X60" s="103" t="s">
        <v>534</v>
      </c>
      <c r="Y60" s="103" t="s">
        <v>535</v>
      </c>
      <c r="Z60" s="103" t="s">
        <v>538</v>
      </c>
      <c r="AA60" s="103" t="s">
        <v>539</v>
      </c>
      <c r="AB60" s="103" t="s">
        <v>533</v>
      </c>
      <c r="AC60" s="103" t="s">
        <v>540</v>
      </c>
      <c r="AD60" s="103" t="s">
        <v>541</v>
      </c>
      <c r="AE60" s="103" t="s">
        <v>537</v>
      </c>
      <c r="AF60" s="105">
        <f>INDEX($B$4:$B$16,MATCH('1 Specifikation'!USRDelområde,Admin!$C$4:$C$16,0))</f>
        <v>0</v>
      </c>
      <c r="AG60" s="105">
        <f>INDEX($B$4:$B$16,MATCH('1 Specifikation'!USRDelområde,Admin!$C$4:$C$16,0))</f>
        <v>0</v>
      </c>
    </row>
    <row r="61" spans="3:33" ht="13" x14ac:dyDescent="0.3">
      <c r="C61" s="107"/>
      <c r="D61" s="107"/>
      <c r="E61" s="107"/>
      <c r="F61" s="107"/>
      <c r="G61" s="107"/>
      <c r="H61" s="107"/>
      <c r="I61" s="107"/>
      <c r="J61" s="107"/>
      <c r="K61" s="107"/>
      <c r="L61" s="107"/>
      <c r="M61" s="107"/>
      <c r="N61" s="107"/>
      <c r="O61" s="107"/>
      <c r="P61" s="107"/>
      <c r="Q61" s="107"/>
      <c r="R61" s="107"/>
      <c r="S61" s="108"/>
      <c r="T61" s="109"/>
      <c r="U61" s="109"/>
      <c r="V61" s="109"/>
      <c r="W61" s="109"/>
      <c r="X61" s="109"/>
      <c r="Y61" s="109"/>
      <c r="Z61" s="109"/>
      <c r="AA61" s="109"/>
      <c r="AB61" s="109"/>
      <c r="AC61" s="109"/>
      <c r="AD61" s="109"/>
      <c r="AE61" s="109"/>
      <c r="AF61" s="104"/>
      <c r="AG61" s="106"/>
    </row>
    <row r="62" spans="3:33" ht="13" x14ac:dyDescent="0.3">
      <c r="C62" s="115" t="s">
        <v>522</v>
      </c>
      <c r="D62" s="115"/>
      <c r="E62" s="116" t="s">
        <v>642</v>
      </c>
      <c r="F62" s="115" t="s">
        <v>656</v>
      </c>
      <c r="G62" s="115" t="s">
        <v>668</v>
      </c>
      <c r="H62" s="115" t="s">
        <v>681</v>
      </c>
      <c r="I62" s="115"/>
      <c r="J62" s="115"/>
      <c r="K62" s="115" t="s">
        <v>689</v>
      </c>
      <c r="L62" s="115" t="s">
        <v>703</v>
      </c>
      <c r="M62" s="115" t="s">
        <v>714</v>
      </c>
      <c r="N62" s="120" t="s">
        <v>725</v>
      </c>
      <c r="O62" s="115"/>
      <c r="P62" s="115"/>
      <c r="Q62" s="115" t="s">
        <v>736</v>
      </c>
      <c r="R62" s="115" t="s">
        <v>750</v>
      </c>
      <c r="T62" s="102" t="str">
        <f>IFERROR(IF(FIND(T$60,$R62)&gt;=1,$C62,""),"")</f>
        <v>Addentity Interiör AB</v>
      </c>
      <c r="U62" s="102" t="str">
        <f t="shared" ref="U62:W76" si="10">IFERROR(IF(FIND(U$60,$R62)&gt;=1,$C62,""),"")</f>
        <v>Addentity Interiör AB</v>
      </c>
      <c r="V62" s="102" t="str">
        <f t="shared" si="10"/>
        <v/>
      </c>
      <c r="W62" s="102" t="str">
        <f t="shared" si="10"/>
        <v/>
      </c>
      <c r="X62" s="102" t="str">
        <f t="shared" ref="X62:AE71" si="11">IFERROR(IF(FIND(X$60,$R62)&gt;=1,$C62,""),"")</f>
        <v/>
      </c>
      <c r="Y62" s="102" t="str">
        <f t="shared" si="11"/>
        <v>Addentity Interiör AB</v>
      </c>
      <c r="Z62" s="102" t="str">
        <f t="shared" si="11"/>
        <v/>
      </c>
      <c r="AA62" s="102" t="str">
        <f t="shared" si="11"/>
        <v>Addentity Interiör AB</v>
      </c>
      <c r="AB62" s="102" t="str">
        <f t="shared" si="11"/>
        <v/>
      </c>
      <c r="AC62" s="102" t="str">
        <f t="shared" si="11"/>
        <v/>
      </c>
      <c r="AD62" s="102" t="str">
        <f t="shared" si="11"/>
        <v/>
      </c>
      <c r="AE62" s="102" t="str">
        <f t="shared" si="11"/>
        <v/>
      </c>
      <c r="AF62" s="104" t="e">
        <f>INDEX($T62:$AE62,,MATCH($AF$60,$T$60:$AE$60,0))</f>
        <v>#N/A</v>
      </c>
      <c r="AG62" s="104" t="str">
        <f t="array" ref="AG62">IFERROR(INDEX($AF$62:$AF$105,SMALL(IF($AF$62:$AF$105&lt;&gt;"",ROW($AF$62:$AF$105)-ROW(AF$62)+1),ROWS(AG62:AG$62))),"")</f>
        <v/>
      </c>
    </row>
    <row r="63" spans="3:33" ht="13" x14ac:dyDescent="0.3">
      <c r="C63" s="115" t="s">
        <v>621</v>
      </c>
      <c r="D63" s="115"/>
      <c r="E63" s="116" t="s">
        <v>643</v>
      </c>
      <c r="F63" s="115" t="s">
        <v>657</v>
      </c>
      <c r="G63" s="115" t="s">
        <v>669</v>
      </c>
      <c r="H63" s="115" t="s">
        <v>682</v>
      </c>
      <c r="I63" s="115"/>
      <c r="J63" s="115"/>
      <c r="K63" s="115" t="s">
        <v>690</v>
      </c>
      <c r="L63" s="115" t="s">
        <v>704</v>
      </c>
      <c r="M63" s="115" t="s">
        <v>715</v>
      </c>
      <c r="N63" s="120" t="s">
        <v>726</v>
      </c>
      <c r="O63" s="115"/>
      <c r="P63" s="115"/>
      <c r="Q63" s="117" t="s">
        <v>737</v>
      </c>
      <c r="R63" s="115" t="s">
        <v>751</v>
      </c>
      <c r="T63" s="102" t="str">
        <f t="shared" ref="T63:T76" si="12">IFERROR(IF(FIND(T$60,$R63)&gt;=1,$C63,""),"")</f>
        <v>AJ Produkter AB</v>
      </c>
      <c r="U63" s="102" t="str">
        <f t="shared" si="10"/>
        <v>AJ Produkter AB</v>
      </c>
      <c r="V63" s="102" t="str">
        <f t="shared" si="10"/>
        <v/>
      </c>
      <c r="W63" s="102" t="str">
        <f t="shared" si="10"/>
        <v/>
      </c>
      <c r="X63" s="102" t="str">
        <f t="shared" si="11"/>
        <v>AJ Produkter AB</v>
      </c>
      <c r="Y63" s="102" t="str">
        <f t="shared" si="11"/>
        <v>AJ Produkter AB</v>
      </c>
      <c r="Z63" s="102" t="str">
        <f t="shared" si="11"/>
        <v>AJ Produkter AB</v>
      </c>
      <c r="AA63" s="102" t="str">
        <f t="shared" si="11"/>
        <v/>
      </c>
      <c r="AB63" s="102" t="str">
        <f t="shared" si="11"/>
        <v>AJ Produkter AB</v>
      </c>
      <c r="AC63" s="102" t="str">
        <f t="shared" si="11"/>
        <v/>
      </c>
      <c r="AD63" s="102" t="str">
        <f t="shared" si="11"/>
        <v/>
      </c>
      <c r="AE63" s="102" t="str">
        <f t="shared" si="11"/>
        <v/>
      </c>
      <c r="AF63" s="104" t="e">
        <f t="shared" ref="AF63:AF105" si="13">INDEX($T63:$AE63,,MATCH($AF$60,$T$60:$AE$60,0))</f>
        <v>#N/A</v>
      </c>
      <c r="AG63" s="104" t="str">
        <f t="array" ref="AG63">IFERROR(INDEX($AF$62:$AF$105,SMALL(IF($AF$62:$AF$105&lt;&gt;"",ROW($AF$62:$AF$105)-ROW(AF$62)+1),ROWS(AG$62:AG63))),"")</f>
        <v/>
      </c>
    </row>
    <row r="64" spans="3:33" ht="13" x14ac:dyDescent="0.3">
      <c r="C64" s="115" t="s">
        <v>523</v>
      </c>
      <c r="D64" s="115"/>
      <c r="E64" s="116" t="s">
        <v>644</v>
      </c>
      <c r="F64" s="115" t="s">
        <v>658</v>
      </c>
      <c r="G64" s="115" t="s">
        <v>670</v>
      </c>
      <c r="H64" s="115" t="s">
        <v>683</v>
      </c>
      <c r="I64" s="115"/>
      <c r="J64" s="115"/>
      <c r="K64" s="115" t="s">
        <v>691</v>
      </c>
      <c r="L64" s="115" t="s">
        <v>705</v>
      </c>
      <c r="M64" s="115" t="s">
        <v>716</v>
      </c>
      <c r="N64" s="120" t="s">
        <v>727</v>
      </c>
      <c r="O64" s="115"/>
      <c r="P64" s="115"/>
      <c r="Q64" s="115" t="s">
        <v>738</v>
      </c>
      <c r="R64" s="115" t="s">
        <v>752</v>
      </c>
      <c r="T64" s="102" t="str">
        <f t="shared" si="12"/>
        <v>Aktiebolaget Evert Lindelöf Inredningsservice</v>
      </c>
      <c r="U64" s="102" t="str">
        <f t="shared" si="10"/>
        <v>Aktiebolaget Evert Lindelöf Inredningsservice</v>
      </c>
      <c r="V64" s="102" t="str">
        <f t="shared" si="10"/>
        <v/>
      </c>
      <c r="W64" s="102" t="str">
        <f t="shared" si="10"/>
        <v/>
      </c>
      <c r="X64" s="102" t="str">
        <f t="shared" si="11"/>
        <v/>
      </c>
      <c r="Y64" s="102" t="str">
        <f t="shared" si="11"/>
        <v/>
      </c>
      <c r="Z64" s="102" t="str">
        <f t="shared" si="11"/>
        <v/>
      </c>
      <c r="AA64" s="102" t="str">
        <f t="shared" si="11"/>
        <v/>
      </c>
      <c r="AB64" s="102" t="str">
        <f t="shared" si="11"/>
        <v/>
      </c>
      <c r="AC64" s="102" t="str">
        <f t="shared" si="11"/>
        <v/>
      </c>
      <c r="AD64" s="102" t="str">
        <f t="shared" si="11"/>
        <v/>
      </c>
      <c r="AE64" s="102" t="str">
        <f t="shared" si="11"/>
        <v/>
      </c>
      <c r="AF64" s="104" t="e">
        <f t="shared" si="13"/>
        <v>#N/A</v>
      </c>
      <c r="AG64" s="104" t="str">
        <f t="array" ref="AG64">IFERROR(INDEX($AF$62:$AF$105,SMALL(IF($AF$62:$AF$105&lt;&gt;"",ROW($AF$62:$AF$105)-ROW(AF$62)+1),ROWS(AG$62:AG64))),"")</f>
        <v/>
      </c>
    </row>
    <row r="65" spans="3:33" ht="13" x14ac:dyDescent="0.3">
      <c r="C65" s="115" t="s">
        <v>524</v>
      </c>
      <c r="D65" s="115"/>
      <c r="E65" s="116" t="s">
        <v>645</v>
      </c>
      <c r="F65" s="115" t="s">
        <v>659</v>
      </c>
      <c r="G65" s="115" t="s">
        <v>671</v>
      </c>
      <c r="H65" s="115" t="s">
        <v>684</v>
      </c>
      <c r="I65" s="115"/>
      <c r="J65" s="115"/>
      <c r="K65" s="115" t="s">
        <v>692</v>
      </c>
      <c r="L65" s="115" t="s">
        <v>706</v>
      </c>
      <c r="M65" s="119" t="s">
        <v>717</v>
      </c>
      <c r="N65" s="120" t="s">
        <v>728</v>
      </c>
      <c r="O65" s="115"/>
      <c r="P65" s="115"/>
      <c r="Q65" s="117" t="s">
        <v>739</v>
      </c>
      <c r="R65" s="115" t="s">
        <v>536</v>
      </c>
      <c r="T65" s="102" t="str">
        <f t="shared" si="12"/>
        <v/>
      </c>
      <c r="U65" s="102" t="str">
        <f t="shared" si="10"/>
        <v/>
      </c>
      <c r="V65" s="102" t="str">
        <f t="shared" si="10"/>
        <v/>
      </c>
      <c r="W65" s="102" t="str">
        <f t="shared" si="10"/>
        <v>Bruynzeel Storage Systems AB</v>
      </c>
      <c r="X65" s="102" t="str">
        <f t="shared" si="11"/>
        <v/>
      </c>
      <c r="Y65" s="102" t="str">
        <f t="shared" si="11"/>
        <v/>
      </c>
      <c r="Z65" s="102" t="str">
        <f t="shared" si="11"/>
        <v/>
      </c>
      <c r="AA65" s="102" t="str">
        <f t="shared" si="11"/>
        <v/>
      </c>
      <c r="AB65" s="102" t="str">
        <f t="shared" si="11"/>
        <v/>
      </c>
      <c r="AC65" s="102" t="str">
        <f t="shared" si="11"/>
        <v/>
      </c>
      <c r="AD65" s="102" t="str">
        <f t="shared" si="11"/>
        <v/>
      </c>
      <c r="AE65" s="102" t="str">
        <f t="shared" si="11"/>
        <v/>
      </c>
      <c r="AF65" s="104" t="e">
        <f t="shared" si="13"/>
        <v>#N/A</v>
      </c>
      <c r="AG65" s="104" t="str">
        <f t="array" ref="AG65">IFERROR(INDEX($AF$62:$AF$105,SMALL(IF($AF$62:$AF$105&lt;&gt;"",ROW($AF$62:$AF$105)-ROW(AF$62)+1),ROWS(AG$62:AG65))),"")</f>
        <v/>
      </c>
    </row>
    <row r="66" spans="3:33" ht="13" x14ac:dyDescent="0.3">
      <c r="C66" s="115" t="s">
        <v>525</v>
      </c>
      <c r="D66" s="115"/>
      <c r="E66" s="116" t="s">
        <v>646</v>
      </c>
      <c r="F66" s="115" t="s">
        <v>660</v>
      </c>
      <c r="G66" s="115" t="s">
        <v>672</v>
      </c>
      <c r="H66" s="115" t="s">
        <v>685</v>
      </c>
      <c r="I66" s="115"/>
      <c r="J66" s="115"/>
      <c r="K66" s="115" t="s">
        <v>693</v>
      </c>
      <c r="L66" s="115" t="s">
        <v>707</v>
      </c>
      <c r="M66" s="115" t="s">
        <v>718</v>
      </c>
      <c r="N66" s="120" t="s">
        <v>729</v>
      </c>
      <c r="O66" s="115"/>
      <c r="P66" s="115"/>
      <c r="Q66" s="115" t="s">
        <v>740</v>
      </c>
      <c r="R66" s="115" t="s">
        <v>543</v>
      </c>
      <c r="T66" s="102" t="str">
        <f t="shared" si="12"/>
        <v>EFG European Furniture Group Aktiebolag</v>
      </c>
      <c r="U66" s="102" t="str">
        <f t="shared" si="10"/>
        <v/>
      </c>
      <c r="V66" s="102" t="str">
        <f t="shared" si="10"/>
        <v/>
      </c>
      <c r="W66" s="102" t="str">
        <f t="shared" si="10"/>
        <v/>
      </c>
      <c r="X66" s="102" t="str">
        <f t="shared" si="11"/>
        <v/>
      </c>
      <c r="Y66" s="102" t="str">
        <f t="shared" si="11"/>
        <v/>
      </c>
      <c r="Z66" s="102" t="str">
        <f t="shared" si="11"/>
        <v/>
      </c>
      <c r="AA66" s="102" t="str">
        <f t="shared" si="11"/>
        <v/>
      </c>
      <c r="AB66" s="102" t="str">
        <f t="shared" si="11"/>
        <v/>
      </c>
      <c r="AC66" s="102" t="str">
        <f t="shared" si="11"/>
        <v/>
      </c>
      <c r="AD66" s="102" t="str">
        <f t="shared" si="11"/>
        <v/>
      </c>
      <c r="AE66" s="102" t="str">
        <f t="shared" si="11"/>
        <v/>
      </c>
      <c r="AF66" s="104" t="e">
        <f t="shared" si="13"/>
        <v>#N/A</v>
      </c>
      <c r="AG66" s="104" t="str">
        <f t="array" ref="AG66">IFERROR(INDEX($AF$62:$AF$105,SMALL(IF($AF$62:$AF$105&lt;&gt;"",ROW($AF$62:$AF$105)-ROW(AF$62)+1),ROWS(AG$62:AG66))),"")</f>
        <v/>
      </c>
    </row>
    <row r="67" spans="3:33" ht="13" x14ac:dyDescent="0.3">
      <c r="C67" s="115" t="s">
        <v>526</v>
      </c>
      <c r="D67" s="115"/>
      <c r="E67" s="116" t="s">
        <v>647</v>
      </c>
      <c r="F67" s="115" t="s">
        <v>786</v>
      </c>
      <c r="G67" s="115" t="s">
        <v>673</v>
      </c>
      <c r="H67" s="115" t="s">
        <v>686</v>
      </c>
      <c r="I67" s="115"/>
      <c r="J67" s="115"/>
      <c r="K67" s="115" t="s">
        <v>694</v>
      </c>
      <c r="L67" s="115" t="s">
        <v>782</v>
      </c>
      <c r="M67" s="115" t="s">
        <v>783</v>
      </c>
      <c r="N67" s="120" t="s">
        <v>784</v>
      </c>
      <c r="O67" s="115"/>
      <c r="P67" s="115"/>
      <c r="Q67" s="115" t="s">
        <v>741</v>
      </c>
      <c r="R67" s="115" t="s">
        <v>753</v>
      </c>
      <c r="T67" s="102" t="str">
        <f t="shared" si="12"/>
        <v>Input interiör AB</v>
      </c>
      <c r="U67" s="102" t="str">
        <f t="shared" si="10"/>
        <v>Input interiör AB</v>
      </c>
      <c r="V67" s="102" t="str">
        <f t="shared" si="10"/>
        <v>Input interiör AB</v>
      </c>
      <c r="W67" s="102" t="str">
        <f t="shared" si="10"/>
        <v>Input interiör AB</v>
      </c>
      <c r="X67" s="102" t="str">
        <f t="shared" si="11"/>
        <v>Input interiör AB</v>
      </c>
      <c r="Y67" s="102" t="str">
        <f t="shared" si="11"/>
        <v>Input interiör AB</v>
      </c>
      <c r="Z67" s="102" t="str">
        <f t="shared" si="11"/>
        <v>Input interiör AB</v>
      </c>
      <c r="AA67" s="102" t="str">
        <f t="shared" si="11"/>
        <v>Input interiör AB</v>
      </c>
      <c r="AB67" s="102" t="str">
        <f t="shared" si="11"/>
        <v>Input interiör AB</v>
      </c>
      <c r="AC67" s="102" t="str">
        <f t="shared" si="11"/>
        <v/>
      </c>
      <c r="AD67" s="102" t="str">
        <f t="shared" si="11"/>
        <v/>
      </c>
      <c r="AE67" s="102" t="str">
        <f t="shared" si="11"/>
        <v/>
      </c>
      <c r="AF67" s="104" t="e">
        <f t="shared" si="13"/>
        <v>#N/A</v>
      </c>
      <c r="AG67" s="104" t="str">
        <f t="array" ref="AG67">IFERROR(INDEX($AF$62:$AF$105,SMALL(IF($AF$62:$AF$105&lt;&gt;"",ROW($AF$62:$AF$105)-ROW(AF$62)+1),ROWS(AG$62:AG67))),"")</f>
        <v/>
      </c>
    </row>
    <row r="68" spans="3:33" ht="13" x14ac:dyDescent="0.3">
      <c r="C68" s="115" t="s">
        <v>622</v>
      </c>
      <c r="D68" s="115"/>
      <c r="E68" s="116" t="s">
        <v>648</v>
      </c>
      <c r="F68" s="115" t="s">
        <v>661</v>
      </c>
      <c r="G68" s="115" t="s">
        <v>674</v>
      </c>
      <c r="H68" s="115" t="s">
        <v>683</v>
      </c>
      <c r="I68" s="115"/>
      <c r="J68" s="115"/>
      <c r="K68" s="115" t="s">
        <v>695</v>
      </c>
      <c r="L68" s="115" t="s">
        <v>708</v>
      </c>
      <c r="M68" s="115" t="s">
        <v>719</v>
      </c>
      <c r="N68" s="120" t="s">
        <v>730</v>
      </c>
      <c r="O68" s="115"/>
      <c r="P68" s="115"/>
      <c r="Q68" s="115" t="s">
        <v>742</v>
      </c>
      <c r="R68" s="118" t="s">
        <v>543</v>
      </c>
      <c r="T68" s="102" t="str">
        <f t="shared" si="12"/>
        <v>Inventia Inredningsbyrån AB</v>
      </c>
      <c r="U68" s="102" t="str">
        <f t="shared" si="10"/>
        <v/>
      </c>
      <c r="V68" s="102" t="str">
        <f t="shared" si="10"/>
        <v/>
      </c>
      <c r="W68" s="102" t="str">
        <f t="shared" si="10"/>
        <v/>
      </c>
      <c r="X68" s="102" t="str">
        <f t="shared" si="11"/>
        <v/>
      </c>
      <c r="Y68" s="102" t="str">
        <f t="shared" si="11"/>
        <v/>
      </c>
      <c r="Z68" s="102" t="str">
        <f t="shared" si="11"/>
        <v/>
      </c>
      <c r="AA68" s="102" t="str">
        <f t="shared" si="11"/>
        <v/>
      </c>
      <c r="AB68" s="102" t="str">
        <f t="shared" si="11"/>
        <v/>
      </c>
      <c r="AC68" s="102" t="str">
        <f t="shared" si="11"/>
        <v/>
      </c>
      <c r="AD68" s="102" t="str">
        <f t="shared" si="11"/>
        <v/>
      </c>
      <c r="AE68" s="102" t="str">
        <f t="shared" si="11"/>
        <v/>
      </c>
      <c r="AF68" s="104" t="e">
        <f t="shared" si="13"/>
        <v>#N/A</v>
      </c>
      <c r="AG68" s="104" t="str">
        <f t="array" ref="AG68">IFERROR(INDEX($AF$62:$AF$105,SMALL(IF($AF$62:$AF$105&lt;&gt;"",ROW($AF$62:$AF$105)-ROW(AF$62)+1),ROWS(AG$62:AG68))),"")</f>
        <v/>
      </c>
    </row>
    <row r="69" spans="3:33" ht="13" x14ac:dyDescent="0.3">
      <c r="C69" s="115" t="s">
        <v>527</v>
      </c>
      <c r="D69" s="115"/>
      <c r="E69" s="116" t="s">
        <v>649</v>
      </c>
      <c r="F69" s="117" t="s">
        <v>662</v>
      </c>
      <c r="G69" s="115" t="s">
        <v>675</v>
      </c>
      <c r="H69" s="115" t="s">
        <v>687</v>
      </c>
      <c r="I69" s="115"/>
      <c r="J69" s="115"/>
      <c r="K69" s="115" t="s">
        <v>696</v>
      </c>
      <c r="L69" s="118" t="s">
        <v>709</v>
      </c>
      <c r="M69" s="115" t="s">
        <v>720</v>
      </c>
      <c r="N69" s="120" t="s">
        <v>731</v>
      </c>
      <c r="O69" s="115"/>
      <c r="P69" s="115"/>
      <c r="Q69" s="115" t="s">
        <v>743</v>
      </c>
      <c r="R69" s="118" t="s">
        <v>754</v>
      </c>
      <c r="T69" s="102" t="str">
        <f t="shared" si="12"/>
        <v>Kinnarps AB</v>
      </c>
      <c r="U69" s="102" t="str">
        <f t="shared" si="10"/>
        <v>Kinnarps AB</v>
      </c>
      <c r="V69" s="102" t="str">
        <f t="shared" si="10"/>
        <v>Kinnarps AB</v>
      </c>
      <c r="W69" s="102" t="str">
        <f t="shared" si="10"/>
        <v>Kinnarps AB</v>
      </c>
      <c r="X69" s="102" t="str">
        <f t="shared" si="11"/>
        <v/>
      </c>
      <c r="Y69" s="102" t="str">
        <f t="shared" si="11"/>
        <v>Kinnarps AB</v>
      </c>
      <c r="Z69" s="102" t="str">
        <f t="shared" si="11"/>
        <v>Kinnarps AB</v>
      </c>
      <c r="AA69" s="102" t="str">
        <f t="shared" si="11"/>
        <v>Kinnarps AB</v>
      </c>
      <c r="AB69" s="102" t="str">
        <f t="shared" si="11"/>
        <v>Kinnarps AB</v>
      </c>
      <c r="AC69" s="102" t="str">
        <f t="shared" si="11"/>
        <v/>
      </c>
      <c r="AD69" s="102" t="str">
        <f t="shared" si="11"/>
        <v/>
      </c>
      <c r="AE69" s="102" t="str">
        <f t="shared" si="11"/>
        <v/>
      </c>
      <c r="AF69" s="104" t="e">
        <f t="shared" si="13"/>
        <v>#N/A</v>
      </c>
      <c r="AG69" s="104" t="str">
        <f t="array" ref="AG69">IFERROR(INDEX($AF$62:$AF$105,SMALL(IF($AF$62:$AF$105&lt;&gt;"",ROW($AF$62:$AF$105)-ROW(AF$62)+1),ROWS(AG$62:AG69))),"")</f>
        <v/>
      </c>
    </row>
    <row r="70" spans="3:33" ht="13" x14ac:dyDescent="0.3">
      <c r="C70" s="115" t="s">
        <v>528</v>
      </c>
      <c r="D70" s="115"/>
      <c r="E70" s="116" t="s">
        <v>650</v>
      </c>
      <c r="F70" s="115" t="s">
        <v>663</v>
      </c>
      <c r="G70" s="115" t="s">
        <v>676</v>
      </c>
      <c r="H70" s="115" t="s">
        <v>688</v>
      </c>
      <c r="I70" s="115"/>
      <c r="J70" s="115"/>
      <c r="K70" s="115" t="s">
        <v>697</v>
      </c>
      <c r="L70" s="118" t="s">
        <v>710</v>
      </c>
      <c r="M70" s="115" t="s">
        <v>721</v>
      </c>
      <c r="N70" s="120" t="s">
        <v>732</v>
      </c>
      <c r="O70" s="115"/>
      <c r="P70" s="115"/>
      <c r="Q70" s="115" t="s">
        <v>744</v>
      </c>
      <c r="R70" s="118" t="s">
        <v>755</v>
      </c>
      <c r="T70" s="102" t="str">
        <f t="shared" si="12"/>
        <v>Martela Oyj</v>
      </c>
      <c r="U70" s="102" t="str">
        <f t="shared" si="10"/>
        <v>Martela Oyj</v>
      </c>
      <c r="V70" s="102" t="str">
        <f t="shared" si="10"/>
        <v>Martela Oyj</v>
      </c>
      <c r="W70" s="102" t="str">
        <f t="shared" si="10"/>
        <v/>
      </c>
      <c r="X70" s="102" t="str">
        <f t="shared" si="11"/>
        <v/>
      </c>
      <c r="Y70" s="102" t="str">
        <f t="shared" si="11"/>
        <v/>
      </c>
      <c r="Z70" s="102" t="str">
        <f t="shared" si="11"/>
        <v/>
      </c>
      <c r="AA70" s="102" t="str">
        <f t="shared" si="11"/>
        <v/>
      </c>
      <c r="AB70" s="102" t="str">
        <f t="shared" si="11"/>
        <v>Martela Oyj</v>
      </c>
      <c r="AC70" s="102" t="str">
        <f t="shared" si="11"/>
        <v/>
      </c>
      <c r="AD70" s="102" t="str">
        <f t="shared" si="11"/>
        <v/>
      </c>
      <c r="AE70" s="102" t="str">
        <f t="shared" si="11"/>
        <v/>
      </c>
      <c r="AF70" s="104" t="e">
        <f t="shared" si="13"/>
        <v>#N/A</v>
      </c>
      <c r="AG70" s="104" t="str">
        <f t="array" ref="AG70">IFERROR(INDEX($AF$62:$AF$105,SMALL(IF($AF$62:$AF$105&lt;&gt;"",ROW($AF$62:$AF$105)-ROW(AF$62)+1),ROWS(AG$62:AG70))),"")</f>
        <v/>
      </c>
    </row>
    <row r="71" spans="3:33" ht="13" x14ac:dyDescent="0.3">
      <c r="C71" s="115" t="s">
        <v>529</v>
      </c>
      <c r="D71" s="115"/>
      <c r="E71" s="116" t="s">
        <v>651</v>
      </c>
      <c r="F71" s="115" t="s">
        <v>664</v>
      </c>
      <c r="G71" s="115" t="s">
        <v>677</v>
      </c>
      <c r="H71" s="115" t="s">
        <v>683</v>
      </c>
      <c r="I71" s="115"/>
      <c r="J71" s="115"/>
      <c r="K71" s="115" t="s">
        <v>698</v>
      </c>
      <c r="L71" s="118" t="s">
        <v>711</v>
      </c>
      <c r="M71" s="115" t="s">
        <v>722</v>
      </c>
      <c r="N71" s="120" t="s">
        <v>733</v>
      </c>
      <c r="O71" s="115"/>
      <c r="P71" s="115"/>
      <c r="Q71" s="115" t="s">
        <v>745</v>
      </c>
      <c r="R71" s="115" t="s">
        <v>756</v>
      </c>
      <c r="T71" s="102" t="str">
        <f t="shared" si="12"/>
        <v>Senab AB</v>
      </c>
      <c r="U71" s="102" t="str">
        <f t="shared" si="10"/>
        <v>Senab AB</v>
      </c>
      <c r="V71" s="102" t="str">
        <f t="shared" si="10"/>
        <v>Senab AB</v>
      </c>
      <c r="W71" s="102" t="str">
        <f t="shared" si="10"/>
        <v>Senab AB</v>
      </c>
      <c r="X71" s="102" t="str">
        <f t="shared" si="11"/>
        <v>Senab AB</v>
      </c>
      <c r="Y71" s="102" t="str">
        <f t="shared" si="11"/>
        <v>Senab AB</v>
      </c>
      <c r="Z71" s="102" t="str">
        <f t="shared" si="11"/>
        <v/>
      </c>
      <c r="AA71" s="102" t="str">
        <f t="shared" si="11"/>
        <v>Senab AB</v>
      </c>
      <c r="AB71" s="102" t="str">
        <f t="shared" si="11"/>
        <v>Senab AB</v>
      </c>
      <c r="AC71" s="102" t="str">
        <f t="shared" si="11"/>
        <v/>
      </c>
      <c r="AD71" s="102" t="str">
        <f t="shared" si="11"/>
        <v/>
      </c>
      <c r="AE71" s="102" t="str">
        <f t="shared" si="11"/>
        <v/>
      </c>
      <c r="AF71" s="104" t="e">
        <f t="shared" si="13"/>
        <v>#N/A</v>
      </c>
      <c r="AG71" s="104" t="str">
        <f t="array" ref="AG71">IFERROR(INDEX($AF$62:$AF$105,SMALL(IF($AF$62:$AF$105&lt;&gt;"",ROW($AF$62:$AF$105)-ROW(AF$62)+1),ROWS(AG$62:AG71))),"")</f>
        <v/>
      </c>
    </row>
    <row r="72" spans="3:33" ht="13" x14ac:dyDescent="0.3">
      <c r="C72" s="115" t="s">
        <v>530</v>
      </c>
      <c r="D72" s="115"/>
      <c r="E72" s="116" t="s">
        <v>652</v>
      </c>
      <c r="F72" s="115" t="s">
        <v>665</v>
      </c>
      <c r="G72" s="115" t="s">
        <v>678</v>
      </c>
      <c r="H72" s="115" t="s">
        <v>686</v>
      </c>
      <c r="I72" s="115"/>
      <c r="J72" s="115"/>
      <c r="K72" s="115" t="s">
        <v>699</v>
      </c>
      <c r="L72" s="118" t="s">
        <v>712</v>
      </c>
      <c r="M72" s="119" t="s">
        <v>723</v>
      </c>
      <c r="N72" s="120" t="s">
        <v>734</v>
      </c>
      <c r="O72" s="115"/>
      <c r="P72" s="115"/>
      <c r="Q72" s="115" t="s">
        <v>746</v>
      </c>
      <c r="R72" s="115" t="s">
        <v>534</v>
      </c>
      <c r="T72" s="102" t="str">
        <f t="shared" si="12"/>
        <v/>
      </c>
      <c r="U72" s="102" t="str">
        <f t="shared" si="10"/>
        <v/>
      </c>
      <c r="V72" s="102" t="str">
        <f t="shared" si="10"/>
        <v/>
      </c>
      <c r="W72" s="102" t="str">
        <f t="shared" si="10"/>
        <v/>
      </c>
      <c r="X72" s="102" t="str">
        <f t="shared" ref="X72:AE81" si="14">IFERROR(IF(FIND(X$60,$R72)&gt;=1,$C72,""),"")</f>
        <v>Sonesson Inredningar AB</v>
      </c>
      <c r="Y72" s="102" t="str">
        <f t="shared" si="14"/>
        <v/>
      </c>
      <c r="Z72" s="102" t="str">
        <f t="shared" si="14"/>
        <v/>
      </c>
      <c r="AA72" s="102" t="str">
        <f t="shared" si="14"/>
        <v/>
      </c>
      <c r="AB72" s="102" t="str">
        <f t="shared" si="14"/>
        <v/>
      </c>
      <c r="AC72" s="102" t="str">
        <f t="shared" si="14"/>
        <v/>
      </c>
      <c r="AD72" s="102" t="str">
        <f t="shared" si="14"/>
        <v/>
      </c>
      <c r="AE72" s="102" t="str">
        <f t="shared" si="14"/>
        <v/>
      </c>
      <c r="AF72" s="104" t="e">
        <f t="shared" si="13"/>
        <v>#N/A</v>
      </c>
      <c r="AG72" s="104" t="str">
        <f t="array" ref="AG72">IFERROR(INDEX($AF$62:$AF$105,SMALL(IF($AF$62:$AF$105&lt;&gt;"",ROW($AF$62:$AF$105)-ROW(AF$62)+1),ROWS(AG$62:AG72))),"")</f>
        <v/>
      </c>
    </row>
    <row r="73" spans="3:33" ht="13" x14ac:dyDescent="0.3">
      <c r="C73" s="115" t="s">
        <v>623</v>
      </c>
      <c r="D73" s="115"/>
      <c r="E73" s="116" t="s">
        <v>653</v>
      </c>
      <c r="F73" s="115" t="s">
        <v>665</v>
      </c>
      <c r="G73" s="115" t="s">
        <v>678</v>
      </c>
      <c r="H73" s="115" t="s">
        <v>686</v>
      </c>
      <c r="I73" s="115"/>
      <c r="J73" s="115"/>
      <c r="K73" s="115" t="s">
        <v>700</v>
      </c>
      <c r="L73" s="118" t="s">
        <v>713</v>
      </c>
      <c r="M73" s="115" t="s">
        <v>724</v>
      </c>
      <c r="N73" s="120" t="s">
        <v>735</v>
      </c>
      <c r="O73" s="115"/>
      <c r="P73" s="115"/>
      <c r="Q73" s="117" t="s">
        <v>747</v>
      </c>
      <c r="R73" s="115" t="s">
        <v>757</v>
      </c>
      <c r="T73" s="102" t="str">
        <f t="shared" si="12"/>
        <v>Sono Sverige</v>
      </c>
      <c r="U73" s="102" t="str">
        <f t="shared" si="10"/>
        <v>Sono Sverige</v>
      </c>
      <c r="V73" s="102" t="str">
        <f t="shared" si="10"/>
        <v/>
      </c>
      <c r="W73" s="102" t="str">
        <f t="shared" si="10"/>
        <v/>
      </c>
      <c r="X73" s="102" t="str">
        <f t="shared" si="14"/>
        <v>Sono Sverige</v>
      </c>
      <c r="Y73" s="102" t="str">
        <f t="shared" si="14"/>
        <v/>
      </c>
      <c r="Z73" s="102" t="str">
        <f t="shared" si="14"/>
        <v>Sono Sverige</v>
      </c>
      <c r="AA73" s="102" t="str">
        <f t="shared" si="14"/>
        <v/>
      </c>
      <c r="AB73" s="102" t="str">
        <f t="shared" si="14"/>
        <v/>
      </c>
      <c r="AC73" s="102" t="str">
        <f t="shared" si="14"/>
        <v/>
      </c>
      <c r="AD73" s="102" t="str">
        <f t="shared" si="14"/>
        <v/>
      </c>
      <c r="AE73" s="102" t="str">
        <f t="shared" si="14"/>
        <v/>
      </c>
      <c r="AF73" s="104" t="e">
        <f t="shared" si="13"/>
        <v>#N/A</v>
      </c>
      <c r="AG73" s="104" t="str">
        <f t="array" ref="AG73">IFERROR(INDEX($AF$62:$AF$105,SMALL(IF($AF$62:$AF$105&lt;&gt;"",ROW($AF$62:$AF$105)-ROW(AF$62)+1),ROWS(AG$62:AG73))),"")</f>
        <v/>
      </c>
    </row>
    <row r="74" spans="3:33" ht="13" x14ac:dyDescent="0.3">
      <c r="C74" s="115" t="s">
        <v>531</v>
      </c>
      <c r="D74" s="115"/>
      <c r="E74" s="116" t="s">
        <v>654</v>
      </c>
      <c r="F74" s="115" t="s">
        <v>666</v>
      </c>
      <c r="G74" s="115" t="s">
        <v>679</v>
      </c>
      <c r="H74" s="115" t="s">
        <v>785</v>
      </c>
      <c r="I74" s="115"/>
      <c r="J74" s="115"/>
      <c r="K74" s="115" t="s">
        <v>701</v>
      </c>
      <c r="L74" s="118" t="s">
        <v>789</v>
      </c>
      <c r="M74" s="115" t="s">
        <v>790</v>
      </c>
      <c r="N74" s="121" t="s">
        <v>791</v>
      </c>
      <c r="O74" s="115"/>
      <c r="P74" s="115"/>
      <c r="Q74" s="122" t="s">
        <v>748</v>
      </c>
      <c r="R74" s="115" t="s">
        <v>533</v>
      </c>
      <c r="T74" s="102" t="str">
        <f t="shared" si="12"/>
        <v/>
      </c>
      <c r="U74" s="102" t="str">
        <f t="shared" si="10"/>
        <v/>
      </c>
      <c r="V74" s="102" t="str">
        <f t="shared" si="10"/>
        <v/>
      </c>
      <c r="W74" s="102" t="str">
        <f t="shared" si="10"/>
        <v/>
      </c>
      <c r="X74" s="102" t="str">
        <f t="shared" si="14"/>
        <v/>
      </c>
      <c r="Y74" s="102" t="str">
        <f t="shared" si="14"/>
        <v/>
      </c>
      <c r="Z74" s="102" t="str">
        <f t="shared" si="14"/>
        <v/>
      </c>
      <c r="AA74" s="102" t="str">
        <f t="shared" si="14"/>
        <v/>
      </c>
      <c r="AB74" s="102" t="str">
        <f t="shared" si="14"/>
        <v>Thule Möbler AB</v>
      </c>
      <c r="AC74" s="102" t="str">
        <f t="shared" si="14"/>
        <v/>
      </c>
      <c r="AD74" s="102" t="str">
        <f t="shared" si="14"/>
        <v/>
      </c>
      <c r="AE74" s="102" t="str">
        <f t="shared" si="14"/>
        <v/>
      </c>
      <c r="AF74" s="104" t="e">
        <f t="shared" si="13"/>
        <v>#N/A</v>
      </c>
      <c r="AG74" s="104" t="str">
        <f t="array" ref="AG74">IFERROR(INDEX($AF$62:$AF$105,SMALL(IF($AF$62:$AF$105&lt;&gt;"",ROW($AF$62:$AF$105)-ROW(AF$62)+1),ROWS(AG$62:AG74))),"")</f>
        <v/>
      </c>
    </row>
    <row r="75" spans="3:33" ht="13" x14ac:dyDescent="0.3">
      <c r="C75" s="115" t="s">
        <v>641</v>
      </c>
      <c r="D75" s="115"/>
      <c r="E75" s="116" t="s">
        <v>655</v>
      </c>
      <c r="F75" s="115" t="s">
        <v>667</v>
      </c>
      <c r="G75" s="115" t="s">
        <v>680</v>
      </c>
      <c r="H75" s="115" t="s">
        <v>683</v>
      </c>
      <c r="I75" s="115"/>
      <c r="J75" s="115"/>
      <c r="K75" s="115" t="s">
        <v>702</v>
      </c>
      <c r="L75" s="118" t="s">
        <v>778</v>
      </c>
      <c r="M75" s="115" t="s">
        <v>779</v>
      </c>
      <c r="N75" s="120" t="s">
        <v>780</v>
      </c>
      <c r="O75" s="115"/>
      <c r="P75" s="115"/>
      <c r="Q75" s="115" t="s">
        <v>749</v>
      </c>
      <c r="R75" s="115" t="s">
        <v>758</v>
      </c>
      <c r="T75" s="102" t="str">
        <f t="shared" si="12"/>
        <v/>
      </c>
      <c r="U75" s="102" t="str">
        <f t="shared" si="10"/>
        <v/>
      </c>
      <c r="V75" s="102" t="str">
        <f t="shared" si="10"/>
        <v/>
      </c>
      <c r="W75" s="102" t="str">
        <f t="shared" si="10"/>
        <v>AB Yllw</v>
      </c>
      <c r="X75" s="102" t="str">
        <f t="shared" si="14"/>
        <v/>
      </c>
      <c r="Y75" s="102" t="str">
        <f t="shared" si="14"/>
        <v/>
      </c>
      <c r="Z75" s="102" t="str">
        <f t="shared" si="14"/>
        <v/>
      </c>
      <c r="AA75" s="102" t="str">
        <f t="shared" si="14"/>
        <v>AB Yllw</v>
      </c>
      <c r="AB75" s="102" t="str">
        <f t="shared" si="14"/>
        <v>AB Yllw</v>
      </c>
      <c r="AC75" s="102" t="str">
        <f t="shared" si="14"/>
        <v/>
      </c>
      <c r="AD75" s="102" t="str">
        <f t="shared" si="14"/>
        <v/>
      </c>
      <c r="AE75" s="102" t="str">
        <f t="shared" si="14"/>
        <v/>
      </c>
      <c r="AF75" s="104" t="e">
        <f t="shared" si="13"/>
        <v>#N/A</v>
      </c>
      <c r="AG75" s="104" t="str">
        <f t="array" ref="AG75">IFERROR(INDEX($AF$62:$AF$105,SMALL(IF($AF$62:$AF$105&lt;&gt;"",ROW($AF$62:$AF$105)-ROW(AF$62)+1),ROWS(AG$62:AG75))),"")</f>
        <v/>
      </c>
    </row>
    <row r="76" spans="3:33" ht="13" x14ac:dyDescent="0.3">
      <c r="C76" s="115"/>
      <c r="D76" s="115"/>
      <c r="E76" s="116"/>
      <c r="F76" s="115"/>
      <c r="G76" s="115"/>
      <c r="H76" s="115"/>
      <c r="I76" s="115"/>
      <c r="J76" s="115"/>
      <c r="K76" s="115"/>
      <c r="L76" s="118"/>
      <c r="M76" s="115"/>
      <c r="N76" s="120"/>
      <c r="O76" s="115"/>
      <c r="P76" s="115"/>
      <c r="Q76" s="115"/>
      <c r="R76" s="115"/>
      <c r="T76" s="102" t="str">
        <f t="shared" si="12"/>
        <v/>
      </c>
      <c r="U76" s="102" t="str">
        <f t="shared" si="10"/>
        <v/>
      </c>
      <c r="V76" s="102" t="str">
        <f t="shared" si="10"/>
        <v/>
      </c>
      <c r="W76" s="102" t="str">
        <f t="shared" si="10"/>
        <v/>
      </c>
      <c r="X76" s="102" t="str">
        <f t="shared" si="14"/>
        <v/>
      </c>
      <c r="Y76" s="102" t="str">
        <f t="shared" si="14"/>
        <v/>
      </c>
      <c r="Z76" s="102" t="str">
        <f t="shared" si="14"/>
        <v/>
      </c>
      <c r="AA76" s="102" t="str">
        <f t="shared" si="14"/>
        <v/>
      </c>
      <c r="AB76" s="102" t="str">
        <f t="shared" si="14"/>
        <v/>
      </c>
      <c r="AC76" s="102" t="str">
        <f t="shared" si="14"/>
        <v/>
      </c>
      <c r="AD76" s="102" t="str">
        <f t="shared" si="14"/>
        <v/>
      </c>
      <c r="AE76" s="102" t="str">
        <f t="shared" si="14"/>
        <v/>
      </c>
      <c r="AF76" s="104" t="e">
        <f t="shared" si="13"/>
        <v>#N/A</v>
      </c>
      <c r="AG76" s="104" t="str">
        <f t="array" ref="AG76">IFERROR(INDEX($AF$62:$AF$105,SMALL(IF($AF$62:$AF$105&lt;&gt;"",ROW($AF$62:$AF$105)-ROW(AF$62)+1),ROWS(AG$62:AG76))),"")</f>
        <v/>
      </c>
    </row>
    <row r="77" spans="3:33" ht="13" x14ac:dyDescent="0.3">
      <c r="C77" s="115"/>
      <c r="D77" s="115"/>
      <c r="E77" s="116"/>
      <c r="F77" s="115"/>
      <c r="G77" s="115"/>
      <c r="H77" s="115"/>
      <c r="I77" s="115"/>
      <c r="J77" s="115"/>
      <c r="K77" s="115"/>
      <c r="L77" s="115"/>
      <c r="M77" s="115"/>
      <c r="N77" s="120"/>
      <c r="O77" s="115"/>
      <c r="P77" s="115"/>
      <c r="Q77" s="115"/>
      <c r="R77" s="115"/>
      <c r="T77" s="102" t="str">
        <f t="shared" ref="T77:W92" si="15">IFERROR(IF(FIND(T$60,$R77)&gt;=1,$C77,""),"")</f>
        <v/>
      </c>
      <c r="U77" s="102" t="str">
        <f t="shared" si="15"/>
        <v/>
      </c>
      <c r="V77" s="102" t="str">
        <f t="shared" si="15"/>
        <v/>
      </c>
      <c r="W77" s="102" t="str">
        <f t="shared" si="15"/>
        <v/>
      </c>
      <c r="X77" s="102" t="str">
        <f t="shared" si="14"/>
        <v/>
      </c>
      <c r="Y77" s="102" t="str">
        <f t="shared" si="14"/>
        <v/>
      </c>
      <c r="Z77" s="102" t="str">
        <f t="shared" si="14"/>
        <v/>
      </c>
      <c r="AA77" s="102" t="str">
        <f t="shared" si="14"/>
        <v/>
      </c>
      <c r="AB77" s="102" t="str">
        <f t="shared" si="14"/>
        <v/>
      </c>
      <c r="AC77" s="102" t="str">
        <f t="shared" si="14"/>
        <v/>
      </c>
      <c r="AD77" s="102" t="str">
        <f t="shared" si="14"/>
        <v/>
      </c>
      <c r="AE77" s="102" t="str">
        <f t="shared" si="14"/>
        <v/>
      </c>
      <c r="AF77" s="104" t="e">
        <f t="shared" si="13"/>
        <v>#N/A</v>
      </c>
      <c r="AG77" s="104" t="str">
        <f t="array" ref="AG77">IFERROR(INDEX($AF$62:$AF$105,SMALL(IF($AF$62:$AF$105&lt;&gt;"",ROW($AF$62:$AF$105)-ROW(AF$62)+1),ROWS(AG$62:AG77))),"")</f>
        <v/>
      </c>
    </row>
    <row r="78" spans="3:33" ht="13" x14ac:dyDescent="0.3">
      <c r="C78" s="115"/>
      <c r="D78" s="115"/>
      <c r="E78" s="116"/>
      <c r="F78" s="115"/>
      <c r="G78" s="115"/>
      <c r="H78" s="115"/>
      <c r="I78" s="115"/>
      <c r="J78" s="115"/>
      <c r="K78" s="115"/>
      <c r="L78" s="115"/>
      <c r="M78" s="115"/>
      <c r="N78" s="120"/>
      <c r="O78" s="115"/>
      <c r="P78" s="115"/>
      <c r="Q78" s="115"/>
      <c r="R78" s="115"/>
      <c r="T78" s="102" t="str">
        <f t="shared" si="15"/>
        <v/>
      </c>
      <c r="U78" s="102" t="str">
        <f t="shared" si="15"/>
        <v/>
      </c>
      <c r="V78" s="102" t="str">
        <f t="shared" si="15"/>
        <v/>
      </c>
      <c r="W78" s="102" t="str">
        <f t="shared" si="15"/>
        <v/>
      </c>
      <c r="X78" s="102" t="str">
        <f t="shared" si="14"/>
        <v/>
      </c>
      <c r="Y78" s="102" t="str">
        <f t="shared" si="14"/>
        <v/>
      </c>
      <c r="Z78" s="102" t="str">
        <f t="shared" si="14"/>
        <v/>
      </c>
      <c r="AA78" s="102" t="str">
        <f t="shared" si="14"/>
        <v/>
      </c>
      <c r="AB78" s="102" t="str">
        <f t="shared" si="14"/>
        <v/>
      </c>
      <c r="AC78" s="102" t="str">
        <f t="shared" si="14"/>
        <v/>
      </c>
      <c r="AD78" s="102" t="str">
        <f t="shared" si="14"/>
        <v/>
      </c>
      <c r="AE78" s="102" t="str">
        <f t="shared" si="14"/>
        <v/>
      </c>
      <c r="AF78" s="104" t="e">
        <f t="shared" si="13"/>
        <v>#N/A</v>
      </c>
      <c r="AG78" s="104" t="str">
        <f t="array" ref="AG78">IFERROR(INDEX($AF$62:$AF$105,SMALL(IF($AF$62:$AF$105&lt;&gt;"",ROW($AF$62:$AF$105)-ROW(AF$62)+1),ROWS(AG$62:AG78))),"")</f>
        <v/>
      </c>
    </row>
    <row r="79" spans="3:33" ht="13" x14ac:dyDescent="0.3">
      <c r="C79" s="115"/>
      <c r="D79" s="115"/>
      <c r="E79" s="116"/>
      <c r="F79" s="115"/>
      <c r="G79" s="115"/>
      <c r="H79" s="115"/>
      <c r="I79" s="115"/>
      <c r="J79" s="115"/>
      <c r="K79" s="115"/>
      <c r="L79" s="115"/>
      <c r="M79" s="115"/>
      <c r="N79" s="121"/>
      <c r="O79" s="115"/>
      <c r="P79" s="115"/>
      <c r="Q79" s="115"/>
      <c r="R79" s="115"/>
      <c r="T79" s="102" t="str">
        <f t="shared" si="15"/>
        <v/>
      </c>
      <c r="U79" s="102" t="str">
        <f t="shared" si="15"/>
        <v/>
      </c>
      <c r="V79" s="102" t="str">
        <f t="shared" si="15"/>
        <v/>
      </c>
      <c r="W79" s="102" t="str">
        <f t="shared" si="15"/>
        <v/>
      </c>
      <c r="X79" s="102" t="str">
        <f t="shared" si="14"/>
        <v/>
      </c>
      <c r="Y79" s="102" t="str">
        <f t="shared" si="14"/>
        <v/>
      </c>
      <c r="Z79" s="102" t="str">
        <f t="shared" si="14"/>
        <v/>
      </c>
      <c r="AA79" s="102" t="str">
        <f t="shared" si="14"/>
        <v/>
      </c>
      <c r="AB79" s="102" t="str">
        <f t="shared" si="14"/>
        <v/>
      </c>
      <c r="AC79" s="102" t="str">
        <f t="shared" si="14"/>
        <v/>
      </c>
      <c r="AD79" s="102" t="str">
        <f t="shared" si="14"/>
        <v/>
      </c>
      <c r="AE79" s="102" t="str">
        <f t="shared" si="14"/>
        <v/>
      </c>
      <c r="AF79" s="104" t="e">
        <f t="shared" si="13"/>
        <v>#N/A</v>
      </c>
      <c r="AG79" s="104" t="str">
        <f t="array" ref="AG79">IFERROR(INDEX($AF$62:$AF$105,SMALL(IF($AF$62:$AF$105&lt;&gt;"",ROW($AF$62:$AF$105)-ROW(AF$62)+1),ROWS(AG$62:AG79))),"")</f>
        <v/>
      </c>
    </row>
    <row r="80" spans="3:33" ht="13" x14ac:dyDescent="0.3">
      <c r="C80" s="115"/>
      <c r="D80" s="115"/>
      <c r="E80" s="116"/>
      <c r="F80" s="115"/>
      <c r="G80" s="115"/>
      <c r="H80" s="115"/>
      <c r="I80" s="115"/>
      <c r="J80" s="115"/>
      <c r="K80" s="115"/>
      <c r="L80" s="115"/>
      <c r="M80" s="115"/>
      <c r="N80" s="120"/>
      <c r="O80" s="115"/>
      <c r="P80" s="115"/>
      <c r="Q80" s="115"/>
      <c r="R80" s="115"/>
      <c r="T80" s="102" t="str">
        <f t="shared" si="15"/>
        <v/>
      </c>
      <c r="U80" s="102" t="str">
        <f t="shared" si="15"/>
        <v/>
      </c>
      <c r="V80" s="102" t="str">
        <f t="shared" si="15"/>
        <v/>
      </c>
      <c r="W80" s="102" t="str">
        <f t="shared" si="15"/>
        <v/>
      </c>
      <c r="X80" s="102" t="str">
        <f t="shared" si="14"/>
        <v/>
      </c>
      <c r="Y80" s="102" t="str">
        <f t="shared" si="14"/>
        <v/>
      </c>
      <c r="Z80" s="102" t="str">
        <f t="shared" si="14"/>
        <v/>
      </c>
      <c r="AA80" s="102" t="str">
        <f t="shared" si="14"/>
        <v/>
      </c>
      <c r="AB80" s="102" t="str">
        <f t="shared" si="14"/>
        <v/>
      </c>
      <c r="AC80" s="102" t="str">
        <f t="shared" si="14"/>
        <v/>
      </c>
      <c r="AD80" s="102" t="str">
        <f t="shared" si="14"/>
        <v/>
      </c>
      <c r="AE80" s="102" t="str">
        <f t="shared" si="14"/>
        <v/>
      </c>
      <c r="AF80" s="104" t="e">
        <f t="shared" si="13"/>
        <v>#N/A</v>
      </c>
      <c r="AG80" s="104" t="str">
        <f t="array" ref="AG80">IFERROR(INDEX($AF$62:$AF$105,SMALL(IF($AF$62:$AF$105&lt;&gt;"",ROW($AF$62:$AF$105)-ROW(AF$62)+1),ROWS(AG$62:AG80))),"")</f>
        <v/>
      </c>
    </row>
    <row r="81" spans="3:33" ht="13" x14ac:dyDescent="0.3">
      <c r="C81" s="115"/>
      <c r="D81" s="115"/>
      <c r="E81" s="116"/>
      <c r="F81" s="115"/>
      <c r="G81" s="115"/>
      <c r="H81" s="115"/>
      <c r="I81" s="115"/>
      <c r="J81" s="115"/>
      <c r="K81" s="115"/>
      <c r="L81" s="115"/>
      <c r="M81" s="115"/>
      <c r="N81" s="120"/>
      <c r="O81" s="115"/>
      <c r="P81" s="115"/>
      <c r="Q81" s="115"/>
      <c r="R81" s="115"/>
      <c r="T81" s="102" t="str">
        <f t="shared" si="15"/>
        <v/>
      </c>
      <c r="U81" s="102" t="str">
        <f t="shared" si="15"/>
        <v/>
      </c>
      <c r="V81" s="102" t="str">
        <f t="shared" si="15"/>
        <v/>
      </c>
      <c r="W81" s="102" t="str">
        <f t="shared" si="15"/>
        <v/>
      </c>
      <c r="X81" s="102" t="str">
        <f t="shared" si="14"/>
        <v/>
      </c>
      <c r="Y81" s="102" t="str">
        <f t="shared" si="14"/>
        <v/>
      </c>
      <c r="Z81" s="102" t="str">
        <f t="shared" si="14"/>
        <v/>
      </c>
      <c r="AA81" s="102" t="str">
        <f t="shared" si="14"/>
        <v/>
      </c>
      <c r="AB81" s="102" t="str">
        <f t="shared" si="14"/>
        <v/>
      </c>
      <c r="AC81" s="102" t="str">
        <f t="shared" si="14"/>
        <v/>
      </c>
      <c r="AD81" s="102" t="str">
        <f t="shared" si="14"/>
        <v/>
      </c>
      <c r="AE81" s="102" t="str">
        <f t="shared" si="14"/>
        <v/>
      </c>
      <c r="AF81" s="104" t="e">
        <f t="shared" si="13"/>
        <v>#N/A</v>
      </c>
      <c r="AG81" s="104" t="str">
        <f t="array" ref="AG81">IFERROR(INDEX($AF$62:$AF$105,SMALL(IF($AF$62:$AF$105&lt;&gt;"",ROW($AF$62:$AF$105)-ROW(AF$62)+1),ROWS(AG$62:AG81))),"")</f>
        <v/>
      </c>
    </row>
    <row r="82" spans="3:33" ht="13" x14ac:dyDescent="0.3">
      <c r="C82" s="115"/>
      <c r="D82" s="115"/>
      <c r="E82" s="116"/>
      <c r="F82" s="115"/>
      <c r="G82" s="115"/>
      <c r="H82" s="115"/>
      <c r="I82" s="115"/>
      <c r="J82" s="115"/>
      <c r="K82" s="115"/>
      <c r="L82" s="115"/>
      <c r="M82" s="115"/>
      <c r="N82" s="120"/>
      <c r="O82" s="115"/>
      <c r="P82" s="115"/>
      <c r="Q82" s="115"/>
      <c r="R82" s="115"/>
      <c r="T82" s="102" t="str">
        <f t="shared" si="15"/>
        <v/>
      </c>
      <c r="U82" s="102" t="str">
        <f t="shared" si="15"/>
        <v/>
      </c>
      <c r="V82" s="102" t="str">
        <f t="shared" si="15"/>
        <v/>
      </c>
      <c r="W82" s="102" t="str">
        <f t="shared" si="15"/>
        <v/>
      </c>
      <c r="X82" s="102" t="str">
        <f t="shared" ref="X82:AE91" si="16">IFERROR(IF(FIND(X$60,$R82)&gt;=1,$C82,""),"")</f>
        <v/>
      </c>
      <c r="Y82" s="102" t="str">
        <f t="shared" si="16"/>
        <v/>
      </c>
      <c r="Z82" s="102" t="str">
        <f t="shared" si="16"/>
        <v/>
      </c>
      <c r="AA82" s="102" t="str">
        <f t="shared" si="16"/>
        <v/>
      </c>
      <c r="AB82" s="102" t="str">
        <f t="shared" si="16"/>
        <v/>
      </c>
      <c r="AC82" s="102" t="str">
        <f t="shared" si="16"/>
        <v/>
      </c>
      <c r="AD82" s="102" t="str">
        <f t="shared" si="16"/>
        <v/>
      </c>
      <c r="AE82" s="102" t="str">
        <f t="shared" si="16"/>
        <v/>
      </c>
      <c r="AF82" s="104" t="e">
        <f t="shared" si="13"/>
        <v>#N/A</v>
      </c>
      <c r="AG82" s="104" t="str">
        <f t="array" ref="AG82">IFERROR(INDEX($AF$62:$AF$105,SMALL(IF($AF$62:$AF$105&lt;&gt;"",ROW($AF$62:$AF$105)-ROW(AF$62)+1),ROWS(AG$62:AG82))),"")</f>
        <v/>
      </c>
    </row>
    <row r="83" spans="3:33" ht="13" x14ac:dyDescent="0.3">
      <c r="C83" s="115"/>
      <c r="D83" s="115"/>
      <c r="E83" s="116"/>
      <c r="F83" s="115"/>
      <c r="G83" s="115"/>
      <c r="H83" s="115"/>
      <c r="I83" s="115"/>
      <c r="J83" s="115"/>
      <c r="K83" s="115"/>
      <c r="L83" s="115"/>
      <c r="M83" s="115"/>
      <c r="N83" s="120"/>
      <c r="O83" s="115"/>
      <c r="P83" s="115"/>
      <c r="Q83" s="115"/>
      <c r="R83" s="115"/>
      <c r="T83" s="102" t="str">
        <f t="shared" si="15"/>
        <v/>
      </c>
      <c r="U83" s="102" t="str">
        <f t="shared" si="15"/>
        <v/>
      </c>
      <c r="V83" s="102" t="str">
        <f t="shared" si="15"/>
        <v/>
      </c>
      <c r="W83" s="102" t="str">
        <f t="shared" si="15"/>
        <v/>
      </c>
      <c r="X83" s="102" t="str">
        <f t="shared" si="16"/>
        <v/>
      </c>
      <c r="Y83" s="102" t="str">
        <f t="shared" si="16"/>
        <v/>
      </c>
      <c r="Z83" s="102" t="str">
        <f t="shared" si="16"/>
        <v/>
      </c>
      <c r="AA83" s="102" t="str">
        <f t="shared" si="16"/>
        <v/>
      </c>
      <c r="AB83" s="102" t="str">
        <f t="shared" si="16"/>
        <v/>
      </c>
      <c r="AC83" s="102" t="str">
        <f t="shared" si="16"/>
        <v/>
      </c>
      <c r="AD83" s="102" t="str">
        <f t="shared" si="16"/>
        <v/>
      </c>
      <c r="AE83" s="102" t="str">
        <f t="shared" si="16"/>
        <v/>
      </c>
      <c r="AF83" s="104" t="e">
        <f t="shared" si="13"/>
        <v>#N/A</v>
      </c>
      <c r="AG83" s="104" t="str">
        <f t="array" ref="AG83">IFERROR(INDEX($AF$62:$AF$105,SMALL(IF($AF$62:$AF$105&lt;&gt;"",ROW($AF$62:$AF$105)-ROW(AF$62)+1),ROWS(AG$62:AG83))),"")</f>
        <v/>
      </c>
    </row>
    <row r="84" spans="3:33" ht="13" x14ac:dyDescent="0.3">
      <c r="C84" s="115"/>
      <c r="D84" s="115"/>
      <c r="E84" s="116"/>
      <c r="F84" s="115"/>
      <c r="G84" s="115"/>
      <c r="H84" s="115"/>
      <c r="I84" s="115"/>
      <c r="J84" s="115"/>
      <c r="K84" s="115"/>
      <c r="L84" s="115"/>
      <c r="M84" s="115"/>
      <c r="N84" s="120"/>
      <c r="O84" s="115"/>
      <c r="P84" s="115"/>
      <c r="Q84" s="115"/>
      <c r="R84" s="115"/>
      <c r="T84" s="102" t="str">
        <f t="shared" si="15"/>
        <v/>
      </c>
      <c r="U84" s="102" t="str">
        <f t="shared" si="15"/>
        <v/>
      </c>
      <c r="V84" s="102" t="str">
        <f t="shared" si="15"/>
        <v/>
      </c>
      <c r="W84" s="102" t="str">
        <f t="shared" si="15"/>
        <v/>
      </c>
      <c r="X84" s="102" t="str">
        <f t="shared" si="16"/>
        <v/>
      </c>
      <c r="Y84" s="102" t="str">
        <f t="shared" si="16"/>
        <v/>
      </c>
      <c r="Z84" s="102" t="str">
        <f t="shared" si="16"/>
        <v/>
      </c>
      <c r="AA84" s="102" t="str">
        <f t="shared" si="16"/>
        <v/>
      </c>
      <c r="AB84" s="102" t="str">
        <f t="shared" si="16"/>
        <v/>
      </c>
      <c r="AC84" s="102" t="str">
        <f t="shared" si="16"/>
        <v/>
      </c>
      <c r="AD84" s="102" t="str">
        <f t="shared" si="16"/>
        <v/>
      </c>
      <c r="AE84" s="102" t="str">
        <f t="shared" si="16"/>
        <v/>
      </c>
      <c r="AF84" s="104" t="e">
        <f t="shared" si="13"/>
        <v>#N/A</v>
      </c>
      <c r="AG84" s="104" t="str">
        <f t="array" ref="AG84">IFERROR(INDEX($AF$62:$AF$105,SMALL(IF($AF$62:$AF$105&lt;&gt;"",ROW($AF$62:$AF$105)-ROW(AF$62)+1),ROWS(AG$62:AG84))),"")</f>
        <v/>
      </c>
    </row>
    <row r="85" spans="3:33" ht="13" x14ac:dyDescent="0.3">
      <c r="C85" s="115"/>
      <c r="D85" s="115"/>
      <c r="E85" s="116"/>
      <c r="F85" s="115"/>
      <c r="G85" s="115"/>
      <c r="H85" s="115"/>
      <c r="I85" s="115"/>
      <c r="J85" s="115"/>
      <c r="K85" s="115"/>
      <c r="L85" s="115"/>
      <c r="M85" s="115"/>
      <c r="N85" s="120"/>
      <c r="O85" s="115"/>
      <c r="P85" s="115"/>
      <c r="Q85" s="115"/>
      <c r="R85" s="115"/>
      <c r="T85" s="102" t="str">
        <f t="shared" si="15"/>
        <v/>
      </c>
      <c r="U85" s="102" t="str">
        <f t="shared" si="15"/>
        <v/>
      </c>
      <c r="V85" s="102" t="str">
        <f t="shared" si="15"/>
        <v/>
      </c>
      <c r="W85" s="102" t="str">
        <f t="shared" si="15"/>
        <v/>
      </c>
      <c r="X85" s="102" t="str">
        <f t="shared" si="16"/>
        <v/>
      </c>
      <c r="Y85" s="102" t="str">
        <f t="shared" si="16"/>
        <v/>
      </c>
      <c r="Z85" s="102" t="str">
        <f t="shared" si="16"/>
        <v/>
      </c>
      <c r="AA85" s="102" t="str">
        <f t="shared" si="16"/>
        <v/>
      </c>
      <c r="AB85" s="102" t="str">
        <f t="shared" si="16"/>
        <v/>
      </c>
      <c r="AC85" s="102" t="str">
        <f t="shared" si="16"/>
        <v/>
      </c>
      <c r="AD85" s="102" t="str">
        <f t="shared" si="16"/>
        <v/>
      </c>
      <c r="AE85" s="102" t="str">
        <f t="shared" si="16"/>
        <v/>
      </c>
      <c r="AF85" s="104" t="e">
        <f t="shared" si="13"/>
        <v>#N/A</v>
      </c>
      <c r="AG85" s="104" t="str">
        <f t="array" ref="AG85">IFERROR(INDEX($AF$62:$AF$105,SMALL(IF($AF$62:$AF$105&lt;&gt;"",ROW($AF$62:$AF$105)-ROW(AF$62)+1),ROWS(AG$62:AG85))),"")</f>
        <v/>
      </c>
    </row>
    <row r="86" spans="3:33" ht="13" x14ac:dyDescent="0.3">
      <c r="C86" s="115"/>
      <c r="D86" s="115"/>
      <c r="E86" s="116"/>
      <c r="F86" s="115"/>
      <c r="G86" s="115"/>
      <c r="H86" s="115"/>
      <c r="I86" s="115"/>
      <c r="J86" s="115"/>
      <c r="K86" s="115"/>
      <c r="L86" s="115"/>
      <c r="M86" s="115"/>
      <c r="N86" s="120"/>
      <c r="O86" s="115"/>
      <c r="P86" s="115"/>
      <c r="Q86" s="115"/>
      <c r="R86" s="115"/>
      <c r="T86" s="102" t="str">
        <f t="shared" si="15"/>
        <v/>
      </c>
      <c r="U86" s="102" t="str">
        <f t="shared" si="15"/>
        <v/>
      </c>
      <c r="V86" s="102" t="str">
        <f t="shared" si="15"/>
        <v/>
      </c>
      <c r="W86" s="102" t="str">
        <f t="shared" si="15"/>
        <v/>
      </c>
      <c r="X86" s="102" t="str">
        <f t="shared" si="16"/>
        <v/>
      </c>
      <c r="Y86" s="102" t="str">
        <f t="shared" si="16"/>
        <v/>
      </c>
      <c r="Z86" s="102" t="str">
        <f t="shared" si="16"/>
        <v/>
      </c>
      <c r="AA86" s="102" t="str">
        <f t="shared" si="16"/>
        <v/>
      </c>
      <c r="AB86" s="102" t="str">
        <f t="shared" si="16"/>
        <v/>
      </c>
      <c r="AC86" s="102" t="str">
        <f t="shared" si="16"/>
        <v/>
      </c>
      <c r="AD86" s="102" t="str">
        <f t="shared" si="16"/>
        <v/>
      </c>
      <c r="AE86" s="102" t="str">
        <f t="shared" si="16"/>
        <v/>
      </c>
      <c r="AF86" s="104" t="e">
        <f t="shared" si="13"/>
        <v>#N/A</v>
      </c>
      <c r="AG86" s="104" t="str">
        <f t="array" ref="AG86">IFERROR(INDEX($AF$62:$AF$105,SMALL(IF($AF$62:$AF$105&lt;&gt;"",ROW($AF$62:$AF$105)-ROW(AF$62)+1),ROWS(AG$62:AG86))),"")</f>
        <v/>
      </c>
    </row>
    <row r="87" spans="3:33" ht="13" x14ac:dyDescent="0.3">
      <c r="C87" s="115"/>
      <c r="D87" s="115"/>
      <c r="E87" s="116"/>
      <c r="F87" s="115"/>
      <c r="G87" s="115"/>
      <c r="H87" s="115"/>
      <c r="I87" s="115"/>
      <c r="J87" s="115"/>
      <c r="K87" s="115"/>
      <c r="L87" s="115"/>
      <c r="M87" s="115"/>
      <c r="N87" s="120"/>
      <c r="O87" s="115"/>
      <c r="P87" s="115"/>
      <c r="Q87" s="115"/>
      <c r="R87" s="115"/>
      <c r="T87" s="102" t="str">
        <f t="shared" si="15"/>
        <v/>
      </c>
      <c r="U87" s="102" t="str">
        <f t="shared" si="15"/>
        <v/>
      </c>
      <c r="V87" s="102" t="str">
        <f t="shared" si="15"/>
        <v/>
      </c>
      <c r="W87" s="102" t="str">
        <f t="shared" si="15"/>
        <v/>
      </c>
      <c r="X87" s="102" t="str">
        <f t="shared" si="16"/>
        <v/>
      </c>
      <c r="Y87" s="102" t="str">
        <f t="shared" si="16"/>
        <v/>
      </c>
      <c r="Z87" s="102" t="str">
        <f t="shared" si="16"/>
        <v/>
      </c>
      <c r="AA87" s="102" t="str">
        <f t="shared" si="16"/>
        <v/>
      </c>
      <c r="AB87" s="102" t="str">
        <f t="shared" si="16"/>
        <v/>
      </c>
      <c r="AC87" s="102" t="str">
        <f t="shared" si="16"/>
        <v/>
      </c>
      <c r="AD87" s="102" t="str">
        <f t="shared" si="16"/>
        <v/>
      </c>
      <c r="AE87" s="102" t="str">
        <f t="shared" si="16"/>
        <v/>
      </c>
      <c r="AF87" s="104" t="e">
        <f t="shared" si="13"/>
        <v>#N/A</v>
      </c>
      <c r="AG87" s="104" t="str">
        <f t="array" ref="AG87">IFERROR(INDEX($AF$62:$AF$105,SMALL(IF($AF$62:$AF$105&lt;&gt;"",ROW($AF$62:$AF$105)-ROW(AF$62)+1),ROWS(AG$62:AG87))),"")</f>
        <v/>
      </c>
    </row>
    <row r="88" spans="3:33" ht="13" x14ac:dyDescent="0.3">
      <c r="C88" s="115"/>
      <c r="D88" s="115"/>
      <c r="E88" s="116"/>
      <c r="F88" s="115"/>
      <c r="G88" s="119"/>
      <c r="H88" s="115"/>
      <c r="I88" s="115"/>
      <c r="J88" s="115"/>
      <c r="K88" s="115"/>
      <c r="L88" s="115"/>
      <c r="M88" s="115"/>
      <c r="N88" s="120"/>
      <c r="O88" s="115"/>
      <c r="P88" s="115"/>
      <c r="Q88" s="117"/>
      <c r="R88" s="115"/>
      <c r="T88" s="102" t="str">
        <f t="shared" si="15"/>
        <v/>
      </c>
      <c r="U88" s="102" t="str">
        <f t="shared" si="15"/>
        <v/>
      </c>
      <c r="V88" s="102" t="str">
        <f t="shared" si="15"/>
        <v/>
      </c>
      <c r="W88" s="102" t="str">
        <f t="shared" si="15"/>
        <v/>
      </c>
      <c r="X88" s="102" t="str">
        <f t="shared" si="16"/>
        <v/>
      </c>
      <c r="Y88" s="102" t="str">
        <f t="shared" si="16"/>
        <v/>
      </c>
      <c r="Z88" s="102" t="str">
        <f t="shared" si="16"/>
        <v/>
      </c>
      <c r="AA88" s="102" t="str">
        <f t="shared" si="16"/>
        <v/>
      </c>
      <c r="AB88" s="102" t="str">
        <f t="shared" si="16"/>
        <v/>
      </c>
      <c r="AC88" s="102" t="str">
        <f t="shared" si="16"/>
        <v/>
      </c>
      <c r="AD88" s="102" t="str">
        <f t="shared" si="16"/>
        <v/>
      </c>
      <c r="AE88" s="102" t="str">
        <f t="shared" si="16"/>
        <v/>
      </c>
      <c r="AF88" s="104" t="e">
        <f t="shared" si="13"/>
        <v>#N/A</v>
      </c>
      <c r="AG88" s="104" t="str">
        <f t="array" ref="AG88">IFERROR(INDEX($AF$62:$AF$105,SMALL(IF($AF$62:$AF$105&lt;&gt;"",ROW($AF$62:$AF$105)-ROW(AF$62)+1),ROWS(AG$62:AG88))),"")</f>
        <v/>
      </c>
    </row>
    <row r="89" spans="3:33" ht="13" x14ac:dyDescent="0.3">
      <c r="C89" s="115"/>
      <c r="D89" s="115"/>
      <c r="E89" s="116"/>
      <c r="F89" s="115"/>
      <c r="G89" s="115"/>
      <c r="H89" s="115"/>
      <c r="I89" s="115"/>
      <c r="J89" s="115"/>
      <c r="K89" s="115"/>
      <c r="L89" s="115"/>
      <c r="M89" s="115"/>
      <c r="N89" s="120"/>
      <c r="O89" s="115"/>
      <c r="P89" s="115"/>
      <c r="Q89" s="115"/>
      <c r="R89" s="115"/>
      <c r="T89" s="102" t="str">
        <f t="shared" si="15"/>
        <v/>
      </c>
      <c r="U89" s="102" t="str">
        <f t="shared" si="15"/>
        <v/>
      </c>
      <c r="V89" s="102" t="str">
        <f t="shared" si="15"/>
        <v/>
      </c>
      <c r="W89" s="102" t="str">
        <f t="shared" si="15"/>
        <v/>
      </c>
      <c r="X89" s="102" t="str">
        <f t="shared" si="16"/>
        <v/>
      </c>
      <c r="Y89" s="102" t="str">
        <f t="shared" si="16"/>
        <v/>
      </c>
      <c r="Z89" s="102" t="str">
        <f t="shared" si="16"/>
        <v/>
      </c>
      <c r="AA89" s="102" t="str">
        <f t="shared" si="16"/>
        <v/>
      </c>
      <c r="AB89" s="102" t="str">
        <f t="shared" si="16"/>
        <v/>
      </c>
      <c r="AC89" s="102" t="str">
        <f t="shared" si="16"/>
        <v/>
      </c>
      <c r="AD89" s="102" t="str">
        <f t="shared" si="16"/>
        <v/>
      </c>
      <c r="AE89" s="102" t="str">
        <f t="shared" si="16"/>
        <v/>
      </c>
      <c r="AF89" s="104" t="e">
        <f t="shared" si="13"/>
        <v>#N/A</v>
      </c>
      <c r="AG89" s="104" t="str">
        <f t="array" ref="AG89">IFERROR(INDEX($AF$62:$AF$105,SMALL(IF($AF$62:$AF$105&lt;&gt;"",ROW($AF$62:$AF$105)-ROW(AF$62)+1),ROWS(AG$62:AG89))),"")</f>
        <v/>
      </c>
    </row>
    <row r="90" spans="3:33" ht="13" x14ac:dyDescent="0.3">
      <c r="C90" s="115"/>
      <c r="D90" s="115"/>
      <c r="E90" s="116"/>
      <c r="F90" s="115"/>
      <c r="G90" s="115"/>
      <c r="H90" s="115"/>
      <c r="I90" s="115"/>
      <c r="J90" s="115"/>
      <c r="K90" s="115"/>
      <c r="L90" s="115"/>
      <c r="M90" s="115"/>
      <c r="N90" s="120"/>
      <c r="O90" s="115"/>
      <c r="P90" s="115"/>
      <c r="Q90" s="115"/>
      <c r="R90" s="115"/>
      <c r="T90" s="102" t="str">
        <f t="shared" si="15"/>
        <v/>
      </c>
      <c r="U90" s="102" t="str">
        <f t="shared" si="15"/>
        <v/>
      </c>
      <c r="V90" s="102" t="str">
        <f t="shared" si="15"/>
        <v/>
      </c>
      <c r="W90" s="102" t="str">
        <f t="shared" si="15"/>
        <v/>
      </c>
      <c r="X90" s="102" t="str">
        <f t="shared" si="16"/>
        <v/>
      </c>
      <c r="Y90" s="102" t="str">
        <f t="shared" si="16"/>
        <v/>
      </c>
      <c r="Z90" s="102" t="str">
        <f t="shared" si="16"/>
        <v/>
      </c>
      <c r="AA90" s="102" t="str">
        <f t="shared" si="16"/>
        <v/>
      </c>
      <c r="AB90" s="102" t="str">
        <f t="shared" si="16"/>
        <v/>
      </c>
      <c r="AC90" s="102" t="str">
        <f t="shared" si="16"/>
        <v/>
      </c>
      <c r="AD90" s="102" t="str">
        <f t="shared" si="16"/>
        <v/>
      </c>
      <c r="AE90" s="102" t="str">
        <f t="shared" si="16"/>
        <v/>
      </c>
      <c r="AF90" s="104" t="e">
        <f t="shared" si="13"/>
        <v>#N/A</v>
      </c>
      <c r="AG90" s="104" t="str">
        <f t="array" ref="AG90">IFERROR(INDEX($AF$62:$AF$105,SMALL(IF($AF$62:$AF$105&lt;&gt;"",ROW($AF$62:$AF$105)-ROW(AF$62)+1),ROWS(AG$62:AG90))),"")</f>
        <v/>
      </c>
    </row>
    <row r="91" spans="3:33" ht="13" x14ac:dyDescent="0.3">
      <c r="C91" s="115"/>
      <c r="D91" s="115"/>
      <c r="E91" s="116"/>
      <c r="F91" s="115"/>
      <c r="G91" s="115"/>
      <c r="H91" s="115"/>
      <c r="I91" s="115"/>
      <c r="J91" s="115"/>
      <c r="K91" s="115"/>
      <c r="L91" s="115"/>
      <c r="M91" s="115"/>
      <c r="N91" s="120"/>
      <c r="O91" s="115"/>
      <c r="P91" s="115"/>
      <c r="Q91" s="115"/>
      <c r="R91" s="115"/>
      <c r="T91" s="102" t="str">
        <f t="shared" si="15"/>
        <v/>
      </c>
      <c r="U91" s="102" t="str">
        <f t="shared" si="15"/>
        <v/>
      </c>
      <c r="V91" s="102" t="str">
        <f t="shared" si="15"/>
        <v/>
      </c>
      <c r="W91" s="102" t="str">
        <f t="shared" si="15"/>
        <v/>
      </c>
      <c r="X91" s="102" t="str">
        <f t="shared" si="16"/>
        <v/>
      </c>
      <c r="Y91" s="102" t="str">
        <f t="shared" si="16"/>
        <v/>
      </c>
      <c r="Z91" s="102" t="str">
        <f t="shared" si="16"/>
        <v/>
      </c>
      <c r="AA91" s="102" t="str">
        <f t="shared" si="16"/>
        <v/>
      </c>
      <c r="AB91" s="102" t="str">
        <f t="shared" si="16"/>
        <v/>
      </c>
      <c r="AC91" s="102" t="str">
        <f t="shared" si="16"/>
        <v/>
      </c>
      <c r="AD91" s="102" t="str">
        <f t="shared" si="16"/>
        <v/>
      </c>
      <c r="AE91" s="102" t="str">
        <f t="shared" si="16"/>
        <v/>
      </c>
      <c r="AF91" s="104" t="e">
        <f t="shared" si="13"/>
        <v>#N/A</v>
      </c>
      <c r="AG91" s="104" t="str">
        <f t="array" ref="AG91">IFERROR(INDEX($AF$62:$AF$105,SMALL(IF($AF$62:$AF$105&lt;&gt;"",ROW($AF$62:$AF$105)-ROW(AF$62)+1),ROWS(AG$62:AG91))),"")</f>
        <v/>
      </c>
    </row>
    <row r="92" spans="3:33" ht="13" x14ac:dyDescent="0.3">
      <c r="C92" s="115"/>
      <c r="D92" s="115"/>
      <c r="E92" s="116"/>
      <c r="F92" s="115"/>
      <c r="G92" s="115"/>
      <c r="H92" s="115"/>
      <c r="I92" s="115"/>
      <c r="J92" s="115"/>
      <c r="K92" s="115"/>
      <c r="L92" s="115"/>
      <c r="M92" s="115"/>
      <c r="N92" s="120"/>
      <c r="O92" s="115"/>
      <c r="P92" s="115"/>
      <c r="Q92" s="117"/>
      <c r="R92" s="115"/>
      <c r="T92" s="102" t="str">
        <f t="shared" si="15"/>
        <v/>
      </c>
      <c r="U92" s="102" t="str">
        <f t="shared" si="15"/>
        <v/>
      </c>
      <c r="V92" s="102" t="str">
        <f t="shared" si="15"/>
        <v/>
      </c>
      <c r="W92" s="102" t="str">
        <f t="shared" si="15"/>
        <v/>
      </c>
      <c r="X92" s="102" t="str">
        <f t="shared" ref="X92:AE105" si="17">IFERROR(IF(FIND(X$60,$R92)&gt;=1,$C92,""),"")</f>
        <v/>
      </c>
      <c r="Y92" s="102" t="str">
        <f t="shared" si="17"/>
        <v/>
      </c>
      <c r="Z92" s="102" t="str">
        <f t="shared" si="17"/>
        <v/>
      </c>
      <c r="AA92" s="102" t="str">
        <f t="shared" si="17"/>
        <v/>
      </c>
      <c r="AB92" s="102" t="str">
        <f t="shared" si="17"/>
        <v/>
      </c>
      <c r="AC92" s="102" t="str">
        <f t="shared" si="17"/>
        <v/>
      </c>
      <c r="AD92" s="102" t="str">
        <f t="shared" si="17"/>
        <v/>
      </c>
      <c r="AE92" s="102" t="str">
        <f t="shared" si="17"/>
        <v/>
      </c>
      <c r="AF92" s="104" t="e">
        <f t="shared" si="13"/>
        <v>#N/A</v>
      </c>
      <c r="AG92" s="104" t="str">
        <f t="array" ref="AG92">IFERROR(INDEX($AF$62:$AF$105,SMALL(IF($AF$62:$AF$105&lt;&gt;"",ROW($AF$62:$AF$105)-ROW(AF$62)+1),ROWS(AG$62:AG92))),"")</f>
        <v/>
      </c>
    </row>
    <row r="93" spans="3:33" ht="13" x14ac:dyDescent="0.3">
      <c r="C93" s="115"/>
      <c r="D93" s="115"/>
      <c r="E93" s="116"/>
      <c r="F93" s="115"/>
      <c r="G93" s="115"/>
      <c r="H93" s="115"/>
      <c r="I93" s="115"/>
      <c r="J93" s="115"/>
      <c r="K93" s="115"/>
      <c r="L93" s="115"/>
      <c r="M93" s="115"/>
      <c r="N93" s="120"/>
      <c r="O93" s="115"/>
      <c r="P93" s="115"/>
      <c r="Q93" s="115"/>
      <c r="R93" s="115"/>
      <c r="T93" s="102" t="str">
        <f t="shared" ref="T93:W105" si="18">IFERROR(IF(FIND(T$60,$R93)&gt;=1,$C93,""),"")</f>
        <v/>
      </c>
      <c r="U93" s="102" t="str">
        <f t="shared" si="18"/>
        <v/>
      </c>
      <c r="V93" s="102" t="str">
        <f t="shared" si="18"/>
        <v/>
      </c>
      <c r="W93" s="102" t="str">
        <f t="shared" si="18"/>
        <v/>
      </c>
      <c r="X93" s="102" t="str">
        <f t="shared" si="17"/>
        <v/>
      </c>
      <c r="Y93" s="102" t="str">
        <f t="shared" si="17"/>
        <v/>
      </c>
      <c r="Z93" s="102" t="str">
        <f t="shared" si="17"/>
        <v/>
      </c>
      <c r="AA93" s="102" t="str">
        <f t="shared" si="17"/>
        <v/>
      </c>
      <c r="AB93" s="102" t="str">
        <f t="shared" si="17"/>
        <v/>
      </c>
      <c r="AC93" s="102" t="str">
        <f t="shared" si="17"/>
        <v/>
      </c>
      <c r="AD93" s="102" t="str">
        <f t="shared" si="17"/>
        <v/>
      </c>
      <c r="AE93" s="102" t="str">
        <f t="shared" si="17"/>
        <v/>
      </c>
      <c r="AF93" s="104" t="e">
        <f t="shared" si="13"/>
        <v>#N/A</v>
      </c>
      <c r="AG93" s="104" t="str">
        <f t="array" ref="AG93">IFERROR(INDEX($AF$62:$AF$105,SMALL(IF($AF$62:$AF$105&lt;&gt;"",ROW($AF$62:$AF$105)-ROW(AF$62)+1),ROWS(AG$62:AG93))),"")</f>
        <v/>
      </c>
    </row>
    <row r="94" spans="3:33" ht="13" x14ac:dyDescent="0.3">
      <c r="C94" s="115"/>
      <c r="D94" s="115"/>
      <c r="E94" s="116"/>
      <c r="F94" s="115"/>
      <c r="G94" s="115"/>
      <c r="H94" s="115"/>
      <c r="I94" s="115"/>
      <c r="J94" s="115"/>
      <c r="K94" s="115"/>
      <c r="L94" s="115"/>
      <c r="M94" s="115"/>
      <c r="N94" s="120"/>
      <c r="O94" s="115"/>
      <c r="P94" s="115"/>
      <c r="Q94" s="115"/>
      <c r="R94" s="115"/>
      <c r="T94" s="102" t="str">
        <f t="shared" si="18"/>
        <v/>
      </c>
      <c r="U94" s="102" t="str">
        <f t="shared" si="18"/>
        <v/>
      </c>
      <c r="V94" s="102" t="str">
        <f t="shared" si="18"/>
        <v/>
      </c>
      <c r="W94" s="102" t="str">
        <f t="shared" si="18"/>
        <v/>
      </c>
      <c r="X94" s="102" t="str">
        <f t="shared" si="17"/>
        <v/>
      </c>
      <c r="Y94" s="102" t="str">
        <f t="shared" si="17"/>
        <v/>
      </c>
      <c r="Z94" s="102" t="str">
        <f t="shared" si="17"/>
        <v/>
      </c>
      <c r="AA94" s="102" t="str">
        <f t="shared" si="17"/>
        <v/>
      </c>
      <c r="AB94" s="102" t="str">
        <f t="shared" si="17"/>
        <v/>
      </c>
      <c r="AC94" s="102" t="str">
        <f t="shared" si="17"/>
        <v/>
      </c>
      <c r="AD94" s="102" t="str">
        <f t="shared" si="17"/>
        <v/>
      </c>
      <c r="AE94" s="102" t="str">
        <f t="shared" si="17"/>
        <v/>
      </c>
      <c r="AF94" s="104" t="e">
        <f t="shared" si="13"/>
        <v>#N/A</v>
      </c>
      <c r="AG94" s="104" t="str">
        <f t="array" ref="AG94">IFERROR(INDEX($AF$62:$AF$105,SMALL(IF($AF$62:$AF$105&lt;&gt;"",ROW($AF$62:$AF$105)-ROW(AF$62)+1),ROWS(AG$62:AG94))),"")</f>
        <v/>
      </c>
    </row>
    <row r="95" spans="3:33" ht="13" x14ac:dyDescent="0.3">
      <c r="C95" s="115"/>
      <c r="D95" s="115"/>
      <c r="E95" s="116"/>
      <c r="F95" s="115"/>
      <c r="G95" s="115"/>
      <c r="H95" s="115"/>
      <c r="I95" s="115"/>
      <c r="J95" s="115"/>
      <c r="K95" s="115"/>
      <c r="L95" s="115"/>
      <c r="M95" s="115"/>
      <c r="N95" s="120"/>
      <c r="O95" s="115"/>
      <c r="P95" s="115"/>
      <c r="Q95" s="115"/>
      <c r="R95" s="115"/>
      <c r="T95" s="102" t="str">
        <f t="shared" si="18"/>
        <v/>
      </c>
      <c r="U95" s="102" t="str">
        <f t="shared" si="18"/>
        <v/>
      </c>
      <c r="V95" s="102" t="str">
        <f t="shared" si="18"/>
        <v/>
      </c>
      <c r="W95" s="102" t="str">
        <f t="shared" si="18"/>
        <v/>
      </c>
      <c r="X95" s="102" t="str">
        <f t="shared" si="17"/>
        <v/>
      </c>
      <c r="Y95" s="102" t="str">
        <f t="shared" si="17"/>
        <v/>
      </c>
      <c r="Z95" s="102" t="str">
        <f t="shared" si="17"/>
        <v/>
      </c>
      <c r="AA95" s="102" t="str">
        <f t="shared" si="17"/>
        <v/>
      </c>
      <c r="AB95" s="102" t="str">
        <f t="shared" si="17"/>
        <v/>
      </c>
      <c r="AC95" s="102" t="str">
        <f t="shared" si="17"/>
        <v/>
      </c>
      <c r="AD95" s="102" t="str">
        <f t="shared" si="17"/>
        <v/>
      </c>
      <c r="AE95" s="102" t="str">
        <f t="shared" si="17"/>
        <v/>
      </c>
      <c r="AF95" s="104" t="e">
        <f t="shared" si="13"/>
        <v>#N/A</v>
      </c>
      <c r="AG95" s="104" t="str">
        <f t="array" ref="AG95">IFERROR(INDEX($AF$62:$AF$105,SMALL(IF($AF$62:$AF$105&lt;&gt;"",ROW($AF$62:$AF$105)-ROW(AF$62)+1),ROWS(AG$62:AG95))),"")</f>
        <v/>
      </c>
    </row>
    <row r="96" spans="3:33" ht="13" x14ac:dyDescent="0.3">
      <c r="C96" s="115"/>
      <c r="D96" s="115"/>
      <c r="E96" s="116"/>
      <c r="F96" s="115"/>
      <c r="G96" s="115"/>
      <c r="H96" s="115"/>
      <c r="I96" s="115"/>
      <c r="J96" s="115"/>
      <c r="K96" s="115"/>
      <c r="L96" s="115"/>
      <c r="M96" s="115"/>
      <c r="N96" s="120"/>
      <c r="O96" s="115"/>
      <c r="P96" s="115"/>
      <c r="Q96" s="115"/>
      <c r="R96" s="115"/>
      <c r="T96" s="102" t="str">
        <f t="shared" si="18"/>
        <v/>
      </c>
      <c r="U96" s="102" t="str">
        <f t="shared" si="18"/>
        <v/>
      </c>
      <c r="V96" s="102" t="str">
        <f t="shared" si="18"/>
        <v/>
      </c>
      <c r="W96" s="102" t="str">
        <f t="shared" si="18"/>
        <v/>
      </c>
      <c r="X96" s="102" t="str">
        <f t="shared" si="17"/>
        <v/>
      </c>
      <c r="Y96" s="102" t="str">
        <f t="shared" si="17"/>
        <v/>
      </c>
      <c r="Z96" s="102" t="str">
        <f t="shared" si="17"/>
        <v/>
      </c>
      <c r="AA96" s="102" t="str">
        <f t="shared" si="17"/>
        <v/>
      </c>
      <c r="AB96" s="102" t="str">
        <f t="shared" si="17"/>
        <v/>
      </c>
      <c r="AC96" s="102" t="str">
        <f t="shared" si="17"/>
        <v/>
      </c>
      <c r="AD96" s="102" t="str">
        <f t="shared" si="17"/>
        <v/>
      </c>
      <c r="AE96" s="102" t="str">
        <f t="shared" si="17"/>
        <v/>
      </c>
      <c r="AF96" s="104" t="e">
        <f t="shared" si="13"/>
        <v>#N/A</v>
      </c>
      <c r="AG96" s="104" t="str">
        <f t="array" ref="AG96">IFERROR(INDEX($AF$62:$AF$105,SMALL(IF($AF$62:$AF$105&lt;&gt;"",ROW($AF$62:$AF$105)-ROW(AF$62)+1),ROWS(AG$62:AG96))),"")</f>
        <v/>
      </c>
    </row>
    <row r="97" spans="3:33" ht="13" x14ac:dyDescent="0.3">
      <c r="C97" s="115"/>
      <c r="D97" s="115"/>
      <c r="E97" s="116"/>
      <c r="F97" s="115"/>
      <c r="G97" s="115"/>
      <c r="H97" s="115"/>
      <c r="I97" s="115"/>
      <c r="J97" s="115"/>
      <c r="K97" s="115"/>
      <c r="L97" s="115"/>
      <c r="M97" s="115"/>
      <c r="N97" s="115"/>
      <c r="O97" s="115"/>
      <c r="P97" s="115"/>
      <c r="Q97" s="115"/>
      <c r="R97" s="115"/>
      <c r="T97" s="102" t="str">
        <f t="shared" si="18"/>
        <v/>
      </c>
      <c r="U97" s="102" t="str">
        <f t="shared" si="18"/>
        <v/>
      </c>
      <c r="V97" s="102" t="str">
        <f t="shared" si="18"/>
        <v/>
      </c>
      <c r="W97" s="102" t="str">
        <f t="shared" si="18"/>
        <v/>
      </c>
      <c r="X97" s="102" t="str">
        <f t="shared" si="17"/>
        <v/>
      </c>
      <c r="Y97" s="102" t="str">
        <f t="shared" si="17"/>
        <v/>
      </c>
      <c r="Z97" s="102" t="str">
        <f t="shared" si="17"/>
        <v/>
      </c>
      <c r="AA97" s="102" t="str">
        <f t="shared" si="17"/>
        <v/>
      </c>
      <c r="AB97" s="102" t="str">
        <f t="shared" si="17"/>
        <v/>
      </c>
      <c r="AC97" s="102" t="str">
        <f t="shared" si="17"/>
        <v/>
      </c>
      <c r="AD97" s="102" t="str">
        <f t="shared" si="17"/>
        <v/>
      </c>
      <c r="AE97" s="102" t="str">
        <f t="shared" si="17"/>
        <v/>
      </c>
      <c r="AF97" s="104" t="e">
        <f t="shared" si="13"/>
        <v>#N/A</v>
      </c>
      <c r="AG97" s="104" t="str">
        <f t="array" ref="AG97">IFERROR(INDEX($AF$62:$AF$105,SMALL(IF($AF$62:$AF$105&lt;&gt;"",ROW($AF$62:$AF$105)-ROW(AF$62)+1),ROWS(AG$62:AG97))),"")</f>
        <v/>
      </c>
    </row>
    <row r="98" spans="3:33" ht="13" x14ac:dyDescent="0.3">
      <c r="C98" s="115"/>
      <c r="D98" s="115"/>
      <c r="E98" s="116"/>
      <c r="F98" s="115"/>
      <c r="G98" s="115"/>
      <c r="H98" s="115"/>
      <c r="I98" s="115"/>
      <c r="J98" s="115"/>
      <c r="K98" s="115"/>
      <c r="L98" s="115"/>
      <c r="M98" s="115"/>
      <c r="N98" s="115"/>
      <c r="O98" s="115"/>
      <c r="P98" s="115"/>
      <c r="Q98" s="115"/>
      <c r="R98" s="115"/>
      <c r="T98" s="102" t="str">
        <f t="shared" si="18"/>
        <v/>
      </c>
      <c r="U98" s="102" t="str">
        <f t="shared" si="18"/>
        <v/>
      </c>
      <c r="V98" s="102" t="str">
        <f t="shared" si="18"/>
        <v/>
      </c>
      <c r="W98" s="102" t="str">
        <f t="shared" si="18"/>
        <v/>
      </c>
      <c r="X98" s="102" t="str">
        <f t="shared" si="17"/>
        <v/>
      </c>
      <c r="Y98" s="102" t="str">
        <f t="shared" si="17"/>
        <v/>
      </c>
      <c r="Z98" s="102" t="str">
        <f t="shared" si="17"/>
        <v/>
      </c>
      <c r="AA98" s="102" t="str">
        <f t="shared" si="17"/>
        <v/>
      </c>
      <c r="AB98" s="102" t="str">
        <f t="shared" si="17"/>
        <v/>
      </c>
      <c r="AC98" s="102" t="str">
        <f t="shared" si="17"/>
        <v/>
      </c>
      <c r="AD98" s="102" t="str">
        <f t="shared" si="17"/>
        <v/>
      </c>
      <c r="AE98" s="102" t="str">
        <f t="shared" si="17"/>
        <v/>
      </c>
      <c r="AF98" s="104" t="e">
        <f t="shared" si="13"/>
        <v>#N/A</v>
      </c>
      <c r="AG98" s="104" t="str">
        <f t="array" ref="AG98">IFERROR(INDEX($AF$62:$AF$105,SMALL(IF($AF$62:$AF$105&lt;&gt;"",ROW($AF$62:$AF$105)-ROW(AF$62)+1),ROWS(AG$62:AG98))),"")</f>
        <v/>
      </c>
    </row>
    <row r="99" spans="3:33" ht="13" x14ac:dyDescent="0.3">
      <c r="C99" s="115"/>
      <c r="D99" s="115"/>
      <c r="E99" s="116"/>
      <c r="F99" s="115"/>
      <c r="G99" s="115"/>
      <c r="H99" s="115"/>
      <c r="I99" s="115"/>
      <c r="J99" s="115"/>
      <c r="K99" s="115"/>
      <c r="L99" s="115"/>
      <c r="M99" s="115"/>
      <c r="N99" s="117"/>
      <c r="O99" s="115"/>
      <c r="P99" s="115"/>
      <c r="Q99" s="115"/>
      <c r="R99" s="115"/>
      <c r="T99" s="102" t="str">
        <f t="shared" si="18"/>
        <v/>
      </c>
      <c r="U99" s="102" t="str">
        <f t="shared" si="18"/>
        <v/>
      </c>
      <c r="V99" s="102" t="str">
        <f t="shared" si="18"/>
        <v/>
      </c>
      <c r="W99" s="102" t="str">
        <f t="shared" si="18"/>
        <v/>
      </c>
      <c r="X99" s="102" t="str">
        <f t="shared" si="17"/>
        <v/>
      </c>
      <c r="Y99" s="102" t="str">
        <f t="shared" si="17"/>
        <v/>
      </c>
      <c r="Z99" s="102" t="str">
        <f t="shared" si="17"/>
        <v/>
      </c>
      <c r="AA99" s="102" t="str">
        <f t="shared" si="17"/>
        <v/>
      </c>
      <c r="AB99" s="102" t="str">
        <f t="shared" si="17"/>
        <v/>
      </c>
      <c r="AC99" s="102" t="str">
        <f t="shared" si="17"/>
        <v/>
      </c>
      <c r="AD99" s="102" t="str">
        <f t="shared" si="17"/>
        <v/>
      </c>
      <c r="AE99" s="102" t="str">
        <f t="shared" si="17"/>
        <v/>
      </c>
      <c r="AF99" s="104" t="e">
        <f t="shared" si="13"/>
        <v>#N/A</v>
      </c>
      <c r="AG99" s="104" t="str">
        <f t="array" ref="AG99">IFERROR(INDEX($AF$62:$AF$105,SMALL(IF($AF$62:$AF$105&lt;&gt;"",ROW($AF$62:$AF$105)-ROW(AF$62)+1),ROWS(AG$62:AG99))),"")</f>
        <v/>
      </c>
    </row>
    <row r="100" spans="3:33" ht="13" x14ac:dyDescent="0.3">
      <c r="C100" s="115"/>
      <c r="D100" s="115"/>
      <c r="E100" s="116"/>
      <c r="F100" s="115"/>
      <c r="G100" s="115"/>
      <c r="H100" s="115"/>
      <c r="I100" s="115"/>
      <c r="J100" s="115"/>
      <c r="K100" s="115"/>
      <c r="L100" s="115"/>
      <c r="M100" s="115"/>
      <c r="N100" s="115"/>
      <c r="O100" s="115"/>
      <c r="P100" s="115"/>
      <c r="Q100" s="115"/>
      <c r="R100" s="115"/>
      <c r="T100" s="102" t="str">
        <f t="shared" si="18"/>
        <v/>
      </c>
      <c r="U100" s="102" t="str">
        <f t="shared" si="18"/>
        <v/>
      </c>
      <c r="V100" s="102" t="str">
        <f t="shared" si="18"/>
        <v/>
      </c>
      <c r="W100" s="102" t="str">
        <f t="shared" si="18"/>
        <v/>
      </c>
      <c r="X100" s="102" t="str">
        <f t="shared" si="17"/>
        <v/>
      </c>
      <c r="Y100" s="102" t="str">
        <f t="shared" si="17"/>
        <v/>
      </c>
      <c r="Z100" s="102" t="str">
        <f t="shared" si="17"/>
        <v/>
      </c>
      <c r="AA100" s="102" t="str">
        <f t="shared" si="17"/>
        <v/>
      </c>
      <c r="AB100" s="102" t="str">
        <f t="shared" si="17"/>
        <v/>
      </c>
      <c r="AC100" s="102" t="str">
        <f t="shared" si="17"/>
        <v/>
      </c>
      <c r="AD100" s="102" t="str">
        <f t="shared" si="17"/>
        <v/>
      </c>
      <c r="AE100" s="102" t="str">
        <f t="shared" si="17"/>
        <v/>
      </c>
      <c r="AF100" s="104" t="e">
        <f t="shared" si="13"/>
        <v>#N/A</v>
      </c>
      <c r="AG100" s="104" t="str">
        <f t="array" ref="AG100">IFERROR(INDEX($AF$62:$AF$105,SMALL(IF($AF$62:$AF$105&lt;&gt;"",ROW($AF$62:$AF$105)-ROW(AF$62)+1),ROWS(AG$62:AG100))),"")</f>
        <v/>
      </c>
    </row>
    <row r="101" spans="3:33" ht="13" x14ac:dyDescent="0.3">
      <c r="C101" s="115"/>
      <c r="D101" s="115"/>
      <c r="E101" s="116"/>
      <c r="F101" s="115"/>
      <c r="G101" s="115"/>
      <c r="H101" s="115"/>
      <c r="I101" s="115"/>
      <c r="J101" s="115"/>
      <c r="K101" s="115"/>
      <c r="L101" s="115"/>
      <c r="M101" s="115"/>
      <c r="N101" s="115"/>
      <c r="O101" s="115"/>
      <c r="P101" s="115"/>
      <c r="Q101" s="115"/>
      <c r="R101" s="115"/>
      <c r="T101" s="102" t="str">
        <f t="shared" si="18"/>
        <v/>
      </c>
      <c r="U101" s="102" t="str">
        <f t="shared" si="18"/>
        <v/>
      </c>
      <c r="V101" s="102" t="str">
        <f t="shared" si="18"/>
        <v/>
      </c>
      <c r="W101" s="102" t="str">
        <f t="shared" si="18"/>
        <v/>
      </c>
      <c r="X101" s="102" t="str">
        <f t="shared" si="17"/>
        <v/>
      </c>
      <c r="Y101" s="102" t="str">
        <f t="shared" si="17"/>
        <v/>
      </c>
      <c r="Z101" s="102" t="str">
        <f t="shared" si="17"/>
        <v/>
      </c>
      <c r="AA101" s="102" t="str">
        <f t="shared" si="17"/>
        <v/>
      </c>
      <c r="AB101" s="102" t="str">
        <f t="shared" si="17"/>
        <v/>
      </c>
      <c r="AC101" s="102" t="str">
        <f t="shared" si="17"/>
        <v/>
      </c>
      <c r="AD101" s="102" t="str">
        <f t="shared" si="17"/>
        <v/>
      </c>
      <c r="AE101" s="102" t="str">
        <f t="shared" si="17"/>
        <v/>
      </c>
      <c r="AF101" s="104" t="e">
        <f t="shared" si="13"/>
        <v>#N/A</v>
      </c>
      <c r="AG101" s="104" t="str">
        <f t="array" ref="AG101">IFERROR(INDEX($AF$62:$AF$105,SMALL(IF($AF$62:$AF$105&lt;&gt;"",ROW($AF$62:$AF$105)-ROW(AF$62)+1),ROWS(AG$62:AG101))),"")</f>
        <v/>
      </c>
    </row>
    <row r="102" spans="3:33" ht="13" x14ac:dyDescent="0.3">
      <c r="C102" s="115"/>
      <c r="D102" s="115"/>
      <c r="E102" s="116"/>
      <c r="F102" s="115"/>
      <c r="G102" s="115"/>
      <c r="H102" s="115"/>
      <c r="I102" s="115"/>
      <c r="J102" s="115"/>
      <c r="K102" s="115"/>
      <c r="L102" s="115"/>
      <c r="M102" s="115"/>
      <c r="N102" s="115"/>
      <c r="O102" s="115"/>
      <c r="P102" s="115"/>
      <c r="Q102" s="115"/>
      <c r="R102" s="115"/>
      <c r="T102" s="102" t="str">
        <f t="shared" si="18"/>
        <v/>
      </c>
      <c r="U102" s="102" t="str">
        <f t="shared" si="18"/>
        <v/>
      </c>
      <c r="V102" s="102" t="str">
        <f t="shared" si="18"/>
        <v/>
      </c>
      <c r="W102" s="102" t="str">
        <f t="shared" si="18"/>
        <v/>
      </c>
      <c r="X102" s="102" t="str">
        <f t="shared" si="17"/>
        <v/>
      </c>
      <c r="Y102" s="102" t="str">
        <f t="shared" si="17"/>
        <v/>
      </c>
      <c r="Z102" s="102" t="str">
        <f t="shared" si="17"/>
        <v/>
      </c>
      <c r="AA102" s="102" t="str">
        <f t="shared" si="17"/>
        <v/>
      </c>
      <c r="AB102" s="102" t="str">
        <f t="shared" si="17"/>
        <v/>
      </c>
      <c r="AC102" s="102" t="str">
        <f t="shared" si="17"/>
        <v/>
      </c>
      <c r="AD102" s="102" t="str">
        <f t="shared" si="17"/>
        <v/>
      </c>
      <c r="AE102" s="102" t="str">
        <f t="shared" si="17"/>
        <v/>
      </c>
      <c r="AF102" s="104" t="e">
        <f t="shared" si="13"/>
        <v>#N/A</v>
      </c>
      <c r="AG102" s="104" t="str">
        <f t="array" ref="AG102">IFERROR(INDEX($AF$62:$AF$105,SMALL(IF($AF$62:$AF$105&lt;&gt;"",ROW($AF$62:$AF$105)-ROW(AF$62)+1),ROWS(AG$62:AG102))),"")</f>
        <v/>
      </c>
    </row>
    <row r="103" spans="3:33" ht="13" x14ac:dyDescent="0.3">
      <c r="C103" s="115"/>
      <c r="D103" s="115"/>
      <c r="E103" s="116"/>
      <c r="F103" s="115"/>
      <c r="G103" s="115"/>
      <c r="H103" s="115"/>
      <c r="I103" s="115"/>
      <c r="J103" s="115"/>
      <c r="K103" s="115"/>
      <c r="L103" s="115"/>
      <c r="M103" s="115"/>
      <c r="N103" s="115"/>
      <c r="O103" s="115"/>
      <c r="P103" s="115"/>
      <c r="Q103" s="115"/>
      <c r="R103" s="115"/>
      <c r="T103" s="102" t="str">
        <f t="shared" si="18"/>
        <v/>
      </c>
      <c r="U103" s="102" t="str">
        <f t="shared" si="18"/>
        <v/>
      </c>
      <c r="V103" s="102" t="str">
        <f t="shared" si="18"/>
        <v/>
      </c>
      <c r="W103" s="102" t="str">
        <f t="shared" si="18"/>
        <v/>
      </c>
      <c r="X103" s="102" t="str">
        <f t="shared" si="17"/>
        <v/>
      </c>
      <c r="Y103" s="102" t="str">
        <f t="shared" si="17"/>
        <v/>
      </c>
      <c r="Z103" s="102" t="str">
        <f t="shared" si="17"/>
        <v/>
      </c>
      <c r="AA103" s="102" t="str">
        <f t="shared" si="17"/>
        <v/>
      </c>
      <c r="AB103" s="102" t="str">
        <f t="shared" si="17"/>
        <v/>
      </c>
      <c r="AC103" s="102" t="str">
        <f t="shared" si="17"/>
        <v/>
      </c>
      <c r="AD103" s="102" t="str">
        <f t="shared" si="17"/>
        <v/>
      </c>
      <c r="AE103" s="102" t="str">
        <f t="shared" si="17"/>
        <v/>
      </c>
      <c r="AF103" s="104" t="e">
        <f t="shared" si="13"/>
        <v>#N/A</v>
      </c>
      <c r="AG103" s="104" t="str">
        <f t="array" ref="AG103">IFERROR(INDEX($AF$62:$AF$105,SMALL(IF($AF$62:$AF$105&lt;&gt;"",ROW($AF$62:$AF$105)-ROW(AF$62)+1),ROWS(AG$62:AG103))),"")</f>
        <v/>
      </c>
    </row>
    <row r="104" spans="3:33" ht="13" x14ac:dyDescent="0.3">
      <c r="C104" s="115"/>
      <c r="D104" s="115"/>
      <c r="E104" s="116"/>
      <c r="F104" s="115"/>
      <c r="G104" s="115"/>
      <c r="H104" s="115"/>
      <c r="I104" s="115"/>
      <c r="J104" s="115"/>
      <c r="K104" s="115"/>
      <c r="L104" s="115"/>
      <c r="M104" s="115"/>
      <c r="N104" s="115"/>
      <c r="O104" s="115"/>
      <c r="P104" s="115"/>
      <c r="Q104" s="115"/>
      <c r="R104" s="115"/>
      <c r="T104" s="102" t="str">
        <f t="shared" si="18"/>
        <v/>
      </c>
      <c r="U104" s="102" t="str">
        <f t="shared" si="18"/>
        <v/>
      </c>
      <c r="V104" s="102" t="str">
        <f t="shared" si="18"/>
        <v/>
      </c>
      <c r="W104" s="102" t="str">
        <f t="shared" si="18"/>
        <v/>
      </c>
      <c r="X104" s="102" t="str">
        <f t="shared" si="17"/>
        <v/>
      </c>
      <c r="Y104" s="102" t="str">
        <f t="shared" si="17"/>
        <v/>
      </c>
      <c r="Z104" s="102" t="str">
        <f t="shared" si="17"/>
        <v/>
      </c>
      <c r="AA104" s="102" t="str">
        <f t="shared" si="17"/>
        <v/>
      </c>
      <c r="AB104" s="102" t="str">
        <f t="shared" si="17"/>
        <v/>
      </c>
      <c r="AC104" s="102" t="str">
        <f t="shared" si="17"/>
        <v/>
      </c>
      <c r="AD104" s="102" t="str">
        <f t="shared" si="17"/>
        <v/>
      </c>
      <c r="AE104" s="102" t="str">
        <f t="shared" si="17"/>
        <v/>
      </c>
      <c r="AF104" s="104" t="e">
        <f t="shared" si="13"/>
        <v>#N/A</v>
      </c>
      <c r="AG104" s="104" t="str">
        <f t="array" ref="AG104">IFERROR(INDEX($AF$62:$AF$105,SMALL(IF($AF$62:$AF$105&lt;&gt;"",ROW($AF$62:$AF$105)-ROW(AF$62)+1),ROWS(AG$62:AG104))),"")</f>
        <v/>
      </c>
    </row>
    <row r="105" spans="3:33" ht="13" x14ac:dyDescent="0.3">
      <c r="C105" s="115"/>
      <c r="D105" s="115"/>
      <c r="E105" s="116"/>
      <c r="F105" s="115"/>
      <c r="G105" s="115"/>
      <c r="H105" s="115"/>
      <c r="I105" s="115"/>
      <c r="J105" s="115"/>
      <c r="K105" s="115"/>
      <c r="L105" s="115"/>
      <c r="M105" s="115"/>
      <c r="N105" s="120"/>
      <c r="O105" s="115"/>
      <c r="P105" s="115"/>
      <c r="Q105" s="115"/>
      <c r="R105" s="115"/>
      <c r="T105" s="102" t="str">
        <f t="shared" si="18"/>
        <v/>
      </c>
      <c r="U105" s="102" t="str">
        <f t="shared" si="18"/>
        <v/>
      </c>
      <c r="V105" s="102" t="str">
        <f t="shared" si="18"/>
        <v/>
      </c>
      <c r="W105" s="102" t="str">
        <f t="shared" si="18"/>
        <v/>
      </c>
      <c r="X105" s="102" t="str">
        <f t="shared" si="17"/>
        <v/>
      </c>
      <c r="Y105" s="102" t="str">
        <f t="shared" si="17"/>
        <v/>
      </c>
      <c r="Z105" s="102" t="str">
        <f t="shared" si="17"/>
        <v/>
      </c>
      <c r="AA105" s="102" t="str">
        <f t="shared" si="17"/>
        <v/>
      </c>
      <c r="AB105" s="102" t="str">
        <f t="shared" si="17"/>
        <v/>
      </c>
      <c r="AC105" s="102" t="str">
        <f t="shared" si="17"/>
        <v/>
      </c>
      <c r="AD105" s="102" t="str">
        <f t="shared" si="17"/>
        <v/>
      </c>
      <c r="AE105" s="102" t="str">
        <f t="shared" si="17"/>
        <v/>
      </c>
      <c r="AF105" s="104" t="e">
        <f t="shared" si="13"/>
        <v>#N/A</v>
      </c>
      <c r="AG105" s="104" t="str">
        <f t="array" ref="AG105">IFERROR(INDEX($AF$62:$AF$105,SMALL(IF($AF$62:$AF$105&lt;&gt;"",ROW($AF$62:$AF$105)-ROW(AF$62)+1),ROWS(AG$62:AG105))),"")</f>
        <v/>
      </c>
    </row>
    <row r="107" spans="3:33" ht="13" x14ac:dyDescent="0.3">
      <c r="E107" s="33" t="s">
        <v>131</v>
      </c>
      <c r="F107" s="1">
        <v>30</v>
      </c>
      <c r="G107" s="1">
        <f>F107+1</f>
        <v>31</v>
      </c>
      <c r="H107" s="1">
        <f t="shared" ref="H107:AC108" si="19">G107+1</f>
        <v>32</v>
      </c>
      <c r="I107" s="1">
        <f t="shared" si="19"/>
        <v>33</v>
      </c>
      <c r="J107" s="1">
        <f t="shared" si="19"/>
        <v>34</v>
      </c>
      <c r="K107" s="1">
        <f t="shared" si="19"/>
        <v>35</v>
      </c>
      <c r="L107" s="1">
        <f t="shared" si="19"/>
        <v>36</v>
      </c>
      <c r="M107" s="1">
        <f t="shared" si="19"/>
        <v>37</v>
      </c>
      <c r="N107" s="1">
        <f t="shared" si="19"/>
        <v>38</v>
      </c>
      <c r="O107" s="1">
        <f t="shared" si="19"/>
        <v>39</v>
      </c>
      <c r="P107" s="1">
        <f t="shared" si="19"/>
        <v>40</v>
      </c>
      <c r="Q107" s="1">
        <f t="shared" si="19"/>
        <v>41</v>
      </c>
      <c r="R107" s="1">
        <f t="shared" si="19"/>
        <v>42</v>
      </c>
      <c r="S107" s="1">
        <f t="shared" si="19"/>
        <v>43</v>
      </c>
      <c r="T107" s="1">
        <f t="shared" si="19"/>
        <v>44</v>
      </c>
      <c r="U107" s="1">
        <f t="shared" si="19"/>
        <v>45</v>
      </c>
      <c r="V107" s="1">
        <f t="shared" si="19"/>
        <v>46</v>
      </c>
      <c r="W107" s="1">
        <f t="shared" si="19"/>
        <v>47</v>
      </c>
    </row>
    <row r="108" spans="3:33" ht="13" x14ac:dyDescent="0.3">
      <c r="C108" s="33" t="s">
        <v>130</v>
      </c>
      <c r="E108" s="4" t="str">
        <f>P21</f>
        <v/>
      </c>
      <c r="F108" s="4" t="str">
        <f ca="1">INDIRECT("J"&amp;F107)</f>
        <v>Delområde 6/Vara/Tjanst 10</v>
      </c>
      <c r="G108" s="4" t="str">
        <f t="shared" ref="G108:S108" ca="1" si="20">INDIRECT("J"&amp;G107)</f>
        <v>Delområde 6/Vara/Tjanst 11</v>
      </c>
      <c r="H108" s="4" t="str">
        <f t="shared" ca="1" si="20"/>
        <v>Delområde 6/Vara/Tjanst 12</v>
      </c>
      <c r="I108" s="4" t="str">
        <f t="shared" ca="1" si="20"/>
        <v>Delområde 6/Vara/Tjanst 13</v>
      </c>
      <c r="J108" s="4">
        <f t="shared" ca="1" si="20"/>
        <v>0</v>
      </c>
      <c r="K108" s="4" t="str">
        <f t="shared" ca="1" si="20"/>
        <v>Region</v>
      </c>
      <c r="L108" s="4" t="str">
        <f t="shared" ca="1" si="20"/>
        <v>Multiregionalt</v>
      </c>
      <c r="M108" s="4" t="str">
        <f t="shared" ca="1" si="20"/>
        <v>Blekinge län</v>
      </c>
      <c r="N108" s="4" t="str">
        <f t="shared" ca="1" si="20"/>
        <v>Dalarnas län</v>
      </c>
      <c r="O108" s="4" t="str">
        <f t="shared" ca="1" si="20"/>
        <v>Gotlands län</v>
      </c>
      <c r="P108" s="4" t="str">
        <f t="shared" ca="1" si="20"/>
        <v>Gävleborgs län</v>
      </c>
      <c r="Q108" s="4" t="str">
        <f t="shared" ca="1" si="20"/>
        <v>Hallands län</v>
      </c>
      <c r="R108" s="4" t="str">
        <f t="shared" ca="1" si="20"/>
        <v>Jämtlands län</v>
      </c>
      <c r="S108" s="4" t="str">
        <f t="shared" ca="1" si="20"/>
        <v>Jönköpings län</v>
      </c>
      <c r="T108" s="4" t="str">
        <f t="shared" ref="T108:AC109" ca="1" si="21">INDIRECT("J"&amp;T107)</f>
        <v>Kalmars län</v>
      </c>
      <c r="U108" s="4" t="str">
        <f t="shared" ca="1" si="21"/>
        <v>Kronobergs län</v>
      </c>
      <c r="V108" s="4" t="str">
        <f t="shared" ca="1" si="21"/>
        <v>Norrbottens län</v>
      </c>
      <c r="W108" s="4" t="str">
        <f t="shared" ca="1" si="21"/>
        <v>Skånes län</v>
      </c>
      <c r="X108" s="1">
        <f>W107+1</f>
        <v>48</v>
      </c>
      <c r="Y108" s="1">
        <f t="shared" si="19"/>
        <v>49</v>
      </c>
      <c r="Z108" s="1">
        <f t="shared" si="19"/>
        <v>50</v>
      </c>
      <c r="AA108" s="1">
        <f t="shared" si="19"/>
        <v>51</v>
      </c>
      <c r="AB108" s="1">
        <f t="shared" si="19"/>
        <v>52</v>
      </c>
      <c r="AC108" s="1">
        <f t="shared" si="19"/>
        <v>53</v>
      </c>
    </row>
    <row r="109" spans="3:33" x14ac:dyDescent="0.25">
      <c r="C109" s="4" t="s">
        <v>257</v>
      </c>
      <c r="E109" s="4" t="s">
        <v>258</v>
      </c>
      <c r="F109" s="4" t="s">
        <v>259</v>
      </c>
      <c r="G109" s="4" t="s">
        <v>260</v>
      </c>
      <c r="H109" s="4" t="s">
        <v>261</v>
      </c>
      <c r="I109" s="4" t="s">
        <v>262</v>
      </c>
      <c r="J109" s="4" t="s">
        <v>263</v>
      </c>
      <c r="K109" s="4" t="s">
        <v>264</v>
      </c>
      <c r="L109" s="4" t="s">
        <v>265</v>
      </c>
      <c r="M109" s="4" t="s">
        <v>266</v>
      </c>
      <c r="N109" s="4" t="s">
        <v>267</v>
      </c>
      <c r="O109" s="4" t="s">
        <v>268</v>
      </c>
      <c r="P109" s="4" t="s">
        <v>269</v>
      </c>
      <c r="Q109" s="4" t="s">
        <v>270</v>
      </c>
      <c r="R109" s="4" t="s">
        <v>271</v>
      </c>
      <c r="S109" s="4" t="s">
        <v>272</v>
      </c>
      <c r="T109" s="4" t="s">
        <v>273</v>
      </c>
      <c r="U109" s="4" t="s">
        <v>274</v>
      </c>
      <c r="V109" s="4" t="s">
        <v>275</v>
      </c>
      <c r="W109" s="4" t="s">
        <v>276</v>
      </c>
      <c r="X109" s="4" t="str">
        <f t="shared" ca="1" si="21"/>
        <v>Stockholms län</v>
      </c>
      <c r="Y109" s="4" t="str">
        <f t="shared" ca="1" si="21"/>
        <v>Södermanlands län</v>
      </c>
      <c r="Z109" s="4" t="str">
        <f t="shared" ca="1" si="21"/>
        <v>Uppsala län</v>
      </c>
      <c r="AA109" s="4" t="str">
        <f t="shared" ca="1" si="21"/>
        <v>Värmlands län</v>
      </c>
      <c r="AB109" s="4" t="str">
        <f t="shared" ca="1" si="21"/>
        <v>Västerbottens län</v>
      </c>
      <c r="AC109" s="4" t="str">
        <f t="shared" ca="1" si="21"/>
        <v>Västernorrlands län</v>
      </c>
      <c r="AD109" s="84"/>
    </row>
    <row r="110" spans="3:33" x14ac:dyDescent="0.25">
      <c r="C110" s="4"/>
      <c r="E110" s="4" t="s">
        <v>283</v>
      </c>
      <c r="F110" s="4" t="s">
        <v>284</v>
      </c>
      <c r="G110" s="4" t="s">
        <v>285</v>
      </c>
      <c r="H110" s="4" t="s">
        <v>286</v>
      </c>
      <c r="I110" s="4" t="s">
        <v>287</v>
      </c>
      <c r="J110" s="4" t="s">
        <v>288</v>
      </c>
      <c r="K110" s="4" t="s">
        <v>289</v>
      </c>
      <c r="L110" s="4" t="s">
        <v>290</v>
      </c>
      <c r="M110" s="4" t="s">
        <v>291</v>
      </c>
      <c r="N110" s="4" t="s">
        <v>292</v>
      </c>
      <c r="O110" s="4" t="s">
        <v>293</v>
      </c>
      <c r="P110" s="4" t="s">
        <v>294</v>
      </c>
      <c r="Q110" s="4" t="s">
        <v>295</v>
      </c>
      <c r="R110" s="4" t="s">
        <v>296</v>
      </c>
      <c r="S110" s="4" t="s">
        <v>297</v>
      </c>
      <c r="T110" s="4" t="s">
        <v>298</v>
      </c>
      <c r="U110" s="4" t="s">
        <v>299</v>
      </c>
      <c r="V110" s="4" t="s">
        <v>300</v>
      </c>
      <c r="W110" s="4" t="s">
        <v>301</v>
      </c>
      <c r="X110" s="4" t="s">
        <v>277</v>
      </c>
      <c r="Y110" s="4" t="s">
        <v>278</v>
      </c>
      <c r="Z110" s="4" t="s">
        <v>279</v>
      </c>
      <c r="AA110" s="4" t="s">
        <v>280</v>
      </c>
      <c r="AB110" s="4" t="s">
        <v>281</v>
      </c>
      <c r="AC110" s="4" t="s">
        <v>282</v>
      </c>
    </row>
    <row r="111" spans="3:33" x14ac:dyDescent="0.25">
      <c r="C111" s="4"/>
      <c r="E111" s="4" t="s">
        <v>308</v>
      </c>
      <c r="F111" s="4" t="s">
        <v>309</v>
      </c>
      <c r="G111" s="4" t="s">
        <v>310</v>
      </c>
      <c r="H111" s="4" t="s">
        <v>311</v>
      </c>
      <c r="I111" s="4" t="s">
        <v>312</v>
      </c>
      <c r="J111" s="4" t="s">
        <v>313</v>
      </c>
      <c r="K111" s="4" t="s">
        <v>314</v>
      </c>
      <c r="L111" s="4" t="s">
        <v>315</v>
      </c>
      <c r="M111" s="4" t="s">
        <v>316</v>
      </c>
      <c r="N111" s="4" t="s">
        <v>317</v>
      </c>
      <c r="O111" s="4" t="s">
        <v>318</v>
      </c>
      <c r="P111" s="4" t="s">
        <v>319</v>
      </c>
      <c r="Q111" s="4" t="s">
        <v>320</v>
      </c>
      <c r="R111" s="4" t="s">
        <v>321</v>
      </c>
      <c r="S111" s="4" t="s">
        <v>322</v>
      </c>
      <c r="T111" s="4" t="s">
        <v>323</v>
      </c>
      <c r="U111" s="4" t="s">
        <v>324</v>
      </c>
      <c r="V111" s="4" t="s">
        <v>325</v>
      </c>
      <c r="W111" s="4" t="s">
        <v>326</v>
      </c>
      <c r="X111" s="4" t="s">
        <v>302</v>
      </c>
      <c r="Y111" s="4" t="s">
        <v>303</v>
      </c>
      <c r="Z111" s="4" t="s">
        <v>304</v>
      </c>
      <c r="AA111" s="4" t="s">
        <v>305</v>
      </c>
      <c r="AB111" s="4" t="s">
        <v>306</v>
      </c>
      <c r="AC111" s="4" t="s">
        <v>307</v>
      </c>
    </row>
    <row r="112" spans="3:33" x14ac:dyDescent="0.25">
      <c r="C112" s="4"/>
      <c r="E112" s="4" t="s">
        <v>333</v>
      </c>
      <c r="F112" s="4" t="s">
        <v>334</v>
      </c>
      <c r="G112" s="4" t="s">
        <v>335</v>
      </c>
      <c r="H112" s="4" t="s">
        <v>336</v>
      </c>
      <c r="I112" s="4" t="s">
        <v>337</v>
      </c>
      <c r="J112" s="4" t="s">
        <v>338</v>
      </c>
      <c r="K112" s="4" t="s">
        <v>339</v>
      </c>
      <c r="L112" s="4" t="s">
        <v>340</v>
      </c>
      <c r="M112" s="4" t="s">
        <v>341</v>
      </c>
      <c r="N112" s="4" t="s">
        <v>342</v>
      </c>
      <c r="O112" s="4" t="s">
        <v>343</v>
      </c>
      <c r="P112" s="4" t="s">
        <v>344</v>
      </c>
      <c r="Q112" s="4" t="s">
        <v>345</v>
      </c>
      <c r="R112" s="4" t="s">
        <v>346</v>
      </c>
      <c r="S112" s="4" t="s">
        <v>347</v>
      </c>
      <c r="T112" s="4" t="s">
        <v>348</v>
      </c>
      <c r="U112" s="4" t="s">
        <v>349</v>
      </c>
      <c r="V112" s="4" t="s">
        <v>350</v>
      </c>
      <c r="W112" s="4" t="s">
        <v>351</v>
      </c>
      <c r="X112" s="4" t="s">
        <v>327</v>
      </c>
      <c r="Y112" s="4" t="s">
        <v>328</v>
      </c>
      <c r="Z112" s="4" t="s">
        <v>329</v>
      </c>
      <c r="AA112" s="4" t="s">
        <v>330</v>
      </c>
      <c r="AB112" s="4" t="s">
        <v>331</v>
      </c>
      <c r="AC112" s="4" t="s">
        <v>332</v>
      </c>
    </row>
    <row r="113" spans="3:29" x14ac:dyDescent="0.25">
      <c r="C113" s="4"/>
      <c r="E113" s="4" t="s">
        <v>358</v>
      </c>
      <c r="F113" s="4" t="s">
        <v>359</v>
      </c>
      <c r="G113" s="4" t="s">
        <v>360</v>
      </c>
      <c r="H113" s="4" t="s">
        <v>361</v>
      </c>
      <c r="I113" s="4" t="s">
        <v>362</v>
      </c>
      <c r="J113" s="4" t="s">
        <v>363</v>
      </c>
      <c r="K113" s="4" t="s">
        <v>364</v>
      </c>
      <c r="L113" s="4" t="s">
        <v>365</v>
      </c>
      <c r="M113" s="4" t="s">
        <v>366</v>
      </c>
      <c r="N113" s="4" t="s">
        <v>367</v>
      </c>
      <c r="O113" s="4" t="s">
        <v>368</v>
      </c>
      <c r="P113" s="4" t="s">
        <v>369</v>
      </c>
      <c r="Q113" s="4" t="s">
        <v>370</v>
      </c>
      <c r="R113" s="4" t="s">
        <v>371</v>
      </c>
      <c r="S113" s="4" t="s">
        <v>372</v>
      </c>
      <c r="T113" s="4" t="s">
        <v>373</v>
      </c>
      <c r="U113" s="4" t="s">
        <v>374</v>
      </c>
      <c r="V113" s="4" t="s">
        <v>375</v>
      </c>
      <c r="W113" s="4" t="s">
        <v>376</v>
      </c>
      <c r="X113" s="4" t="s">
        <v>352</v>
      </c>
      <c r="Y113" s="4" t="s">
        <v>353</v>
      </c>
      <c r="Z113" s="4" t="s">
        <v>354</v>
      </c>
      <c r="AA113" s="4" t="s">
        <v>355</v>
      </c>
      <c r="AB113" s="4" t="s">
        <v>356</v>
      </c>
      <c r="AC113" s="4" t="s">
        <v>357</v>
      </c>
    </row>
    <row r="114" spans="3:29" x14ac:dyDescent="0.25">
      <c r="C114" s="4"/>
      <c r="E114" s="4" t="s">
        <v>383</v>
      </c>
      <c r="F114" s="4" t="s">
        <v>384</v>
      </c>
      <c r="G114" s="4" t="s">
        <v>385</v>
      </c>
      <c r="H114" s="4" t="s">
        <v>386</v>
      </c>
      <c r="I114" s="4" t="s">
        <v>387</v>
      </c>
      <c r="J114" s="4" t="s">
        <v>388</v>
      </c>
      <c r="K114" s="4" t="s">
        <v>389</v>
      </c>
      <c r="L114" s="4" t="s">
        <v>390</v>
      </c>
      <c r="M114" s="4" t="s">
        <v>391</v>
      </c>
      <c r="N114" s="4" t="s">
        <v>392</v>
      </c>
      <c r="O114" s="4" t="s">
        <v>393</v>
      </c>
      <c r="P114" s="4" t="s">
        <v>394</v>
      </c>
      <c r="Q114" s="4" t="s">
        <v>395</v>
      </c>
      <c r="R114" s="4" t="s">
        <v>396</v>
      </c>
      <c r="S114" s="4" t="s">
        <v>397</v>
      </c>
      <c r="T114" s="4" t="s">
        <v>398</v>
      </c>
      <c r="U114" s="4" t="s">
        <v>399</v>
      </c>
      <c r="V114" s="4" t="s">
        <v>400</v>
      </c>
      <c r="W114" s="4" t="s">
        <v>401</v>
      </c>
      <c r="X114" s="4" t="s">
        <v>377</v>
      </c>
      <c r="Y114" s="4" t="s">
        <v>378</v>
      </c>
      <c r="Z114" s="4" t="s">
        <v>379</v>
      </c>
      <c r="AA114" s="4" t="s">
        <v>380</v>
      </c>
      <c r="AB114" s="4" t="s">
        <v>381</v>
      </c>
      <c r="AC114" s="4" t="s">
        <v>382</v>
      </c>
    </row>
    <row r="115" spans="3:29" x14ac:dyDescent="0.25">
      <c r="C115" s="4"/>
      <c r="E115" s="4" t="s">
        <v>408</v>
      </c>
      <c r="F115" s="4" t="s">
        <v>409</v>
      </c>
      <c r="G115" s="4" t="s">
        <v>410</v>
      </c>
      <c r="H115" s="4" t="s">
        <v>411</v>
      </c>
      <c r="I115" s="4" t="s">
        <v>412</v>
      </c>
      <c r="J115" s="4" t="s">
        <v>413</v>
      </c>
      <c r="K115" s="4" t="s">
        <v>414</v>
      </c>
      <c r="L115" s="4" t="s">
        <v>415</v>
      </c>
      <c r="M115" s="4" t="s">
        <v>416</v>
      </c>
      <c r="N115" s="4" t="s">
        <v>417</v>
      </c>
      <c r="O115" s="4" t="s">
        <v>418</v>
      </c>
      <c r="P115" s="4" t="s">
        <v>419</v>
      </c>
      <c r="Q115" s="4" t="s">
        <v>420</v>
      </c>
      <c r="R115" s="4" t="s">
        <v>421</v>
      </c>
      <c r="S115" s="4" t="s">
        <v>422</v>
      </c>
      <c r="T115" s="4" t="s">
        <v>423</v>
      </c>
      <c r="U115" s="4" t="s">
        <v>424</v>
      </c>
      <c r="V115" s="4" t="s">
        <v>425</v>
      </c>
      <c r="W115" s="4" t="s">
        <v>426</v>
      </c>
      <c r="X115" s="4" t="s">
        <v>402</v>
      </c>
      <c r="Y115" s="4" t="s">
        <v>403</v>
      </c>
      <c r="Z115" s="4" t="s">
        <v>404</v>
      </c>
      <c r="AA115" s="4" t="s">
        <v>405</v>
      </c>
      <c r="AB115" s="4" t="s">
        <v>406</v>
      </c>
      <c r="AC115" s="4" t="s">
        <v>407</v>
      </c>
    </row>
    <row r="116" spans="3:29" x14ac:dyDescent="0.25">
      <c r="C116" s="4"/>
      <c r="E116" s="4" t="s">
        <v>433</v>
      </c>
      <c r="F116" s="4" t="s">
        <v>434</v>
      </c>
      <c r="G116" s="4" t="s">
        <v>435</v>
      </c>
      <c r="H116" s="4" t="s">
        <v>436</v>
      </c>
      <c r="I116" s="4" t="s">
        <v>437</v>
      </c>
      <c r="J116" s="4" t="s">
        <v>438</v>
      </c>
      <c r="K116" s="4" t="s">
        <v>439</v>
      </c>
      <c r="L116" s="4" t="s">
        <v>440</v>
      </c>
      <c r="M116" s="4" t="s">
        <v>441</v>
      </c>
      <c r="N116" s="4" t="s">
        <v>442</v>
      </c>
      <c r="O116" s="4" t="s">
        <v>443</v>
      </c>
      <c r="P116" s="4" t="s">
        <v>444</v>
      </c>
      <c r="Q116" s="4" t="s">
        <v>445</v>
      </c>
      <c r="R116" s="4" t="s">
        <v>446</v>
      </c>
      <c r="S116" s="4" t="s">
        <v>447</v>
      </c>
      <c r="T116" s="4" t="s">
        <v>448</v>
      </c>
      <c r="U116" s="4" t="s">
        <v>449</v>
      </c>
      <c r="V116" s="4" t="s">
        <v>450</v>
      </c>
      <c r="W116" s="4" t="s">
        <v>451</v>
      </c>
      <c r="X116" s="4" t="s">
        <v>427</v>
      </c>
      <c r="Y116" s="4" t="s">
        <v>428</v>
      </c>
      <c r="Z116" s="4" t="s">
        <v>429</v>
      </c>
      <c r="AA116" s="4" t="s">
        <v>430</v>
      </c>
      <c r="AB116" s="4" t="s">
        <v>431</v>
      </c>
      <c r="AC116" s="4" t="s">
        <v>432</v>
      </c>
    </row>
    <row r="117" spans="3:29" x14ac:dyDescent="0.25">
      <c r="C117" s="4"/>
      <c r="E117" s="4" t="s">
        <v>458</v>
      </c>
      <c r="F117" s="4" t="s">
        <v>459</v>
      </c>
      <c r="G117" s="4" t="s">
        <v>460</v>
      </c>
      <c r="H117" s="4" t="s">
        <v>461</v>
      </c>
      <c r="I117" s="4" t="s">
        <v>462</v>
      </c>
      <c r="J117" s="4" t="s">
        <v>463</v>
      </c>
      <c r="K117" s="4" t="s">
        <v>464</v>
      </c>
      <c r="L117" s="4" t="s">
        <v>465</v>
      </c>
      <c r="M117" s="4" t="s">
        <v>466</v>
      </c>
      <c r="N117" s="4" t="s">
        <v>467</v>
      </c>
      <c r="O117" s="4" t="s">
        <v>468</v>
      </c>
      <c r="P117" s="4" t="s">
        <v>469</v>
      </c>
      <c r="Q117" s="4" t="s">
        <v>470</v>
      </c>
      <c r="R117" s="4" t="s">
        <v>471</v>
      </c>
      <c r="S117" s="4" t="s">
        <v>472</v>
      </c>
      <c r="T117" s="4" t="s">
        <v>473</v>
      </c>
      <c r="U117" s="4" t="s">
        <v>474</v>
      </c>
      <c r="V117" s="4" t="s">
        <v>475</v>
      </c>
      <c r="W117" s="4" t="s">
        <v>476</v>
      </c>
      <c r="X117" s="4" t="s">
        <v>452</v>
      </c>
      <c r="Y117" s="4" t="s">
        <v>453</v>
      </c>
      <c r="Z117" s="4" t="s">
        <v>454</v>
      </c>
      <c r="AA117" s="4" t="s">
        <v>455</v>
      </c>
      <c r="AB117" s="4" t="s">
        <v>456</v>
      </c>
      <c r="AC117" s="4" t="s">
        <v>457</v>
      </c>
    </row>
    <row r="118" spans="3:29" ht="13" thickBot="1" x14ac:dyDescent="0.3">
      <c r="C118" s="4"/>
      <c r="X118" s="4" t="s">
        <v>477</v>
      </c>
      <c r="Y118" s="4" t="s">
        <v>478</v>
      </c>
      <c r="Z118" s="4" t="s">
        <v>479</v>
      </c>
      <c r="AA118" s="4" t="s">
        <v>480</v>
      </c>
      <c r="AB118" s="4" t="s">
        <v>481</v>
      </c>
      <c r="AC118" s="4" t="s">
        <v>482</v>
      </c>
    </row>
    <row r="119" spans="3:29" ht="13" thickBot="1" x14ac:dyDescent="0.3">
      <c r="C119" s="4"/>
      <c r="E119" s="62" t="str">
        <f t="shared" ref="E119:X120" ca="1" si="22">IFERROR(RIGHT(INDIRECT("C"&amp;E120),LEN(INDIRECT("C"&amp;E120))-6),"")</f>
        <v/>
      </c>
      <c r="F119" s="62" t="str">
        <f t="shared" ca="1" si="22"/>
        <v/>
      </c>
      <c r="G119" s="62" t="str">
        <f t="shared" ca="1" si="22"/>
        <v/>
      </c>
      <c r="H119" s="62" t="str">
        <f t="shared" ca="1" si="22"/>
        <v/>
      </c>
      <c r="I119" s="62" t="str">
        <f t="shared" ca="1" si="22"/>
        <v/>
      </c>
      <c r="J119" s="62" t="str">
        <f t="shared" ca="1" si="22"/>
        <v/>
      </c>
      <c r="K119" s="62" t="str">
        <f t="shared" ca="1" si="22"/>
        <v>cTjnstr</v>
      </c>
      <c r="L119" s="62" t="str">
        <f t="shared" ca="1" si="22"/>
        <v>ara/Tjanst</v>
      </c>
      <c r="M119" s="62" t="str">
        <f t="shared" ca="1" si="22"/>
        <v/>
      </c>
      <c r="N119" s="62" t="str">
        <f t="shared" ca="1" si="22"/>
        <v/>
      </c>
      <c r="O119" s="62" t="str">
        <f t="shared" ca="1" si="22"/>
        <v/>
      </c>
      <c r="P119" s="62" t="str">
        <f t="shared" ca="1" si="22"/>
        <v/>
      </c>
      <c r="Q119" s="62" t="str">
        <f t="shared" ca="1" si="22"/>
        <v/>
      </c>
      <c r="R119" s="62" t="str">
        <f t="shared" ca="1" si="22"/>
        <v/>
      </c>
      <c r="S119" s="62" t="str">
        <f t="shared" ca="1" si="22"/>
        <v/>
      </c>
      <c r="T119" s="62" t="str">
        <f t="shared" ca="1" si="22"/>
        <v/>
      </c>
      <c r="U119" s="62" t="str">
        <f t="shared" ca="1" si="22"/>
        <v/>
      </c>
      <c r="V119" s="62" t="str">
        <f t="shared" ca="1" si="22"/>
        <v/>
      </c>
      <c r="W119" s="62" t="str">
        <f t="shared" ca="1" si="22"/>
        <v/>
      </c>
      <c r="Z119" s="85"/>
      <c r="AA119" s="85"/>
    </row>
    <row r="120" spans="3:29" x14ac:dyDescent="0.25">
      <c r="C120" s="4"/>
      <c r="E120" s="4">
        <v>102</v>
      </c>
      <c r="F120" s="4">
        <f>E120+1</f>
        <v>103</v>
      </c>
      <c r="G120" s="4">
        <f t="shared" ref="G120:Y121" si="23">F120+1</f>
        <v>104</v>
      </c>
      <c r="H120" s="4">
        <f t="shared" si="23"/>
        <v>105</v>
      </c>
      <c r="I120" s="4">
        <f t="shared" si="23"/>
        <v>106</v>
      </c>
      <c r="J120" s="4">
        <f t="shared" si="23"/>
        <v>107</v>
      </c>
      <c r="K120" s="4">
        <f t="shared" si="23"/>
        <v>108</v>
      </c>
      <c r="L120" s="4">
        <f t="shared" si="23"/>
        <v>109</v>
      </c>
      <c r="M120" s="4">
        <f t="shared" si="23"/>
        <v>110</v>
      </c>
      <c r="N120" s="4">
        <f t="shared" si="23"/>
        <v>111</v>
      </c>
      <c r="O120" s="4">
        <f t="shared" si="23"/>
        <v>112</v>
      </c>
      <c r="P120" s="4">
        <f t="shared" si="23"/>
        <v>113</v>
      </c>
      <c r="Q120" s="4">
        <f t="shared" si="23"/>
        <v>114</v>
      </c>
      <c r="R120" s="4">
        <f t="shared" si="23"/>
        <v>115</v>
      </c>
      <c r="S120" s="4">
        <f t="shared" si="23"/>
        <v>116</v>
      </c>
      <c r="T120" s="4">
        <f t="shared" si="23"/>
        <v>117</v>
      </c>
      <c r="U120" s="4">
        <f t="shared" si="23"/>
        <v>118</v>
      </c>
      <c r="V120" s="4">
        <f t="shared" si="23"/>
        <v>119</v>
      </c>
      <c r="W120" s="4">
        <f t="shared" si="23"/>
        <v>120</v>
      </c>
      <c r="X120" s="62" t="str">
        <f t="shared" ca="1" si="22"/>
        <v/>
      </c>
      <c r="Y120" s="86"/>
    </row>
    <row r="121" spans="3:29" x14ac:dyDescent="0.25">
      <c r="C121" s="4"/>
      <c r="E121" s="1" t="s">
        <v>132</v>
      </c>
      <c r="F121" s="1" t="s">
        <v>133</v>
      </c>
      <c r="G121" s="1" t="s">
        <v>134</v>
      </c>
      <c r="H121" s="1" t="s">
        <v>135</v>
      </c>
      <c r="I121" s="1" t="s">
        <v>136</v>
      </c>
      <c r="J121" s="1" t="s">
        <v>137</v>
      </c>
      <c r="K121" s="1" t="s">
        <v>138</v>
      </c>
      <c r="L121" s="1" t="s">
        <v>139</v>
      </c>
      <c r="M121" s="1" t="s">
        <v>140</v>
      </c>
      <c r="N121" s="1" t="s">
        <v>228</v>
      </c>
      <c r="O121" s="1" t="s">
        <v>229</v>
      </c>
      <c r="P121" s="1" t="s">
        <v>230</v>
      </c>
      <c r="Q121" s="1" t="s">
        <v>231</v>
      </c>
      <c r="R121" s="1" t="s">
        <v>232</v>
      </c>
      <c r="S121" s="1" t="s">
        <v>233</v>
      </c>
      <c r="T121" s="1" t="s">
        <v>234</v>
      </c>
      <c r="U121" s="1" t="s">
        <v>235</v>
      </c>
      <c r="V121" s="1" t="s">
        <v>236</v>
      </c>
      <c r="W121" s="1" t="s">
        <v>237</v>
      </c>
      <c r="X121" s="4">
        <f>W120+1</f>
        <v>121</v>
      </c>
      <c r="Y121" s="4">
        <f t="shared" si="23"/>
        <v>122</v>
      </c>
    </row>
    <row r="122" spans="3:29" ht="13" thickBot="1" x14ac:dyDescent="0.3">
      <c r="C122" s="4"/>
      <c r="E122" s="77" t="str">
        <f ca="1">IFERROR(INDEX($E109:$AC109,MATCH(E$119,$E$108:$AC$108,0)),"")</f>
        <v>Delområde 1/Vara/Tjanst 1/Krav1</v>
      </c>
      <c r="F122" s="77" t="str">
        <f t="shared" ref="F122:W130" ca="1" si="24">IFERROR(INDEX($E109:$AC109,MATCH(F$119,$E$108:$AC$108,0)),"")</f>
        <v>Delområde 1/Vara/Tjanst 1/Krav1</v>
      </c>
      <c r="G122" s="77" t="str">
        <f t="shared" ca="1" si="24"/>
        <v>Delområde 1/Vara/Tjanst 1/Krav1</v>
      </c>
      <c r="H122" s="77" t="str">
        <f t="shared" ca="1" si="24"/>
        <v>Delområde 1/Vara/Tjanst 1/Krav1</v>
      </c>
      <c r="I122" s="77" t="str">
        <f t="shared" ca="1" si="24"/>
        <v>Delområde 1/Vara/Tjanst 1/Krav1</v>
      </c>
      <c r="J122" s="77" t="str">
        <f t="shared" ca="1" si="24"/>
        <v>Delområde 1/Vara/Tjanst 1/Krav1</v>
      </c>
      <c r="K122" s="77" t="str">
        <f t="shared" ca="1" si="24"/>
        <v/>
      </c>
      <c r="L122" s="77" t="str">
        <f t="shared" ca="1" si="24"/>
        <v/>
      </c>
      <c r="M122" s="77" t="str">
        <f t="shared" ca="1" si="24"/>
        <v>Delområde 1/Vara/Tjanst 1/Krav1</v>
      </c>
      <c r="N122" s="77" t="str">
        <f t="shared" ca="1" si="24"/>
        <v>Delområde 1/Vara/Tjanst 1/Krav1</v>
      </c>
      <c r="O122" s="77" t="str">
        <f t="shared" ca="1" si="24"/>
        <v>Delområde 1/Vara/Tjanst 1/Krav1</v>
      </c>
      <c r="P122" s="77" t="str">
        <f t="shared" ca="1" si="24"/>
        <v>Delområde 1/Vara/Tjanst 1/Krav1</v>
      </c>
      <c r="Q122" s="77" t="str">
        <f t="shared" ca="1" si="24"/>
        <v>Delområde 1/Vara/Tjanst 1/Krav1</v>
      </c>
      <c r="R122" s="77" t="str">
        <f t="shared" ca="1" si="24"/>
        <v>Delområde 1/Vara/Tjanst 1/Krav1</v>
      </c>
      <c r="S122" s="77" t="str">
        <f t="shared" ca="1" si="24"/>
        <v>Delområde 1/Vara/Tjanst 1/Krav1</v>
      </c>
      <c r="T122" s="77" t="str">
        <f t="shared" ca="1" si="24"/>
        <v>Delområde 1/Vara/Tjanst 1/Krav1</v>
      </c>
      <c r="U122" s="77" t="str">
        <f t="shared" ca="1" si="24"/>
        <v>Delområde 1/Vara/Tjanst 1/Krav1</v>
      </c>
      <c r="V122" s="77" t="str">
        <f t="shared" ca="1" si="24"/>
        <v>Delområde 1/Vara/Tjanst 1/Krav1</v>
      </c>
      <c r="W122" s="77" t="str">
        <f t="shared" ca="1" si="24"/>
        <v>Delområde 1/Vara/Tjanst 1/Krav1</v>
      </c>
      <c r="X122" s="1" t="s">
        <v>238</v>
      </c>
    </row>
    <row r="123" spans="3:29" x14ac:dyDescent="0.25">
      <c r="C123" s="4"/>
      <c r="E123" s="77" t="str">
        <f t="shared" ref="E123:T130" ca="1" si="25">IFERROR(INDEX($E110:$AC110,MATCH(E$119,$E$108:$AC$108,0)),"")</f>
        <v>Delområde 1/Vara/Tjanst 1/Krav2</v>
      </c>
      <c r="F123" s="77" t="str">
        <f t="shared" ca="1" si="25"/>
        <v>Delområde 1/Vara/Tjanst 1/Krav2</v>
      </c>
      <c r="G123" s="77" t="str">
        <f t="shared" ca="1" si="25"/>
        <v>Delområde 1/Vara/Tjanst 1/Krav2</v>
      </c>
      <c r="H123" s="77" t="str">
        <f t="shared" ca="1" si="25"/>
        <v>Delområde 1/Vara/Tjanst 1/Krav2</v>
      </c>
      <c r="I123" s="77" t="str">
        <f t="shared" ca="1" si="25"/>
        <v>Delområde 1/Vara/Tjanst 1/Krav2</v>
      </c>
      <c r="J123" s="77" t="str">
        <f t="shared" ca="1" si="25"/>
        <v>Delområde 1/Vara/Tjanst 1/Krav2</v>
      </c>
      <c r="K123" s="77" t="str">
        <f t="shared" ca="1" si="25"/>
        <v/>
      </c>
      <c r="L123" s="77" t="str">
        <f t="shared" ca="1" si="25"/>
        <v/>
      </c>
      <c r="M123" s="77" t="str">
        <f t="shared" ca="1" si="25"/>
        <v>Delområde 1/Vara/Tjanst 1/Krav2</v>
      </c>
      <c r="N123" s="77" t="str">
        <f t="shared" ca="1" si="25"/>
        <v>Delområde 1/Vara/Tjanst 1/Krav2</v>
      </c>
      <c r="O123" s="77" t="str">
        <f t="shared" ca="1" si="25"/>
        <v>Delområde 1/Vara/Tjanst 1/Krav2</v>
      </c>
      <c r="P123" s="77" t="str">
        <f t="shared" ca="1" si="25"/>
        <v>Delområde 1/Vara/Tjanst 1/Krav2</v>
      </c>
      <c r="Q123" s="77" t="str">
        <f t="shared" ca="1" si="25"/>
        <v>Delområde 1/Vara/Tjanst 1/Krav2</v>
      </c>
      <c r="R123" s="77" t="str">
        <f t="shared" ca="1" si="25"/>
        <v>Delområde 1/Vara/Tjanst 1/Krav2</v>
      </c>
      <c r="S123" s="77" t="str">
        <f t="shared" ca="1" si="25"/>
        <v>Delområde 1/Vara/Tjanst 1/Krav2</v>
      </c>
      <c r="T123" s="77" t="str">
        <f t="shared" ca="1" si="25"/>
        <v>Delområde 1/Vara/Tjanst 1/Krav2</v>
      </c>
      <c r="U123" s="77" t="str">
        <f t="shared" ca="1" si="24"/>
        <v>Delområde 1/Vara/Tjanst 1/Krav2</v>
      </c>
      <c r="V123" s="77" t="str">
        <f t="shared" ca="1" si="24"/>
        <v>Delområde 1/Vara/Tjanst 1/Krav2</v>
      </c>
      <c r="W123" s="77" t="str">
        <f t="shared" ca="1" si="24"/>
        <v>Delområde 1/Vara/Tjanst 1/Krav2</v>
      </c>
      <c r="X123" s="77" t="str">
        <f t="shared" ref="X123:X131" ca="1" si="26">IFERROR(INDEX($E109:$AC109,MATCH(X$120,$E$108:$AC$108,0)),"")</f>
        <v>Delområde 1/Vara/Tjanst 1/Krav1</v>
      </c>
      <c r="Y123" s="62" t="str">
        <f t="shared" ref="Y123" ca="1" si="27">IFERROR(RIGHT(INDIRECT("C"&amp;Y121),LEN(INDIRECT("C"&amp;Y121))-6),"")</f>
        <v/>
      </c>
    </row>
    <row r="124" spans="3:29" x14ac:dyDescent="0.25">
      <c r="C124" s="4"/>
      <c r="E124" s="77" t="str">
        <f t="shared" ca="1" si="25"/>
        <v>Delområde 1/Vara/Tjanst 1/Krav3</v>
      </c>
      <c r="F124" s="77" t="str">
        <f t="shared" ca="1" si="24"/>
        <v>Delområde 1/Vara/Tjanst 1/Krav3</v>
      </c>
      <c r="G124" s="77" t="str">
        <f t="shared" ca="1" si="24"/>
        <v>Delområde 1/Vara/Tjanst 1/Krav3</v>
      </c>
      <c r="H124" s="77" t="str">
        <f t="shared" ca="1" si="24"/>
        <v>Delområde 1/Vara/Tjanst 1/Krav3</v>
      </c>
      <c r="I124" s="77" t="str">
        <f t="shared" ca="1" si="24"/>
        <v>Delområde 1/Vara/Tjanst 1/Krav3</v>
      </c>
      <c r="J124" s="77" t="str">
        <f t="shared" ca="1" si="24"/>
        <v>Delområde 1/Vara/Tjanst 1/Krav3</v>
      </c>
      <c r="K124" s="77" t="str">
        <f t="shared" ca="1" si="24"/>
        <v/>
      </c>
      <c r="L124" s="77" t="str">
        <f t="shared" ca="1" si="24"/>
        <v/>
      </c>
      <c r="M124" s="77" t="str">
        <f t="shared" ca="1" si="24"/>
        <v>Delområde 1/Vara/Tjanst 1/Krav3</v>
      </c>
      <c r="N124" s="77" t="str">
        <f t="shared" ca="1" si="24"/>
        <v>Delområde 1/Vara/Tjanst 1/Krav3</v>
      </c>
      <c r="O124" s="77" t="str">
        <f t="shared" ca="1" si="24"/>
        <v>Delområde 1/Vara/Tjanst 1/Krav3</v>
      </c>
      <c r="P124" s="77" t="str">
        <f t="shared" ca="1" si="24"/>
        <v>Delområde 1/Vara/Tjanst 1/Krav3</v>
      </c>
      <c r="Q124" s="77" t="str">
        <f t="shared" ca="1" si="24"/>
        <v>Delområde 1/Vara/Tjanst 1/Krav3</v>
      </c>
      <c r="R124" s="77" t="str">
        <f t="shared" ca="1" si="24"/>
        <v>Delområde 1/Vara/Tjanst 1/Krav3</v>
      </c>
      <c r="S124" s="77" t="str">
        <f t="shared" ca="1" si="24"/>
        <v>Delområde 1/Vara/Tjanst 1/Krav3</v>
      </c>
      <c r="T124" s="77" t="str">
        <f t="shared" ca="1" si="24"/>
        <v>Delområde 1/Vara/Tjanst 1/Krav3</v>
      </c>
      <c r="U124" s="77" t="str">
        <f t="shared" ca="1" si="24"/>
        <v>Delområde 1/Vara/Tjanst 1/Krav3</v>
      </c>
      <c r="V124" s="77" t="str">
        <f t="shared" ca="1" si="24"/>
        <v>Delområde 1/Vara/Tjanst 1/Krav3</v>
      </c>
      <c r="W124" s="77" t="str">
        <f t="shared" ca="1" si="24"/>
        <v>Delområde 1/Vara/Tjanst 1/Krav3</v>
      </c>
      <c r="X124" s="77" t="str">
        <f t="shared" ca="1" si="26"/>
        <v>Delområde 1/Vara/Tjanst 1/Krav2</v>
      </c>
    </row>
    <row r="125" spans="3:29" x14ac:dyDescent="0.25">
      <c r="C125" s="4"/>
      <c r="E125" s="77" t="str">
        <f t="shared" ca="1" si="25"/>
        <v>Delområde 1/Vara/Tjanst 1/Krav4</v>
      </c>
      <c r="F125" s="77" t="str">
        <f t="shared" ca="1" si="24"/>
        <v>Delområde 1/Vara/Tjanst 1/Krav4</v>
      </c>
      <c r="G125" s="77" t="str">
        <f t="shared" ca="1" si="24"/>
        <v>Delområde 1/Vara/Tjanst 1/Krav4</v>
      </c>
      <c r="H125" s="77" t="str">
        <f t="shared" ca="1" si="24"/>
        <v>Delområde 1/Vara/Tjanst 1/Krav4</v>
      </c>
      <c r="I125" s="77" t="str">
        <f t="shared" ca="1" si="24"/>
        <v>Delområde 1/Vara/Tjanst 1/Krav4</v>
      </c>
      <c r="J125" s="77" t="str">
        <f t="shared" ca="1" si="24"/>
        <v>Delområde 1/Vara/Tjanst 1/Krav4</v>
      </c>
      <c r="K125" s="77" t="s">
        <v>13</v>
      </c>
      <c r="L125" s="77" t="str">
        <f t="shared" ca="1" si="24"/>
        <v/>
      </c>
      <c r="M125" s="77" t="str">
        <f t="shared" ca="1" si="24"/>
        <v>Delområde 1/Vara/Tjanst 1/Krav4</v>
      </c>
      <c r="N125" s="77" t="str">
        <f t="shared" ca="1" si="24"/>
        <v>Delområde 1/Vara/Tjanst 1/Krav4</v>
      </c>
      <c r="O125" s="77" t="str">
        <f t="shared" ca="1" si="24"/>
        <v>Delområde 1/Vara/Tjanst 1/Krav4</v>
      </c>
      <c r="P125" s="77" t="str">
        <f t="shared" ca="1" si="24"/>
        <v>Delområde 1/Vara/Tjanst 1/Krav4</v>
      </c>
      <c r="Q125" s="77" t="str">
        <f t="shared" ca="1" si="24"/>
        <v>Delområde 1/Vara/Tjanst 1/Krav4</v>
      </c>
      <c r="R125" s="77" t="str">
        <f t="shared" ca="1" si="24"/>
        <v>Delområde 1/Vara/Tjanst 1/Krav4</v>
      </c>
      <c r="S125" s="77" t="str">
        <f t="shared" ca="1" si="24"/>
        <v>Delområde 1/Vara/Tjanst 1/Krav4</v>
      </c>
      <c r="T125" s="77" t="str">
        <f t="shared" ca="1" si="24"/>
        <v>Delområde 1/Vara/Tjanst 1/Krav4</v>
      </c>
      <c r="U125" s="77" t="str">
        <f t="shared" ca="1" si="24"/>
        <v>Delområde 1/Vara/Tjanst 1/Krav4</v>
      </c>
      <c r="V125" s="77" t="str">
        <f t="shared" ca="1" si="24"/>
        <v>Delområde 1/Vara/Tjanst 1/Krav4</v>
      </c>
      <c r="W125" s="77" t="str">
        <f t="shared" ca="1" si="24"/>
        <v>Delområde 1/Vara/Tjanst 1/Krav4</v>
      </c>
      <c r="X125" s="77" t="str">
        <f t="shared" ca="1" si="26"/>
        <v>Delområde 1/Vara/Tjanst 1/Krav3</v>
      </c>
    </row>
    <row r="126" spans="3:29" x14ac:dyDescent="0.25">
      <c r="C126" s="4"/>
      <c r="E126" s="77" t="str">
        <f t="shared" ca="1" si="25"/>
        <v>Delområde 1/Vara/Tjanst 1/Krav5</v>
      </c>
      <c r="F126" s="77" t="str">
        <f t="shared" ca="1" si="24"/>
        <v>Delområde 1/Vara/Tjanst 1/Krav5</v>
      </c>
      <c r="G126" s="77" t="str">
        <f t="shared" ca="1" si="24"/>
        <v>Delområde 1/Vara/Tjanst 1/Krav5</v>
      </c>
      <c r="H126" s="77" t="str">
        <f t="shared" ca="1" si="24"/>
        <v>Delområde 1/Vara/Tjanst 1/Krav5</v>
      </c>
      <c r="I126" s="77" t="str">
        <f t="shared" ca="1" si="24"/>
        <v>Delområde 1/Vara/Tjanst 1/Krav5</v>
      </c>
      <c r="J126" s="77" t="str">
        <f t="shared" ca="1" si="24"/>
        <v>Delområde 1/Vara/Tjanst 1/Krav5</v>
      </c>
      <c r="K126" s="77" t="str">
        <f t="shared" ca="1" si="24"/>
        <v/>
      </c>
      <c r="L126" s="77" t="str">
        <f t="shared" ca="1" si="24"/>
        <v/>
      </c>
      <c r="M126" s="77" t="str">
        <f t="shared" ca="1" si="24"/>
        <v>Delområde 1/Vara/Tjanst 1/Krav5</v>
      </c>
      <c r="N126" s="77" t="str">
        <f t="shared" ca="1" si="24"/>
        <v>Delområde 1/Vara/Tjanst 1/Krav5</v>
      </c>
      <c r="O126" s="77" t="str">
        <f t="shared" ca="1" si="24"/>
        <v>Delområde 1/Vara/Tjanst 1/Krav5</v>
      </c>
      <c r="P126" s="77" t="str">
        <f t="shared" ca="1" si="24"/>
        <v>Delområde 1/Vara/Tjanst 1/Krav5</v>
      </c>
      <c r="Q126" s="77" t="str">
        <f t="shared" ca="1" si="24"/>
        <v>Delområde 1/Vara/Tjanst 1/Krav5</v>
      </c>
      <c r="R126" s="77" t="str">
        <f t="shared" ca="1" si="24"/>
        <v>Delområde 1/Vara/Tjanst 1/Krav5</v>
      </c>
      <c r="S126" s="77" t="str">
        <f t="shared" ca="1" si="24"/>
        <v>Delområde 1/Vara/Tjanst 1/Krav5</v>
      </c>
      <c r="T126" s="77" t="str">
        <f t="shared" ca="1" si="24"/>
        <v>Delområde 1/Vara/Tjanst 1/Krav5</v>
      </c>
      <c r="U126" s="77" t="str">
        <f t="shared" ca="1" si="24"/>
        <v>Delområde 1/Vara/Tjanst 1/Krav5</v>
      </c>
      <c r="V126" s="77" t="str">
        <f t="shared" ca="1" si="24"/>
        <v>Delområde 1/Vara/Tjanst 1/Krav5</v>
      </c>
      <c r="W126" s="77" t="str">
        <f t="shared" ca="1" si="24"/>
        <v>Delområde 1/Vara/Tjanst 1/Krav5</v>
      </c>
      <c r="X126" s="77" t="str">
        <f t="shared" ca="1" si="26"/>
        <v>Delområde 1/Vara/Tjanst 1/Krav4</v>
      </c>
    </row>
    <row r="127" spans="3:29" x14ac:dyDescent="0.25">
      <c r="C127" s="4"/>
      <c r="E127" s="77" t="str">
        <f t="shared" ca="1" si="25"/>
        <v>Delområde 1/Vara/Tjanst 1/Krav6</v>
      </c>
      <c r="F127" s="77" t="str">
        <f t="shared" ca="1" si="24"/>
        <v>Delområde 1/Vara/Tjanst 1/Krav6</v>
      </c>
      <c r="G127" s="77" t="str">
        <f t="shared" ca="1" si="24"/>
        <v>Delområde 1/Vara/Tjanst 1/Krav6</v>
      </c>
      <c r="H127" s="77" t="str">
        <f t="shared" ca="1" si="24"/>
        <v>Delområde 1/Vara/Tjanst 1/Krav6</v>
      </c>
      <c r="I127" s="77" t="str">
        <f t="shared" ca="1" si="24"/>
        <v>Delområde 1/Vara/Tjanst 1/Krav6</v>
      </c>
      <c r="J127" s="77" t="str">
        <f t="shared" ca="1" si="24"/>
        <v>Delområde 1/Vara/Tjanst 1/Krav6</v>
      </c>
      <c r="K127" s="77" t="str">
        <f t="shared" ca="1" si="24"/>
        <v/>
      </c>
      <c r="L127" s="77" t="str">
        <f t="shared" ca="1" si="24"/>
        <v/>
      </c>
      <c r="M127" s="77" t="str">
        <f t="shared" ca="1" si="24"/>
        <v>Delområde 1/Vara/Tjanst 1/Krav6</v>
      </c>
      <c r="N127" s="77" t="str">
        <f t="shared" ca="1" si="24"/>
        <v>Delområde 1/Vara/Tjanst 1/Krav6</v>
      </c>
      <c r="O127" s="77" t="str">
        <f t="shared" ca="1" si="24"/>
        <v>Delområde 1/Vara/Tjanst 1/Krav6</v>
      </c>
      <c r="P127" s="77" t="str">
        <f t="shared" ca="1" si="24"/>
        <v>Delområde 1/Vara/Tjanst 1/Krav6</v>
      </c>
      <c r="Q127" s="77" t="str">
        <f t="shared" ca="1" si="24"/>
        <v>Delområde 1/Vara/Tjanst 1/Krav6</v>
      </c>
      <c r="R127" s="77" t="str">
        <f t="shared" ca="1" si="24"/>
        <v>Delområde 1/Vara/Tjanst 1/Krav6</v>
      </c>
      <c r="S127" s="77" t="str">
        <f t="shared" ca="1" si="24"/>
        <v>Delområde 1/Vara/Tjanst 1/Krav6</v>
      </c>
      <c r="T127" s="77" t="str">
        <f t="shared" ca="1" si="24"/>
        <v>Delområde 1/Vara/Tjanst 1/Krav6</v>
      </c>
      <c r="U127" s="77" t="str">
        <f t="shared" ca="1" si="24"/>
        <v>Delområde 1/Vara/Tjanst 1/Krav6</v>
      </c>
      <c r="V127" s="77" t="str">
        <f t="shared" ca="1" si="24"/>
        <v>Delområde 1/Vara/Tjanst 1/Krav6</v>
      </c>
      <c r="W127" s="77" t="str">
        <f t="shared" ca="1" si="24"/>
        <v>Delområde 1/Vara/Tjanst 1/Krav6</v>
      </c>
      <c r="X127" s="77" t="str">
        <f t="shared" ca="1" si="26"/>
        <v>Delområde 1/Vara/Tjanst 1/Krav5</v>
      </c>
    </row>
    <row r="128" spans="3:29" x14ac:dyDescent="0.25">
      <c r="C128" s="4"/>
      <c r="E128" s="77" t="str">
        <f t="shared" ca="1" si="25"/>
        <v>Delområde 1/Vara/Tjanst 1/Krav7</v>
      </c>
      <c r="F128" s="77" t="str">
        <f t="shared" ca="1" si="24"/>
        <v>Delområde 1/Vara/Tjanst 1/Krav7</v>
      </c>
      <c r="G128" s="77" t="str">
        <f t="shared" ca="1" si="24"/>
        <v>Delområde 1/Vara/Tjanst 1/Krav7</v>
      </c>
      <c r="H128" s="77" t="str">
        <f t="shared" ca="1" si="24"/>
        <v>Delområde 1/Vara/Tjanst 1/Krav7</v>
      </c>
      <c r="I128" s="77" t="str">
        <f t="shared" ca="1" si="24"/>
        <v>Delområde 1/Vara/Tjanst 1/Krav7</v>
      </c>
      <c r="J128" s="77" t="str">
        <f t="shared" ca="1" si="24"/>
        <v>Delområde 1/Vara/Tjanst 1/Krav7</v>
      </c>
      <c r="K128" s="77" t="str">
        <f t="shared" ca="1" si="24"/>
        <v/>
      </c>
      <c r="L128" s="77" t="str">
        <f t="shared" ca="1" si="24"/>
        <v/>
      </c>
      <c r="M128" s="77" t="str">
        <f t="shared" ca="1" si="24"/>
        <v>Delområde 1/Vara/Tjanst 1/Krav7</v>
      </c>
      <c r="N128" s="77" t="str">
        <f t="shared" ca="1" si="24"/>
        <v>Delområde 1/Vara/Tjanst 1/Krav7</v>
      </c>
      <c r="O128" s="77" t="str">
        <f t="shared" ca="1" si="24"/>
        <v>Delområde 1/Vara/Tjanst 1/Krav7</v>
      </c>
      <c r="P128" s="77" t="str">
        <f t="shared" ca="1" si="24"/>
        <v>Delområde 1/Vara/Tjanst 1/Krav7</v>
      </c>
      <c r="Q128" s="77" t="str">
        <f t="shared" ca="1" si="24"/>
        <v>Delområde 1/Vara/Tjanst 1/Krav7</v>
      </c>
      <c r="R128" s="77" t="str">
        <f t="shared" ca="1" si="24"/>
        <v>Delområde 1/Vara/Tjanst 1/Krav7</v>
      </c>
      <c r="S128" s="77" t="str">
        <f t="shared" ca="1" si="24"/>
        <v>Delområde 1/Vara/Tjanst 1/Krav7</v>
      </c>
      <c r="T128" s="77" t="str">
        <f t="shared" ca="1" si="24"/>
        <v>Delområde 1/Vara/Tjanst 1/Krav7</v>
      </c>
      <c r="U128" s="77" t="str">
        <f t="shared" ca="1" si="24"/>
        <v>Delområde 1/Vara/Tjanst 1/Krav7</v>
      </c>
      <c r="V128" s="77" t="str">
        <f t="shared" ca="1" si="24"/>
        <v>Delområde 1/Vara/Tjanst 1/Krav7</v>
      </c>
      <c r="W128" s="77" t="str">
        <f t="shared" ca="1" si="24"/>
        <v>Delområde 1/Vara/Tjanst 1/Krav7</v>
      </c>
      <c r="X128" s="77" t="str">
        <f t="shared" ca="1" si="26"/>
        <v>Delområde 1/Vara/Tjanst 1/Krav6</v>
      </c>
    </row>
    <row r="129" spans="3:24" x14ac:dyDescent="0.25">
      <c r="C129" s="4"/>
      <c r="E129" s="77" t="str">
        <f t="shared" ca="1" si="25"/>
        <v>Delområde 1/Vara/Tjanst 1/Krav8</v>
      </c>
      <c r="F129" s="77" t="str">
        <f t="shared" ca="1" si="24"/>
        <v>Delområde 1/Vara/Tjanst 1/Krav8</v>
      </c>
      <c r="G129" s="77" t="str">
        <f t="shared" ca="1" si="24"/>
        <v>Delområde 1/Vara/Tjanst 1/Krav8</v>
      </c>
      <c r="H129" s="77" t="str">
        <f t="shared" ca="1" si="24"/>
        <v>Delområde 1/Vara/Tjanst 1/Krav8</v>
      </c>
      <c r="I129" s="77" t="str">
        <f t="shared" ca="1" si="24"/>
        <v>Delområde 1/Vara/Tjanst 1/Krav8</v>
      </c>
      <c r="J129" s="77" t="str">
        <f t="shared" ca="1" si="24"/>
        <v>Delområde 1/Vara/Tjanst 1/Krav8</v>
      </c>
      <c r="K129" s="77" t="str">
        <f t="shared" ca="1" si="24"/>
        <v/>
      </c>
      <c r="L129" s="77" t="str">
        <f t="shared" ca="1" si="24"/>
        <v/>
      </c>
      <c r="M129" s="77" t="str">
        <f t="shared" ca="1" si="24"/>
        <v>Delområde 1/Vara/Tjanst 1/Krav8</v>
      </c>
      <c r="N129" s="77" t="str">
        <f t="shared" ca="1" si="24"/>
        <v>Delområde 1/Vara/Tjanst 1/Krav8</v>
      </c>
      <c r="O129" s="77" t="str">
        <f t="shared" ca="1" si="24"/>
        <v>Delområde 1/Vara/Tjanst 1/Krav8</v>
      </c>
      <c r="P129" s="77" t="str">
        <f t="shared" ca="1" si="24"/>
        <v>Delområde 1/Vara/Tjanst 1/Krav8</v>
      </c>
      <c r="Q129" s="77" t="str">
        <f t="shared" ca="1" si="24"/>
        <v>Delområde 1/Vara/Tjanst 1/Krav8</v>
      </c>
      <c r="R129" s="77" t="str">
        <f t="shared" ca="1" si="24"/>
        <v>Delområde 1/Vara/Tjanst 1/Krav8</v>
      </c>
      <c r="S129" s="77" t="str">
        <f t="shared" ca="1" si="24"/>
        <v>Delområde 1/Vara/Tjanst 1/Krav8</v>
      </c>
      <c r="T129" s="77" t="str">
        <f t="shared" ca="1" si="24"/>
        <v>Delområde 1/Vara/Tjanst 1/Krav8</v>
      </c>
      <c r="U129" s="77" t="str">
        <f t="shared" ca="1" si="24"/>
        <v>Delområde 1/Vara/Tjanst 1/Krav8</v>
      </c>
      <c r="V129" s="77" t="str">
        <f t="shared" ca="1" si="24"/>
        <v>Delområde 1/Vara/Tjanst 1/Krav8</v>
      </c>
      <c r="W129" s="77" t="str">
        <f t="shared" ca="1" si="24"/>
        <v>Delområde 1/Vara/Tjanst 1/Krav8</v>
      </c>
      <c r="X129" s="77" t="str">
        <f t="shared" ca="1" si="26"/>
        <v>Delområde 1/Vara/Tjanst 1/Krav7</v>
      </c>
    </row>
    <row r="130" spans="3:24" x14ac:dyDescent="0.25">
      <c r="C130" s="4"/>
      <c r="E130" s="77" t="str">
        <f t="shared" ca="1" si="25"/>
        <v>Delområde 1/Vara/Tjanst 1/Krav9</v>
      </c>
      <c r="F130" s="77" t="str">
        <f t="shared" ca="1" si="24"/>
        <v>Delområde 1/Vara/Tjanst 1/Krav9</v>
      </c>
      <c r="G130" s="77" t="str">
        <f t="shared" ca="1" si="24"/>
        <v>Delområde 1/Vara/Tjanst 1/Krav9</v>
      </c>
      <c r="H130" s="77" t="str">
        <f t="shared" ca="1" si="24"/>
        <v>Delområde 1/Vara/Tjanst 1/Krav9</v>
      </c>
      <c r="I130" s="77" t="str">
        <f t="shared" ca="1" si="24"/>
        <v>Delområde 1/Vara/Tjanst 1/Krav9</v>
      </c>
      <c r="J130" s="77" t="str">
        <f t="shared" ca="1" si="24"/>
        <v>Delområde 1/Vara/Tjanst 1/Krav9</v>
      </c>
      <c r="K130" s="77" t="str">
        <f t="shared" ca="1" si="24"/>
        <v/>
      </c>
      <c r="L130" s="77" t="str">
        <f t="shared" ca="1" si="24"/>
        <v/>
      </c>
      <c r="M130" s="77" t="str">
        <f t="shared" ca="1" si="24"/>
        <v>Delområde 1/Vara/Tjanst 1/Krav9</v>
      </c>
      <c r="N130" s="77" t="str">
        <f t="shared" ca="1" si="24"/>
        <v>Delområde 1/Vara/Tjanst 1/Krav9</v>
      </c>
      <c r="O130" s="77" t="str">
        <f t="shared" ca="1" si="24"/>
        <v>Delområde 1/Vara/Tjanst 1/Krav9</v>
      </c>
      <c r="P130" s="77" t="str">
        <f t="shared" ca="1" si="24"/>
        <v>Delområde 1/Vara/Tjanst 1/Krav9</v>
      </c>
      <c r="Q130" s="77" t="str">
        <f t="shared" ca="1" si="24"/>
        <v>Delområde 1/Vara/Tjanst 1/Krav9</v>
      </c>
      <c r="R130" s="77" t="str">
        <f t="shared" ca="1" si="24"/>
        <v>Delområde 1/Vara/Tjanst 1/Krav9</v>
      </c>
      <c r="S130" s="77" t="str">
        <f t="shared" ca="1" si="24"/>
        <v>Delområde 1/Vara/Tjanst 1/Krav9</v>
      </c>
      <c r="T130" s="77" t="str">
        <f t="shared" ca="1" si="24"/>
        <v>Delområde 1/Vara/Tjanst 1/Krav9</v>
      </c>
      <c r="U130" s="77" t="str">
        <f t="shared" ca="1" si="24"/>
        <v>Delområde 1/Vara/Tjanst 1/Krav9</v>
      </c>
      <c r="V130" s="77" t="str">
        <f t="shared" ca="1" si="24"/>
        <v>Delområde 1/Vara/Tjanst 1/Krav9</v>
      </c>
      <c r="W130" s="77" t="str">
        <f t="shared" ca="1" si="24"/>
        <v>Delområde 1/Vara/Tjanst 1/Krav9</v>
      </c>
      <c r="X130" s="77" t="str">
        <f t="shared" ca="1" si="26"/>
        <v>Delområde 1/Vara/Tjanst 1/Krav8</v>
      </c>
    </row>
    <row r="131" spans="3:24" x14ac:dyDescent="0.25">
      <c r="E131" s="87"/>
      <c r="X131" s="77" t="str">
        <f t="shared" ca="1" si="26"/>
        <v>Delområde 1/Vara/Tjanst 1/Krav9</v>
      </c>
    </row>
    <row r="134" spans="3:24" ht="13" x14ac:dyDescent="0.3">
      <c r="C134" s="33" t="s">
        <v>519</v>
      </c>
      <c r="D134" s="33" t="s">
        <v>520</v>
      </c>
      <c r="F134" s="33" t="s">
        <v>546</v>
      </c>
      <c r="G134" s="111" t="s">
        <v>545</v>
      </c>
      <c r="H134" s="111">
        <v>1</v>
      </c>
      <c r="I134" s="111">
        <v>2</v>
      </c>
      <c r="J134" s="111">
        <v>3</v>
      </c>
      <c r="K134" s="111">
        <v>4</v>
      </c>
      <c r="L134" s="111">
        <v>5</v>
      </c>
      <c r="M134" s="111">
        <v>6</v>
      </c>
      <c r="N134" s="111">
        <v>7</v>
      </c>
      <c r="O134" s="111">
        <v>8</v>
      </c>
      <c r="P134" s="111">
        <v>9</v>
      </c>
      <c r="Q134" s="111">
        <v>10</v>
      </c>
      <c r="R134" s="111">
        <v>11</v>
      </c>
      <c r="S134" s="111">
        <v>12</v>
      </c>
    </row>
    <row r="135" spans="3:24" x14ac:dyDescent="0.25">
      <c r="C135" s="4" t="s">
        <v>547</v>
      </c>
      <c r="D135" s="4" t="str">
        <f t="array" ref="D135">IFERROR(INDEX($C$135:$C$200,SMALL(IF($C$135:$C$200&lt;&gt;"",ROW($C$135:$C$200)-ROW(C$135)+1),ROWS(D135:D$135))),"")</f>
        <v>Välj Vara eller Tjänst</v>
      </c>
      <c r="F135" s="110"/>
      <c r="G135" s="110"/>
      <c r="H135" s="110"/>
      <c r="I135" s="110"/>
      <c r="J135" s="110"/>
      <c r="K135" s="110"/>
      <c r="L135" s="110"/>
      <c r="M135" s="110"/>
      <c r="N135" s="110"/>
      <c r="O135" s="110"/>
      <c r="P135" s="110"/>
      <c r="Q135" s="110"/>
      <c r="R135" s="110"/>
      <c r="S135" s="110"/>
    </row>
    <row r="136" spans="3:24" x14ac:dyDescent="0.25">
      <c r="C136" s="4"/>
      <c r="D136" s="4" t="str">
        <f t="array" ref="D136">IFERROR(INDEX($C$135:$C$200,SMALL(IF($C$135:$C$200&lt;&gt;"",ROW($C$135:$C$200)-ROW(C$135)+1),ROWS(D$135:D136))),"")</f>
        <v/>
      </c>
      <c r="F136" s="110" t="e">
        <f>#REF!</f>
        <v>#REF!</v>
      </c>
      <c r="G136" s="110">
        <f>IFERROR(FIND("Tjänst",F136),0)</f>
        <v>0</v>
      </c>
      <c r="H136" s="110" t="str">
        <f>IF($G136=0,$L$36,"")</f>
        <v>Varans egenskaper</v>
      </c>
      <c r="I136" s="110" t="str">
        <f>IF($G136=0,$L$37,"")</f>
        <v>Varans hållbarhet</v>
      </c>
      <c r="J136" s="110" t="str">
        <f>IF($G136=0,$L$38,"")</f>
        <v>Varans cirkularitet</v>
      </c>
      <c r="K136" s="110" t="str">
        <f>IF($G136=0,$L$39,"")</f>
        <v>Varans funktionalitet</v>
      </c>
      <c r="L136" s="110" t="str">
        <f>IF($G136=0,$L$40,"")</f>
        <v>Varans estetiska utformning</v>
      </c>
      <c r="M136" s="110" t="str">
        <f>IF($G136=0,$L$41,"")</f>
        <v>Varans anpassning till befintliga möbler och annan inredning</v>
      </c>
      <c r="N136" s="110" t="str">
        <f>IF($G136=0,$L$42,"")</f>
        <v>Varans anpassning till lokalens utformning och funktionalitet</v>
      </c>
      <c r="O136" s="110" t="str">
        <f>IF($G136=0,$L$43,"")</f>
        <v>Leveranstid</v>
      </c>
      <c r="P136" s="110" t="str">
        <f>IF($G136=0,$L$44,"")</f>
        <v>Tjänster</v>
      </c>
      <c r="Q136" s="110" t="str">
        <f>IF($G136=0,$L$45,"")</f>
        <v>E-handel</v>
      </c>
      <c r="R136" s="110" t="str">
        <f>IF($G136=0,$L$46,"")</f>
        <v>Livscykelkostnad</v>
      </c>
      <c r="S136" s="110">
        <f>IF($G136=0,$L$47,"")</f>
        <v>0</v>
      </c>
    </row>
    <row r="137" spans="3:24" x14ac:dyDescent="0.25">
      <c r="C137" s="4"/>
      <c r="D137" s="4" t="str">
        <f t="array" ref="D137">IFERROR(INDEX($C$135:$C$200,SMALL(IF($C$135:$C$200&lt;&gt;"",ROW($C$135:$C$200)-ROW(C$135)+1),ROWS(D$135:D137))),"")</f>
        <v/>
      </c>
      <c r="F137" s="110" t="e">
        <f>#REF!</f>
        <v>#REF!</v>
      </c>
      <c r="G137" s="110">
        <f t="shared" ref="G137:G200" si="28">IFERROR(FIND("Tjänst",F137),0)</f>
        <v>0</v>
      </c>
      <c r="H137" s="110" t="str">
        <f t="shared" ref="H137:H199" si="29">IF($G137=0,$L$36,"")</f>
        <v>Varans egenskaper</v>
      </c>
      <c r="I137" s="110" t="str">
        <f t="shared" ref="I137:I199" si="30">IF($G137=0,$L$37,"")</f>
        <v>Varans hållbarhet</v>
      </c>
      <c r="J137" s="110" t="str">
        <f t="shared" ref="J137:J199" si="31">IF($G137=0,$L$38,"")</f>
        <v>Varans cirkularitet</v>
      </c>
      <c r="K137" s="110" t="str">
        <f t="shared" ref="K137:K199" si="32">IF($G137=0,$L$39,"")</f>
        <v>Varans funktionalitet</v>
      </c>
      <c r="L137" s="110" t="str">
        <f t="shared" ref="L137:L199" si="33">IF($G137=0,$L$40,"")</f>
        <v>Varans estetiska utformning</v>
      </c>
      <c r="M137" s="110" t="str">
        <f t="shared" ref="M137:M199" si="34">IF($G137=0,$L$41,"")</f>
        <v>Varans anpassning till befintliga möbler och annan inredning</v>
      </c>
      <c r="N137" s="110" t="str">
        <f t="shared" ref="N137:N199" si="35">IF($G137=0,$L$42,"")</f>
        <v>Varans anpassning till lokalens utformning och funktionalitet</v>
      </c>
      <c r="O137" s="110" t="str">
        <f t="shared" ref="O137:O199" si="36">IF($G137=0,$L$43,"")</f>
        <v>Leveranstid</v>
      </c>
      <c r="P137" s="110" t="str">
        <f t="shared" ref="P137:P199" si="37">IF($G137=0,$L$44,"")</f>
        <v>Tjänster</v>
      </c>
      <c r="Q137" s="110" t="str">
        <f t="shared" ref="Q137:Q199" si="38">IF($G137=0,$L$45,"")</f>
        <v>E-handel</v>
      </c>
      <c r="R137" s="110" t="str">
        <f t="shared" ref="R137:R199" si="39">IF($G137=0,$L$46,"")</f>
        <v>Livscykelkostnad</v>
      </c>
      <c r="S137" s="110">
        <f t="shared" ref="S137:S199" si="40">IF($G137=0,$L$47,"")</f>
        <v>0</v>
      </c>
    </row>
    <row r="138" spans="3:24" x14ac:dyDescent="0.25">
      <c r="C138" s="4"/>
      <c r="D138" s="4" t="str">
        <f t="array" ref="D138">IFERROR(INDEX($C$135:$C$200,SMALL(IF($C$135:$C$200&lt;&gt;"",ROW($C$135:$C$200)-ROW(C$135)+1),ROWS(D$135:D138))),"")</f>
        <v/>
      </c>
      <c r="F138" s="110" t="e">
        <f>#REF!</f>
        <v>#REF!</v>
      </c>
      <c r="G138" s="110">
        <f t="shared" si="28"/>
        <v>0</v>
      </c>
      <c r="H138" s="110" t="str">
        <f t="shared" si="29"/>
        <v>Varans egenskaper</v>
      </c>
      <c r="I138" s="110" t="str">
        <f t="shared" si="30"/>
        <v>Varans hållbarhet</v>
      </c>
      <c r="J138" s="110" t="str">
        <f t="shared" si="31"/>
        <v>Varans cirkularitet</v>
      </c>
      <c r="K138" s="110" t="str">
        <f t="shared" si="32"/>
        <v>Varans funktionalitet</v>
      </c>
      <c r="L138" s="110" t="str">
        <f t="shared" si="33"/>
        <v>Varans estetiska utformning</v>
      </c>
      <c r="M138" s="110" t="str">
        <f t="shared" si="34"/>
        <v>Varans anpassning till befintliga möbler och annan inredning</v>
      </c>
      <c r="N138" s="110" t="str">
        <f t="shared" si="35"/>
        <v>Varans anpassning till lokalens utformning och funktionalitet</v>
      </c>
      <c r="O138" s="110" t="str">
        <f t="shared" si="36"/>
        <v>Leveranstid</v>
      </c>
      <c r="P138" s="110" t="str">
        <f t="shared" si="37"/>
        <v>Tjänster</v>
      </c>
      <c r="Q138" s="110" t="str">
        <f t="shared" si="38"/>
        <v>E-handel</v>
      </c>
      <c r="R138" s="110" t="str">
        <f t="shared" si="39"/>
        <v>Livscykelkostnad</v>
      </c>
      <c r="S138" s="110">
        <f t="shared" si="40"/>
        <v>0</v>
      </c>
    </row>
    <row r="139" spans="3:24" x14ac:dyDescent="0.25">
      <c r="C139" s="4"/>
      <c r="D139" s="4" t="str">
        <f t="array" ref="D139">IFERROR(INDEX($C$135:$C$200,SMALL(IF($C$135:$C$200&lt;&gt;"",ROW($C$135:$C$200)-ROW(C$135)+1),ROWS(D$135:D139))),"")</f>
        <v/>
      </c>
      <c r="F139" s="110" t="e">
        <f>#REF!</f>
        <v>#REF!</v>
      </c>
      <c r="G139" s="110">
        <f t="shared" si="28"/>
        <v>0</v>
      </c>
      <c r="H139" s="110" t="str">
        <f t="shared" si="29"/>
        <v>Varans egenskaper</v>
      </c>
      <c r="I139" s="110" t="str">
        <f t="shared" si="30"/>
        <v>Varans hållbarhet</v>
      </c>
      <c r="J139" s="110" t="str">
        <f t="shared" si="31"/>
        <v>Varans cirkularitet</v>
      </c>
      <c r="K139" s="110" t="str">
        <f t="shared" si="32"/>
        <v>Varans funktionalitet</v>
      </c>
      <c r="L139" s="110" t="str">
        <f t="shared" si="33"/>
        <v>Varans estetiska utformning</v>
      </c>
      <c r="M139" s="110" t="str">
        <f t="shared" si="34"/>
        <v>Varans anpassning till befintliga möbler och annan inredning</v>
      </c>
      <c r="N139" s="110" t="str">
        <f t="shared" si="35"/>
        <v>Varans anpassning till lokalens utformning och funktionalitet</v>
      </c>
      <c r="O139" s="110" t="str">
        <f t="shared" si="36"/>
        <v>Leveranstid</v>
      </c>
      <c r="P139" s="110" t="str">
        <f t="shared" si="37"/>
        <v>Tjänster</v>
      </c>
      <c r="Q139" s="110" t="str">
        <f t="shared" si="38"/>
        <v>E-handel</v>
      </c>
      <c r="R139" s="110" t="str">
        <f t="shared" si="39"/>
        <v>Livscykelkostnad</v>
      </c>
      <c r="S139" s="110">
        <f t="shared" si="40"/>
        <v>0</v>
      </c>
    </row>
    <row r="140" spans="3:24" x14ac:dyDescent="0.25">
      <c r="C140" s="4"/>
      <c r="D140" s="4" t="str">
        <f t="array" ref="D140">IFERROR(INDEX($C$135:$C$200,SMALL(IF($C$135:$C$200&lt;&gt;"",ROW($C$135:$C$200)-ROW(C$135)+1),ROWS(D$135:D140))),"")</f>
        <v/>
      </c>
      <c r="F140" s="110" t="e">
        <f>#REF!</f>
        <v>#REF!</v>
      </c>
      <c r="G140" s="110">
        <f t="shared" si="28"/>
        <v>0</v>
      </c>
      <c r="H140" s="110" t="str">
        <f t="shared" si="29"/>
        <v>Varans egenskaper</v>
      </c>
      <c r="I140" s="110" t="str">
        <f t="shared" si="30"/>
        <v>Varans hållbarhet</v>
      </c>
      <c r="J140" s="110" t="str">
        <f t="shared" si="31"/>
        <v>Varans cirkularitet</v>
      </c>
      <c r="K140" s="110" t="str">
        <f t="shared" si="32"/>
        <v>Varans funktionalitet</v>
      </c>
      <c r="L140" s="110" t="str">
        <f t="shared" si="33"/>
        <v>Varans estetiska utformning</v>
      </c>
      <c r="M140" s="110" t="str">
        <f t="shared" si="34"/>
        <v>Varans anpassning till befintliga möbler och annan inredning</v>
      </c>
      <c r="N140" s="110" t="str">
        <f t="shared" si="35"/>
        <v>Varans anpassning till lokalens utformning och funktionalitet</v>
      </c>
      <c r="O140" s="110" t="str">
        <f t="shared" si="36"/>
        <v>Leveranstid</v>
      </c>
      <c r="P140" s="110" t="str">
        <f t="shared" si="37"/>
        <v>Tjänster</v>
      </c>
      <c r="Q140" s="110" t="str">
        <f t="shared" si="38"/>
        <v>E-handel</v>
      </c>
      <c r="R140" s="110" t="str">
        <f t="shared" si="39"/>
        <v>Livscykelkostnad</v>
      </c>
      <c r="S140" s="110">
        <f t="shared" si="40"/>
        <v>0</v>
      </c>
    </row>
    <row r="141" spans="3:24" x14ac:dyDescent="0.25">
      <c r="C141" s="4"/>
      <c r="D141" s="4" t="str">
        <f t="array" ref="D141">IFERROR(INDEX($C$135:$C$200,SMALL(IF($C$135:$C$200&lt;&gt;"",ROW($C$135:$C$200)-ROW(C$135)+1),ROWS(D$135:D141))),"")</f>
        <v/>
      </c>
      <c r="F141" s="110" t="e">
        <f>#REF!</f>
        <v>#REF!</v>
      </c>
      <c r="G141" s="110">
        <f t="shared" si="28"/>
        <v>0</v>
      </c>
      <c r="H141" s="110" t="str">
        <f t="shared" si="29"/>
        <v>Varans egenskaper</v>
      </c>
      <c r="I141" s="110" t="str">
        <f t="shared" si="30"/>
        <v>Varans hållbarhet</v>
      </c>
      <c r="J141" s="110" t="str">
        <f t="shared" si="31"/>
        <v>Varans cirkularitet</v>
      </c>
      <c r="K141" s="110" t="str">
        <f t="shared" si="32"/>
        <v>Varans funktionalitet</v>
      </c>
      <c r="L141" s="110" t="str">
        <f t="shared" si="33"/>
        <v>Varans estetiska utformning</v>
      </c>
      <c r="M141" s="110" t="str">
        <f t="shared" si="34"/>
        <v>Varans anpassning till befintliga möbler och annan inredning</v>
      </c>
      <c r="N141" s="110" t="str">
        <f t="shared" si="35"/>
        <v>Varans anpassning till lokalens utformning och funktionalitet</v>
      </c>
      <c r="O141" s="110" t="str">
        <f t="shared" si="36"/>
        <v>Leveranstid</v>
      </c>
      <c r="P141" s="110" t="str">
        <f t="shared" si="37"/>
        <v>Tjänster</v>
      </c>
      <c r="Q141" s="110" t="str">
        <f t="shared" si="38"/>
        <v>E-handel</v>
      </c>
      <c r="R141" s="110" t="str">
        <f t="shared" si="39"/>
        <v>Livscykelkostnad</v>
      </c>
      <c r="S141" s="110">
        <f t="shared" si="40"/>
        <v>0</v>
      </c>
    </row>
    <row r="142" spans="3:24" x14ac:dyDescent="0.25">
      <c r="C142" s="4"/>
      <c r="D142" s="4" t="str">
        <f t="array" ref="D142">IFERROR(INDEX($C$135:$C$200,SMALL(IF($C$135:$C$200&lt;&gt;"",ROW($C$135:$C$200)-ROW(C$135)+1),ROWS(D$135:D142))),"")</f>
        <v/>
      </c>
      <c r="F142" s="110" t="e">
        <f>#REF!</f>
        <v>#REF!</v>
      </c>
      <c r="G142" s="110">
        <f t="shared" si="28"/>
        <v>0</v>
      </c>
      <c r="H142" s="110" t="str">
        <f t="shared" si="29"/>
        <v>Varans egenskaper</v>
      </c>
      <c r="I142" s="110" t="str">
        <f t="shared" si="30"/>
        <v>Varans hållbarhet</v>
      </c>
      <c r="J142" s="110" t="str">
        <f t="shared" si="31"/>
        <v>Varans cirkularitet</v>
      </c>
      <c r="K142" s="110" t="str">
        <f t="shared" si="32"/>
        <v>Varans funktionalitet</v>
      </c>
      <c r="L142" s="110" t="str">
        <f t="shared" si="33"/>
        <v>Varans estetiska utformning</v>
      </c>
      <c r="M142" s="110" t="str">
        <f t="shared" si="34"/>
        <v>Varans anpassning till befintliga möbler och annan inredning</v>
      </c>
      <c r="N142" s="110" t="str">
        <f t="shared" si="35"/>
        <v>Varans anpassning till lokalens utformning och funktionalitet</v>
      </c>
      <c r="O142" s="110" t="str">
        <f t="shared" si="36"/>
        <v>Leveranstid</v>
      </c>
      <c r="P142" s="110" t="str">
        <f t="shared" si="37"/>
        <v>Tjänster</v>
      </c>
      <c r="Q142" s="110" t="str">
        <f t="shared" si="38"/>
        <v>E-handel</v>
      </c>
      <c r="R142" s="110" t="str">
        <f t="shared" si="39"/>
        <v>Livscykelkostnad</v>
      </c>
      <c r="S142" s="110">
        <f t="shared" si="40"/>
        <v>0</v>
      </c>
    </row>
    <row r="143" spans="3:24" x14ac:dyDescent="0.25">
      <c r="C143" s="4"/>
      <c r="D143" s="4" t="str">
        <f t="array" ref="D143">IFERROR(INDEX($C$135:$C$200,SMALL(IF($C$135:$C$200&lt;&gt;"",ROW($C$135:$C$200)-ROW(C$135)+1),ROWS(D$135:D143))),"")</f>
        <v/>
      </c>
      <c r="F143" s="110" t="e">
        <f>#REF!</f>
        <v>#REF!</v>
      </c>
      <c r="G143" s="110">
        <f t="shared" si="28"/>
        <v>0</v>
      </c>
      <c r="H143" s="110" t="str">
        <f t="shared" si="29"/>
        <v>Varans egenskaper</v>
      </c>
      <c r="I143" s="110" t="str">
        <f t="shared" si="30"/>
        <v>Varans hållbarhet</v>
      </c>
      <c r="J143" s="110" t="str">
        <f t="shared" si="31"/>
        <v>Varans cirkularitet</v>
      </c>
      <c r="K143" s="110" t="str">
        <f t="shared" si="32"/>
        <v>Varans funktionalitet</v>
      </c>
      <c r="L143" s="110" t="str">
        <f t="shared" si="33"/>
        <v>Varans estetiska utformning</v>
      </c>
      <c r="M143" s="110" t="str">
        <f t="shared" si="34"/>
        <v>Varans anpassning till befintliga möbler och annan inredning</v>
      </c>
      <c r="N143" s="110" t="str">
        <f t="shared" si="35"/>
        <v>Varans anpassning till lokalens utformning och funktionalitet</v>
      </c>
      <c r="O143" s="110" t="str">
        <f t="shared" si="36"/>
        <v>Leveranstid</v>
      </c>
      <c r="P143" s="110" t="str">
        <f t="shared" si="37"/>
        <v>Tjänster</v>
      </c>
      <c r="Q143" s="110" t="str">
        <f t="shared" si="38"/>
        <v>E-handel</v>
      </c>
      <c r="R143" s="110" t="str">
        <f t="shared" si="39"/>
        <v>Livscykelkostnad</v>
      </c>
      <c r="S143" s="110">
        <f t="shared" si="40"/>
        <v>0</v>
      </c>
    </row>
    <row r="144" spans="3:24" x14ac:dyDescent="0.25">
      <c r="C144" s="4"/>
      <c r="D144" s="4" t="str">
        <f t="array" ref="D144">IFERROR(INDEX($C$135:$C$200,SMALL(IF($C$135:$C$200&lt;&gt;"",ROW($C$135:$C$200)-ROW(C$135)+1),ROWS(D$135:D144))),"")</f>
        <v/>
      </c>
      <c r="F144" s="110" t="e">
        <f>#REF!</f>
        <v>#REF!</v>
      </c>
      <c r="G144" s="110">
        <f t="shared" si="28"/>
        <v>0</v>
      </c>
      <c r="H144" s="110" t="str">
        <f t="shared" si="29"/>
        <v>Varans egenskaper</v>
      </c>
      <c r="I144" s="110" t="str">
        <f t="shared" si="30"/>
        <v>Varans hållbarhet</v>
      </c>
      <c r="J144" s="110" t="str">
        <f t="shared" si="31"/>
        <v>Varans cirkularitet</v>
      </c>
      <c r="K144" s="110" t="str">
        <f t="shared" si="32"/>
        <v>Varans funktionalitet</v>
      </c>
      <c r="L144" s="110" t="str">
        <f t="shared" si="33"/>
        <v>Varans estetiska utformning</v>
      </c>
      <c r="M144" s="110" t="str">
        <f t="shared" si="34"/>
        <v>Varans anpassning till befintliga möbler och annan inredning</v>
      </c>
      <c r="N144" s="110" t="str">
        <f t="shared" si="35"/>
        <v>Varans anpassning till lokalens utformning och funktionalitet</v>
      </c>
      <c r="O144" s="110" t="str">
        <f t="shared" si="36"/>
        <v>Leveranstid</v>
      </c>
      <c r="P144" s="110" t="str">
        <f t="shared" si="37"/>
        <v>Tjänster</v>
      </c>
      <c r="Q144" s="110" t="str">
        <f t="shared" si="38"/>
        <v>E-handel</v>
      </c>
      <c r="R144" s="110" t="str">
        <f t="shared" si="39"/>
        <v>Livscykelkostnad</v>
      </c>
      <c r="S144" s="110">
        <f t="shared" si="40"/>
        <v>0</v>
      </c>
    </row>
    <row r="145" spans="3:19" x14ac:dyDescent="0.25">
      <c r="C145" s="4"/>
      <c r="D145" s="4" t="str">
        <f t="array" ref="D145">IFERROR(INDEX($C$135:$C$200,SMALL(IF($C$135:$C$200&lt;&gt;"",ROW($C$135:$C$200)-ROW(C$135)+1),ROWS(D$135:D145))),"")</f>
        <v/>
      </c>
      <c r="F145" s="110" t="e">
        <f>#REF!</f>
        <v>#REF!</v>
      </c>
      <c r="G145" s="110">
        <f t="shared" si="28"/>
        <v>0</v>
      </c>
      <c r="H145" s="110" t="str">
        <f t="shared" si="29"/>
        <v>Varans egenskaper</v>
      </c>
      <c r="I145" s="110" t="str">
        <f t="shared" si="30"/>
        <v>Varans hållbarhet</v>
      </c>
      <c r="J145" s="110" t="str">
        <f t="shared" si="31"/>
        <v>Varans cirkularitet</v>
      </c>
      <c r="K145" s="110" t="str">
        <f t="shared" si="32"/>
        <v>Varans funktionalitet</v>
      </c>
      <c r="L145" s="110" t="str">
        <f t="shared" si="33"/>
        <v>Varans estetiska utformning</v>
      </c>
      <c r="M145" s="110" t="str">
        <f t="shared" si="34"/>
        <v>Varans anpassning till befintliga möbler och annan inredning</v>
      </c>
      <c r="N145" s="110" t="str">
        <f t="shared" si="35"/>
        <v>Varans anpassning till lokalens utformning och funktionalitet</v>
      </c>
      <c r="O145" s="110" t="str">
        <f t="shared" si="36"/>
        <v>Leveranstid</v>
      </c>
      <c r="P145" s="110" t="str">
        <f t="shared" si="37"/>
        <v>Tjänster</v>
      </c>
      <c r="Q145" s="110" t="str">
        <f t="shared" si="38"/>
        <v>E-handel</v>
      </c>
      <c r="R145" s="110" t="str">
        <f t="shared" si="39"/>
        <v>Livscykelkostnad</v>
      </c>
      <c r="S145" s="110">
        <f t="shared" si="40"/>
        <v>0</v>
      </c>
    </row>
    <row r="146" spans="3:19" x14ac:dyDescent="0.25">
      <c r="C146" s="4"/>
      <c r="D146" s="4" t="str">
        <f t="array" ref="D146">IFERROR(INDEX($C$135:$C$200,SMALL(IF($C$135:$C$200&lt;&gt;"",ROW($C$135:$C$200)-ROW(C$135)+1),ROWS(D$135:D146))),"")</f>
        <v/>
      </c>
      <c r="F146" s="110" t="e">
        <f>#REF!</f>
        <v>#REF!</v>
      </c>
      <c r="G146" s="110">
        <f t="shared" si="28"/>
        <v>0</v>
      </c>
      <c r="H146" s="110" t="str">
        <f t="shared" si="29"/>
        <v>Varans egenskaper</v>
      </c>
      <c r="I146" s="110" t="str">
        <f t="shared" si="30"/>
        <v>Varans hållbarhet</v>
      </c>
      <c r="J146" s="110" t="str">
        <f t="shared" si="31"/>
        <v>Varans cirkularitet</v>
      </c>
      <c r="K146" s="110" t="str">
        <f t="shared" si="32"/>
        <v>Varans funktionalitet</v>
      </c>
      <c r="L146" s="110" t="str">
        <f t="shared" si="33"/>
        <v>Varans estetiska utformning</v>
      </c>
      <c r="M146" s="110" t="str">
        <f t="shared" si="34"/>
        <v>Varans anpassning till befintliga möbler och annan inredning</v>
      </c>
      <c r="N146" s="110" t="str">
        <f t="shared" si="35"/>
        <v>Varans anpassning till lokalens utformning och funktionalitet</v>
      </c>
      <c r="O146" s="110" t="str">
        <f t="shared" si="36"/>
        <v>Leveranstid</v>
      </c>
      <c r="P146" s="110" t="str">
        <f t="shared" si="37"/>
        <v>Tjänster</v>
      </c>
      <c r="Q146" s="110" t="str">
        <f t="shared" si="38"/>
        <v>E-handel</v>
      </c>
      <c r="R146" s="110" t="str">
        <f t="shared" si="39"/>
        <v>Livscykelkostnad</v>
      </c>
      <c r="S146" s="110">
        <f t="shared" si="40"/>
        <v>0</v>
      </c>
    </row>
    <row r="147" spans="3:19" x14ac:dyDescent="0.25">
      <c r="C147" s="4"/>
      <c r="D147" s="4" t="str">
        <f t="array" ref="D147">IFERROR(INDEX($C$135:$C$200,SMALL(IF($C$135:$C$200&lt;&gt;"",ROW($C$135:$C$200)-ROW(C$135)+1),ROWS(D$135:D147))),"")</f>
        <v/>
      </c>
      <c r="F147" s="110" t="e">
        <f>#REF!</f>
        <v>#REF!</v>
      </c>
      <c r="G147" s="110">
        <f t="shared" si="28"/>
        <v>0</v>
      </c>
      <c r="H147" s="110" t="str">
        <f t="shared" si="29"/>
        <v>Varans egenskaper</v>
      </c>
      <c r="I147" s="110" t="str">
        <f t="shared" si="30"/>
        <v>Varans hållbarhet</v>
      </c>
      <c r="J147" s="110" t="str">
        <f t="shared" si="31"/>
        <v>Varans cirkularitet</v>
      </c>
      <c r="K147" s="110" t="str">
        <f t="shared" si="32"/>
        <v>Varans funktionalitet</v>
      </c>
      <c r="L147" s="110" t="str">
        <f t="shared" si="33"/>
        <v>Varans estetiska utformning</v>
      </c>
      <c r="M147" s="110" t="str">
        <f t="shared" si="34"/>
        <v>Varans anpassning till befintliga möbler och annan inredning</v>
      </c>
      <c r="N147" s="110" t="str">
        <f t="shared" si="35"/>
        <v>Varans anpassning till lokalens utformning och funktionalitet</v>
      </c>
      <c r="O147" s="110" t="str">
        <f t="shared" si="36"/>
        <v>Leveranstid</v>
      </c>
      <c r="P147" s="110" t="str">
        <f t="shared" si="37"/>
        <v>Tjänster</v>
      </c>
      <c r="Q147" s="110" t="str">
        <f t="shared" si="38"/>
        <v>E-handel</v>
      </c>
      <c r="R147" s="110" t="str">
        <f t="shared" si="39"/>
        <v>Livscykelkostnad</v>
      </c>
      <c r="S147" s="110">
        <f t="shared" si="40"/>
        <v>0</v>
      </c>
    </row>
    <row r="148" spans="3:19" x14ac:dyDescent="0.25">
      <c r="C148" s="4"/>
      <c r="D148" s="4" t="str">
        <f t="array" ref="D148">IFERROR(INDEX($C$135:$C$200,SMALL(IF($C$135:$C$200&lt;&gt;"",ROW($C$135:$C$200)-ROW(C$135)+1),ROWS(D$135:D148))),"")</f>
        <v/>
      </c>
      <c r="F148" s="110" t="e">
        <f>#REF!</f>
        <v>#REF!</v>
      </c>
      <c r="G148" s="110">
        <f t="shared" si="28"/>
        <v>0</v>
      </c>
      <c r="H148" s="110" t="str">
        <f t="shared" si="29"/>
        <v>Varans egenskaper</v>
      </c>
      <c r="I148" s="110" t="str">
        <f t="shared" si="30"/>
        <v>Varans hållbarhet</v>
      </c>
      <c r="J148" s="110" t="str">
        <f t="shared" si="31"/>
        <v>Varans cirkularitet</v>
      </c>
      <c r="K148" s="110" t="str">
        <f t="shared" si="32"/>
        <v>Varans funktionalitet</v>
      </c>
      <c r="L148" s="110" t="str">
        <f t="shared" si="33"/>
        <v>Varans estetiska utformning</v>
      </c>
      <c r="M148" s="110" t="str">
        <f t="shared" si="34"/>
        <v>Varans anpassning till befintliga möbler och annan inredning</v>
      </c>
      <c r="N148" s="110" t="str">
        <f t="shared" si="35"/>
        <v>Varans anpassning till lokalens utformning och funktionalitet</v>
      </c>
      <c r="O148" s="110" t="str">
        <f t="shared" si="36"/>
        <v>Leveranstid</v>
      </c>
      <c r="P148" s="110" t="str">
        <f t="shared" si="37"/>
        <v>Tjänster</v>
      </c>
      <c r="Q148" s="110" t="str">
        <f t="shared" si="38"/>
        <v>E-handel</v>
      </c>
      <c r="R148" s="110" t="str">
        <f t="shared" si="39"/>
        <v>Livscykelkostnad</v>
      </c>
      <c r="S148" s="110">
        <f t="shared" si="40"/>
        <v>0</v>
      </c>
    </row>
    <row r="149" spans="3:19" x14ac:dyDescent="0.25">
      <c r="C149" s="4"/>
      <c r="D149" s="4" t="str">
        <f t="array" ref="D149">IFERROR(INDEX($C$135:$C$200,SMALL(IF($C$135:$C$200&lt;&gt;"",ROW($C$135:$C$200)-ROW(C$135)+1),ROWS(D$135:D149))),"")</f>
        <v/>
      </c>
      <c r="F149" s="110" t="e">
        <f>#REF!</f>
        <v>#REF!</v>
      </c>
      <c r="G149" s="110">
        <f t="shared" si="28"/>
        <v>0</v>
      </c>
      <c r="H149" s="110" t="str">
        <f t="shared" si="29"/>
        <v>Varans egenskaper</v>
      </c>
      <c r="I149" s="110" t="str">
        <f t="shared" si="30"/>
        <v>Varans hållbarhet</v>
      </c>
      <c r="J149" s="110" t="str">
        <f t="shared" si="31"/>
        <v>Varans cirkularitet</v>
      </c>
      <c r="K149" s="110" t="str">
        <f t="shared" si="32"/>
        <v>Varans funktionalitet</v>
      </c>
      <c r="L149" s="110" t="str">
        <f t="shared" si="33"/>
        <v>Varans estetiska utformning</v>
      </c>
      <c r="M149" s="110" t="str">
        <f t="shared" si="34"/>
        <v>Varans anpassning till befintliga möbler och annan inredning</v>
      </c>
      <c r="N149" s="110" t="str">
        <f t="shared" si="35"/>
        <v>Varans anpassning till lokalens utformning och funktionalitet</v>
      </c>
      <c r="O149" s="110" t="str">
        <f t="shared" si="36"/>
        <v>Leveranstid</v>
      </c>
      <c r="P149" s="110" t="str">
        <f t="shared" si="37"/>
        <v>Tjänster</v>
      </c>
      <c r="Q149" s="110" t="str">
        <f t="shared" si="38"/>
        <v>E-handel</v>
      </c>
      <c r="R149" s="110" t="str">
        <f t="shared" si="39"/>
        <v>Livscykelkostnad</v>
      </c>
      <c r="S149" s="110">
        <f t="shared" si="40"/>
        <v>0</v>
      </c>
    </row>
    <row r="150" spans="3:19" x14ac:dyDescent="0.25">
      <c r="C150" s="4"/>
      <c r="D150" s="4" t="str">
        <f t="array" ref="D150">IFERROR(INDEX($C$135:$C$200,SMALL(IF($C$135:$C$200&lt;&gt;"",ROW($C$135:$C$200)-ROW(C$135)+1),ROWS(D$135:D150))),"")</f>
        <v/>
      </c>
      <c r="F150" s="110" t="e">
        <f>#REF!</f>
        <v>#REF!</v>
      </c>
      <c r="G150" s="110">
        <f t="shared" si="28"/>
        <v>0</v>
      </c>
      <c r="H150" s="110" t="str">
        <f t="shared" si="29"/>
        <v>Varans egenskaper</v>
      </c>
      <c r="I150" s="110" t="str">
        <f t="shared" si="30"/>
        <v>Varans hållbarhet</v>
      </c>
      <c r="J150" s="110" t="str">
        <f t="shared" si="31"/>
        <v>Varans cirkularitet</v>
      </c>
      <c r="K150" s="110" t="str">
        <f t="shared" si="32"/>
        <v>Varans funktionalitet</v>
      </c>
      <c r="L150" s="110" t="str">
        <f t="shared" si="33"/>
        <v>Varans estetiska utformning</v>
      </c>
      <c r="M150" s="110" t="str">
        <f t="shared" si="34"/>
        <v>Varans anpassning till befintliga möbler och annan inredning</v>
      </c>
      <c r="N150" s="110" t="str">
        <f t="shared" si="35"/>
        <v>Varans anpassning till lokalens utformning och funktionalitet</v>
      </c>
      <c r="O150" s="110" t="str">
        <f t="shared" si="36"/>
        <v>Leveranstid</v>
      </c>
      <c r="P150" s="110" t="str">
        <f t="shared" si="37"/>
        <v>Tjänster</v>
      </c>
      <c r="Q150" s="110" t="str">
        <f t="shared" si="38"/>
        <v>E-handel</v>
      </c>
      <c r="R150" s="110" t="str">
        <f t="shared" si="39"/>
        <v>Livscykelkostnad</v>
      </c>
      <c r="S150" s="110">
        <f t="shared" si="40"/>
        <v>0</v>
      </c>
    </row>
    <row r="151" spans="3:19" x14ac:dyDescent="0.25">
      <c r="C151" s="4"/>
      <c r="D151" s="4" t="str">
        <f t="array" ref="D151">IFERROR(INDEX($C$135:$C$200,SMALL(IF($C$135:$C$200&lt;&gt;"",ROW($C$135:$C$200)-ROW(C$135)+1),ROWS(D$135:D151))),"")</f>
        <v/>
      </c>
      <c r="F151" s="110" t="e">
        <f>#REF!</f>
        <v>#REF!</v>
      </c>
      <c r="G151" s="110">
        <f t="shared" si="28"/>
        <v>0</v>
      </c>
      <c r="H151" s="110" t="str">
        <f t="shared" si="29"/>
        <v>Varans egenskaper</v>
      </c>
      <c r="I151" s="110" t="str">
        <f t="shared" si="30"/>
        <v>Varans hållbarhet</v>
      </c>
      <c r="J151" s="110" t="str">
        <f t="shared" si="31"/>
        <v>Varans cirkularitet</v>
      </c>
      <c r="K151" s="110" t="str">
        <f t="shared" si="32"/>
        <v>Varans funktionalitet</v>
      </c>
      <c r="L151" s="110" t="str">
        <f t="shared" si="33"/>
        <v>Varans estetiska utformning</v>
      </c>
      <c r="M151" s="110" t="str">
        <f t="shared" si="34"/>
        <v>Varans anpassning till befintliga möbler och annan inredning</v>
      </c>
      <c r="N151" s="110" t="str">
        <f t="shared" si="35"/>
        <v>Varans anpassning till lokalens utformning och funktionalitet</v>
      </c>
      <c r="O151" s="110" t="str">
        <f t="shared" si="36"/>
        <v>Leveranstid</v>
      </c>
      <c r="P151" s="110" t="str">
        <f t="shared" si="37"/>
        <v>Tjänster</v>
      </c>
      <c r="Q151" s="110" t="str">
        <f t="shared" si="38"/>
        <v>E-handel</v>
      </c>
      <c r="R151" s="110" t="str">
        <f t="shared" si="39"/>
        <v>Livscykelkostnad</v>
      </c>
      <c r="S151" s="110">
        <f t="shared" si="40"/>
        <v>0</v>
      </c>
    </row>
    <row r="152" spans="3:19" x14ac:dyDescent="0.25">
      <c r="C152" s="4"/>
      <c r="D152" s="4" t="str">
        <f t="array" ref="D152">IFERROR(INDEX($C$135:$C$200,SMALL(IF($C$135:$C$200&lt;&gt;"",ROW($C$135:$C$200)-ROW(C$135)+1),ROWS(D$135:D152))),"")</f>
        <v/>
      </c>
      <c r="F152" s="110" t="e">
        <f>#REF!</f>
        <v>#REF!</v>
      </c>
      <c r="G152" s="110">
        <f t="shared" si="28"/>
        <v>0</v>
      </c>
      <c r="H152" s="110" t="str">
        <f t="shared" si="29"/>
        <v>Varans egenskaper</v>
      </c>
      <c r="I152" s="110" t="str">
        <f t="shared" si="30"/>
        <v>Varans hållbarhet</v>
      </c>
      <c r="J152" s="110" t="str">
        <f t="shared" si="31"/>
        <v>Varans cirkularitet</v>
      </c>
      <c r="K152" s="110" t="str">
        <f t="shared" si="32"/>
        <v>Varans funktionalitet</v>
      </c>
      <c r="L152" s="110" t="str">
        <f t="shared" si="33"/>
        <v>Varans estetiska utformning</v>
      </c>
      <c r="M152" s="110" t="str">
        <f t="shared" si="34"/>
        <v>Varans anpassning till befintliga möbler och annan inredning</v>
      </c>
      <c r="N152" s="110" t="str">
        <f t="shared" si="35"/>
        <v>Varans anpassning till lokalens utformning och funktionalitet</v>
      </c>
      <c r="O152" s="110" t="str">
        <f t="shared" si="36"/>
        <v>Leveranstid</v>
      </c>
      <c r="P152" s="110" t="str">
        <f t="shared" si="37"/>
        <v>Tjänster</v>
      </c>
      <c r="Q152" s="110" t="str">
        <f t="shared" si="38"/>
        <v>E-handel</v>
      </c>
      <c r="R152" s="110" t="str">
        <f t="shared" si="39"/>
        <v>Livscykelkostnad</v>
      </c>
      <c r="S152" s="110">
        <f t="shared" si="40"/>
        <v>0</v>
      </c>
    </row>
    <row r="153" spans="3:19" x14ac:dyDescent="0.25">
      <c r="C153" s="4"/>
      <c r="D153" s="4" t="str">
        <f t="array" ref="D153">IFERROR(INDEX($C$135:$C$200,SMALL(IF($C$135:$C$200&lt;&gt;"",ROW($C$135:$C$200)-ROW(C$135)+1),ROWS(D$135:D153))),"")</f>
        <v/>
      </c>
      <c r="F153" s="110" t="e">
        <f>#REF!</f>
        <v>#REF!</v>
      </c>
      <c r="G153" s="110">
        <f t="shared" si="28"/>
        <v>0</v>
      </c>
      <c r="H153" s="110" t="str">
        <f t="shared" si="29"/>
        <v>Varans egenskaper</v>
      </c>
      <c r="I153" s="110" t="str">
        <f t="shared" si="30"/>
        <v>Varans hållbarhet</v>
      </c>
      <c r="J153" s="110" t="str">
        <f t="shared" si="31"/>
        <v>Varans cirkularitet</v>
      </c>
      <c r="K153" s="110" t="str">
        <f t="shared" si="32"/>
        <v>Varans funktionalitet</v>
      </c>
      <c r="L153" s="110" t="str">
        <f t="shared" si="33"/>
        <v>Varans estetiska utformning</v>
      </c>
      <c r="M153" s="110" t="str">
        <f t="shared" si="34"/>
        <v>Varans anpassning till befintliga möbler och annan inredning</v>
      </c>
      <c r="N153" s="110" t="str">
        <f t="shared" si="35"/>
        <v>Varans anpassning till lokalens utformning och funktionalitet</v>
      </c>
      <c r="O153" s="110" t="str">
        <f t="shared" si="36"/>
        <v>Leveranstid</v>
      </c>
      <c r="P153" s="110" t="str">
        <f t="shared" si="37"/>
        <v>Tjänster</v>
      </c>
      <c r="Q153" s="110" t="str">
        <f t="shared" si="38"/>
        <v>E-handel</v>
      </c>
      <c r="R153" s="110" t="str">
        <f t="shared" si="39"/>
        <v>Livscykelkostnad</v>
      </c>
      <c r="S153" s="110">
        <f t="shared" si="40"/>
        <v>0</v>
      </c>
    </row>
    <row r="154" spans="3:19" x14ac:dyDescent="0.25">
      <c r="C154" s="4"/>
      <c r="D154" s="4" t="str">
        <f t="array" ref="D154">IFERROR(INDEX($C$135:$C$200,SMALL(IF($C$135:$C$200&lt;&gt;"",ROW($C$135:$C$200)-ROW(C$135)+1),ROWS(D$135:D154))),"")</f>
        <v/>
      </c>
      <c r="F154" s="110" t="e">
        <f>#REF!</f>
        <v>#REF!</v>
      </c>
      <c r="G154" s="110">
        <f t="shared" si="28"/>
        <v>0</v>
      </c>
      <c r="H154" s="110" t="str">
        <f t="shared" si="29"/>
        <v>Varans egenskaper</v>
      </c>
      <c r="I154" s="110" t="str">
        <f t="shared" si="30"/>
        <v>Varans hållbarhet</v>
      </c>
      <c r="J154" s="110" t="str">
        <f t="shared" si="31"/>
        <v>Varans cirkularitet</v>
      </c>
      <c r="K154" s="110" t="str">
        <f t="shared" si="32"/>
        <v>Varans funktionalitet</v>
      </c>
      <c r="L154" s="110" t="str">
        <f t="shared" si="33"/>
        <v>Varans estetiska utformning</v>
      </c>
      <c r="M154" s="110" t="str">
        <f t="shared" si="34"/>
        <v>Varans anpassning till befintliga möbler och annan inredning</v>
      </c>
      <c r="N154" s="110" t="str">
        <f t="shared" si="35"/>
        <v>Varans anpassning till lokalens utformning och funktionalitet</v>
      </c>
      <c r="O154" s="110" t="str">
        <f t="shared" si="36"/>
        <v>Leveranstid</v>
      </c>
      <c r="P154" s="110" t="str">
        <f t="shared" si="37"/>
        <v>Tjänster</v>
      </c>
      <c r="Q154" s="110" t="str">
        <f t="shared" si="38"/>
        <v>E-handel</v>
      </c>
      <c r="R154" s="110" t="str">
        <f t="shared" si="39"/>
        <v>Livscykelkostnad</v>
      </c>
      <c r="S154" s="110">
        <f t="shared" si="40"/>
        <v>0</v>
      </c>
    </row>
    <row r="155" spans="3:19" x14ac:dyDescent="0.25">
      <c r="C155" s="4"/>
      <c r="D155" s="4" t="str">
        <f t="array" ref="D155">IFERROR(INDEX($C$135:$C$200,SMALL(IF($C$135:$C$200&lt;&gt;"",ROW($C$135:$C$200)-ROW(C$135)+1),ROWS(D$135:D155))),"")</f>
        <v/>
      </c>
      <c r="F155" s="110" t="e">
        <f>#REF!</f>
        <v>#REF!</v>
      </c>
      <c r="G155" s="110">
        <f t="shared" si="28"/>
        <v>0</v>
      </c>
      <c r="H155" s="110" t="str">
        <f>IF($G155=0,$L$36,"")</f>
        <v>Varans egenskaper</v>
      </c>
      <c r="I155" s="110" t="str">
        <f>IF($G155=0,$L$37,"")</f>
        <v>Varans hållbarhet</v>
      </c>
      <c r="J155" s="110" t="str">
        <f>IF($G155=0,$L$38,"")</f>
        <v>Varans cirkularitet</v>
      </c>
      <c r="K155" s="110" t="str">
        <f>IF($G155=0,$L$39,"")</f>
        <v>Varans funktionalitet</v>
      </c>
      <c r="L155" s="110" t="str">
        <f>IF($G155=0,$L$40,"")</f>
        <v>Varans estetiska utformning</v>
      </c>
      <c r="M155" s="110" t="str">
        <f>IF($G155=0,$L$41,"")</f>
        <v>Varans anpassning till befintliga möbler och annan inredning</v>
      </c>
      <c r="N155" s="110" t="str">
        <f>IF($G155=0,$L$42,"")</f>
        <v>Varans anpassning till lokalens utformning och funktionalitet</v>
      </c>
      <c r="O155" s="110" t="str">
        <f>IF($G155=0,$L$43,"")</f>
        <v>Leveranstid</v>
      </c>
      <c r="P155" s="110" t="str">
        <f>IF($G155=0,$L$44,"")</f>
        <v>Tjänster</v>
      </c>
      <c r="Q155" s="110" t="str">
        <f>IF($G155=0,$L$45,"")</f>
        <v>E-handel</v>
      </c>
      <c r="R155" s="110" t="str">
        <f>IF($G155=0,$L$46,"")</f>
        <v>Livscykelkostnad</v>
      </c>
      <c r="S155" s="110">
        <f>IF($G155=0,$L$47,"")</f>
        <v>0</v>
      </c>
    </row>
    <row r="156" spans="3:19" x14ac:dyDescent="0.25">
      <c r="C156" s="4"/>
      <c r="D156" s="4" t="str">
        <f t="array" ref="D156">IFERROR(INDEX($C$135:$C$200,SMALL(IF($C$135:$C$200&lt;&gt;"",ROW($C$135:$C$200)-ROW(C$135)+1),ROWS(D$135:D156))),"")</f>
        <v/>
      </c>
      <c r="F156" s="110" t="e">
        <f>#REF!</f>
        <v>#REF!</v>
      </c>
      <c r="G156" s="110">
        <f t="shared" ref="G156:G160" si="41">IFERROR(FIND("Tjänst",F156),0)</f>
        <v>0</v>
      </c>
      <c r="H156" s="110" t="str">
        <f t="shared" si="29"/>
        <v>Varans egenskaper</v>
      </c>
      <c r="I156" s="110" t="str">
        <f t="shared" si="30"/>
        <v>Varans hållbarhet</v>
      </c>
      <c r="J156" s="110" t="str">
        <f t="shared" si="31"/>
        <v>Varans cirkularitet</v>
      </c>
      <c r="K156" s="110" t="str">
        <f t="shared" si="32"/>
        <v>Varans funktionalitet</v>
      </c>
      <c r="L156" s="110" t="str">
        <f t="shared" si="33"/>
        <v>Varans estetiska utformning</v>
      </c>
      <c r="M156" s="110" t="str">
        <f t="shared" si="34"/>
        <v>Varans anpassning till befintliga möbler och annan inredning</v>
      </c>
      <c r="N156" s="110" t="str">
        <f t="shared" si="35"/>
        <v>Varans anpassning till lokalens utformning och funktionalitet</v>
      </c>
      <c r="O156" s="110" t="str">
        <f t="shared" si="36"/>
        <v>Leveranstid</v>
      </c>
      <c r="P156" s="110" t="str">
        <f t="shared" si="37"/>
        <v>Tjänster</v>
      </c>
      <c r="Q156" s="110" t="str">
        <f t="shared" si="38"/>
        <v>E-handel</v>
      </c>
      <c r="R156" s="110" t="str">
        <f t="shared" si="39"/>
        <v>Livscykelkostnad</v>
      </c>
      <c r="S156" s="110">
        <f t="shared" si="40"/>
        <v>0</v>
      </c>
    </row>
    <row r="157" spans="3:19" x14ac:dyDescent="0.25">
      <c r="C157" s="4"/>
      <c r="D157" s="4" t="str">
        <f t="array" ref="D157">IFERROR(INDEX($C$135:$C$200,SMALL(IF($C$135:$C$200&lt;&gt;"",ROW($C$135:$C$200)-ROW(C$135)+1),ROWS(D$135:D157))),"")</f>
        <v/>
      </c>
      <c r="F157" s="110" t="e">
        <f>#REF!</f>
        <v>#REF!</v>
      </c>
      <c r="G157" s="110">
        <f t="shared" si="41"/>
        <v>0</v>
      </c>
      <c r="H157" s="110" t="str">
        <f t="shared" si="29"/>
        <v>Varans egenskaper</v>
      </c>
      <c r="I157" s="110" t="str">
        <f t="shared" si="30"/>
        <v>Varans hållbarhet</v>
      </c>
      <c r="J157" s="110" t="str">
        <f t="shared" si="31"/>
        <v>Varans cirkularitet</v>
      </c>
      <c r="K157" s="110" t="str">
        <f t="shared" si="32"/>
        <v>Varans funktionalitet</v>
      </c>
      <c r="L157" s="110" t="str">
        <f t="shared" si="33"/>
        <v>Varans estetiska utformning</v>
      </c>
      <c r="M157" s="110" t="str">
        <f t="shared" si="34"/>
        <v>Varans anpassning till befintliga möbler och annan inredning</v>
      </c>
      <c r="N157" s="110" t="str">
        <f t="shared" si="35"/>
        <v>Varans anpassning till lokalens utformning och funktionalitet</v>
      </c>
      <c r="O157" s="110" t="str">
        <f t="shared" si="36"/>
        <v>Leveranstid</v>
      </c>
      <c r="P157" s="110" t="str">
        <f t="shared" si="37"/>
        <v>Tjänster</v>
      </c>
      <c r="Q157" s="110" t="str">
        <f t="shared" si="38"/>
        <v>E-handel</v>
      </c>
      <c r="R157" s="110" t="str">
        <f t="shared" si="39"/>
        <v>Livscykelkostnad</v>
      </c>
      <c r="S157" s="110">
        <f t="shared" si="40"/>
        <v>0</v>
      </c>
    </row>
    <row r="158" spans="3:19" x14ac:dyDescent="0.25">
      <c r="C158" s="4"/>
      <c r="D158" s="4" t="str">
        <f t="array" ref="D158">IFERROR(INDEX($C$135:$C$200,SMALL(IF($C$135:$C$200&lt;&gt;"",ROW($C$135:$C$200)-ROW(C$135)+1),ROWS(D$135:D158))),"")</f>
        <v/>
      </c>
      <c r="F158" s="110" t="e">
        <f>#REF!</f>
        <v>#REF!</v>
      </c>
      <c r="G158" s="110">
        <f t="shared" si="41"/>
        <v>0</v>
      </c>
      <c r="H158" s="110" t="str">
        <f t="shared" si="29"/>
        <v>Varans egenskaper</v>
      </c>
      <c r="I158" s="110" t="str">
        <f t="shared" si="30"/>
        <v>Varans hållbarhet</v>
      </c>
      <c r="J158" s="110" t="str">
        <f t="shared" si="31"/>
        <v>Varans cirkularitet</v>
      </c>
      <c r="K158" s="110" t="str">
        <f t="shared" si="32"/>
        <v>Varans funktionalitet</v>
      </c>
      <c r="L158" s="110" t="str">
        <f t="shared" si="33"/>
        <v>Varans estetiska utformning</v>
      </c>
      <c r="M158" s="110" t="str">
        <f t="shared" si="34"/>
        <v>Varans anpassning till befintliga möbler och annan inredning</v>
      </c>
      <c r="N158" s="110" t="str">
        <f t="shared" si="35"/>
        <v>Varans anpassning till lokalens utformning och funktionalitet</v>
      </c>
      <c r="O158" s="110" t="str">
        <f t="shared" si="36"/>
        <v>Leveranstid</v>
      </c>
      <c r="P158" s="110" t="str">
        <f t="shared" si="37"/>
        <v>Tjänster</v>
      </c>
      <c r="Q158" s="110" t="str">
        <f t="shared" si="38"/>
        <v>E-handel</v>
      </c>
      <c r="R158" s="110" t="str">
        <f t="shared" si="39"/>
        <v>Livscykelkostnad</v>
      </c>
      <c r="S158" s="110">
        <f t="shared" si="40"/>
        <v>0</v>
      </c>
    </row>
    <row r="159" spans="3:19" x14ac:dyDescent="0.25">
      <c r="C159" s="4"/>
      <c r="D159" s="4" t="str">
        <f t="array" ref="D159">IFERROR(INDEX($C$135:$C$200,SMALL(IF($C$135:$C$200&lt;&gt;"",ROW($C$135:$C$200)-ROW(C$135)+1),ROWS(D$135:D159))),"")</f>
        <v/>
      </c>
      <c r="F159" s="110" t="e">
        <f>#REF!</f>
        <v>#REF!</v>
      </c>
      <c r="G159" s="110">
        <f t="shared" si="41"/>
        <v>0</v>
      </c>
      <c r="H159" s="110" t="str">
        <f t="shared" si="29"/>
        <v>Varans egenskaper</v>
      </c>
      <c r="I159" s="110" t="str">
        <f t="shared" si="30"/>
        <v>Varans hållbarhet</v>
      </c>
      <c r="J159" s="110" t="str">
        <f t="shared" si="31"/>
        <v>Varans cirkularitet</v>
      </c>
      <c r="K159" s="110" t="str">
        <f t="shared" si="32"/>
        <v>Varans funktionalitet</v>
      </c>
      <c r="L159" s="110" t="str">
        <f t="shared" si="33"/>
        <v>Varans estetiska utformning</v>
      </c>
      <c r="M159" s="110" t="str">
        <f t="shared" si="34"/>
        <v>Varans anpassning till befintliga möbler och annan inredning</v>
      </c>
      <c r="N159" s="110" t="str">
        <f t="shared" si="35"/>
        <v>Varans anpassning till lokalens utformning och funktionalitet</v>
      </c>
      <c r="O159" s="110" t="str">
        <f t="shared" si="36"/>
        <v>Leveranstid</v>
      </c>
      <c r="P159" s="110" t="str">
        <f t="shared" si="37"/>
        <v>Tjänster</v>
      </c>
      <c r="Q159" s="110" t="str">
        <f t="shared" si="38"/>
        <v>E-handel</v>
      </c>
      <c r="R159" s="110" t="str">
        <f t="shared" si="39"/>
        <v>Livscykelkostnad</v>
      </c>
      <c r="S159" s="110">
        <f t="shared" si="40"/>
        <v>0</v>
      </c>
    </row>
    <row r="160" spans="3:19" x14ac:dyDescent="0.25">
      <c r="C160" s="4"/>
      <c r="D160" s="4" t="str">
        <f t="array" ref="D160">IFERROR(INDEX($C$135:$C$200,SMALL(IF($C$135:$C$200&lt;&gt;"",ROW($C$135:$C$200)-ROW(C$135)+1),ROWS(D$135:D160))),"")</f>
        <v/>
      </c>
      <c r="F160" s="110" t="e">
        <f>#REF!</f>
        <v>#REF!</v>
      </c>
      <c r="G160" s="110">
        <f t="shared" si="41"/>
        <v>0</v>
      </c>
      <c r="H160" s="110" t="str">
        <f t="shared" si="29"/>
        <v>Varans egenskaper</v>
      </c>
      <c r="I160" s="110" t="str">
        <f t="shared" si="30"/>
        <v>Varans hållbarhet</v>
      </c>
      <c r="J160" s="110" t="str">
        <f t="shared" si="31"/>
        <v>Varans cirkularitet</v>
      </c>
      <c r="K160" s="110" t="str">
        <f t="shared" si="32"/>
        <v>Varans funktionalitet</v>
      </c>
      <c r="L160" s="110" t="str">
        <f t="shared" si="33"/>
        <v>Varans estetiska utformning</v>
      </c>
      <c r="M160" s="110" t="str">
        <f t="shared" si="34"/>
        <v>Varans anpassning till befintliga möbler och annan inredning</v>
      </c>
      <c r="N160" s="110" t="str">
        <f t="shared" si="35"/>
        <v>Varans anpassning till lokalens utformning och funktionalitet</v>
      </c>
      <c r="O160" s="110" t="str">
        <f t="shared" si="36"/>
        <v>Leveranstid</v>
      </c>
      <c r="P160" s="110" t="str">
        <f t="shared" si="37"/>
        <v>Tjänster</v>
      </c>
      <c r="Q160" s="110" t="str">
        <f t="shared" si="38"/>
        <v>E-handel</v>
      </c>
      <c r="R160" s="110" t="str">
        <f t="shared" si="39"/>
        <v>Livscykelkostnad</v>
      </c>
      <c r="S160" s="110">
        <f t="shared" si="40"/>
        <v>0</v>
      </c>
    </row>
    <row r="161" spans="3:19" x14ac:dyDescent="0.25">
      <c r="C161" s="4"/>
      <c r="D161" s="4" t="str">
        <f t="array" ref="D161">IFERROR(INDEX($C$135:$C$200,SMALL(IF($C$135:$C$200&lt;&gt;"",ROW($C$135:$C$200)-ROW(C$135)+1),ROWS(D$135:D161))),"")</f>
        <v/>
      </c>
      <c r="F161" s="110" t="e">
        <f>#REF!</f>
        <v>#REF!</v>
      </c>
      <c r="G161" s="110">
        <f t="shared" ref="G161:G170" si="42">IFERROR(FIND("Tjänst",F161),0)</f>
        <v>0</v>
      </c>
      <c r="H161" s="110" t="str">
        <f t="shared" si="29"/>
        <v>Varans egenskaper</v>
      </c>
      <c r="I161" s="110" t="str">
        <f t="shared" si="30"/>
        <v>Varans hållbarhet</v>
      </c>
      <c r="J161" s="110" t="str">
        <f t="shared" si="31"/>
        <v>Varans cirkularitet</v>
      </c>
      <c r="K161" s="110" t="str">
        <f t="shared" si="32"/>
        <v>Varans funktionalitet</v>
      </c>
      <c r="L161" s="110" t="str">
        <f t="shared" si="33"/>
        <v>Varans estetiska utformning</v>
      </c>
      <c r="M161" s="110" t="str">
        <f t="shared" si="34"/>
        <v>Varans anpassning till befintliga möbler och annan inredning</v>
      </c>
      <c r="N161" s="110" t="str">
        <f t="shared" si="35"/>
        <v>Varans anpassning till lokalens utformning och funktionalitet</v>
      </c>
      <c r="O161" s="110" t="str">
        <f t="shared" si="36"/>
        <v>Leveranstid</v>
      </c>
      <c r="P161" s="110" t="str">
        <f t="shared" si="37"/>
        <v>Tjänster</v>
      </c>
      <c r="Q161" s="110" t="str">
        <f t="shared" si="38"/>
        <v>E-handel</v>
      </c>
      <c r="R161" s="110" t="str">
        <f t="shared" si="39"/>
        <v>Livscykelkostnad</v>
      </c>
      <c r="S161" s="110">
        <f t="shared" si="40"/>
        <v>0</v>
      </c>
    </row>
    <row r="162" spans="3:19" x14ac:dyDescent="0.25">
      <c r="C162" s="4"/>
      <c r="D162" s="4" t="str">
        <f t="array" ref="D162">IFERROR(INDEX($C$135:$C$200,SMALL(IF($C$135:$C$200&lt;&gt;"",ROW($C$135:$C$200)-ROW(C$135)+1),ROWS(D$135:D162))),"")</f>
        <v/>
      </c>
      <c r="F162" s="110" t="e">
        <f>#REF!</f>
        <v>#REF!</v>
      </c>
      <c r="G162" s="110">
        <f t="shared" si="42"/>
        <v>0</v>
      </c>
      <c r="H162" s="110" t="str">
        <f t="shared" si="29"/>
        <v>Varans egenskaper</v>
      </c>
      <c r="I162" s="110" t="str">
        <f t="shared" si="30"/>
        <v>Varans hållbarhet</v>
      </c>
      <c r="J162" s="110" t="str">
        <f t="shared" si="31"/>
        <v>Varans cirkularitet</v>
      </c>
      <c r="K162" s="110" t="str">
        <f t="shared" si="32"/>
        <v>Varans funktionalitet</v>
      </c>
      <c r="L162" s="110" t="str">
        <f t="shared" si="33"/>
        <v>Varans estetiska utformning</v>
      </c>
      <c r="M162" s="110" t="str">
        <f t="shared" si="34"/>
        <v>Varans anpassning till befintliga möbler och annan inredning</v>
      </c>
      <c r="N162" s="110" t="str">
        <f t="shared" si="35"/>
        <v>Varans anpassning till lokalens utformning och funktionalitet</v>
      </c>
      <c r="O162" s="110" t="str">
        <f t="shared" si="36"/>
        <v>Leveranstid</v>
      </c>
      <c r="P162" s="110" t="str">
        <f t="shared" si="37"/>
        <v>Tjänster</v>
      </c>
      <c r="Q162" s="110" t="str">
        <f t="shared" si="38"/>
        <v>E-handel</v>
      </c>
      <c r="R162" s="110" t="str">
        <f t="shared" si="39"/>
        <v>Livscykelkostnad</v>
      </c>
      <c r="S162" s="110">
        <f t="shared" si="40"/>
        <v>0</v>
      </c>
    </row>
    <row r="163" spans="3:19" x14ac:dyDescent="0.25">
      <c r="C163" s="4"/>
      <c r="D163" s="4" t="str">
        <f t="array" ref="D163">IFERROR(INDEX($C$135:$C$200,SMALL(IF($C$135:$C$200&lt;&gt;"",ROW($C$135:$C$200)-ROW(C$135)+1),ROWS(D$135:D163))),"")</f>
        <v/>
      </c>
      <c r="F163" s="110" t="e">
        <f>#REF!</f>
        <v>#REF!</v>
      </c>
      <c r="G163" s="110">
        <f t="shared" si="42"/>
        <v>0</v>
      </c>
      <c r="H163" s="110" t="str">
        <f t="shared" si="29"/>
        <v>Varans egenskaper</v>
      </c>
      <c r="I163" s="110" t="str">
        <f t="shared" si="30"/>
        <v>Varans hållbarhet</v>
      </c>
      <c r="J163" s="110" t="str">
        <f t="shared" si="31"/>
        <v>Varans cirkularitet</v>
      </c>
      <c r="K163" s="110" t="str">
        <f t="shared" si="32"/>
        <v>Varans funktionalitet</v>
      </c>
      <c r="L163" s="110" t="str">
        <f t="shared" si="33"/>
        <v>Varans estetiska utformning</v>
      </c>
      <c r="M163" s="110" t="str">
        <f t="shared" si="34"/>
        <v>Varans anpassning till befintliga möbler och annan inredning</v>
      </c>
      <c r="N163" s="110" t="str">
        <f t="shared" si="35"/>
        <v>Varans anpassning till lokalens utformning och funktionalitet</v>
      </c>
      <c r="O163" s="110" t="str">
        <f t="shared" si="36"/>
        <v>Leveranstid</v>
      </c>
      <c r="P163" s="110" t="str">
        <f t="shared" si="37"/>
        <v>Tjänster</v>
      </c>
      <c r="Q163" s="110" t="str">
        <f t="shared" si="38"/>
        <v>E-handel</v>
      </c>
      <c r="R163" s="110" t="str">
        <f t="shared" si="39"/>
        <v>Livscykelkostnad</v>
      </c>
      <c r="S163" s="110">
        <f t="shared" si="40"/>
        <v>0</v>
      </c>
    </row>
    <row r="164" spans="3:19" x14ac:dyDescent="0.25">
      <c r="C164" s="4"/>
      <c r="D164" s="4" t="str">
        <f t="array" ref="D164">IFERROR(INDEX($C$135:$C$200,SMALL(IF($C$135:$C$200&lt;&gt;"",ROW($C$135:$C$200)-ROW(C$135)+1),ROWS(D$135:D164))),"")</f>
        <v/>
      </c>
      <c r="F164" s="110" t="e">
        <f>#REF!</f>
        <v>#REF!</v>
      </c>
      <c r="G164" s="110">
        <f t="shared" si="42"/>
        <v>0</v>
      </c>
      <c r="H164" s="110" t="str">
        <f t="shared" si="29"/>
        <v>Varans egenskaper</v>
      </c>
      <c r="I164" s="110" t="str">
        <f t="shared" si="30"/>
        <v>Varans hållbarhet</v>
      </c>
      <c r="J164" s="110" t="str">
        <f t="shared" si="31"/>
        <v>Varans cirkularitet</v>
      </c>
      <c r="K164" s="110" t="str">
        <f t="shared" si="32"/>
        <v>Varans funktionalitet</v>
      </c>
      <c r="L164" s="110" t="str">
        <f t="shared" si="33"/>
        <v>Varans estetiska utformning</v>
      </c>
      <c r="M164" s="110" t="str">
        <f t="shared" si="34"/>
        <v>Varans anpassning till befintliga möbler och annan inredning</v>
      </c>
      <c r="N164" s="110" t="str">
        <f t="shared" si="35"/>
        <v>Varans anpassning till lokalens utformning och funktionalitet</v>
      </c>
      <c r="O164" s="110" t="str">
        <f t="shared" si="36"/>
        <v>Leveranstid</v>
      </c>
      <c r="P164" s="110" t="str">
        <f t="shared" si="37"/>
        <v>Tjänster</v>
      </c>
      <c r="Q164" s="110" t="str">
        <f t="shared" si="38"/>
        <v>E-handel</v>
      </c>
      <c r="R164" s="110" t="str">
        <f t="shared" si="39"/>
        <v>Livscykelkostnad</v>
      </c>
      <c r="S164" s="110">
        <f t="shared" si="40"/>
        <v>0</v>
      </c>
    </row>
    <row r="165" spans="3:19" x14ac:dyDescent="0.25">
      <c r="C165" s="4"/>
      <c r="D165" s="4" t="str">
        <f t="array" ref="D165">IFERROR(INDEX($C$135:$C$200,SMALL(IF($C$135:$C$200&lt;&gt;"",ROW($C$135:$C$200)-ROW(C$135)+1),ROWS(D$135:D165))),"")</f>
        <v/>
      </c>
      <c r="F165" s="110" t="e">
        <f>#REF!</f>
        <v>#REF!</v>
      </c>
      <c r="G165" s="110">
        <f t="shared" si="42"/>
        <v>0</v>
      </c>
      <c r="H165" s="110" t="str">
        <f t="shared" si="29"/>
        <v>Varans egenskaper</v>
      </c>
      <c r="I165" s="110" t="str">
        <f t="shared" si="30"/>
        <v>Varans hållbarhet</v>
      </c>
      <c r="J165" s="110" t="str">
        <f t="shared" si="31"/>
        <v>Varans cirkularitet</v>
      </c>
      <c r="K165" s="110" t="str">
        <f t="shared" si="32"/>
        <v>Varans funktionalitet</v>
      </c>
      <c r="L165" s="110" t="str">
        <f t="shared" si="33"/>
        <v>Varans estetiska utformning</v>
      </c>
      <c r="M165" s="110" t="str">
        <f t="shared" si="34"/>
        <v>Varans anpassning till befintliga möbler och annan inredning</v>
      </c>
      <c r="N165" s="110" t="str">
        <f t="shared" si="35"/>
        <v>Varans anpassning till lokalens utformning och funktionalitet</v>
      </c>
      <c r="O165" s="110" t="str">
        <f t="shared" si="36"/>
        <v>Leveranstid</v>
      </c>
      <c r="P165" s="110" t="str">
        <f t="shared" si="37"/>
        <v>Tjänster</v>
      </c>
      <c r="Q165" s="110" t="str">
        <f t="shared" si="38"/>
        <v>E-handel</v>
      </c>
      <c r="R165" s="110" t="str">
        <f t="shared" si="39"/>
        <v>Livscykelkostnad</v>
      </c>
      <c r="S165" s="110">
        <f t="shared" si="40"/>
        <v>0</v>
      </c>
    </row>
    <row r="166" spans="3:19" x14ac:dyDescent="0.25">
      <c r="C166" s="4"/>
      <c r="D166" s="4" t="str">
        <f t="array" ref="D166">IFERROR(INDEX($C$135:$C$200,SMALL(IF($C$135:$C$200&lt;&gt;"",ROW($C$135:$C$200)-ROW(C$135)+1),ROWS(D$135:D166))),"")</f>
        <v/>
      </c>
      <c r="F166" s="110" t="e">
        <f>#REF!</f>
        <v>#REF!</v>
      </c>
      <c r="G166" s="110">
        <f t="shared" si="42"/>
        <v>0</v>
      </c>
      <c r="H166" s="110" t="str">
        <f t="shared" si="29"/>
        <v>Varans egenskaper</v>
      </c>
      <c r="I166" s="110" t="str">
        <f t="shared" si="30"/>
        <v>Varans hållbarhet</v>
      </c>
      <c r="J166" s="110" t="str">
        <f t="shared" si="31"/>
        <v>Varans cirkularitet</v>
      </c>
      <c r="K166" s="110" t="str">
        <f t="shared" si="32"/>
        <v>Varans funktionalitet</v>
      </c>
      <c r="L166" s="110" t="str">
        <f t="shared" si="33"/>
        <v>Varans estetiska utformning</v>
      </c>
      <c r="M166" s="110" t="str">
        <f t="shared" si="34"/>
        <v>Varans anpassning till befintliga möbler och annan inredning</v>
      </c>
      <c r="N166" s="110" t="str">
        <f t="shared" si="35"/>
        <v>Varans anpassning till lokalens utformning och funktionalitet</v>
      </c>
      <c r="O166" s="110" t="str">
        <f t="shared" si="36"/>
        <v>Leveranstid</v>
      </c>
      <c r="P166" s="110" t="str">
        <f t="shared" si="37"/>
        <v>Tjänster</v>
      </c>
      <c r="Q166" s="110" t="str">
        <f t="shared" si="38"/>
        <v>E-handel</v>
      </c>
      <c r="R166" s="110" t="str">
        <f t="shared" si="39"/>
        <v>Livscykelkostnad</v>
      </c>
      <c r="S166" s="110">
        <f t="shared" si="40"/>
        <v>0</v>
      </c>
    </row>
    <row r="167" spans="3:19" x14ac:dyDescent="0.25">
      <c r="C167" s="4"/>
      <c r="D167" s="4" t="str">
        <f t="array" ref="D167">IFERROR(INDEX($C$135:$C$200,SMALL(IF($C$135:$C$200&lt;&gt;"",ROW($C$135:$C$200)-ROW(C$135)+1),ROWS(D$135:D167))),"")</f>
        <v/>
      </c>
      <c r="F167" s="110" t="e">
        <f>#REF!</f>
        <v>#REF!</v>
      </c>
      <c r="G167" s="110">
        <f t="shared" si="42"/>
        <v>0</v>
      </c>
      <c r="H167" s="110" t="str">
        <f t="shared" si="29"/>
        <v>Varans egenskaper</v>
      </c>
      <c r="I167" s="110" t="str">
        <f t="shared" si="30"/>
        <v>Varans hållbarhet</v>
      </c>
      <c r="J167" s="110" t="str">
        <f t="shared" si="31"/>
        <v>Varans cirkularitet</v>
      </c>
      <c r="K167" s="110" t="str">
        <f t="shared" si="32"/>
        <v>Varans funktionalitet</v>
      </c>
      <c r="L167" s="110" t="str">
        <f t="shared" si="33"/>
        <v>Varans estetiska utformning</v>
      </c>
      <c r="M167" s="110" t="str">
        <f t="shared" si="34"/>
        <v>Varans anpassning till befintliga möbler och annan inredning</v>
      </c>
      <c r="N167" s="110" t="str">
        <f t="shared" si="35"/>
        <v>Varans anpassning till lokalens utformning och funktionalitet</v>
      </c>
      <c r="O167" s="110" t="str">
        <f t="shared" si="36"/>
        <v>Leveranstid</v>
      </c>
      <c r="P167" s="110" t="str">
        <f t="shared" si="37"/>
        <v>Tjänster</v>
      </c>
      <c r="Q167" s="110" t="str">
        <f t="shared" si="38"/>
        <v>E-handel</v>
      </c>
      <c r="R167" s="110" t="str">
        <f t="shared" si="39"/>
        <v>Livscykelkostnad</v>
      </c>
      <c r="S167" s="110">
        <f t="shared" si="40"/>
        <v>0</v>
      </c>
    </row>
    <row r="168" spans="3:19" x14ac:dyDescent="0.25">
      <c r="C168" s="4"/>
      <c r="D168" s="4" t="str">
        <f t="array" ref="D168">IFERROR(INDEX($C$135:$C$200,SMALL(IF($C$135:$C$200&lt;&gt;"",ROW($C$135:$C$200)-ROW(C$135)+1),ROWS(D$135:D168))),"")</f>
        <v/>
      </c>
      <c r="F168" s="110" t="e">
        <f>#REF!</f>
        <v>#REF!</v>
      </c>
      <c r="G168" s="110">
        <f t="shared" si="42"/>
        <v>0</v>
      </c>
      <c r="H168" s="110" t="str">
        <f t="shared" si="29"/>
        <v>Varans egenskaper</v>
      </c>
      <c r="I168" s="110" t="str">
        <f t="shared" si="30"/>
        <v>Varans hållbarhet</v>
      </c>
      <c r="J168" s="110" t="str">
        <f t="shared" si="31"/>
        <v>Varans cirkularitet</v>
      </c>
      <c r="K168" s="110" t="str">
        <f t="shared" si="32"/>
        <v>Varans funktionalitet</v>
      </c>
      <c r="L168" s="110" t="str">
        <f t="shared" si="33"/>
        <v>Varans estetiska utformning</v>
      </c>
      <c r="M168" s="110" t="str">
        <f t="shared" si="34"/>
        <v>Varans anpassning till befintliga möbler och annan inredning</v>
      </c>
      <c r="N168" s="110" t="str">
        <f t="shared" si="35"/>
        <v>Varans anpassning till lokalens utformning och funktionalitet</v>
      </c>
      <c r="O168" s="110" t="str">
        <f t="shared" si="36"/>
        <v>Leveranstid</v>
      </c>
      <c r="P168" s="110" t="str">
        <f t="shared" si="37"/>
        <v>Tjänster</v>
      </c>
      <c r="Q168" s="110" t="str">
        <f t="shared" si="38"/>
        <v>E-handel</v>
      </c>
      <c r="R168" s="110" t="str">
        <f t="shared" si="39"/>
        <v>Livscykelkostnad</v>
      </c>
      <c r="S168" s="110">
        <f t="shared" si="40"/>
        <v>0</v>
      </c>
    </row>
    <row r="169" spans="3:19" x14ac:dyDescent="0.25">
      <c r="C169" s="4"/>
      <c r="D169" s="4" t="str">
        <f t="array" ref="D169">IFERROR(INDEX($C$135:$C$200,SMALL(IF($C$135:$C$200&lt;&gt;"",ROW($C$135:$C$200)-ROW(C$135)+1),ROWS(D$135:D169))),"")</f>
        <v/>
      </c>
      <c r="F169" s="110" t="e">
        <f>#REF!</f>
        <v>#REF!</v>
      </c>
      <c r="G169" s="110">
        <f t="shared" si="42"/>
        <v>0</v>
      </c>
      <c r="H169" s="110" t="str">
        <f t="shared" si="29"/>
        <v>Varans egenskaper</v>
      </c>
      <c r="I169" s="110" t="str">
        <f t="shared" si="30"/>
        <v>Varans hållbarhet</v>
      </c>
      <c r="J169" s="110" t="str">
        <f t="shared" si="31"/>
        <v>Varans cirkularitet</v>
      </c>
      <c r="K169" s="110" t="str">
        <f t="shared" si="32"/>
        <v>Varans funktionalitet</v>
      </c>
      <c r="L169" s="110" t="str">
        <f t="shared" si="33"/>
        <v>Varans estetiska utformning</v>
      </c>
      <c r="M169" s="110" t="str">
        <f t="shared" si="34"/>
        <v>Varans anpassning till befintliga möbler och annan inredning</v>
      </c>
      <c r="N169" s="110" t="str">
        <f t="shared" si="35"/>
        <v>Varans anpassning till lokalens utformning och funktionalitet</v>
      </c>
      <c r="O169" s="110" t="str">
        <f t="shared" si="36"/>
        <v>Leveranstid</v>
      </c>
      <c r="P169" s="110" t="str">
        <f t="shared" si="37"/>
        <v>Tjänster</v>
      </c>
      <c r="Q169" s="110" t="str">
        <f t="shared" si="38"/>
        <v>E-handel</v>
      </c>
      <c r="R169" s="110" t="str">
        <f t="shared" si="39"/>
        <v>Livscykelkostnad</v>
      </c>
      <c r="S169" s="110">
        <f t="shared" si="40"/>
        <v>0</v>
      </c>
    </row>
    <row r="170" spans="3:19" x14ac:dyDescent="0.25">
      <c r="C170" s="4"/>
      <c r="D170" s="4" t="str">
        <f t="array" ref="D170">IFERROR(INDEX($C$135:$C$200,SMALL(IF($C$135:$C$200&lt;&gt;"",ROW($C$135:$C$200)-ROW(C$135)+1),ROWS(D$135:D170))),"")</f>
        <v/>
      </c>
      <c r="F170" s="110" t="e">
        <f>#REF!</f>
        <v>#REF!</v>
      </c>
      <c r="G170" s="110">
        <f t="shared" si="42"/>
        <v>0</v>
      </c>
      <c r="H170" s="110" t="str">
        <f>IF($G170=0,$L$36,"")</f>
        <v>Varans egenskaper</v>
      </c>
      <c r="I170" s="110" t="str">
        <f>IF($G170=0,$L$37,"")</f>
        <v>Varans hållbarhet</v>
      </c>
      <c r="J170" s="110" t="str">
        <f>IF($G170=0,$L$38,"")</f>
        <v>Varans cirkularitet</v>
      </c>
      <c r="K170" s="110" t="str">
        <f>IF($G170=0,$L$39,"")</f>
        <v>Varans funktionalitet</v>
      </c>
      <c r="L170" s="110" t="str">
        <f>IF($G170=0,$L$40,"")</f>
        <v>Varans estetiska utformning</v>
      </c>
      <c r="M170" s="110" t="str">
        <f>IF($G170=0,$L$41,"")</f>
        <v>Varans anpassning till befintliga möbler och annan inredning</v>
      </c>
      <c r="N170" s="110" t="str">
        <f>IF($G170=0,$L$42,"")</f>
        <v>Varans anpassning till lokalens utformning och funktionalitet</v>
      </c>
      <c r="O170" s="110" t="str">
        <f>IF($G170=0,$L$43,"")</f>
        <v>Leveranstid</v>
      </c>
      <c r="P170" s="110" t="str">
        <f>IF($G170=0,$L$44,"")</f>
        <v>Tjänster</v>
      </c>
      <c r="Q170" s="110" t="str">
        <f>IF($G170=0,$L$45,"")</f>
        <v>E-handel</v>
      </c>
      <c r="R170" s="110" t="str">
        <f>IF($G170=0,$L$46,"")</f>
        <v>Livscykelkostnad</v>
      </c>
      <c r="S170" s="110">
        <f>IF($G170=0,$L$47,"")</f>
        <v>0</v>
      </c>
    </row>
    <row r="171" spans="3:19" x14ac:dyDescent="0.25">
      <c r="C171" s="4"/>
      <c r="D171" s="4" t="str">
        <f t="array" ref="D171">IFERROR(INDEX($C$135:$C$200,SMALL(IF($C$135:$C$200&lt;&gt;"",ROW($C$135:$C$200)-ROW(C$135)+1),ROWS(D$135:D171))),"")</f>
        <v/>
      </c>
      <c r="F171" s="110" t="e">
        <f>#REF!</f>
        <v>#REF!</v>
      </c>
      <c r="G171" s="110">
        <f t="shared" si="28"/>
        <v>0</v>
      </c>
      <c r="H171" s="110" t="str">
        <f t="shared" si="29"/>
        <v>Varans egenskaper</v>
      </c>
      <c r="I171" s="110" t="str">
        <f t="shared" si="30"/>
        <v>Varans hållbarhet</v>
      </c>
      <c r="J171" s="110" t="str">
        <f t="shared" si="31"/>
        <v>Varans cirkularitet</v>
      </c>
      <c r="K171" s="110" t="str">
        <f t="shared" si="32"/>
        <v>Varans funktionalitet</v>
      </c>
      <c r="L171" s="110" t="str">
        <f t="shared" si="33"/>
        <v>Varans estetiska utformning</v>
      </c>
      <c r="M171" s="110" t="str">
        <f t="shared" si="34"/>
        <v>Varans anpassning till befintliga möbler och annan inredning</v>
      </c>
      <c r="N171" s="110" t="str">
        <f t="shared" si="35"/>
        <v>Varans anpassning till lokalens utformning och funktionalitet</v>
      </c>
      <c r="O171" s="110" t="str">
        <f t="shared" si="36"/>
        <v>Leveranstid</v>
      </c>
      <c r="P171" s="110" t="str">
        <f t="shared" si="37"/>
        <v>Tjänster</v>
      </c>
      <c r="Q171" s="110" t="str">
        <f t="shared" si="38"/>
        <v>E-handel</v>
      </c>
      <c r="R171" s="110" t="str">
        <f t="shared" si="39"/>
        <v>Livscykelkostnad</v>
      </c>
      <c r="S171" s="110">
        <f t="shared" si="40"/>
        <v>0</v>
      </c>
    </row>
    <row r="172" spans="3:19" x14ac:dyDescent="0.25">
      <c r="C172" s="4"/>
      <c r="D172" s="4" t="str">
        <f t="array" ref="D172">IFERROR(INDEX($C$135:$C$200,SMALL(IF($C$135:$C$200&lt;&gt;"",ROW($C$135:$C$200)-ROW(C$135)+1),ROWS(D$135:D172))),"")</f>
        <v/>
      </c>
      <c r="F172" s="110" t="e">
        <f>#REF!</f>
        <v>#REF!</v>
      </c>
      <c r="G172" s="110">
        <f t="shared" si="28"/>
        <v>0</v>
      </c>
      <c r="H172" s="110" t="str">
        <f t="shared" si="29"/>
        <v>Varans egenskaper</v>
      </c>
      <c r="I172" s="110" t="str">
        <f t="shared" si="30"/>
        <v>Varans hållbarhet</v>
      </c>
      <c r="J172" s="110" t="str">
        <f t="shared" si="31"/>
        <v>Varans cirkularitet</v>
      </c>
      <c r="K172" s="110" t="str">
        <f t="shared" si="32"/>
        <v>Varans funktionalitet</v>
      </c>
      <c r="L172" s="110" t="str">
        <f t="shared" si="33"/>
        <v>Varans estetiska utformning</v>
      </c>
      <c r="M172" s="110" t="str">
        <f t="shared" si="34"/>
        <v>Varans anpassning till befintliga möbler och annan inredning</v>
      </c>
      <c r="N172" s="110" t="str">
        <f t="shared" si="35"/>
        <v>Varans anpassning till lokalens utformning och funktionalitet</v>
      </c>
      <c r="O172" s="110" t="str">
        <f t="shared" si="36"/>
        <v>Leveranstid</v>
      </c>
      <c r="P172" s="110" t="str">
        <f t="shared" si="37"/>
        <v>Tjänster</v>
      </c>
      <c r="Q172" s="110" t="str">
        <f t="shared" si="38"/>
        <v>E-handel</v>
      </c>
      <c r="R172" s="110" t="str">
        <f t="shared" si="39"/>
        <v>Livscykelkostnad</v>
      </c>
      <c r="S172" s="110">
        <f t="shared" si="40"/>
        <v>0</v>
      </c>
    </row>
    <row r="173" spans="3:19" x14ac:dyDescent="0.25">
      <c r="C173" s="4"/>
      <c r="D173" s="4" t="str">
        <f t="array" ref="D173">IFERROR(INDEX($C$135:$C$200,SMALL(IF($C$135:$C$200&lt;&gt;"",ROW($C$135:$C$200)-ROW(C$135)+1),ROWS(D$135:D173))),"")</f>
        <v/>
      </c>
      <c r="F173" s="110" t="e">
        <f>#REF!</f>
        <v>#REF!</v>
      </c>
      <c r="G173" s="110">
        <f t="shared" ref="G173:G192" si="43">IFERROR(FIND("Tjänst",F173),0)</f>
        <v>0</v>
      </c>
      <c r="H173" s="110" t="str">
        <f t="shared" si="29"/>
        <v>Varans egenskaper</v>
      </c>
      <c r="I173" s="110" t="str">
        <f t="shared" si="30"/>
        <v>Varans hållbarhet</v>
      </c>
      <c r="J173" s="110" t="str">
        <f t="shared" si="31"/>
        <v>Varans cirkularitet</v>
      </c>
      <c r="K173" s="110" t="str">
        <f t="shared" si="32"/>
        <v>Varans funktionalitet</v>
      </c>
      <c r="L173" s="110" t="str">
        <f t="shared" si="33"/>
        <v>Varans estetiska utformning</v>
      </c>
      <c r="M173" s="110" t="str">
        <f t="shared" si="34"/>
        <v>Varans anpassning till befintliga möbler och annan inredning</v>
      </c>
      <c r="N173" s="110" t="str">
        <f t="shared" si="35"/>
        <v>Varans anpassning till lokalens utformning och funktionalitet</v>
      </c>
      <c r="O173" s="110" t="str">
        <f t="shared" si="36"/>
        <v>Leveranstid</v>
      </c>
      <c r="P173" s="110" t="str">
        <f t="shared" si="37"/>
        <v>Tjänster</v>
      </c>
      <c r="Q173" s="110" t="str">
        <f t="shared" si="38"/>
        <v>E-handel</v>
      </c>
      <c r="R173" s="110" t="str">
        <f t="shared" si="39"/>
        <v>Livscykelkostnad</v>
      </c>
      <c r="S173" s="110">
        <f t="shared" si="40"/>
        <v>0</v>
      </c>
    </row>
    <row r="174" spans="3:19" x14ac:dyDescent="0.25">
      <c r="C174" s="4"/>
      <c r="D174" s="4" t="str">
        <f t="array" ref="D174">IFERROR(INDEX($C$135:$C$200,SMALL(IF($C$135:$C$200&lt;&gt;"",ROW($C$135:$C$200)-ROW(C$135)+1),ROWS(D$135:D174))),"")</f>
        <v/>
      </c>
      <c r="F174" s="110" t="e">
        <f>#REF!</f>
        <v>#REF!</v>
      </c>
      <c r="G174" s="110">
        <f t="shared" si="43"/>
        <v>0</v>
      </c>
      <c r="H174" s="110" t="str">
        <f t="shared" si="29"/>
        <v>Varans egenskaper</v>
      </c>
      <c r="I174" s="110" t="str">
        <f t="shared" si="30"/>
        <v>Varans hållbarhet</v>
      </c>
      <c r="J174" s="110" t="str">
        <f t="shared" si="31"/>
        <v>Varans cirkularitet</v>
      </c>
      <c r="K174" s="110" t="str">
        <f t="shared" si="32"/>
        <v>Varans funktionalitet</v>
      </c>
      <c r="L174" s="110" t="str">
        <f t="shared" si="33"/>
        <v>Varans estetiska utformning</v>
      </c>
      <c r="M174" s="110" t="str">
        <f t="shared" si="34"/>
        <v>Varans anpassning till befintliga möbler och annan inredning</v>
      </c>
      <c r="N174" s="110" t="str">
        <f t="shared" si="35"/>
        <v>Varans anpassning till lokalens utformning och funktionalitet</v>
      </c>
      <c r="O174" s="110" t="str">
        <f t="shared" si="36"/>
        <v>Leveranstid</v>
      </c>
      <c r="P174" s="110" t="str">
        <f t="shared" si="37"/>
        <v>Tjänster</v>
      </c>
      <c r="Q174" s="110" t="str">
        <f t="shared" si="38"/>
        <v>E-handel</v>
      </c>
      <c r="R174" s="110" t="str">
        <f t="shared" si="39"/>
        <v>Livscykelkostnad</v>
      </c>
      <c r="S174" s="110">
        <f t="shared" si="40"/>
        <v>0</v>
      </c>
    </row>
    <row r="175" spans="3:19" x14ac:dyDescent="0.25">
      <c r="C175" s="4"/>
      <c r="D175" s="4" t="str">
        <f t="array" ref="D175">IFERROR(INDEX($C$135:$C$200,SMALL(IF($C$135:$C$200&lt;&gt;"",ROW($C$135:$C$200)-ROW(C$135)+1),ROWS(D$135:D175))),"")</f>
        <v/>
      </c>
      <c r="F175" s="110" t="e">
        <f>#REF!</f>
        <v>#REF!</v>
      </c>
      <c r="G175" s="110">
        <f t="shared" si="43"/>
        <v>0</v>
      </c>
      <c r="H175" s="110" t="str">
        <f t="shared" si="29"/>
        <v>Varans egenskaper</v>
      </c>
      <c r="I175" s="110" t="str">
        <f t="shared" si="30"/>
        <v>Varans hållbarhet</v>
      </c>
      <c r="J175" s="110" t="str">
        <f t="shared" si="31"/>
        <v>Varans cirkularitet</v>
      </c>
      <c r="K175" s="110" t="str">
        <f t="shared" si="32"/>
        <v>Varans funktionalitet</v>
      </c>
      <c r="L175" s="110" t="str">
        <f t="shared" si="33"/>
        <v>Varans estetiska utformning</v>
      </c>
      <c r="M175" s="110" t="str">
        <f t="shared" si="34"/>
        <v>Varans anpassning till befintliga möbler och annan inredning</v>
      </c>
      <c r="N175" s="110" t="str">
        <f t="shared" si="35"/>
        <v>Varans anpassning till lokalens utformning och funktionalitet</v>
      </c>
      <c r="O175" s="110" t="str">
        <f t="shared" si="36"/>
        <v>Leveranstid</v>
      </c>
      <c r="P175" s="110" t="str">
        <f t="shared" si="37"/>
        <v>Tjänster</v>
      </c>
      <c r="Q175" s="110" t="str">
        <f t="shared" si="38"/>
        <v>E-handel</v>
      </c>
      <c r="R175" s="110" t="str">
        <f t="shared" si="39"/>
        <v>Livscykelkostnad</v>
      </c>
      <c r="S175" s="110">
        <f t="shared" si="40"/>
        <v>0</v>
      </c>
    </row>
    <row r="176" spans="3:19" x14ac:dyDescent="0.25">
      <c r="C176" s="4"/>
      <c r="D176" s="4" t="str">
        <f t="array" ref="D176">IFERROR(INDEX($C$135:$C$200,SMALL(IF($C$135:$C$200&lt;&gt;"",ROW($C$135:$C$200)-ROW(C$135)+1),ROWS(D$135:D176))),"")</f>
        <v/>
      </c>
      <c r="F176" s="110" t="e">
        <f>#REF!</f>
        <v>#REF!</v>
      </c>
      <c r="G176" s="110">
        <f t="shared" si="43"/>
        <v>0</v>
      </c>
      <c r="H176" s="110" t="str">
        <f t="shared" si="29"/>
        <v>Varans egenskaper</v>
      </c>
      <c r="I176" s="110" t="str">
        <f t="shared" si="30"/>
        <v>Varans hållbarhet</v>
      </c>
      <c r="J176" s="110" t="str">
        <f t="shared" si="31"/>
        <v>Varans cirkularitet</v>
      </c>
      <c r="K176" s="110" t="str">
        <f t="shared" si="32"/>
        <v>Varans funktionalitet</v>
      </c>
      <c r="L176" s="110" t="str">
        <f t="shared" si="33"/>
        <v>Varans estetiska utformning</v>
      </c>
      <c r="M176" s="110" t="str">
        <f t="shared" si="34"/>
        <v>Varans anpassning till befintliga möbler och annan inredning</v>
      </c>
      <c r="N176" s="110" t="str">
        <f t="shared" si="35"/>
        <v>Varans anpassning till lokalens utformning och funktionalitet</v>
      </c>
      <c r="O176" s="110" t="str">
        <f t="shared" si="36"/>
        <v>Leveranstid</v>
      </c>
      <c r="P176" s="110" t="str">
        <f t="shared" si="37"/>
        <v>Tjänster</v>
      </c>
      <c r="Q176" s="110" t="str">
        <f t="shared" si="38"/>
        <v>E-handel</v>
      </c>
      <c r="R176" s="110" t="str">
        <f t="shared" si="39"/>
        <v>Livscykelkostnad</v>
      </c>
      <c r="S176" s="110">
        <f t="shared" si="40"/>
        <v>0</v>
      </c>
    </row>
    <row r="177" spans="3:19" x14ac:dyDescent="0.25">
      <c r="C177" s="4"/>
      <c r="D177" s="4" t="str">
        <f t="array" ref="D177">IFERROR(INDEX($C$135:$C$200,SMALL(IF($C$135:$C$200&lt;&gt;"",ROW($C$135:$C$200)-ROW(C$135)+1),ROWS(D$135:D177))),"")</f>
        <v/>
      </c>
      <c r="F177" s="110" t="e">
        <f>#REF!</f>
        <v>#REF!</v>
      </c>
      <c r="G177" s="110">
        <f t="shared" si="43"/>
        <v>0</v>
      </c>
      <c r="H177" s="110" t="str">
        <f t="shared" si="29"/>
        <v>Varans egenskaper</v>
      </c>
      <c r="I177" s="110" t="str">
        <f t="shared" si="30"/>
        <v>Varans hållbarhet</v>
      </c>
      <c r="J177" s="110" t="str">
        <f t="shared" si="31"/>
        <v>Varans cirkularitet</v>
      </c>
      <c r="K177" s="110" t="str">
        <f t="shared" si="32"/>
        <v>Varans funktionalitet</v>
      </c>
      <c r="L177" s="110" t="str">
        <f t="shared" si="33"/>
        <v>Varans estetiska utformning</v>
      </c>
      <c r="M177" s="110" t="str">
        <f t="shared" si="34"/>
        <v>Varans anpassning till befintliga möbler och annan inredning</v>
      </c>
      <c r="N177" s="110" t="str">
        <f t="shared" si="35"/>
        <v>Varans anpassning till lokalens utformning och funktionalitet</v>
      </c>
      <c r="O177" s="110" t="str">
        <f t="shared" si="36"/>
        <v>Leveranstid</v>
      </c>
      <c r="P177" s="110" t="str">
        <f t="shared" si="37"/>
        <v>Tjänster</v>
      </c>
      <c r="Q177" s="110" t="str">
        <f t="shared" si="38"/>
        <v>E-handel</v>
      </c>
      <c r="R177" s="110" t="str">
        <f t="shared" si="39"/>
        <v>Livscykelkostnad</v>
      </c>
      <c r="S177" s="110">
        <f t="shared" si="40"/>
        <v>0</v>
      </c>
    </row>
    <row r="178" spans="3:19" x14ac:dyDescent="0.25">
      <c r="C178" s="4"/>
      <c r="D178" s="4" t="str">
        <f t="array" ref="D178">IFERROR(INDEX($C$135:$C$200,SMALL(IF($C$135:$C$200&lt;&gt;"",ROW($C$135:$C$200)-ROW(C$135)+1),ROWS(D$135:D178))),"")</f>
        <v/>
      </c>
      <c r="F178" s="110" t="e">
        <f>#REF!</f>
        <v>#REF!</v>
      </c>
      <c r="G178" s="110">
        <f t="shared" si="43"/>
        <v>0</v>
      </c>
      <c r="H178" s="110" t="str">
        <f t="shared" si="29"/>
        <v>Varans egenskaper</v>
      </c>
      <c r="I178" s="110" t="str">
        <f t="shared" si="30"/>
        <v>Varans hållbarhet</v>
      </c>
      <c r="J178" s="110" t="str">
        <f t="shared" si="31"/>
        <v>Varans cirkularitet</v>
      </c>
      <c r="K178" s="110" t="str">
        <f t="shared" si="32"/>
        <v>Varans funktionalitet</v>
      </c>
      <c r="L178" s="110" t="str">
        <f t="shared" si="33"/>
        <v>Varans estetiska utformning</v>
      </c>
      <c r="M178" s="110" t="str">
        <f t="shared" si="34"/>
        <v>Varans anpassning till befintliga möbler och annan inredning</v>
      </c>
      <c r="N178" s="110" t="str">
        <f t="shared" si="35"/>
        <v>Varans anpassning till lokalens utformning och funktionalitet</v>
      </c>
      <c r="O178" s="110" t="str">
        <f t="shared" si="36"/>
        <v>Leveranstid</v>
      </c>
      <c r="P178" s="110" t="str">
        <f t="shared" si="37"/>
        <v>Tjänster</v>
      </c>
      <c r="Q178" s="110" t="str">
        <f t="shared" si="38"/>
        <v>E-handel</v>
      </c>
      <c r="R178" s="110" t="str">
        <f t="shared" si="39"/>
        <v>Livscykelkostnad</v>
      </c>
      <c r="S178" s="110">
        <f t="shared" si="40"/>
        <v>0</v>
      </c>
    </row>
    <row r="179" spans="3:19" x14ac:dyDescent="0.25">
      <c r="C179" s="4"/>
      <c r="D179" s="4" t="str">
        <f t="array" ref="D179">IFERROR(INDEX($C$135:$C$200,SMALL(IF($C$135:$C$200&lt;&gt;"",ROW($C$135:$C$200)-ROW(C$135)+1),ROWS(D$135:D179))),"")</f>
        <v/>
      </c>
      <c r="F179" s="110" t="e">
        <f>#REF!</f>
        <v>#REF!</v>
      </c>
      <c r="G179" s="110">
        <f t="shared" si="43"/>
        <v>0</v>
      </c>
      <c r="H179" s="110" t="str">
        <f t="shared" si="29"/>
        <v>Varans egenskaper</v>
      </c>
      <c r="I179" s="110" t="str">
        <f t="shared" si="30"/>
        <v>Varans hållbarhet</v>
      </c>
      <c r="J179" s="110" t="str">
        <f t="shared" si="31"/>
        <v>Varans cirkularitet</v>
      </c>
      <c r="K179" s="110" t="str">
        <f t="shared" si="32"/>
        <v>Varans funktionalitet</v>
      </c>
      <c r="L179" s="110" t="str">
        <f t="shared" si="33"/>
        <v>Varans estetiska utformning</v>
      </c>
      <c r="M179" s="110" t="str">
        <f t="shared" si="34"/>
        <v>Varans anpassning till befintliga möbler och annan inredning</v>
      </c>
      <c r="N179" s="110" t="str">
        <f t="shared" si="35"/>
        <v>Varans anpassning till lokalens utformning och funktionalitet</v>
      </c>
      <c r="O179" s="110" t="str">
        <f t="shared" si="36"/>
        <v>Leveranstid</v>
      </c>
      <c r="P179" s="110" t="str">
        <f t="shared" si="37"/>
        <v>Tjänster</v>
      </c>
      <c r="Q179" s="110" t="str">
        <f t="shared" si="38"/>
        <v>E-handel</v>
      </c>
      <c r="R179" s="110" t="str">
        <f t="shared" si="39"/>
        <v>Livscykelkostnad</v>
      </c>
      <c r="S179" s="110">
        <f t="shared" si="40"/>
        <v>0</v>
      </c>
    </row>
    <row r="180" spans="3:19" x14ac:dyDescent="0.25">
      <c r="C180" s="4"/>
      <c r="D180" s="4" t="str">
        <f t="array" ref="D180">IFERROR(INDEX($C$135:$C$200,SMALL(IF($C$135:$C$200&lt;&gt;"",ROW($C$135:$C$200)-ROW(C$135)+1),ROWS(D$135:D180))),"")</f>
        <v/>
      </c>
      <c r="F180" s="110" t="e">
        <f>#REF!</f>
        <v>#REF!</v>
      </c>
      <c r="G180" s="110">
        <f t="shared" si="43"/>
        <v>0</v>
      </c>
      <c r="H180" s="110" t="str">
        <f t="shared" si="29"/>
        <v>Varans egenskaper</v>
      </c>
      <c r="I180" s="110" t="str">
        <f t="shared" si="30"/>
        <v>Varans hållbarhet</v>
      </c>
      <c r="J180" s="110" t="str">
        <f t="shared" si="31"/>
        <v>Varans cirkularitet</v>
      </c>
      <c r="K180" s="110" t="str">
        <f t="shared" si="32"/>
        <v>Varans funktionalitet</v>
      </c>
      <c r="L180" s="110" t="str">
        <f t="shared" si="33"/>
        <v>Varans estetiska utformning</v>
      </c>
      <c r="M180" s="110" t="str">
        <f t="shared" si="34"/>
        <v>Varans anpassning till befintliga möbler och annan inredning</v>
      </c>
      <c r="N180" s="110" t="str">
        <f t="shared" si="35"/>
        <v>Varans anpassning till lokalens utformning och funktionalitet</v>
      </c>
      <c r="O180" s="110" t="str">
        <f t="shared" si="36"/>
        <v>Leveranstid</v>
      </c>
      <c r="P180" s="110" t="str">
        <f t="shared" si="37"/>
        <v>Tjänster</v>
      </c>
      <c r="Q180" s="110" t="str">
        <f t="shared" si="38"/>
        <v>E-handel</v>
      </c>
      <c r="R180" s="110" t="str">
        <f t="shared" si="39"/>
        <v>Livscykelkostnad</v>
      </c>
      <c r="S180" s="110">
        <f t="shared" si="40"/>
        <v>0</v>
      </c>
    </row>
    <row r="181" spans="3:19" x14ac:dyDescent="0.25">
      <c r="C181" s="4"/>
      <c r="D181" s="4" t="str">
        <f t="array" ref="D181">IFERROR(INDEX($C$135:$C$200,SMALL(IF($C$135:$C$200&lt;&gt;"",ROW($C$135:$C$200)-ROW(C$135)+1),ROWS(D$135:D181))),"")</f>
        <v/>
      </c>
      <c r="F181" s="110" t="e">
        <f>#REF!</f>
        <v>#REF!</v>
      </c>
      <c r="G181" s="110">
        <f t="shared" si="43"/>
        <v>0</v>
      </c>
      <c r="H181" s="110" t="str">
        <f t="shared" si="29"/>
        <v>Varans egenskaper</v>
      </c>
      <c r="I181" s="110" t="str">
        <f t="shared" si="30"/>
        <v>Varans hållbarhet</v>
      </c>
      <c r="J181" s="110" t="str">
        <f t="shared" si="31"/>
        <v>Varans cirkularitet</v>
      </c>
      <c r="K181" s="110" t="str">
        <f t="shared" si="32"/>
        <v>Varans funktionalitet</v>
      </c>
      <c r="L181" s="110" t="str">
        <f t="shared" si="33"/>
        <v>Varans estetiska utformning</v>
      </c>
      <c r="M181" s="110" t="str">
        <f t="shared" si="34"/>
        <v>Varans anpassning till befintliga möbler och annan inredning</v>
      </c>
      <c r="N181" s="110" t="str">
        <f t="shared" si="35"/>
        <v>Varans anpassning till lokalens utformning och funktionalitet</v>
      </c>
      <c r="O181" s="110" t="str">
        <f t="shared" si="36"/>
        <v>Leveranstid</v>
      </c>
      <c r="P181" s="110" t="str">
        <f t="shared" si="37"/>
        <v>Tjänster</v>
      </c>
      <c r="Q181" s="110" t="str">
        <f t="shared" si="38"/>
        <v>E-handel</v>
      </c>
      <c r="R181" s="110" t="str">
        <f t="shared" si="39"/>
        <v>Livscykelkostnad</v>
      </c>
      <c r="S181" s="110">
        <f t="shared" si="40"/>
        <v>0</v>
      </c>
    </row>
    <row r="182" spans="3:19" x14ac:dyDescent="0.25">
      <c r="C182" s="4"/>
      <c r="D182" s="4" t="str">
        <f t="array" ref="D182">IFERROR(INDEX($C$135:$C$200,SMALL(IF($C$135:$C$200&lt;&gt;"",ROW($C$135:$C$200)-ROW(C$135)+1),ROWS(D$135:D182))),"")</f>
        <v/>
      </c>
      <c r="F182" s="110" t="e">
        <f>#REF!</f>
        <v>#REF!</v>
      </c>
      <c r="G182" s="110">
        <f t="shared" si="43"/>
        <v>0</v>
      </c>
      <c r="H182" s="110" t="str">
        <f t="shared" si="29"/>
        <v>Varans egenskaper</v>
      </c>
      <c r="I182" s="110" t="str">
        <f t="shared" si="30"/>
        <v>Varans hållbarhet</v>
      </c>
      <c r="J182" s="110" t="str">
        <f t="shared" si="31"/>
        <v>Varans cirkularitet</v>
      </c>
      <c r="K182" s="110" t="str">
        <f t="shared" si="32"/>
        <v>Varans funktionalitet</v>
      </c>
      <c r="L182" s="110" t="str">
        <f t="shared" si="33"/>
        <v>Varans estetiska utformning</v>
      </c>
      <c r="M182" s="110" t="str">
        <f t="shared" si="34"/>
        <v>Varans anpassning till befintliga möbler och annan inredning</v>
      </c>
      <c r="N182" s="110" t="str">
        <f t="shared" si="35"/>
        <v>Varans anpassning till lokalens utformning och funktionalitet</v>
      </c>
      <c r="O182" s="110" t="str">
        <f t="shared" si="36"/>
        <v>Leveranstid</v>
      </c>
      <c r="P182" s="110" t="str">
        <f t="shared" si="37"/>
        <v>Tjänster</v>
      </c>
      <c r="Q182" s="110" t="str">
        <f t="shared" si="38"/>
        <v>E-handel</v>
      </c>
      <c r="R182" s="110" t="str">
        <f t="shared" si="39"/>
        <v>Livscykelkostnad</v>
      </c>
      <c r="S182" s="110">
        <f t="shared" si="40"/>
        <v>0</v>
      </c>
    </row>
    <row r="183" spans="3:19" x14ac:dyDescent="0.25">
      <c r="C183" s="4"/>
      <c r="D183" s="4" t="str">
        <f t="array" ref="D183">IFERROR(INDEX($C$135:$C$200,SMALL(IF($C$135:$C$200&lt;&gt;"",ROW($C$135:$C$200)-ROW(C$135)+1),ROWS(D$135:D183))),"")</f>
        <v/>
      </c>
      <c r="F183" s="110" t="e">
        <f>#REF!</f>
        <v>#REF!</v>
      </c>
      <c r="G183" s="110">
        <f t="shared" si="43"/>
        <v>0</v>
      </c>
      <c r="H183" s="110" t="str">
        <f t="shared" si="29"/>
        <v>Varans egenskaper</v>
      </c>
      <c r="I183" s="110" t="str">
        <f t="shared" si="30"/>
        <v>Varans hållbarhet</v>
      </c>
      <c r="J183" s="110" t="str">
        <f t="shared" si="31"/>
        <v>Varans cirkularitet</v>
      </c>
      <c r="K183" s="110" t="str">
        <f t="shared" si="32"/>
        <v>Varans funktionalitet</v>
      </c>
      <c r="L183" s="110" t="str">
        <f t="shared" si="33"/>
        <v>Varans estetiska utformning</v>
      </c>
      <c r="M183" s="110" t="str">
        <f t="shared" si="34"/>
        <v>Varans anpassning till befintliga möbler och annan inredning</v>
      </c>
      <c r="N183" s="110" t="str">
        <f t="shared" si="35"/>
        <v>Varans anpassning till lokalens utformning och funktionalitet</v>
      </c>
      <c r="O183" s="110" t="str">
        <f t="shared" si="36"/>
        <v>Leveranstid</v>
      </c>
      <c r="P183" s="110" t="str">
        <f t="shared" si="37"/>
        <v>Tjänster</v>
      </c>
      <c r="Q183" s="110" t="str">
        <f t="shared" si="38"/>
        <v>E-handel</v>
      </c>
      <c r="R183" s="110" t="str">
        <f t="shared" si="39"/>
        <v>Livscykelkostnad</v>
      </c>
      <c r="S183" s="110">
        <f t="shared" si="40"/>
        <v>0</v>
      </c>
    </row>
    <row r="184" spans="3:19" x14ac:dyDescent="0.25">
      <c r="C184" s="4"/>
      <c r="D184" s="4" t="str">
        <f t="array" ref="D184">IFERROR(INDEX($C$135:$C$200,SMALL(IF($C$135:$C$200&lt;&gt;"",ROW($C$135:$C$200)-ROW(C$135)+1),ROWS(D$135:D184))),"")</f>
        <v/>
      </c>
      <c r="F184" s="110" t="e">
        <f>#REF!</f>
        <v>#REF!</v>
      </c>
      <c r="G184" s="110">
        <f t="shared" si="43"/>
        <v>0</v>
      </c>
      <c r="H184" s="110" t="str">
        <f t="shared" si="29"/>
        <v>Varans egenskaper</v>
      </c>
      <c r="I184" s="110" t="str">
        <f t="shared" si="30"/>
        <v>Varans hållbarhet</v>
      </c>
      <c r="J184" s="110" t="str">
        <f t="shared" si="31"/>
        <v>Varans cirkularitet</v>
      </c>
      <c r="K184" s="110" t="str">
        <f t="shared" si="32"/>
        <v>Varans funktionalitet</v>
      </c>
      <c r="L184" s="110" t="str">
        <f t="shared" si="33"/>
        <v>Varans estetiska utformning</v>
      </c>
      <c r="M184" s="110" t="str">
        <f t="shared" si="34"/>
        <v>Varans anpassning till befintliga möbler och annan inredning</v>
      </c>
      <c r="N184" s="110" t="str">
        <f t="shared" si="35"/>
        <v>Varans anpassning till lokalens utformning och funktionalitet</v>
      </c>
      <c r="O184" s="110" t="str">
        <f t="shared" si="36"/>
        <v>Leveranstid</v>
      </c>
      <c r="P184" s="110" t="str">
        <f t="shared" si="37"/>
        <v>Tjänster</v>
      </c>
      <c r="Q184" s="110" t="str">
        <f t="shared" si="38"/>
        <v>E-handel</v>
      </c>
      <c r="R184" s="110" t="str">
        <f t="shared" si="39"/>
        <v>Livscykelkostnad</v>
      </c>
      <c r="S184" s="110">
        <f t="shared" si="40"/>
        <v>0</v>
      </c>
    </row>
    <row r="185" spans="3:19" x14ac:dyDescent="0.25">
      <c r="C185" s="4"/>
      <c r="D185" s="4" t="str">
        <f t="array" ref="D185">IFERROR(INDEX($C$135:$C$200,SMALL(IF($C$135:$C$200&lt;&gt;"",ROW($C$135:$C$200)-ROW(C$135)+1),ROWS(D$135:D185))),"")</f>
        <v/>
      </c>
      <c r="F185" s="110" t="e">
        <f>#REF!</f>
        <v>#REF!</v>
      </c>
      <c r="G185" s="110">
        <f t="shared" si="43"/>
        <v>0</v>
      </c>
      <c r="H185" s="110" t="str">
        <f t="shared" si="29"/>
        <v>Varans egenskaper</v>
      </c>
      <c r="I185" s="110" t="str">
        <f t="shared" si="30"/>
        <v>Varans hållbarhet</v>
      </c>
      <c r="J185" s="110" t="str">
        <f t="shared" si="31"/>
        <v>Varans cirkularitet</v>
      </c>
      <c r="K185" s="110" t="str">
        <f t="shared" si="32"/>
        <v>Varans funktionalitet</v>
      </c>
      <c r="L185" s="110" t="str">
        <f t="shared" si="33"/>
        <v>Varans estetiska utformning</v>
      </c>
      <c r="M185" s="110" t="str">
        <f t="shared" si="34"/>
        <v>Varans anpassning till befintliga möbler och annan inredning</v>
      </c>
      <c r="N185" s="110" t="str">
        <f t="shared" si="35"/>
        <v>Varans anpassning till lokalens utformning och funktionalitet</v>
      </c>
      <c r="O185" s="110" t="str">
        <f t="shared" si="36"/>
        <v>Leveranstid</v>
      </c>
      <c r="P185" s="110" t="str">
        <f t="shared" si="37"/>
        <v>Tjänster</v>
      </c>
      <c r="Q185" s="110" t="str">
        <f t="shared" si="38"/>
        <v>E-handel</v>
      </c>
      <c r="R185" s="110" t="str">
        <f t="shared" si="39"/>
        <v>Livscykelkostnad</v>
      </c>
      <c r="S185" s="110">
        <f t="shared" si="40"/>
        <v>0</v>
      </c>
    </row>
    <row r="186" spans="3:19" x14ac:dyDescent="0.25">
      <c r="C186" s="4"/>
      <c r="D186" s="4" t="str">
        <f t="array" ref="D186">IFERROR(INDEX($C$135:$C$200,SMALL(IF($C$135:$C$200&lt;&gt;"",ROW($C$135:$C$200)-ROW(C$135)+1),ROWS(D$135:D186))),"")</f>
        <v/>
      </c>
      <c r="F186" s="110" t="e">
        <f>#REF!</f>
        <v>#REF!</v>
      </c>
      <c r="G186" s="110">
        <f t="shared" si="43"/>
        <v>0</v>
      </c>
      <c r="H186" s="110" t="str">
        <f t="shared" si="29"/>
        <v>Varans egenskaper</v>
      </c>
      <c r="I186" s="110" t="str">
        <f t="shared" si="30"/>
        <v>Varans hållbarhet</v>
      </c>
      <c r="J186" s="110" t="str">
        <f t="shared" si="31"/>
        <v>Varans cirkularitet</v>
      </c>
      <c r="K186" s="110" t="str">
        <f t="shared" si="32"/>
        <v>Varans funktionalitet</v>
      </c>
      <c r="L186" s="110" t="str">
        <f t="shared" si="33"/>
        <v>Varans estetiska utformning</v>
      </c>
      <c r="M186" s="110" t="str">
        <f t="shared" si="34"/>
        <v>Varans anpassning till befintliga möbler och annan inredning</v>
      </c>
      <c r="N186" s="110" t="str">
        <f t="shared" si="35"/>
        <v>Varans anpassning till lokalens utformning och funktionalitet</v>
      </c>
      <c r="O186" s="110" t="str">
        <f t="shared" si="36"/>
        <v>Leveranstid</v>
      </c>
      <c r="P186" s="110" t="str">
        <f t="shared" si="37"/>
        <v>Tjänster</v>
      </c>
      <c r="Q186" s="110" t="str">
        <f t="shared" si="38"/>
        <v>E-handel</v>
      </c>
      <c r="R186" s="110" t="str">
        <f t="shared" si="39"/>
        <v>Livscykelkostnad</v>
      </c>
      <c r="S186" s="110">
        <f t="shared" si="40"/>
        <v>0</v>
      </c>
    </row>
    <row r="187" spans="3:19" x14ac:dyDescent="0.25">
      <c r="C187" s="4"/>
      <c r="D187" s="4" t="str">
        <f t="array" ref="D187">IFERROR(INDEX($C$135:$C$200,SMALL(IF($C$135:$C$200&lt;&gt;"",ROW($C$135:$C$200)-ROW(C$135)+1),ROWS(D$135:D187))),"")</f>
        <v/>
      </c>
      <c r="F187" s="110" t="e">
        <f>#REF!</f>
        <v>#REF!</v>
      </c>
      <c r="G187" s="110">
        <f t="shared" si="43"/>
        <v>0</v>
      </c>
      <c r="H187" s="110" t="str">
        <f t="shared" si="29"/>
        <v>Varans egenskaper</v>
      </c>
      <c r="I187" s="110" t="str">
        <f t="shared" si="30"/>
        <v>Varans hållbarhet</v>
      </c>
      <c r="J187" s="110" t="str">
        <f t="shared" si="31"/>
        <v>Varans cirkularitet</v>
      </c>
      <c r="K187" s="110" t="str">
        <f t="shared" si="32"/>
        <v>Varans funktionalitet</v>
      </c>
      <c r="L187" s="110" t="str">
        <f t="shared" si="33"/>
        <v>Varans estetiska utformning</v>
      </c>
      <c r="M187" s="110" t="str">
        <f t="shared" si="34"/>
        <v>Varans anpassning till befintliga möbler och annan inredning</v>
      </c>
      <c r="N187" s="110" t="str">
        <f t="shared" si="35"/>
        <v>Varans anpassning till lokalens utformning och funktionalitet</v>
      </c>
      <c r="O187" s="110" t="str">
        <f t="shared" si="36"/>
        <v>Leveranstid</v>
      </c>
      <c r="P187" s="110" t="str">
        <f t="shared" si="37"/>
        <v>Tjänster</v>
      </c>
      <c r="Q187" s="110" t="str">
        <f t="shared" si="38"/>
        <v>E-handel</v>
      </c>
      <c r="R187" s="110" t="str">
        <f t="shared" si="39"/>
        <v>Livscykelkostnad</v>
      </c>
      <c r="S187" s="110">
        <f t="shared" si="40"/>
        <v>0</v>
      </c>
    </row>
    <row r="188" spans="3:19" x14ac:dyDescent="0.25">
      <c r="C188" s="4"/>
      <c r="D188" s="4" t="str">
        <f t="array" ref="D188">IFERROR(INDEX($C$135:$C$200,SMALL(IF($C$135:$C$200&lt;&gt;"",ROW($C$135:$C$200)-ROW(C$135)+1),ROWS(D$135:D188))),"")</f>
        <v/>
      </c>
      <c r="F188" s="110" t="e">
        <f>#REF!</f>
        <v>#REF!</v>
      </c>
      <c r="G188" s="110">
        <f t="shared" si="43"/>
        <v>0</v>
      </c>
      <c r="H188" s="110" t="str">
        <f t="shared" si="29"/>
        <v>Varans egenskaper</v>
      </c>
      <c r="I188" s="110" t="str">
        <f t="shared" si="30"/>
        <v>Varans hållbarhet</v>
      </c>
      <c r="J188" s="110" t="str">
        <f t="shared" si="31"/>
        <v>Varans cirkularitet</v>
      </c>
      <c r="K188" s="110" t="str">
        <f t="shared" si="32"/>
        <v>Varans funktionalitet</v>
      </c>
      <c r="L188" s="110" t="str">
        <f t="shared" si="33"/>
        <v>Varans estetiska utformning</v>
      </c>
      <c r="M188" s="110" t="str">
        <f t="shared" si="34"/>
        <v>Varans anpassning till befintliga möbler och annan inredning</v>
      </c>
      <c r="N188" s="110" t="str">
        <f t="shared" si="35"/>
        <v>Varans anpassning till lokalens utformning och funktionalitet</v>
      </c>
      <c r="O188" s="110" t="str">
        <f t="shared" si="36"/>
        <v>Leveranstid</v>
      </c>
      <c r="P188" s="110" t="str">
        <f t="shared" si="37"/>
        <v>Tjänster</v>
      </c>
      <c r="Q188" s="110" t="str">
        <f t="shared" si="38"/>
        <v>E-handel</v>
      </c>
      <c r="R188" s="110" t="str">
        <f t="shared" si="39"/>
        <v>Livscykelkostnad</v>
      </c>
      <c r="S188" s="110">
        <f t="shared" si="40"/>
        <v>0</v>
      </c>
    </row>
    <row r="189" spans="3:19" x14ac:dyDescent="0.25">
      <c r="C189" s="4"/>
      <c r="D189" s="4" t="str">
        <f t="array" ref="D189">IFERROR(INDEX($C$135:$C$200,SMALL(IF($C$135:$C$200&lt;&gt;"",ROW($C$135:$C$200)-ROW(C$135)+1),ROWS(D$135:D189))),"")</f>
        <v/>
      </c>
      <c r="F189" s="110" t="e">
        <f>#REF!</f>
        <v>#REF!</v>
      </c>
      <c r="G189" s="110">
        <f t="shared" si="43"/>
        <v>0</v>
      </c>
      <c r="H189" s="110" t="str">
        <f t="shared" si="29"/>
        <v>Varans egenskaper</v>
      </c>
      <c r="I189" s="110" t="str">
        <f t="shared" si="30"/>
        <v>Varans hållbarhet</v>
      </c>
      <c r="J189" s="110" t="str">
        <f t="shared" si="31"/>
        <v>Varans cirkularitet</v>
      </c>
      <c r="K189" s="110" t="str">
        <f t="shared" si="32"/>
        <v>Varans funktionalitet</v>
      </c>
      <c r="L189" s="110" t="str">
        <f t="shared" si="33"/>
        <v>Varans estetiska utformning</v>
      </c>
      <c r="M189" s="110" t="str">
        <f t="shared" si="34"/>
        <v>Varans anpassning till befintliga möbler och annan inredning</v>
      </c>
      <c r="N189" s="110" t="str">
        <f t="shared" si="35"/>
        <v>Varans anpassning till lokalens utformning och funktionalitet</v>
      </c>
      <c r="O189" s="110" t="str">
        <f t="shared" si="36"/>
        <v>Leveranstid</v>
      </c>
      <c r="P189" s="110" t="str">
        <f t="shared" si="37"/>
        <v>Tjänster</v>
      </c>
      <c r="Q189" s="110" t="str">
        <f t="shared" si="38"/>
        <v>E-handel</v>
      </c>
      <c r="R189" s="110" t="str">
        <f t="shared" si="39"/>
        <v>Livscykelkostnad</v>
      </c>
      <c r="S189" s="110">
        <f t="shared" si="40"/>
        <v>0</v>
      </c>
    </row>
    <row r="190" spans="3:19" x14ac:dyDescent="0.25">
      <c r="C190" s="4"/>
      <c r="D190" s="4" t="str">
        <f t="array" ref="D190">IFERROR(INDEX($C$135:$C$200,SMALL(IF($C$135:$C$200&lt;&gt;"",ROW($C$135:$C$200)-ROW(C$135)+1),ROWS(D$135:D190))),"")</f>
        <v/>
      </c>
      <c r="F190" s="110" t="e">
        <f>#REF!</f>
        <v>#REF!</v>
      </c>
      <c r="G190" s="110">
        <f t="shared" si="43"/>
        <v>0</v>
      </c>
      <c r="H190" s="110" t="str">
        <f>IF($G190=0,$L$36,"")</f>
        <v>Varans egenskaper</v>
      </c>
      <c r="I190" s="110" t="str">
        <f>IF($G190=0,$L$37,"")</f>
        <v>Varans hållbarhet</v>
      </c>
      <c r="J190" s="110" t="str">
        <f>IF($G190=0,$L$38,"")</f>
        <v>Varans cirkularitet</v>
      </c>
      <c r="K190" s="110" t="str">
        <f>IF($G190=0,$L$39,"")</f>
        <v>Varans funktionalitet</v>
      </c>
      <c r="L190" s="110" t="str">
        <f>IF($G190=0,$L$40,"")</f>
        <v>Varans estetiska utformning</v>
      </c>
      <c r="M190" s="110" t="str">
        <f>IF($G190=0,$L$41,"")</f>
        <v>Varans anpassning till befintliga möbler och annan inredning</v>
      </c>
      <c r="N190" s="110" t="str">
        <f>IF($G190=0,$L$42,"")</f>
        <v>Varans anpassning till lokalens utformning och funktionalitet</v>
      </c>
      <c r="O190" s="110" t="str">
        <f>IF($G190=0,$L$43,"")</f>
        <v>Leveranstid</v>
      </c>
      <c r="P190" s="110" t="str">
        <f>IF($G190=0,$L$44,"")</f>
        <v>Tjänster</v>
      </c>
      <c r="Q190" s="110" t="str">
        <f>IF($G190=0,$L$45,"")</f>
        <v>E-handel</v>
      </c>
      <c r="R190" s="110" t="str">
        <f>IF($G190=0,$L$46,"")</f>
        <v>Livscykelkostnad</v>
      </c>
      <c r="S190" s="110">
        <f>IF($G190=0,$L$47,"")</f>
        <v>0</v>
      </c>
    </row>
    <row r="191" spans="3:19" x14ac:dyDescent="0.25">
      <c r="C191" s="4"/>
      <c r="D191" s="4" t="str">
        <f t="array" ref="D191">IFERROR(INDEX($C$135:$C$200,SMALL(IF($C$135:$C$200&lt;&gt;"",ROW($C$135:$C$200)-ROW(C$135)+1),ROWS(D$135:D191))),"")</f>
        <v/>
      </c>
      <c r="F191" s="110" t="e">
        <f>#REF!</f>
        <v>#REF!</v>
      </c>
      <c r="G191" s="110">
        <f t="shared" si="43"/>
        <v>0</v>
      </c>
      <c r="H191" s="110" t="str">
        <f t="shared" si="29"/>
        <v>Varans egenskaper</v>
      </c>
      <c r="I191" s="110" t="str">
        <f t="shared" si="30"/>
        <v>Varans hållbarhet</v>
      </c>
      <c r="J191" s="110" t="str">
        <f t="shared" si="31"/>
        <v>Varans cirkularitet</v>
      </c>
      <c r="K191" s="110" t="str">
        <f t="shared" si="32"/>
        <v>Varans funktionalitet</v>
      </c>
      <c r="L191" s="110" t="str">
        <f t="shared" si="33"/>
        <v>Varans estetiska utformning</v>
      </c>
      <c r="M191" s="110" t="str">
        <f t="shared" si="34"/>
        <v>Varans anpassning till befintliga möbler och annan inredning</v>
      </c>
      <c r="N191" s="110" t="str">
        <f t="shared" si="35"/>
        <v>Varans anpassning till lokalens utformning och funktionalitet</v>
      </c>
      <c r="O191" s="110" t="str">
        <f t="shared" si="36"/>
        <v>Leveranstid</v>
      </c>
      <c r="P191" s="110" t="str">
        <f t="shared" si="37"/>
        <v>Tjänster</v>
      </c>
      <c r="Q191" s="110" t="str">
        <f t="shared" si="38"/>
        <v>E-handel</v>
      </c>
      <c r="R191" s="110" t="str">
        <f t="shared" si="39"/>
        <v>Livscykelkostnad</v>
      </c>
      <c r="S191" s="110">
        <f t="shared" si="40"/>
        <v>0</v>
      </c>
    </row>
    <row r="192" spans="3:19" x14ac:dyDescent="0.25">
      <c r="C192" s="4"/>
      <c r="D192" s="4" t="str">
        <f t="array" ref="D192">IFERROR(INDEX($C$135:$C$200,SMALL(IF($C$135:$C$200&lt;&gt;"",ROW($C$135:$C$200)-ROW(C$135)+1),ROWS(D$135:D192))),"")</f>
        <v/>
      </c>
      <c r="F192" s="110" t="e">
        <f>#REF!</f>
        <v>#REF!</v>
      </c>
      <c r="G192" s="110">
        <f t="shared" si="43"/>
        <v>0</v>
      </c>
      <c r="H192" s="110" t="str">
        <f t="shared" si="29"/>
        <v>Varans egenskaper</v>
      </c>
      <c r="I192" s="110" t="str">
        <f t="shared" si="30"/>
        <v>Varans hållbarhet</v>
      </c>
      <c r="J192" s="110" t="str">
        <f t="shared" si="31"/>
        <v>Varans cirkularitet</v>
      </c>
      <c r="K192" s="110" t="str">
        <f t="shared" si="32"/>
        <v>Varans funktionalitet</v>
      </c>
      <c r="L192" s="110" t="str">
        <f t="shared" si="33"/>
        <v>Varans estetiska utformning</v>
      </c>
      <c r="M192" s="110" t="str">
        <f t="shared" si="34"/>
        <v>Varans anpassning till befintliga möbler och annan inredning</v>
      </c>
      <c r="N192" s="110" t="str">
        <f t="shared" si="35"/>
        <v>Varans anpassning till lokalens utformning och funktionalitet</v>
      </c>
      <c r="O192" s="110" t="str">
        <f t="shared" si="36"/>
        <v>Leveranstid</v>
      </c>
      <c r="P192" s="110" t="str">
        <f t="shared" si="37"/>
        <v>Tjänster</v>
      </c>
      <c r="Q192" s="110" t="str">
        <f t="shared" si="38"/>
        <v>E-handel</v>
      </c>
      <c r="R192" s="110" t="str">
        <f t="shared" si="39"/>
        <v>Livscykelkostnad</v>
      </c>
      <c r="S192" s="110">
        <f t="shared" si="40"/>
        <v>0</v>
      </c>
    </row>
    <row r="193" spans="3:19" x14ac:dyDescent="0.25">
      <c r="C193" s="4"/>
      <c r="D193" s="4" t="str">
        <f t="array" ref="D193">IFERROR(INDEX($C$135:$C$200,SMALL(IF($C$135:$C$200&lt;&gt;"",ROW($C$135:$C$200)-ROW(C$135)+1),ROWS(D$135:D193))),"")</f>
        <v/>
      </c>
      <c r="F193" s="110" t="e">
        <f>#REF!</f>
        <v>#REF!</v>
      </c>
      <c r="G193" s="110">
        <f t="shared" si="28"/>
        <v>0</v>
      </c>
      <c r="H193" s="110" t="str">
        <f t="shared" si="29"/>
        <v>Varans egenskaper</v>
      </c>
      <c r="I193" s="110" t="str">
        <f t="shared" si="30"/>
        <v>Varans hållbarhet</v>
      </c>
      <c r="J193" s="110" t="str">
        <f t="shared" si="31"/>
        <v>Varans cirkularitet</v>
      </c>
      <c r="K193" s="110" t="str">
        <f t="shared" si="32"/>
        <v>Varans funktionalitet</v>
      </c>
      <c r="L193" s="110" t="str">
        <f t="shared" si="33"/>
        <v>Varans estetiska utformning</v>
      </c>
      <c r="M193" s="110" t="str">
        <f t="shared" si="34"/>
        <v>Varans anpassning till befintliga möbler och annan inredning</v>
      </c>
      <c r="N193" s="110" t="str">
        <f t="shared" si="35"/>
        <v>Varans anpassning till lokalens utformning och funktionalitet</v>
      </c>
      <c r="O193" s="110" t="str">
        <f t="shared" si="36"/>
        <v>Leveranstid</v>
      </c>
      <c r="P193" s="110" t="str">
        <f t="shared" si="37"/>
        <v>Tjänster</v>
      </c>
      <c r="Q193" s="110" t="str">
        <f t="shared" si="38"/>
        <v>E-handel</v>
      </c>
      <c r="R193" s="110" t="str">
        <f t="shared" si="39"/>
        <v>Livscykelkostnad</v>
      </c>
      <c r="S193" s="110">
        <f t="shared" si="40"/>
        <v>0</v>
      </c>
    </row>
    <row r="194" spans="3:19" x14ac:dyDescent="0.25">
      <c r="C194" s="4"/>
      <c r="D194" s="4" t="str">
        <f t="array" ref="D194">IFERROR(INDEX($C$135:$C$200,SMALL(IF($C$135:$C$200&lt;&gt;"",ROW($C$135:$C$200)-ROW(C$135)+1),ROWS(D$135:D194))),"")</f>
        <v/>
      </c>
      <c r="F194" s="110" t="e">
        <f>#REF!</f>
        <v>#REF!</v>
      </c>
      <c r="G194" s="110">
        <f t="shared" si="28"/>
        <v>0</v>
      </c>
      <c r="H194" s="110" t="str">
        <f t="shared" si="29"/>
        <v>Varans egenskaper</v>
      </c>
      <c r="I194" s="110" t="str">
        <f t="shared" si="30"/>
        <v>Varans hållbarhet</v>
      </c>
      <c r="J194" s="110" t="str">
        <f t="shared" si="31"/>
        <v>Varans cirkularitet</v>
      </c>
      <c r="K194" s="110" t="str">
        <f t="shared" si="32"/>
        <v>Varans funktionalitet</v>
      </c>
      <c r="L194" s="110" t="str">
        <f t="shared" si="33"/>
        <v>Varans estetiska utformning</v>
      </c>
      <c r="M194" s="110" t="str">
        <f t="shared" si="34"/>
        <v>Varans anpassning till befintliga möbler och annan inredning</v>
      </c>
      <c r="N194" s="110" t="str">
        <f t="shared" si="35"/>
        <v>Varans anpassning till lokalens utformning och funktionalitet</v>
      </c>
      <c r="O194" s="110" t="str">
        <f t="shared" si="36"/>
        <v>Leveranstid</v>
      </c>
      <c r="P194" s="110" t="str">
        <f t="shared" si="37"/>
        <v>Tjänster</v>
      </c>
      <c r="Q194" s="110" t="str">
        <f t="shared" si="38"/>
        <v>E-handel</v>
      </c>
      <c r="R194" s="110" t="str">
        <f t="shared" si="39"/>
        <v>Livscykelkostnad</v>
      </c>
      <c r="S194" s="110">
        <f t="shared" si="40"/>
        <v>0</v>
      </c>
    </row>
    <row r="195" spans="3:19" x14ac:dyDescent="0.25">
      <c r="C195" s="4"/>
      <c r="D195" s="4" t="str">
        <f t="array" ref="D195">IFERROR(INDEX($C$135:$C$200,SMALL(IF($C$135:$C$200&lt;&gt;"",ROW($C$135:$C$200)-ROW(C$135)+1),ROWS(D$135:D195))),"")</f>
        <v/>
      </c>
      <c r="F195" s="110" t="e">
        <f>#REF!</f>
        <v>#REF!</v>
      </c>
      <c r="G195" s="110">
        <f t="shared" si="28"/>
        <v>0</v>
      </c>
      <c r="H195" s="110" t="str">
        <f t="shared" si="29"/>
        <v>Varans egenskaper</v>
      </c>
      <c r="I195" s="110" t="str">
        <f t="shared" si="30"/>
        <v>Varans hållbarhet</v>
      </c>
      <c r="J195" s="110" t="str">
        <f t="shared" si="31"/>
        <v>Varans cirkularitet</v>
      </c>
      <c r="K195" s="110" t="str">
        <f t="shared" si="32"/>
        <v>Varans funktionalitet</v>
      </c>
      <c r="L195" s="110" t="str">
        <f t="shared" si="33"/>
        <v>Varans estetiska utformning</v>
      </c>
      <c r="M195" s="110" t="str">
        <f t="shared" si="34"/>
        <v>Varans anpassning till befintliga möbler och annan inredning</v>
      </c>
      <c r="N195" s="110" t="str">
        <f t="shared" si="35"/>
        <v>Varans anpassning till lokalens utformning och funktionalitet</v>
      </c>
      <c r="O195" s="110" t="str">
        <f t="shared" si="36"/>
        <v>Leveranstid</v>
      </c>
      <c r="P195" s="110" t="str">
        <f t="shared" si="37"/>
        <v>Tjänster</v>
      </c>
      <c r="Q195" s="110" t="str">
        <f t="shared" si="38"/>
        <v>E-handel</v>
      </c>
      <c r="R195" s="110" t="str">
        <f t="shared" si="39"/>
        <v>Livscykelkostnad</v>
      </c>
      <c r="S195" s="110">
        <f t="shared" si="40"/>
        <v>0</v>
      </c>
    </row>
    <row r="196" spans="3:19" x14ac:dyDescent="0.25">
      <c r="C196" s="4"/>
      <c r="D196" s="4" t="str">
        <f t="array" ref="D196">IFERROR(INDEX($C$135:$C$200,SMALL(IF($C$135:$C$200&lt;&gt;"",ROW($C$135:$C$200)-ROW(C$135)+1),ROWS(D$135:D196))),"")</f>
        <v/>
      </c>
      <c r="F196" s="110" t="e">
        <f>#REF!</f>
        <v>#REF!</v>
      </c>
      <c r="G196" s="110">
        <f t="shared" si="28"/>
        <v>0</v>
      </c>
      <c r="H196" s="110" t="str">
        <f t="shared" si="29"/>
        <v>Varans egenskaper</v>
      </c>
      <c r="I196" s="110" t="str">
        <f t="shared" si="30"/>
        <v>Varans hållbarhet</v>
      </c>
      <c r="J196" s="110" t="str">
        <f t="shared" si="31"/>
        <v>Varans cirkularitet</v>
      </c>
      <c r="K196" s="110" t="str">
        <f t="shared" si="32"/>
        <v>Varans funktionalitet</v>
      </c>
      <c r="L196" s="110" t="str">
        <f t="shared" si="33"/>
        <v>Varans estetiska utformning</v>
      </c>
      <c r="M196" s="110" t="str">
        <f t="shared" si="34"/>
        <v>Varans anpassning till befintliga möbler och annan inredning</v>
      </c>
      <c r="N196" s="110" t="str">
        <f t="shared" si="35"/>
        <v>Varans anpassning till lokalens utformning och funktionalitet</v>
      </c>
      <c r="O196" s="110" t="str">
        <f t="shared" si="36"/>
        <v>Leveranstid</v>
      </c>
      <c r="P196" s="110" t="str">
        <f t="shared" si="37"/>
        <v>Tjänster</v>
      </c>
      <c r="Q196" s="110" t="str">
        <f t="shared" si="38"/>
        <v>E-handel</v>
      </c>
      <c r="R196" s="110" t="str">
        <f t="shared" si="39"/>
        <v>Livscykelkostnad</v>
      </c>
      <c r="S196" s="110">
        <f t="shared" si="40"/>
        <v>0</v>
      </c>
    </row>
    <row r="197" spans="3:19" x14ac:dyDescent="0.25">
      <c r="C197" s="4"/>
      <c r="D197" s="4" t="str">
        <f t="array" ref="D197">IFERROR(INDEX($C$135:$C$200,SMALL(IF($C$135:$C$200&lt;&gt;"",ROW($C$135:$C$200)-ROW(C$135)+1),ROWS(D$135:D197))),"")</f>
        <v/>
      </c>
      <c r="F197" s="110" t="e">
        <f>#REF!</f>
        <v>#REF!</v>
      </c>
      <c r="G197" s="110">
        <f t="shared" si="28"/>
        <v>0</v>
      </c>
      <c r="H197" s="110" t="str">
        <f t="shared" si="29"/>
        <v>Varans egenskaper</v>
      </c>
      <c r="I197" s="110" t="str">
        <f t="shared" si="30"/>
        <v>Varans hållbarhet</v>
      </c>
      <c r="J197" s="110" t="str">
        <f t="shared" si="31"/>
        <v>Varans cirkularitet</v>
      </c>
      <c r="K197" s="110" t="str">
        <f t="shared" si="32"/>
        <v>Varans funktionalitet</v>
      </c>
      <c r="L197" s="110" t="str">
        <f t="shared" si="33"/>
        <v>Varans estetiska utformning</v>
      </c>
      <c r="M197" s="110" t="str">
        <f t="shared" si="34"/>
        <v>Varans anpassning till befintliga möbler och annan inredning</v>
      </c>
      <c r="N197" s="110" t="str">
        <f t="shared" si="35"/>
        <v>Varans anpassning till lokalens utformning och funktionalitet</v>
      </c>
      <c r="O197" s="110" t="str">
        <f t="shared" si="36"/>
        <v>Leveranstid</v>
      </c>
      <c r="P197" s="110" t="str">
        <f t="shared" si="37"/>
        <v>Tjänster</v>
      </c>
      <c r="Q197" s="110" t="str">
        <f t="shared" si="38"/>
        <v>E-handel</v>
      </c>
      <c r="R197" s="110" t="str">
        <f t="shared" si="39"/>
        <v>Livscykelkostnad</v>
      </c>
      <c r="S197" s="110">
        <f t="shared" si="40"/>
        <v>0</v>
      </c>
    </row>
    <row r="198" spans="3:19" x14ac:dyDescent="0.25">
      <c r="C198" s="4"/>
      <c r="D198" s="4" t="str">
        <f t="array" ref="D198">IFERROR(INDEX($C$135:$C$200,SMALL(IF($C$135:$C$200&lt;&gt;"",ROW($C$135:$C$200)-ROW(C$135)+1),ROWS(D$135:D198))),"")</f>
        <v/>
      </c>
      <c r="F198" s="110" t="e">
        <f>#REF!</f>
        <v>#REF!</v>
      </c>
      <c r="G198" s="110">
        <f t="shared" si="28"/>
        <v>0</v>
      </c>
      <c r="H198" s="110" t="str">
        <f t="shared" si="29"/>
        <v>Varans egenskaper</v>
      </c>
      <c r="I198" s="110" t="str">
        <f t="shared" si="30"/>
        <v>Varans hållbarhet</v>
      </c>
      <c r="J198" s="110" t="str">
        <f t="shared" si="31"/>
        <v>Varans cirkularitet</v>
      </c>
      <c r="K198" s="110" t="str">
        <f t="shared" si="32"/>
        <v>Varans funktionalitet</v>
      </c>
      <c r="L198" s="110" t="str">
        <f t="shared" si="33"/>
        <v>Varans estetiska utformning</v>
      </c>
      <c r="M198" s="110" t="str">
        <f t="shared" si="34"/>
        <v>Varans anpassning till befintliga möbler och annan inredning</v>
      </c>
      <c r="N198" s="110" t="str">
        <f t="shared" si="35"/>
        <v>Varans anpassning till lokalens utformning och funktionalitet</v>
      </c>
      <c r="O198" s="110" t="str">
        <f t="shared" si="36"/>
        <v>Leveranstid</v>
      </c>
      <c r="P198" s="110" t="str">
        <f t="shared" si="37"/>
        <v>Tjänster</v>
      </c>
      <c r="Q198" s="110" t="str">
        <f t="shared" si="38"/>
        <v>E-handel</v>
      </c>
      <c r="R198" s="110" t="str">
        <f t="shared" si="39"/>
        <v>Livscykelkostnad</v>
      </c>
      <c r="S198" s="110">
        <f t="shared" si="40"/>
        <v>0</v>
      </c>
    </row>
    <row r="199" spans="3:19" x14ac:dyDescent="0.25">
      <c r="C199" s="4"/>
      <c r="D199" s="4" t="str">
        <f t="array" ref="D199">IFERROR(INDEX($C$135:$C$200,SMALL(IF($C$135:$C$200&lt;&gt;"",ROW($C$135:$C$200)-ROW(C$135)+1),ROWS(D$135:D199))),"")</f>
        <v/>
      </c>
      <c r="F199" s="110" t="e">
        <f>#REF!</f>
        <v>#REF!</v>
      </c>
      <c r="G199" s="110">
        <f t="shared" si="28"/>
        <v>0</v>
      </c>
      <c r="H199" s="110" t="str">
        <f t="shared" si="29"/>
        <v>Varans egenskaper</v>
      </c>
      <c r="I199" s="110" t="str">
        <f t="shared" si="30"/>
        <v>Varans hållbarhet</v>
      </c>
      <c r="J199" s="110" t="str">
        <f t="shared" si="31"/>
        <v>Varans cirkularitet</v>
      </c>
      <c r="K199" s="110" t="str">
        <f t="shared" si="32"/>
        <v>Varans funktionalitet</v>
      </c>
      <c r="L199" s="110" t="str">
        <f t="shared" si="33"/>
        <v>Varans estetiska utformning</v>
      </c>
      <c r="M199" s="110" t="str">
        <f t="shared" si="34"/>
        <v>Varans anpassning till befintliga möbler och annan inredning</v>
      </c>
      <c r="N199" s="110" t="str">
        <f t="shared" si="35"/>
        <v>Varans anpassning till lokalens utformning och funktionalitet</v>
      </c>
      <c r="O199" s="110" t="str">
        <f t="shared" si="36"/>
        <v>Leveranstid</v>
      </c>
      <c r="P199" s="110" t="str">
        <f t="shared" si="37"/>
        <v>Tjänster</v>
      </c>
      <c r="Q199" s="110" t="str">
        <f t="shared" si="38"/>
        <v>E-handel</v>
      </c>
      <c r="R199" s="110" t="str">
        <f t="shared" si="39"/>
        <v>Livscykelkostnad</v>
      </c>
      <c r="S199" s="110">
        <f t="shared" si="40"/>
        <v>0</v>
      </c>
    </row>
    <row r="200" spans="3:19" x14ac:dyDescent="0.25">
      <c r="C200" s="4"/>
      <c r="D200" s="4" t="str">
        <f t="array" ref="D200">IFERROR(INDEX($C$135:$C$200,SMALL(IF($C$135:$C$200&lt;&gt;"",ROW($C$135:$C$200)-ROW(C$135)+1),ROWS(D$135:D200))),"")</f>
        <v/>
      </c>
      <c r="F200" s="110" t="e">
        <f>#REF!</f>
        <v>#REF!</v>
      </c>
      <c r="G200" s="110">
        <f t="shared" si="28"/>
        <v>0</v>
      </c>
      <c r="H200" s="110" t="str">
        <f>IF($G200=0,$L$36,"")</f>
        <v>Varans egenskaper</v>
      </c>
      <c r="I200" s="110" t="str">
        <f>IF($G200=0,$L$37,"")</f>
        <v>Varans hållbarhet</v>
      </c>
      <c r="J200" s="110" t="str">
        <f>IF($G200=0,$L$38,"")</f>
        <v>Varans cirkularitet</v>
      </c>
      <c r="K200" s="110" t="str">
        <f>IF($G200=0,$L$39,"")</f>
        <v>Varans funktionalitet</v>
      </c>
      <c r="L200" s="110" t="str">
        <f>IF($G200=0,$L$40,"")</f>
        <v>Varans estetiska utformning</v>
      </c>
      <c r="M200" s="110" t="str">
        <f>IF($G200=0,$L$41,"")</f>
        <v>Varans anpassning till befintliga möbler och annan inredning</v>
      </c>
      <c r="N200" s="110" t="str">
        <f>IF($G200=0,$L$42,"")</f>
        <v>Varans anpassning till lokalens utformning och funktionalitet</v>
      </c>
      <c r="O200" s="110" t="str">
        <f>IF($G200=0,$L$43,"")</f>
        <v>Leveranstid</v>
      </c>
      <c r="P200" s="110" t="str">
        <f>IF($G200=0,$L$44,"")</f>
        <v>Tjänster</v>
      </c>
      <c r="Q200" s="110" t="str">
        <f>IF($G200=0,$L$45,"")</f>
        <v>E-handel</v>
      </c>
      <c r="R200" s="110" t="str">
        <f>IF($G200=0,$L$46,"")</f>
        <v>Livscykelkostnad</v>
      </c>
      <c r="S200" s="110">
        <f>IF($G200=0,$L$47,"")</f>
        <v>0</v>
      </c>
    </row>
    <row r="202" spans="3:19" ht="13" x14ac:dyDescent="0.3">
      <c r="C202" s="33" t="s">
        <v>550</v>
      </c>
      <c r="D202" s="33" t="s">
        <v>549</v>
      </c>
      <c r="F202" s="33" t="s">
        <v>52</v>
      </c>
    </row>
    <row r="203" spans="3:19" x14ac:dyDescent="0.25">
      <c r="C203" s="112" t="s">
        <v>551</v>
      </c>
      <c r="D203" s="112" t="s">
        <v>551</v>
      </c>
      <c r="F203" s="110"/>
      <c r="G203" s="110"/>
      <c r="H203" s="110"/>
      <c r="I203" s="110"/>
      <c r="J203" s="110"/>
      <c r="K203" s="110"/>
      <c r="L203" s="110"/>
      <c r="M203" s="110"/>
      <c r="N203" s="110"/>
      <c r="O203" s="110"/>
    </row>
    <row r="204" spans="3:19" x14ac:dyDescent="0.25">
      <c r="C204" s="112">
        <f t="shared" ref="C204:C235" si="44">IF(RIGHT(LEFT(C136,7),1)="T","",C136)</f>
        <v>0</v>
      </c>
      <c r="D204" s="112">
        <f t="array" ref="D204">IFERROR(INDEX($C$203:$C$268,SMALL(IF($C$203:$C$268&lt;&gt;"",ROW($C$203:$C$268)-ROW(C$203)+1),ROWS(D$203:D204))),"")</f>
        <v>0</v>
      </c>
      <c r="F204" s="110" t="e">
        <f>IF(RIGHT(LEFT(#REF!,7),1)="T","",#REF!)</f>
        <v>#REF!</v>
      </c>
      <c r="G204" s="110">
        <f>IFERROR(IF(F204="","",FIND("Tjänst",F204)),0)</f>
        <v>0</v>
      </c>
      <c r="H204" s="110" t="str">
        <f t="shared" ref="H204:H268" si="45">IF($G204=0,$L$36,"")</f>
        <v>Varans egenskaper</v>
      </c>
      <c r="I204" s="110" t="str">
        <f t="shared" ref="I204:I268" si="46">IF($G204=0,$L$37,"")</f>
        <v>Varans hållbarhet</v>
      </c>
      <c r="J204" s="110" t="str">
        <f t="shared" ref="J204:J268" si="47">IF($G204=0,$L$38,"")</f>
        <v>Varans cirkularitet</v>
      </c>
      <c r="K204" s="110" t="str">
        <f t="shared" ref="K204:K268" si="48">IF($G204=0,$L$39,"")</f>
        <v>Varans funktionalitet</v>
      </c>
      <c r="L204" s="110" t="str">
        <f t="shared" ref="L204:L268" si="49">IF($G204=0,$L$40,"")</f>
        <v>Varans estetiska utformning</v>
      </c>
      <c r="M204" s="110" t="str">
        <f t="shared" ref="M204:M268" si="50">IF($G204=0,$L$41,"")</f>
        <v>Varans anpassning till befintliga möbler och annan inredning</v>
      </c>
      <c r="N204" s="110" t="str">
        <f t="shared" ref="N204:N268" si="51">IF($G204=0,$L$42,"")</f>
        <v>Varans anpassning till lokalens utformning och funktionalitet</v>
      </c>
      <c r="O204" s="110" t="str">
        <f t="shared" ref="O204:O268" si="52">IF($G204=0,$L$43,"")</f>
        <v>Leveranstid</v>
      </c>
    </row>
    <row r="205" spans="3:19" x14ac:dyDescent="0.25">
      <c r="C205" s="112">
        <f t="shared" si="44"/>
        <v>0</v>
      </c>
      <c r="D205" s="112">
        <f t="array" ref="D205">IFERROR(INDEX($C$203:$C$268,SMALL(IF($C$203:$C$268&lt;&gt;"",ROW($C$203:$C$268)-ROW(C$203)+1),ROWS(D$203:D205))),"")</f>
        <v>0</v>
      </c>
      <c r="F205" s="110" t="e">
        <f>IF(RIGHT(LEFT(#REF!,7),1)="T","",#REF!)</f>
        <v>#REF!</v>
      </c>
      <c r="G205" s="110">
        <f t="shared" ref="G205:G268" si="53">IFERROR(IF(F205="","",FIND("Tjänst",F205)),0)</f>
        <v>0</v>
      </c>
      <c r="H205" s="110" t="str">
        <f t="shared" si="45"/>
        <v>Varans egenskaper</v>
      </c>
      <c r="I205" s="110" t="str">
        <f t="shared" si="46"/>
        <v>Varans hållbarhet</v>
      </c>
      <c r="J205" s="110" t="str">
        <f t="shared" si="47"/>
        <v>Varans cirkularitet</v>
      </c>
      <c r="K205" s="110" t="str">
        <f t="shared" si="48"/>
        <v>Varans funktionalitet</v>
      </c>
      <c r="L205" s="110" t="str">
        <f t="shared" si="49"/>
        <v>Varans estetiska utformning</v>
      </c>
      <c r="M205" s="110" t="str">
        <f t="shared" si="50"/>
        <v>Varans anpassning till befintliga möbler och annan inredning</v>
      </c>
      <c r="N205" s="110" t="str">
        <f t="shared" si="51"/>
        <v>Varans anpassning till lokalens utformning och funktionalitet</v>
      </c>
      <c r="O205" s="110" t="str">
        <f t="shared" si="52"/>
        <v>Leveranstid</v>
      </c>
    </row>
    <row r="206" spans="3:19" x14ac:dyDescent="0.25">
      <c r="C206" s="112">
        <f t="shared" si="44"/>
        <v>0</v>
      </c>
      <c r="D206" s="112">
        <f t="array" ref="D206">IFERROR(INDEX($C$203:$C$268,SMALL(IF($C$203:$C$268&lt;&gt;"",ROW($C$203:$C$268)-ROW(C$203)+1),ROWS(D$203:D206))),"")</f>
        <v>0</v>
      </c>
      <c r="F206" s="110" t="e">
        <f>IF(RIGHT(LEFT(#REF!,7),1)="T","",#REF!)</f>
        <v>#REF!</v>
      </c>
      <c r="G206" s="110">
        <f t="shared" si="53"/>
        <v>0</v>
      </c>
      <c r="H206" s="110" t="str">
        <f t="shared" si="45"/>
        <v>Varans egenskaper</v>
      </c>
      <c r="I206" s="110" t="str">
        <f t="shared" si="46"/>
        <v>Varans hållbarhet</v>
      </c>
      <c r="J206" s="110" t="str">
        <f t="shared" si="47"/>
        <v>Varans cirkularitet</v>
      </c>
      <c r="K206" s="110" t="str">
        <f t="shared" si="48"/>
        <v>Varans funktionalitet</v>
      </c>
      <c r="L206" s="110" t="str">
        <f t="shared" si="49"/>
        <v>Varans estetiska utformning</v>
      </c>
      <c r="M206" s="110" t="str">
        <f t="shared" si="50"/>
        <v>Varans anpassning till befintliga möbler och annan inredning</v>
      </c>
      <c r="N206" s="110" t="str">
        <f t="shared" si="51"/>
        <v>Varans anpassning till lokalens utformning och funktionalitet</v>
      </c>
      <c r="O206" s="110" t="str">
        <f t="shared" si="52"/>
        <v>Leveranstid</v>
      </c>
    </row>
    <row r="207" spans="3:19" x14ac:dyDescent="0.25">
      <c r="C207" s="112">
        <f t="shared" si="44"/>
        <v>0</v>
      </c>
      <c r="D207" s="112">
        <f t="array" ref="D207">IFERROR(INDEX($C$203:$C$268,SMALL(IF($C$203:$C$268&lt;&gt;"",ROW($C$203:$C$268)-ROW(C$203)+1),ROWS(D$203:D207))),"")</f>
        <v>0</v>
      </c>
      <c r="F207" s="110" t="e">
        <f>IF(RIGHT(LEFT(#REF!,7),1)="T","",#REF!)</f>
        <v>#REF!</v>
      </c>
      <c r="G207" s="110">
        <f t="shared" si="53"/>
        <v>0</v>
      </c>
      <c r="H207" s="110" t="str">
        <f t="shared" si="45"/>
        <v>Varans egenskaper</v>
      </c>
      <c r="I207" s="110" t="str">
        <f t="shared" si="46"/>
        <v>Varans hållbarhet</v>
      </c>
      <c r="J207" s="110" t="str">
        <f t="shared" si="47"/>
        <v>Varans cirkularitet</v>
      </c>
      <c r="K207" s="110" t="str">
        <f t="shared" si="48"/>
        <v>Varans funktionalitet</v>
      </c>
      <c r="L207" s="110" t="str">
        <f t="shared" si="49"/>
        <v>Varans estetiska utformning</v>
      </c>
      <c r="M207" s="110" t="str">
        <f t="shared" si="50"/>
        <v>Varans anpassning till befintliga möbler och annan inredning</v>
      </c>
      <c r="N207" s="110" t="str">
        <f t="shared" si="51"/>
        <v>Varans anpassning till lokalens utformning och funktionalitet</v>
      </c>
      <c r="O207" s="110" t="str">
        <f t="shared" si="52"/>
        <v>Leveranstid</v>
      </c>
    </row>
    <row r="208" spans="3:19" x14ac:dyDescent="0.25">
      <c r="C208" s="112">
        <f t="shared" si="44"/>
        <v>0</v>
      </c>
      <c r="D208" s="112">
        <f t="array" ref="D208">IFERROR(INDEX($C$203:$C$268,SMALL(IF($C$203:$C$268&lt;&gt;"",ROW($C$203:$C$268)-ROW(C$203)+1),ROWS(D$203:D208))),"")</f>
        <v>0</v>
      </c>
      <c r="F208" s="110" t="e">
        <f>IF(RIGHT(LEFT(#REF!,7),1)="T","",#REF!)</f>
        <v>#REF!</v>
      </c>
      <c r="G208" s="110">
        <f t="shared" si="53"/>
        <v>0</v>
      </c>
      <c r="H208" s="110" t="str">
        <f t="shared" si="45"/>
        <v>Varans egenskaper</v>
      </c>
      <c r="I208" s="110" t="str">
        <f t="shared" si="46"/>
        <v>Varans hållbarhet</v>
      </c>
      <c r="J208" s="110" t="str">
        <f t="shared" si="47"/>
        <v>Varans cirkularitet</v>
      </c>
      <c r="K208" s="110" t="str">
        <f t="shared" si="48"/>
        <v>Varans funktionalitet</v>
      </c>
      <c r="L208" s="110" t="str">
        <f t="shared" si="49"/>
        <v>Varans estetiska utformning</v>
      </c>
      <c r="M208" s="110" t="str">
        <f t="shared" si="50"/>
        <v>Varans anpassning till befintliga möbler och annan inredning</v>
      </c>
      <c r="N208" s="110" t="str">
        <f t="shared" si="51"/>
        <v>Varans anpassning till lokalens utformning och funktionalitet</v>
      </c>
      <c r="O208" s="110" t="str">
        <f t="shared" si="52"/>
        <v>Leveranstid</v>
      </c>
    </row>
    <row r="209" spans="3:15" x14ac:dyDescent="0.25">
      <c r="C209" s="112">
        <f t="shared" si="44"/>
        <v>0</v>
      </c>
      <c r="D209" s="112">
        <f t="array" ref="D209">IFERROR(INDEX($C$203:$C$268,SMALL(IF($C$203:$C$268&lt;&gt;"",ROW($C$203:$C$268)-ROW(C$203)+1),ROWS(D$203:D209))),"")</f>
        <v>0</v>
      </c>
      <c r="F209" s="110" t="e">
        <f>IF(RIGHT(LEFT(#REF!,7),1)="T","",#REF!)</f>
        <v>#REF!</v>
      </c>
      <c r="G209" s="110">
        <f t="shared" si="53"/>
        <v>0</v>
      </c>
      <c r="H209" s="110" t="str">
        <f t="shared" si="45"/>
        <v>Varans egenskaper</v>
      </c>
      <c r="I209" s="110" t="str">
        <f t="shared" si="46"/>
        <v>Varans hållbarhet</v>
      </c>
      <c r="J209" s="110" t="str">
        <f t="shared" si="47"/>
        <v>Varans cirkularitet</v>
      </c>
      <c r="K209" s="110" t="str">
        <f t="shared" si="48"/>
        <v>Varans funktionalitet</v>
      </c>
      <c r="L209" s="110" t="str">
        <f t="shared" si="49"/>
        <v>Varans estetiska utformning</v>
      </c>
      <c r="M209" s="110" t="str">
        <f t="shared" si="50"/>
        <v>Varans anpassning till befintliga möbler och annan inredning</v>
      </c>
      <c r="N209" s="110" t="str">
        <f t="shared" si="51"/>
        <v>Varans anpassning till lokalens utformning och funktionalitet</v>
      </c>
      <c r="O209" s="110" t="str">
        <f t="shared" si="52"/>
        <v>Leveranstid</v>
      </c>
    </row>
    <row r="210" spans="3:15" x14ac:dyDescent="0.25">
      <c r="C210" s="112">
        <f t="shared" si="44"/>
        <v>0</v>
      </c>
      <c r="D210" s="112">
        <f t="array" ref="D210">IFERROR(INDEX($C$203:$C$268,SMALL(IF($C$203:$C$268&lt;&gt;"",ROW($C$203:$C$268)-ROW(C$203)+1),ROWS(D$203:D210))),"")</f>
        <v>0</v>
      </c>
      <c r="F210" s="110" t="e">
        <f>IF(RIGHT(LEFT(#REF!,7),1)="T","",#REF!)</f>
        <v>#REF!</v>
      </c>
      <c r="G210" s="110">
        <f t="shared" si="53"/>
        <v>0</v>
      </c>
      <c r="H210" s="110" t="str">
        <f t="shared" si="45"/>
        <v>Varans egenskaper</v>
      </c>
      <c r="I210" s="110" t="str">
        <f t="shared" si="46"/>
        <v>Varans hållbarhet</v>
      </c>
      <c r="J210" s="110" t="str">
        <f t="shared" si="47"/>
        <v>Varans cirkularitet</v>
      </c>
      <c r="K210" s="110" t="str">
        <f t="shared" si="48"/>
        <v>Varans funktionalitet</v>
      </c>
      <c r="L210" s="110" t="str">
        <f t="shared" si="49"/>
        <v>Varans estetiska utformning</v>
      </c>
      <c r="M210" s="110" t="str">
        <f t="shared" si="50"/>
        <v>Varans anpassning till befintliga möbler och annan inredning</v>
      </c>
      <c r="N210" s="110" t="str">
        <f t="shared" si="51"/>
        <v>Varans anpassning till lokalens utformning och funktionalitet</v>
      </c>
      <c r="O210" s="110" t="str">
        <f t="shared" si="52"/>
        <v>Leveranstid</v>
      </c>
    </row>
    <row r="211" spans="3:15" x14ac:dyDescent="0.25">
      <c r="C211" s="112">
        <f t="shared" si="44"/>
        <v>0</v>
      </c>
      <c r="D211" s="112">
        <f t="array" ref="D211">IFERROR(INDEX($C$203:$C$268,SMALL(IF($C$203:$C$268&lt;&gt;"",ROW($C$203:$C$268)-ROW(C$203)+1),ROWS(D$203:D211))),"")</f>
        <v>0</v>
      </c>
      <c r="F211" s="110" t="e">
        <f>IF(RIGHT(LEFT(#REF!,7),1)="T","",#REF!)</f>
        <v>#REF!</v>
      </c>
      <c r="G211" s="110">
        <f t="shared" si="53"/>
        <v>0</v>
      </c>
      <c r="H211" s="110" t="str">
        <f t="shared" si="45"/>
        <v>Varans egenskaper</v>
      </c>
      <c r="I211" s="110" t="str">
        <f t="shared" si="46"/>
        <v>Varans hållbarhet</v>
      </c>
      <c r="J211" s="110" t="str">
        <f t="shared" si="47"/>
        <v>Varans cirkularitet</v>
      </c>
      <c r="K211" s="110" t="str">
        <f t="shared" si="48"/>
        <v>Varans funktionalitet</v>
      </c>
      <c r="L211" s="110" t="str">
        <f t="shared" si="49"/>
        <v>Varans estetiska utformning</v>
      </c>
      <c r="M211" s="110" t="str">
        <f t="shared" si="50"/>
        <v>Varans anpassning till befintliga möbler och annan inredning</v>
      </c>
      <c r="N211" s="110" t="str">
        <f t="shared" si="51"/>
        <v>Varans anpassning till lokalens utformning och funktionalitet</v>
      </c>
      <c r="O211" s="110" t="str">
        <f t="shared" si="52"/>
        <v>Leveranstid</v>
      </c>
    </row>
    <row r="212" spans="3:15" x14ac:dyDescent="0.25">
      <c r="C212" s="112">
        <f t="shared" si="44"/>
        <v>0</v>
      </c>
      <c r="D212" s="112">
        <f t="array" ref="D212">IFERROR(INDEX($C$203:$C$268,SMALL(IF($C$203:$C$268&lt;&gt;"",ROW($C$203:$C$268)-ROW(C$203)+1),ROWS(D$203:D212))),"")</f>
        <v>0</v>
      </c>
      <c r="F212" s="110" t="e">
        <f>IF(RIGHT(LEFT(#REF!,7),1)="T","",#REF!)</f>
        <v>#REF!</v>
      </c>
      <c r="G212" s="110">
        <f t="shared" si="53"/>
        <v>0</v>
      </c>
      <c r="H212" s="110" t="str">
        <f t="shared" si="45"/>
        <v>Varans egenskaper</v>
      </c>
      <c r="I212" s="110" t="str">
        <f t="shared" si="46"/>
        <v>Varans hållbarhet</v>
      </c>
      <c r="J212" s="110" t="str">
        <f t="shared" si="47"/>
        <v>Varans cirkularitet</v>
      </c>
      <c r="K212" s="110" t="str">
        <f t="shared" si="48"/>
        <v>Varans funktionalitet</v>
      </c>
      <c r="L212" s="110" t="str">
        <f t="shared" si="49"/>
        <v>Varans estetiska utformning</v>
      </c>
      <c r="M212" s="110" t="str">
        <f t="shared" si="50"/>
        <v>Varans anpassning till befintliga möbler och annan inredning</v>
      </c>
      <c r="N212" s="110" t="str">
        <f t="shared" si="51"/>
        <v>Varans anpassning till lokalens utformning och funktionalitet</v>
      </c>
      <c r="O212" s="110" t="str">
        <f t="shared" si="52"/>
        <v>Leveranstid</v>
      </c>
    </row>
    <row r="213" spans="3:15" x14ac:dyDescent="0.25">
      <c r="C213" s="112">
        <f t="shared" si="44"/>
        <v>0</v>
      </c>
      <c r="D213" s="112">
        <f t="array" ref="D213">IFERROR(INDEX($C$203:$C$268,SMALL(IF($C$203:$C$268&lt;&gt;"",ROW($C$203:$C$268)-ROW(C$203)+1),ROWS(D$203:D213))),"")</f>
        <v>0</v>
      </c>
      <c r="F213" s="110" t="e">
        <f>IF(RIGHT(LEFT(#REF!,7),1)="T","",#REF!)</f>
        <v>#REF!</v>
      </c>
      <c r="G213" s="110">
        <f t="shared" si="53"/>
        <v>0</v>
      </c>
      <c r="H213" s="110" t="str">
        <f t="shared" si="45"/>
        <v>Varans egenskaper</v>
      </c>
      <c r="I213" s="110" t="str">
        <f t="shared" si="46"/>
        <v>Varans hållbarhet</v>
      </c>
      <c r="J213" s="110" t="str">
        <f t="shared" si="47"/>
        <v>Varans cirkularitet</v>
      </c>
      <c r="K213" s="110" t="str">
        <f t="shared" si="48"/>
        <v>Varans funktionalitet</v>
      </c>
      <c r="L213" s="110" t="str">
        <f t="shared" si="49"/>
        <v>Varans estetiska utformning</v>
      </c>
      <c r="M213" s="110" t="str">
        <f t="shared" si="50"/>
        <v>Varans anpassning till befintliga möbler och annan inredning</v>
      </c>
      <c r="N213" s="110" t="str">
        <f t="shared" si="51"/>
        <v>Varans anpassning till lokalens utformning och funktionalitet</v>
      </c>
      <c r="O213" s="110" t="str">
        <f t="shared" si="52"/>
        <v>Leveranstid</v>
      </c>
    </row>
    <row r="214" spans="3:15" x14ac:dyDescent="0.25">
      <c r="C214" s="112">
        <f t="shared" si="44"/>
        <v>0</v>
      </c>
      <c r="D214" s="112">
        <f t="array" ref="D214">IFERROR(INDEX($C$203:$C$268,SMALL(IF($C$203:$C$268&lt;&gt;"",ROW($C$203:$C$268)-ROW(C$203)+1),ROWS(D$203:D214))),"")</f>
        <v>0</v>
      </c>
      <c r="F214" s="110" t="e">
        <f>IF(RIGHT(LEFT(#REF!,7),1)="T","",#REF!)</f>
        <v>#REF!</v>
      </c>
      <c r="G214" s="110">
        <f t="shared" si="53"/>
        <v>0</v>
      </c>
      <c r="H214" s="110" t="str">
        <f t="shared" si="45"/>
        <v>Varans egenskaper</v>
      </c>
      <c r="I214" s="110" t="str">
        <f t="shared" si="46"/>
        <v>Varans hållbarhet</v>
      </c>
      <c r="J214" s="110" t="str">
        <f t="shared" si="47"/>
        <v>Varans cirkularitet</v>
      </c>
      <c r="K214" s="110" t="str">
        <f t="shared" si="48"/>
        <v>Varans funktionalitet</v>
      </c>
      <c r="L214" s="110" t="str">
        <f t="shared" si="49"/>
        <v>Varans estetiska utformning</v>
      </c>
      <c r="M214" s="110" t="str">
        <f t="shared" si="50"/>
        <v>Varans anpassning till befintliga möbler och annan inredning</v>
      </c>
      <c r="N214" s="110" t="str">
        <f t="shared" si="51"/>
        <v>Varans anpassning till lokalens utformning och funktionalitet</v>
      </c>
      <c r="O214" s="110" t="str">
        <f t="shared" si="52"/>
        <v>Leveranstid</v>
      </c>
    </row>
    <row r="215" spans="3:15" x14ac:dyDescent="0.25">
      <c r="C215" s="112">
        <f t="shared" si="44"/>
        <v>0</v>
      </c>
      <c r="D215" s="112">
        <f t="array" ref="D215">IFERROR(INDEX($C$203:$C$268,SMALL(IF($C$203:$C$268&lt;&gt;"",ROW($C$203:$C$268)-ROW(C$203)+1),ROWS(D$203:D215))),"")</f>
        <v>0</v>
      </c>
      <c r="F215" s="110" t="e">
        <f>IF(RIGHT(LEFT(#REF!,7),1)="T","",#REF!)</f>
        <v>#REF!</v>
      </c>
      <c r="G215" s="110">
        <f t="shared" si="53"/>
        <v>0</v>
      </c>
      <c r="H215" s="110" t="str">
        <f t="shared" si="45"/>
        <v>Varans egenskaper</v>
      </c>
      <c r="I215" s="110" t="str">
        <f t="shared" si="46"/>
        <v>Varans hållbarhet</v>
      </c>
      <c r="J215" s="110" t="str">
        <f t="shared" si="47"/>
        <v>Varans cirkularitet</v>
      </c>
      <c r="K215" s="110" t="str">
        <f t="shared" si="48"/>
        <v>Varans funktionalitet</v>
      </c>
      <c r="L215" s="110" t="str">
        <f t="shared" si="49"/>
        <v>Varans estetiska utformning</v>
      </c>
      <c r="M215" s="110" t="str">
        <f t="shared" si="50"/>
        <v>Varans anpassning till befintliga möbler och annan inredning</v>
      </c>
      <c r="N215" s="110" t="str">
        <f t="shared" si="51"/>
        <v>Varans anpassning till lokalens utformning och funktionalitet</v>
      </c>
      <c r="O215" s="110" t="str">
        <f t="shared" si="52"/>
        <v>Leveranstid</v>
      </c>
    </row>
    <row r="216" spans="3:15" x14ac:dyDescent="0.25">
      <c r="C216" s="112">
        <f t="shared" si="44"/>
        <v>0</v>
      </c>
      <c r="D216" s="112">
        <f t="array" ref="D216">IFERROR(INDEX($C$203:$C$268,SMALL(IF($C$203:$C$268&lt;&gt;"",ROW($C$203:$C$268)-ROW(C$203)+1),ROWS(D$203:D216))),"")</f>
        <v>0</v>
      </c>
      <c r="F216" s="110" t="e">
        <f>IF(RIGHT(LEFT(#REF!,7),1)="T","",#REF!)</f>
        <v>#REF!</v>
      </c>
      <c r="G216" s="110">
        <f t="shared" si="53"/>
        <v>0</v>
      </c>
      <c r="H216" s="110" t="str">
        <f t="shared" si="45"/>
        <v>Varans egenskaper</v>
      </c>
      <c r="I216" s="110" t="str">
        <f t="shared" si="46"/>
        <v>Varans hållbarhet</v>
      </c>
      <c r="J216" s="110" t="str">
        <f t="shared" si="47"/>
        <v>Varans cirkularitet</v>
      </c>
      <c r="K216" s="110" t="str">
        <f t="shared" si="48"/>
        <v>Varans funktionalitet</v>
      </c>
      <c r="L216" s="110" t="str">
        <f t="shared" si="49"/>
        <v>Varans estetiska utformning</v>
      </c>
      <c r="M216" s="110" t="str">
        <f t="shared" si="50"/>
        <v>Varans anpassning till befintliga möbler och annan inredning</v>
      </c>
      <c r="N216" s="110" t="str">
        <f t="shared" si="51"/>
        <v>Varans anpassning till lokalens utformning och funktionalitet</v>
      </c>
      <c r="O216" s="110" t="str">
        <f t="shared" si="52"/>
        <v>Leveranstid</v>
      </c>
    </row>
    <row r="217" spans="3:15" x14ac:dyDescent="0.25">
      <c r="C217" s="112">
        <f t="shared" si="44"/>
        <v>0</v>
      </c>
      <c r="D217" s="112">
        <f t="array" ref="D217">IFERROR(INDEX($C$203:$C$268,SMALL(IF($C$203:$C$268&lt;&gt;"",ROW($C$203:$C$268)-ROW(C$203)+1),ROWS(D$203:D217))),"")</f>
        <v>0</v>
      </c>
      <c r="F217" s="110" t="e">
        <f>IF(RIGHT(LEFT(#REF!,7),1)="T","",#REF!)</f>
        <v>#REF!</v>
      </c>
      <c r="G217" s="110">
        <f t="shared" ref="G217:G261" si="54">IFERROR(IF(F217="","",FIND("Tjänst",F217)),0)</f>
        <v>0</v>
      </c>
      <c r="H217" s="110" t="str">
        <f t="shared" si="45"/>
        <v>Varans egenskaper</v>
      </c>
      <c r="I217" s="110" t="str">
        <f t="shared" si="46"/>
        <v>Varans hållbarhet</v>
      </c>
      <c r="J217" s="110" t="str">
        <f t="shared" si="47"/>
        <v>Varans cirkularitet</v>
      </c>
      <c r="K217" s="110" t="str">
        <f t="shared" si="48"/>
        <v>Varans funktionalitet</v>
      </c>
      <c r="L217" s="110" t="str">
        <f t="shared" si="49"/>
        <v>Varans estetiska utformning</v>
      </c>
      <c r="M217" s="110" t="str">
        <f t="shared" si="50"/>
        <v>Varans anpassning till befintliga möbler och annan inredning</v>
      </c>
      <c r="N217" s="110" t="str">
        <f t="shared" si="51"/>
        <v>Varans anpassning till lokalens utformning och funktionalitet</v>
      </c>
      <c r="O217" s="110" t="str">
        <f t="shared" si="52"/>
        <v>Leveranstid</v>
      </c>
    </row>
    <row r="218" spans="3:15" x14ac:dyDescent="0.25">
      <c r="C218" s="112">
        <f t="shared" si="44"/>
        <v>0</v>
      </c>
      <c r="D218" s="112">
        <f t="array" ref="D218">IFERROR(INDEX($C$203:$C$268,SMALL(IF($C$203:$C$268&lt;&gt;"",ROW($C$203:$C$268)-ROW(C$203)+1),ROWS(D$203:D218))),"")</f>
        <v>0</v>
      </c>
      <c r="F218" s="110" t="e">
        <f>IF(RIGHT(LEFT(#REF!,7),1)="T","",#REF!)</f>
        <v>#REF!</v>
      </c>
      <c r="G218" s="110">
        <f t="shared" si="54"/>
        <v>0</v>
      </c>
      <c r="H218" s="110" t="str">
        <f t="shared" si="45"/>
        <v>Varans egenskaper</v>
      </c>
      <c r="I218" s="110" t="str">
        <f t="shared" si="46"/>
        <v>Varans hållbarhet</v>
      </c>
      <c r="J218" s="110" t="str">
        <f t="shared" si="47"/>
        <v>Varans cirkularitet</v>
      </c>
      <c r="K218" s="110" t="str">
        <f t="shared" si="48"/>
        <v>Varans funktionalitet</v>
      </c>
      <c r="L218" s="110" t="str">
        <f t="shared" si="49"/>
        <v>Varans estetiska utformning</v>
      </c>
      <c r="M218" s="110" t="str">
        <f t="shared" si="50"/>
        <v>Varans anpassning till befintliga möbler och annan inredning</v>
      </c>
      <c r="N218" s="110" t="str">
        <f t="shared" si="51"/>
        <v>Varans anpassning till lokalens utformning och funktionalitet</v>
      </c>
      <c r="O218" s="110" t="str">
        <f t="shared" si="52"/>
        <v>Leveranstid</v>
      </c>
    </row>
    <row r="219" spans="3:15" x14ac:dyDescent="0.25">
      <c r="C219" s="112">
        <f t="shared" si="44"/>
        <v>0</v>
      </c>
      <c r="D219" s="112">
        <f t="array" ref="D219">IFERROR(INDEX($C$203:$C$268,SMALL(IF($C$203:$C$268&lt;&gt;"",ROW($C$203:$C$268)-ROW(C$203)+1),ROWS(D$203:D219))),"")</f>
        <v>0</v>
      </c>
      <c r="F219" s="110" t="e">
        <f>IF(RIGHT(LEFT(#REF!,7),1)="T","",#REF!)</f>
        <v>#REF!</v>
      </c>
      <c r="G219" s="110">
        <f t="shared" si="54"/>
        <v>0</v>
      </c>
      <c r="H219" s="110" t="str">
        <f t="shared" si="45"/>
        <v>Varans egenskaper</v>
      </c>
      <c r="I219" s="110" t="str">
        <f t="shared" si="46"/>
        <v>Varans hållbarhet</v>
      </c>
      <c r="J219" s="110" t="str">
        <f t="shared" si="47"/>
        <v>Varans cirkularitet</v>
      </c>
      <c r="K219" s="110" t="str">
        <f t="shared" si="48"/>
        <v>Varans funktionalitet</v>
      </c>
      <c r="L219" s="110" t="str">
        <f t="shared" si="49"/>
        <v>Varans estetiska utformning</v>
      </c>
      <c r="M219" s="110" t="str">
        <f t="shared" si="50"/>
        <v>Varans anpassning till befintliga möbler och annan inredning</v>
      </c>
      <c r="N219" s="110" t="str">
        <f t="shared" si="51"/>
        <v>Varans anpassning till lokalens utformning och funktionalitet</v>
      </c>
      <c r="O219" s="110" t="str">
        <f t="shared" si="52"/>
        <v>Leveranstid</v>
      </c>
    </row>
    <row r="220" spans="3:15" x14ac:dyDescent="0.25">
      <c r="C220" s="112">
        <f t="shared" si="44"/>
        <v>0</v>
      </c>
      <c r="D220" s="112">
        <f t="array" ref="D220">IFERROR(INDEX($C$203:$C$268,SMALL(IF($C$203:$C$268&lt;&gt;"",ROW($C$203:$C$268)-ROW(C$203)+1),ROWS(D$203:D220))),"")</f>
        <v>0</v>
      </c>
      <c r="F220" s="110" t="e">
        <f>IF(RIGHT(LEFT(#REF!,7),1)="T","",#REF!)</f>
        <v>#REF!</v>
      </c>
      <c r="G220" s="110">
        <f t="shared" si="54"/>
        <v>0</v>
      </c>
      <c r="H220" s="110" t="str">
        <f t="shared" si="45"/>
        <v>Varans egenskaper</v>
      </c>
      <c r="I220" s="110" t="str">
        <f t="shared" si="46"/>
        <v>Varans hållbarhet</v>
      </c>
      <c r="J220" s="110" t="str">
        <f t="shared" si="47"/>
        <v>Varans cirkularitet</v>
      </c>
      <c r="K220" s="110" t="str">
        <f t="shared" si="48"/>
        <v>Varans funktionalitet</v>
      </c>
      <c r="L220" s="110" t="str">
        <f t="shared" si="49"/>
        <v>Varans estetiska utformning</v>
      </c>
      <c r="M220" s="110" t="str">
        <f t="shared" si="50"/>
        <v>Varans anpassning till befintliga möbler och annan inredning</v>
      </c>
      <c r="N220" s="110" t="str">
        <f t="shared" si="51"/>
        <v>Varans anpassning till lokalens utformning och funktionalitet</v>
      </c>
      <c r="O220" s="110" t="str">
        <f t="shared" si="52"/>
        <v>Leveranstid</v>
      </c>
    </row>
    <row r="221" spans="3:15" x14ac:dyDescent="0.25">
      <c r="C221" s="112">
        <f t="shared" si="44"/>
        <v>0</v>
      </c>
      <c r="D221" s="112">
        <f t="array" ref="D221">IFERROR(INDEX($C$203:$C$268,SMALL(IF($C$203:$C$268&lt;&gt;"",ROW($C$203:$C$268)-ROW(C$203)+1),ROWS(D$203:D221))),"")</f>
        <v>0</v>
      </c>
      <c r="F221" s="110" t="e">
        <f>IF(RIGHT(LEFT(#REF!,7),1)="T","",#REF!)</f>
        <v>#REF!</v>
      </c>
      <c r="G221" s="110">
        <f t="shared" si="54"/>
        <v>0</v>
      </c>
      <c r="H221" s="110" t="str">
        <f t="shared" si="45"/>
        <v>Varans egenskaper</v>
      </c>
      <c r="I221" s="110" t="str">
        <f t="shared" si="46"/>
        <v>Varans hållbarhet</v>
      </c>
      <c r="J221" s="110" t="str">
        <f t="shared" si="47"/>
        <v>Varans cirkularitet</v>
      </c>
      <c r="K221" s="110" t="str">
        <f t="shared" si="48"/>
        <v>Varans funktionalitet</v>
      </c>
      <c r="L221" s="110" t="str">
        <f t="shared" si="49"/>
        <v>Varans estetiska utformning</v>
      </c>
      <c r="M221" s="110" t="str">
        <f t="shared" si="50"/>
        <v>Varans anpassning till befintliga möbler och annan inredning</v>
      </c>
      <c r="N221" s="110" t="str">
        <f t="shared" si="51"/>
        <v>Varans anpassning till lokalens utformning och funktionalitet</v>
      </c>
      <c r="O221" s="110" t="str">
        <f t="shared" si="52"/>
        <v>Leveranstid</v>
      </c>
    </row>
    <row r="222" spans="3:15" x14ac:dyDescent="0.25">
      <c r="C222" s="112">
        <f t="shared" si="44"/>
        <v>0</v>
      </c>
      <c r="D222" s="112">
        <f t="array" ref="D222">IFERROR(INDEX($C$203:$C$268,SMALL(IF($C$203:$C$268&lt;&gt;"",ROW($C$203:$C$268)-ROW(C$203)+1),ROWS(D$203:D222))),"")</f>
        <v>0</v>
      </c>
      <c r="F222" s="110" t="e">
        <f>IF(RIGHT(LEFT(#REF!,7),1)="T","",#REF!)</f>
        <v>#REF!</v>
      </c>
      <c r="G222" s="110">
        <f t="shared" si="54"/>
        <v>0</v>
      </c>
      <c r="H222" s="110" t="str">
        <f t="shared" si="45"/>
        <v>Varans egenskaper</v>
      </c>
      <c r="I222" s="110" t="str">
        <f t="shared" si="46"/>
        <v>Varans hållbarhet</v>
      </c>
      <c r="J222" s="110" t="str">
        <f t="shared" si="47"/>
        <v>Varans cirkularitet</v>
      </c>
      <c r="K222" s="110" t="str">
        <f t="shared" si="48"/>
        <v>Varans funktionalitet</v>
      </c>
      <c r="L222" s="110" t="str">
        <f t="shared" si="49"/>
        <v>Varans estetiska utformning</v>
      </c>
      <c r="M222" s="110" t="str">
        <f t="shared" si="50"/>
        <v>Varans anpassning till befintliga möbler och annan inredning</v>
      </c>
      <c r="N222" s="110" t="str">
        <f t="shared" si="51"/>
        <v>Varans anpassning till lokalens utformning och funktionalitet</v>
      </c>
      <c r="O222" s="110" t="str">
        <f t="shared" si="52"/>
        <v>Leveranstid</v>
      </c>
    </row>
    <row r="223" spans="3:15" x14ac:dyDescent="0.25">
      <c r="C223" s="112">
        <f t="shared" si="44"/>
        <v>0</v>
      </c>
      <c r="D223" s="112">
        <f t="array" ref="D223">IFERROR(INDEX($C$203:$C$268,SMALL(IF($C$203:$C$268&lt;&gt;"",ROW($C$203:$C$268)-ROW(C$203)+1),ROWS(D$203:D223))),"")</f>
        <v>0</v>
      </c>
      <c r="F223" s="110" t="e">
        <f>IF(RIGHT(LEFT(#REF!,7),1)="T","",#REF!)</f>
        <v>#REF!</v>
      </c>
      <c r="G223" s="110">
        <f t="shared" si="54"/>
        <v>0</v>
      </c>
      <c r="H223" s="110" t="str">
        <f t="shared" si="45"/>
        <v>Varans egenskaper</v>
      </c>
      <c r="I223" s="110" t="str">
        <f t="shared" si="46"/>
        <v>Varans hållbarhet</v>
      </c>
      <c r="J223" s="110" t="str">
        <f t="shared" si="47"/>
        <v>Varans cirkularitet</v>
      </c>
      <c r="K223" s="110" t="str">
        <f t="shared" si="48"/>
        <v>Varans funktionalitet</v>
      </c>
      <c r="L223" s="110" t="str">
        <f t="shared" si="49"/>
        <v>Varans estetiska utformning</v>
      </c>
      <c r="M223" s="110" t="str">
        <f t="shared" si="50"/>
        <v>Varans anpassning till befintliga möbler och annan inredning</v>
      </c>
      <c r="N223" s="110" t="str">
        <f t="shared" si="51"/>
        <v>Varans anpassning till lokalens utformning och funktionalitet</v>
      </c>
      <c r="O223" s="110" t="str">
        <f t="shared" si="52"/>
        <v>Leveranstid</v>
      </c>
    </row>
    <row r="224" spans="3:15" x14ac:dyDescent="0.25">
      <c r="C224" s="112">
        <f t="shared" si="44"/>
        <v>0</v>
      </c>
      <c r="D224" s="112">
        <f t="array" ref="D224">IFERROR(INDEX($C$203:$C$268,SMALL(IF($C$203:$C$268&lt;&gt;"",ROW($C$203:$C$268)-ROW(C$203)+1),ROWS(D$203:D224))),"")</f>
        <v>0</v>
      </c>
      <c r="F224" s="110" t="e">
        <f>IF(RIGHT(LEFT(#REF!,7),1)="T","",#REF!)</f>
        <v>#REF!</v>
      </c>
      <c r="G224" s="110">
        <f t="shared" si="54"/>
        <v>0</v>
      </c>
      <c r="H224" s="110" t="str">
        <f t="shared" si="45"/>
        <v>Varans egenskaper</v>
      </c>
      <c r="I224" s="110" t="str">
        <f t="shared" si="46"/>
        <v>Varans hållbarhet</v>
      </c>
      <c r="J224" s="110" t="str">
        <f t="shared" si="47"/>
        <v>Varans cirkularitet</v>
      </c>
      <c r="K224" s="110" t="str">
        <f t="shared" si="48"/>
        <v>Varans funktionalitet</v>
      </c>
      <c r="L224" s="110" t="str">
        <f t="shared" si="49"/>
        <v>Varans estetiska utformning</v>
      </c>
      <c r="M224" s="110" t="str">
        <f t="shared" si="50"/>
        <v>Varans anpassning till befintliga möbler och annan inredning</v>
      </c>
      <c r="N224" s="110" t="str">
        <f t="shared" si="51"/>
        <v>Varans anpassning till lokalens utformning och funktionalitet</v>
      </c>
      <c r="O224" s="110" t="str">
        <f t="shared" si="52"/>
        <v>Leveranstid</v>
      </c>
    </row>
    <row r="225" spans="3:15" x14ac:dyDescent="0.25">
      <c r="C225" s="112">
        <f t="shared" si="44"/>
        <v>0</v>
      </c>
      <c r="D225" s="112">
        <f t="array" ref="D225">IFERROR(INDEX($C$203:$C$268,SMALL(IF($C$203:$C$268&lt;&gt;"",ROW($C$203:$C$268)-ROW(C$203)+1),ROWS(D$203:D225))),"")</f>
        <v>0</v>
      </c>
      <c r="F225" s="110" t="e">
        <f>IF(RIGHT(LEFT(#REF!,7),1)="T","",#REF!)</f>
        <v>#REF!</v>
      </c>
      <c r="G225" s="110">
        <f t="shared" si="54"/>
        <v>0</v>
      </c>
      <c r="H225" s="110" t="str">
        <f t="shared" si="45"/>
        <v>Varans egenskaper</v>
      </c>
      <c r="I225" s="110" t="str">
        <f t="shared" si="46"/>
        <v>Varans hållbarhet</v>
      </c>
      <c r="J225" s="110" t="str">
        <f t="shared" si="47"/>
        <v>Varans cirkularitet</v>
      </c>
      <c r="K225" s="110" t="str">
        <f t="shared" si="48"/>
        <v>Varans funktionalitet</v>
      </c>
      <c r="L225" s="110" t="str">
        <f t="shared" si="49"/>
        <v>Varans estetiska utformning</v>
      </c>
      <c r="M225" s="110" t="str">
        <f t="shared" si="50"/>
        <v>Varans anpassning till befintliga möbler och annan inredning</v>
      </c>
      <c r="N225" s="110" t="str">
        <f t="shared" si="51"/>
        <v>Varans anpassning till lokalens utformning och funktionalitet</v>
      </c>
      <c r="O225" s="110" t="str">
        <f t="shared" si="52"/>
        <v>Leveranstid</v>
      </c>
    </row>
    <row r="226" spans="3:15" x14ac:dyDescent="0.25">
      <c r="C226" s="112">
        <f t="shared" si="44"/>
        <v>0</v>
      </c>
      <c r="D226" s="112">
        <f t="array" ref="D226">IFERROR(INDEX($C$203:$C$268,SMALL(IF($C$203:$C$268&lt;&gt;"",ROW($C$203:$C$268)-ROW(C$203)+1),ROWS(D$203:D226))),"")</f>
        <v>0</v>
      </c>
      <c r="F226" s="110" t="e">
        <f>IF(RIGHT(LEFT(#REF!,7),1)="T","",#REF!)</f>
        <v>#REF!</v>
      </c>
      <c r="G226" s="110">
        <f t="shared" si="54"/>
        <v>0</v>
      </c>
      <c r="H226" s="110" t="str">
        <f t="shared" si="45"/>
        <v>Varans egenskaper</v>
      </c>
      <c r="I226" s="110" t="str">
        <f t="shared" si="46"/>
        <v>Varans hållbarhet</v>
      </c>
      <c r="J226" s="110" t="str">
        <f t="shared" si="47"/>
        <v>Varans cirkularitet</v>
      </c>
      <c r="K226" s="110" t="str">
        <f t="shared" si="48"/>
        <v>Varans funktionalitet</v>
      </c>
      <c r="L226" s="110" t="str">
        <f t="shared" si="49"/>
        <v>Varans estetiska utformning</v>
      </c>
      <c r="M226" s="110" t="str">
        <f t="shared" si="50"/>
        <v>Varans anpassning till befintliga möbler och annan inredning</v>
      </c>
      <c r="N226" s="110" t="str">
        <f t="shared" si="51"/>
        <v>Varans anpassning till lokalens utformning och funktionalitet</v>
      </c>
      <c r="O226" s="110" t="str">
        <f t="shared" si="52"/>
        <v>Leveranstid</v>
      </c>
    </row>
    <row r="227" spans="3:15" x14ac:dyDescent="0.25">
      <c r="C227" s="112">
        <f t="shared" si="44"/>
        <v>0</v>
      </c>
      <c r="D227" s="112">
        <f t="array" ref="D227">IFERROR(INDEX($C$203:$C$268,SMALL(IF($C$203:$C$268&lt;&gt;"",ROW($C$203:$C$268)-ROW(C$203)+1),ROWS(D$203:D227))),"")</f>
        <v>0</v>
      </c>
      <c r="F227" s="110" t="e">
        <f>IF(RIGHT(LEFT(#REF!,7),1)="T","",#REF!)</f>
        <v>#REF!</v>
      </c>
      <c r="G227" s="110">
        <f t="shared" si="54"/>
        <v>0</v>
      </c>
      <c r="H227" s="110" t="str">
        <f t="shared" si="45"/>
        <v>Varans egenskaper</v>
      </c>
      <c r="I227" s="110" t="str">
        <f t="shared" si="46"/>
        <v>Varans hållbarhet</v>
      </c>
      <c r="J227" s="110" t="str">
        <f t="shared" si="47"/>
        <v>Varans cirkularitet</v>
      </c>
      <c r="K227" s="110" t="str">
        <f t="shared" si="48"/>
        <v>Varans funktionalitet</v>
      </c>
      <c r="L227" s="110" t="str">
        <f t="shared" si="49"/>
        <v>Varans estetiska utformning</v>
      </c>
      <c r="M227" s="110" t="str">
        <f t="shared" si="50"/>
        <v>Varans anpassning till befintliga möbler och annan inredning</v>
      </c>
      <c r="N227" s="110" t="str">
        <f t="shared" si="51"/>
        <v>Varans anpassning till lokalens utformning och funktionalitet</v>
      </c>
      <c r="O227" s="110" t="str">
        <f t="shared" si="52"/>
        <v>Leveranstid</v>
      </c>
    </row>
    <row r="228" spans="3:15" x14ac:dyDescent="0.25">
      <c r="C228" s="112">
        <f t="shared" si="44"/>
        <v>0</v>
      </c>
      <c r="D228" s="112">
        <f t="array" ref="D228">IFERROR(INDEX($C$203:$C$268,SMALL(IF($C$203:$C$268&lt;&gt;"",ROW($C$203:$C$268)-ROW(C$203)+1),ROWS(D$203:D228))),"")</f>
        <v>0</v>
      </c>
      <c r="F228" s="110" t="e">
        <f>IF(RIGHT(LEFT(#REF!,7),1)="T","",#REF!)</f>
        <v>#REF!</v>
      </c>
      <c r="G228" s="110">
        <f t="shared" si="54"/>
        <v>0</v>
      </c>
      <c r="H228" s="110" t="str">
        <f t="shared" si="45"/>
        <v>Varans egenskaper</v>
      </c>
      <c r="I228" s="110" t="str">
        <f t="shared" si="46"/>
        <v>Varans hållbarhet</v>
      </c>
      <c r="J228" s="110" t="str">
        <f t="shared" si="47"/>
        <v>Varans cirkularitet</v>
      </c>
      <c r="K228" s="110" t="str">
        <f t="shared" si="48"/>
        <v>Varans funktionalitet</v>
      </c>
      <c r="L228" s="110" t="str">
        <f t="shared" si="49"/>
        <v>Varans estetiska utformning</v>
      </c>
      <c r="M228" s="110" t="str">
        <f t="shared" si="50"/>
        <v>Varans anpassning till befintliga möbler och annan inredning</v>
      </c>
      <c r="N228" s="110" t="str">
        <f t="shared" si="51"/>
        <v>Varans anpassning till lokalens utformning och funktionalitet</v>
      </c>
      <c r="O228" s="110" t="str">
        <f t="shared" si="52"/>
        <v>Leveranstid</v>
      </c>
    </row>
    <row r="229" spans="3:15" x14ac:dyDescent="0.25">
      <c r="C229" s="112">
        <f t="shared" si="44"/>
        <v>0</v>
      </c>
      <c r="D229" s="112">
        <f t="array" ref="D229">IFERROR(INDEX($C$203:$C$268,SMALL(IF($C$203:$C$268&lt;&gt;"",ROW($C$203:$C$268)-ROW(C$203)+1),ROWS(D$203:D229))),"")</f>
        <v>0</v>
      </c>
      <c r="F229" s="110" t="e">
        <f>IF(RIGHT(LEFT(#REF!,7),1)="T","",#REF!)</f>
        <v>#REF!</v>
      </c>
      <c r="G229" s="110">
        <f t="shared" si="54"/>
        <v>0</v>
      </c>
      <c r="H229" s="110" t="str">
        <f t="shared" si="45"/>
        <v>Varans egenskaper</v>
      </c>
      <c r="I229" s="110" t="str">
        <f t="shared" si="46"/>
        <v>Varans hållbarhet</v>
      </c>
      <c r="J229" s="110" t="str">
        <f t="shared" si="47"/>
        <v>Varans cirkularitet</v>
      </c>
      <c r="K229" s="110" t="str">
        <f t="shared" si="48"/>
        <v>Varans funktionalitet</v>
      </c>
      <c r="L229" s="110" t="str">
        <f t="shared" si="49"/>
        <v>Varans estetiska utformning</v>
      </c>
      <c r="M229" s="110" t="str">
        <f t="shared" si="50"/>
        <v>Varans anpassning till befintliga möbler och annan inredning</v>
      </c>
      <c r="N229" s="110" t="str">
        <f t="shared" si="51"/>
        <v>Varans anpassning till lokalens utformning och funktionalitet</v>
      </c>
      <c r="O229" s="110" t="str">
        <f t="shared" si="52"/>
        <v>Leveranstid</v>
      </c>
    </row>
    <row r="230" spans="3:15" x14ac:dyDescent="0.25">
      <c r="C230" s="112">
        <f t="shared" si="44"/>
        <v>0</v>
      </c>
      <c r="D230" s="112">
        <f t="array" ref="D230">IFERROR(INDEX($C$203:$C$268,SMALL(IF($C$203:$C$268&lt;&gt;"",ROW($C$203:$C$268)-ROW(C$203)+1),ROWS(D$203:D230))),"")</f>
        <v>0</v>
      </c>
      <c r="F230" s="110" t="e">
        <f>IF(RIGHT(LEFT(#REF!,7),1)="T","",#REF!)</f>
        <v>#REF!</v>
      </c>
      <c r="G230" s="110">
        <f t="shared" si="54"/>
        <v>0</v>
      </c>
      <c r="H230" s="110" t="str">
        <f t="shared" si="45"/>
        <v>Varans egenskaper</v>
      </c>
      <c r="I230" s="110" t="str">
        <f t="shared" si="46"/>
        <v>Varans hållbarhet</v>
      </c>
      <c r="J230" s="110" t="str">
        <f t="shared" si="47"/>
        <v>Varans cirkularitet</v>
      </c>
      <c r="K230" s="110" t="str">
        <f t="shared" si="48"/>
        <v>Varans funktionalitet</v>
      </c>
      <c r="L230" s="110" t="str">
        <f t="shared" si="49"/>
        <v>Varans estetiska utformning</v>
      </c>
      <c r="M230" s="110" t="str">
        <f t="shared" si="50"/>
        <v>Varans anpassning till befintliga möbler och annan inredning</v>
      </c>
      <c r="N230" s="110" t="str">
        <f t="shared" si="51"/>
        <v>Varans anpassning till lokalens utformning och funktionalitet</v>
      </c>
      <c r="O230" s="110" t="str">
        <f t="shared" si="52"/>
        <v>Leveranstid</v>
      </c>
    </row>
    <row r="231" spans="3:15" x14ac:dyDescent="0.25">
      <c r="C231" s="112">
        <f t="shared" si="44"/>
        <v>0</v>
      </c>
      <c r="D231" s="112">
        <f t="array" ref="D231">IFERROR(INDEX($C$203:$C$268,SMALL(IF($C$203:$C$268&lt;&gt;"",ROW($C$203:$C$268)-ROW(C$203)+1),ROWS(D$203:D231))),"")</f>
        <v>0</v>
      </c>
      <c r="F231" s="110" t="e">
        <f>IF(RIGHT(LEFT(#REF!,7),1)="T","",#REF!)</f>
        <v>#REF!</v>
      </c>
      <c r="G231" s="110">
        <f t="shared" si="54"/>
        <v>0</v>
      </c>
      <c r="H231" s="110" t="str">
        <f t="shared" si="45"/>
        <v>Varans egenskaper</v>
      </c>
      <c r="I231" s="110" t="str">
        <f t="shared" si="46"/>
        <v>Varans hållbarhet</v>
      </c>
      <c r="J231" s="110" t="str">
        <f t="shared" si="47"/>
        <v>Varans cirkularitet</v>
      </c>
      <c r="K231" s="110" t="str">
        <f t="shared" si="48"/>
        <v>Varans funktionalitet</v>
      </c>
      <c r="L231" s="110" t="str">
        <f t="shared" si="49"/>
        <v>Varans estetiska utformning</v>
      </c>
      <c r="M231" s="110" t="str">
        <f t="shared" si="50"/>
        <v>Varans anpassning till befintliga möbler och annan inredning</v>
      </c>
      <c r="N231" s="110" t="str">
        <f t="shared" si="51"/>
        <v>Varans anpassning till lokalens utformning och funktionalitet</v>
      </c>
      <c r="O231" s="110" t="str">
        <f t="shared" si="52"/>
        <v>Leveranstid</v>
      </c>
    </row>
    <row r="232" spans="3:15" x14ac:dyDescent="0.25">
      <c r="C232" s="112">
        <f t="shared" si="44"/>
        <v>0</v>
      </c>
      <c r="D232" s="112">
        <f t="array" ref="D232">IFERROR(INDEX($C$203:$C$268,SMALL(IF($C$203:$C$268&lt;&gt;"",ROW($C$203:$C$268)-ROW(C$203)+1),ROWS(D$203:D232))),"")</f>
        <v>0</v>
      </c>
      <c r="F232" s="110" t="e">
        <f>IF(RIGHT(LEFT(#REF!,7),1)="T","",#REF!)</f>
        <v>#REF!</v>
      </c>
      <c r="G232" s="110">
        <f t="shared" ref="G232:G241" si="55">IFERROR(IF(F232="","",FIND("Tjänst",F232)),0)</f>
        <v>0</v>
      </c>
      <c r="H232" s="110" t="str">
        <f t="shared" si="45"/>
        <v>Varans egenskaper</v>
      </c>
      <c r="I232" s="110" t="str">
        <f t="shared" si="46"/>
        <v>Varans hållbarhet</v>
      </c>
      <c r="J232" s="110" t="str">
        <f t="shared" si="47"/>
        <v>Varans cirkularitet</v>
      </c>
      <c r="K232" s="110" t="str">
        <f t="shared" si="48"/>
        <v>Varans funktionalitet</v>
      </c>
      <c r="L232" s="110" t="str">
        <f t="shared" si="49"/>
        <v>Varans estetiska utformning</v>
      </c>
      <c r="M232" s="110" t="str">
        <f t="shared" si="50"/>
        <v>Varans anpassning till befintliga möbler och annan inredning</v>
      </c>
      <c r="N232" s="110" t="str">
        <f t="shared" si="51"/>
        <v>Varans anpassning till lokalens utformning och funktionalitet</v>
      </c>
      <c r="O232" s="110" t="str">
        <f t="shared" si="52"/>
        <v>Leveranstid</v>
      </c>
    </row>
    <row r="233" spans="3:15" x14ac:dyDescent="0.25">
      <c r="C233" s="112">
        <f t="shared" si="44"/>
        <v>0</v>
      </c>
      <c r="D233" s="112">
        <f t="array" ref="D233">IFERROR(INDEX($C$203:$C$268,SMALL(IF($C$203:$C$268&lt;&gt;"",ROW($C$203:$C$268)-ROW(C$203)+1),ROWS(D$203:D233))),"")</f>
        <v>0</v>
      </c>
      <c r="F233" s="110" t="e">
        <f>IF(RIGHT(LEFT(#REF!,7),1)="T","",#REF!)</f>
        <v>#REF!</v>
      </c>
      <c r="G233" s="110">
        <f t="shared" si="55"/>
        <v>0</v>
      </c>
      <c r="H233" s="110" t="str">
        <f t="shared" si="45"/>
        <v>Varans egenskaper</v>
      </c>
      <c r="I233" s="110" t="str">
        <f t="shared" si="46"/>
        <v>Varans hållbarhet</v>
      </c>
      <c r="J233" s="110" t="str">
        <f t="shared" si="47"/>
        <v>Varans cirkularitet</v>
      </c>
      <c r="K233" s="110" t="str">
        <f t="shared" si="48"/>
        <v>Varans funktionalitet</v>
      </c>
      <c r="L233" s="110" t="str">
        <f t="shared" si="49"/>
        <v>Varans estetiska utformning</v>
      </c>
      <c r="M233" s="110" t="str">
        <f t="shared" si="50"/>
        <v>Varans anpassning till befintliga möbler och annan inredning</v>
      </c>
      <c r="N233" s="110" t="str">
        <f t="shared" si="51"/>
        <v>Varans anpassning till lokalens utformning och funktionalitet</v>
      </c>
      <c r="O233" s="110" t="str">
        <f t="shared" si="52"/>
        <v>Leveranstid</v>
      </c>
    </row>
    <row r="234" spans="3:15" x14ac:dyDescent="0.25">
      <c r="C234" s="112">
        <f t="shared" si="44"/>
        <v>0</v>
      </c>
      <c r="D234" s="112">
        <f t="array" ref="D234">IFERROR(INDEX($C$203:$C$268,SMALL(IF($C$203:$C$268&lt;&gt;"",ROW($C$203:$C$268)-ROW(C$203)+1),ROWS(D$203:D234))),"")</f>
        <v>0</v>
      </c>
      <c r="F234" s="110" t="e">
        <f>IF(RIGHT(LEFT(#REF!,7),1)="T","",#REF!)</f>
        <v>#REF!</v>
      </c>
      <c r="G234" s="110">
        <f t="shared" si="55"/>
        <v>0</v>
      </c>
      <c r="H234" s="110" t="str">
        <f t="shared" si="45"/>
        <v>Varans egenskaper</v>
      </c>
      <c r="I234" s="110" t="str">
        <f t="shared" si="46"/>
        <v>Varans hållbarhet</v>
      </c>
      <c r="J234" s="110" t="str">
        <f t="shared" si="47"/>
        <v>Varans cirkularitet</v>
      </c>
      <c r="K234" s="110" t="str">
        <f t="shared" si="48"/>
        <v>Varans funktionalitet</v>
      </c>
      <c r="L234" s="110" t="str">
        <f t="shared" si="49"/>
        <v>Varans estetiska utformning</v>
      </c>
      <c r="M234" s="110" t="str">
        <f t="shared" si="50"/>
        <v>Varans anpassning till befintliga möbler och annan inredning</v>
      </c>
      <c r="N234" s="110" t="str">
        <f t="shared" si="51"/>
        <v>Varans anpassning till lokalens utformning och funktionalitet</v>
      </c>
      <c r="O234" s="110" t="str">
        <f t="shared" si="52"/>
        <v>Leveranstid</v>
      </c>
    </row>
    <row r="235" spans="3:15" x14ac:dyDescent="0.25">
      <c r="C235" s="112">
        <f t="shared" si="44"/>
        <v>0</v>
      </c>
      <c r="D235" s="112">
        <f t="array" ref="D235">IFERROR(INDEX($C$203:$C$268,SMALL(IF($C$203:$C$268&lt;&gt;"",ROW($C$203:$C$268)-ROW(C$203)+1),ROWS(D$203:D235))),"")</f>
        <v>0</v>
      </c>
      <c r="F235" s="110" t="e">
        <f>IF(RIGHT(LEFT(#REF!,7),1)="T","",#REF!)</f>
        <v>#REF!</v>
      </c>
      <c r="G235" s="110">
        <f t="shared" si="55"/>
        <v>0</v>
      </c>
      <c r="H235" s="110" t="str">
        <f t="shared" si="45"/>
        <v>Varans egenskaper</v>
      </c>
      <c r="I235" s="110" t="str">
        <f t="shared" si="46"/>
        <v>Varans hållbarhet</v>
      </c>
      <c r="J235" s="110" t="str">
        <f t="shared" si="47"/>
        <v>Varans cirkularitet</v>
      </c>
      <c r="K235" s="110" t="str">
        <f t="shared" si="48"/>
        <v>Varans funktionalitet</v>
      </c>
      <c r="L235" s="110" t="str">
        <f t="shared" si="49"/>
        <v>Varans estetiska utformning</v>
      </c>
      <c r="M235" s="110" t="str">
        <f t="shared" si="50"/>
        <v>Varans anpassning till befintliga möbler och annan inredning</v>
      </c>
      <c r="N235" s="110" t="str">
        <f t="shared" si="51"/>
        <v>Varans anpassning till lokalens utformning och funktionalitet</v>
      </c>
      <c r="O235" s="110" t="str">
        <f t="shared" si="52"/>
        <v>Leveranstid</v>
      </c>
    </row>
    <row r="236" spans="3:15" x14ac:dyDescent="0.25">
      <c r="C236" s="112">
        <f t="shared" ref="C236:C267" si="56">IF(RIGHT(LEFT(C168,7),1)="T","",C168)</f>
        <v>0</v>
      </c>
      <c r="D236" s="112">
        <f t="array" ref="D236">IFERROR(INDEX($C$203:$C$268,SMALL(IF($C$203:$C$268&lt;&gt;"",ROW($C$203:$C$268)-ROW(C$203)+1),ROWS(D$203:D236))),"")</f>
        <v>0</v>
      </c>
      <c r="F236" s="110" t="e">
        <f>IF(RIGHT(LEFT(#REF!,7),1)="T","",#REF!)</f>
        <v>#REF!</v>
      </c>
      <c r="G236" s="110">
        <f t="shared" si="55"/>
        <v>0</v>
      </c>
      <c r="H236" s="110" t="str">
        <f t="shared" si="45"/>
        <v>Varans egenskaper</v>
      </c>
      <c r="I236" s="110" t="str">
        <f t="shared" si="46"/>
        <v>Varans hållbarhet</v>
      </c>
      <c r="J236" s="110" t="str">
        <f t="shared" si="47"/>
        <v>Varans cirkularitet</v>
      </c>
      <c r="K236" s="110" t="str">
        <f t="shared" si="48"/>
        <v>Varans funktionalitet</v>
      </c>
      <c r="L236" s="110" t="str">
        <f t="shared" si="49"/>
        <v>Varans estetiska utformning</v>
      </c>
      <c r="M236" s="110" t="str">
        <f t="shared" si="50"/>
        <v>Varans anpassning till befintliga möbler och annan inredning</v>
      </c>
      <c r="N236" s="110" t="str">
        <f t="shared" si="51"/>
        <v>Varans anpassning till lokalens utformning och funktionalitet</v>
      </c>
      <c r="O236" s="110" t="str">
        <f t="shared" si="52"/>
        <v>Leveranstid</v>
      </c>
    </row>
    <row r="237" spans="3:15" x14ac:dyDescent="0.25">
      <c r="C237" s="112">
        <f t="shared" si="56"/>
        <v>0</v>
      </c>
      <c r="D237" s="112">
        <f t="array" ref="D237">IFERROR(INDEX($C$203:$C$268,SMALL(IF($C$203:$C$268&lt;&gt;"",ROW($C$203:$C$268)-ROW(C$203)+1),ROWS(D$203:D237))),"")</f>
        <v>0</v>
      </c>
      <c r="F237" s="110" t="e">
        <f>IF(RIGHT(LEFT(#REF!,7),1)="T","",#REF!)</f>
        <v>#REF!</v>
      </c>
      <c r="G237" s="110">
        <f t="shared" si="55"/>
        <v>0</v>
      </c>
      <c r="H237" s="110" t="str">
        <f t="shared" si="45"/>
        <v>Varans egenskaper</v>
      </c>
      <c r="I237" s="110" t="str">
        <f t="shared" si="46"/>
        <v>Varans hållbarhet</v>
      </c>
      <c r="J237" s="110" t="str">
        <f t="shared" si="47"/>
        <v>Varans cirkularitet</v>
      </c>
      <c r="K237" s="110" t="str">
        <f t="shared" si="48"/>
        <v>Varans funktionalitet</v>
      </c>
      <c r="L237" s="110" t="str">
        <f t="shared" si="49"/>
        <v>Varans estetiska utformning</v>
      </c>
      <c r="M237" s="110" t="str">
        <f t="shared" si="50"/>
        <v>Varans anpassning till befintliga möbler och annan inredning</v>
      </c>
      <c r="N237" s="110" t="str">
        <f t="shared" si="51"/>
        <v>Varans anpassning till lokalens utformning och funktionalitet</v>
      </c>
      <c r="O237" s="110" t="str">
        <f t="shared" si="52"/>
        <v>Leveranstid</v>
      </c>
    </row>
    <row r="238" spans="3:15" x14ac:dyDescent="0.25">
      <c r="C238" s="112">
        <f t="shared" si="56"/>
        <v>0</v>
      </c>
      <c r="D238" s="112">
        <f t="array" ref="D238">IFERROR(INDEX($C$203:$C$268,SMALL(IF($C$203:$C$268&lt;&gt;"",ROW($C$203:$C$268)-ROW(C$203)+1),ROWS(D$203:D238))),"")</f>
        <v>0</v>
      </c>
      <c r="F238" s="110" t="e">
        <f>IF(RIGHT(LEFT(#REF!,7),1)="T","",#REF!)</f>
        <v>#REF!</v>
      </c>
      <c r="G238" s="110">
        <f t="shared" si="55"/>
        <v>0</v>
      </c>
      <c r="H238" s="110" t="str">
        <f t="shared" si="45"/>
        <v>Varans egenskaper</v>
      </c>
      <c r="I238" s="110" t="str">
        <f t="shared" si="46"/>
        <v>Varans hållbarhet</v>
      </c>
      <c r="J238" s="110" t="str">
        <f t="shared" si="47"/>
        <v>Varans cirkularitet</v>
      </c>
      <c r="K238" s="110" t="str">
        <f t="shared" si="48"/>
        <v>Varans funktionalitet</v>
      </c>
      <c r="L238" s="110" t="str">
        <f t="shared" si="49"/>
        <v>Varans estetiska utformning</v>
      </c>
      <c r="M238" s="110" t="str">
        <f t="shared" si="50"/>
        <v>Varans anpassning till befintliga möbler och annan inredning</v>
      </c>
      <c r="N238" s="110" t="str">
        <f t="shared" si="51"/>
        <v>Varans anpassning till lokalens utformning och funktionalitet</v>
      </c>
      <c r="O238" s="110" t="str">
        <f t="shared" si="52"/>
        <v>Leveranstid</v>
      </c>
    </row>
    <row r="239" spans="3:15" x14ac:dyDescent="0.25">
      <c r="C239" s="112">
        <f t="shared" si="56"/>
        <v>0</v>
      </c>
      <c r="D239" s="112">
        <f t="array" ref="D239">IFERROR(INDEX($C$203:$C$268,SMALL(IF($C$203:$C$268&lt;&gt;"",ROW($C$203:$C$268)-ROW(C$203)+1),ROWS(D$203:D239))),"")</f>
        <v>0</v>
      </c>
      <c r="F239" s="110" t="e">
        <f>IF(RIGHT(LEFT(#REF!,7),1)="T","",#REF!)</f>
        <v>#REF!</v>
      </c>
      <c r="G239" s="110">
        <f t="shared" si="55"/>
        <v>0</v>
      </c>
      <c r="H239" s="110" t="str">
        <f t="shared" si="45"/>
        <v>Varans egenskaper</v>
      </c>
      <c r="I239" s="110" t="str">
        <f t="shared" si="46"/>
        <v>Varans hållbarhet</v>
      </c>
      <c r="J239" s="110" t="str">
        <f t="shared" si="47"/>
        <v>Varans cirkularitet</v>
      </c>
      <c r="K239" s="110" t="str">
        <f t="shared" si="48"/>
        <v>Varans funktionalitet</v>
      </c>
      <c r="L239" s="110" t="str">
        <f t="shared" si="49"/>
        <v>Varans estetiska utformning</v>
      </c>
      <c r="M239" s="110" t="str">
        <f t="shared" si="50"/>
        <v>Varans anpassning till befintliga möbler och annan inredning</v>
      </c>
      <c r="N239" s="110" t="str">
        <f t="shared" si="51"/>
        <v>Varans anpassning till lokalens utformning och funktionalitet</v>
      </c>
      <c r="O239" s="110" t="str">
        <f t="shared" si="52"/>
        <v>Leveranstid</v>
      </c>
    </row>
    <row r="240" spans="3:15" x14ac:dyDescent="0.25">
      <c r="C240" s="112">
        <f t="shared" si="56"/>
        <v>0</v>
      </c>
      <c r="D240" s="112">
        <f t="array" ref="D240">IFERROR(INDEX($C$203:$C$268,SMALL(IF($C$203:$C$268&lt;&gt;"",ROW($C$203:$C$268)-ROW(C$203)+1),ROWS(D$203:D240))),"")</f>
        <v>0</v>
      </c>
      <c r="F240" s="110" t="e">
        <f>IF(RIGHT(LEFT(#REF!,7),1)="T","",#REF!)</f>
        <v>#REF!</v>
      </c>
      <c r="G240" s="110">
        <f t="shared" si="55"/>
        <v>0</v>
      </c>
      <c r="H240" s="110" t="str">
        <f t="shared" si="45"/>
        <v>Varans egenskaper</v>
      </c>
      <c r="I240" s="110" t="str">
        <f t="shared" si="46"/>
        <v>Varans hållbarhet</v>
      </c>
      <c r="J240" s="110" t="str">
        <f t="shared" si="47"/>
        <v>Varans cirkularitet</v>
      </c>
      <c r="K240" s="110" t="str">
        <f t="shared" si="48"/>
        <v>Varans funktionalitet</v>
      </c>
      <c r="L240" s="110" t="str">
        <f t="shared" si="49"/>
        <v>Varans estetiska utformning</v>
      </c>
      <c r="M240" s="110" t="str">
        <f t="shared" si="50"/>
        <v>Varans anpassning till befintliga möbler och annan inredning</v>
      </c>
      <c r="N240" s="110" t="str">
        <f t="shared" si="51"/>
        <v>Varans anpassning till lokalens utformning och funktionalitet</v>
      </c>
      <c r="O240" s="110" t="str">
        <f t="shared" si="52"/>
        <v>Leveranstid</v>
      </c>
    </row>
    <row r="241" spans="3:15" x14ac:dyDescent="0.25">
      <c r="C241" s="112">
        <f t="shared" si="56"/>
        <v>0</v>
      </c>
      <c r="D241" s="112">
        <f t="array" ref="D241">IFERROR(INDEX($C$203:$C$268,SMALL(IF($C$203:$C$268&lt;&gt;"",ROW($C$203:$C$268)-ROW(C$203)+1),ROWS(D$203:D241))),"")</f>
        <v>0</v>
      </c>
      <c r="F241" s="110" t="e">
        <f>IF(RIGHT(LEFT(#REF!,7),1)="T","",#REF!)</f>
        <v>#REF!</v>
      </c>
      <c r="G241" s="110">
        <f t="shared" si="55"/>
        <v>0</v>
      </c>
      <c r="H241" s="110" t="str">
        <f t="shared" si="45"/>
        <v>Varans egenskaper</v>
      </c>
      <c r="I241" s="110" t="str">
        <f t="shared" si="46"/>
        <v>Varans hållbarhet</v>
      </c>
      <c r="J241" s="110" t="str">
        <f t="shared" si="47"/>
        <v>Varans cirkularitet</v>
      </c>
      <c r="K241" s="110" t="str">
        <f t="shared" si="48"/>
        <v>Varans funktionalitet</v>
      </c>
      <c r="L241" s="110" t="str">
        <f t="shared" si="49"/>
        <v>Varans estetiska utformning</v>
      </c>
      <c r="M241" s="110" t="str">
        <f t="shared" si="50"/>
        <v>Varans anpassning till befintliga möbler och annan inredning</v>
      </c>
      <c r="N241" s="110" t="str">
        <f t="shared" si="51"/>
        <v>Varans anpassning till lokalens utformning och funktionalitet</v>
      </c>
      <c r="O241" s="110" t="str">
        <f t="shared" si="52"/>
        <v>Leveranstid</v>
      </c>
    </row>
    <row r="242" spans="3:15" x14ac:dyDescent="0.25">
      <c r="C242" s="112">
        <f t="shared" si="56"/>
        <v>0</v>
      </c>
      <c r="D242" s="112">
        <f t="array" ref="D242">IFERROR(INDEX($C$203:$C$268,SMALL(IF($C$203:$C$268&lt;&gt;"",ROW($C$203:$C$268)-ROW(C$203)+1),ROWS(D$203:D242))),"")</f>
        <v>0</v>
      </c>
      <c r="F242" s="110" t="e">
        <f>IF(RIGHT(LEFT(#REF!,7),1)="T","",#REF!)</f>
        <v>#REF!</v>
      </c>
      <c r="G242" s="110">
        <f t="shared" si="54"/>
        <v>0</v>
      </c>
      <c r="H242" s="110" t="str">
        <f t="shared" si="45"/>
        <v>Varans egenskaper</v>
      </c>
      <c r="I242" s="110" t="str">
        <f t="shared" si="46"/>
        <v>Varans hållbarhet</v>
      </c>
      <c r="J242" s="110" t="str">
        <f t="shared" si="47"/>
        <v>Varans cirkularitet</v>
      </c>
      <c r="K242" s="110" t="str">
        <f t="shared" si="48"/>
        <v>Varans funktionalitet</v>
      </c>
      <c r="L242" s="110" t="str">
        <f t="shared" si="49"/>
        <v>Varans estetiska utformning</v>
      </c>
      <c r="M242" s="110" t="str">
        <f t="shared" si="50"/>
        <v>Varans anpassning till befintliga möbler och annan inredning</v>
      </c>
      <c r="N242" s="110" t="str">
        <f t="shared" si="51"/>
        <v>Varans anpassning till lokalens utformning och funktionalitet</v>
      </c>
      <c r="O242" s="110" t="str">
        <f t="shared" si="52"/>
        <v>Leveranstid</v>
      </c>
    </row>
    <row r="243" spans="3:15" x14ac:dyDescent="0.25">
      <c r="C243" s="112">
        <f t="shared" si="56"/>
        <v>0</v>
      </c>
      <c r="D243" s="112">
        <f t="array" ref="D243">IFERROR(INDEX($C$203:$C$268,SMALL(IF($C$203:$C$268&lt;&gt;"",ROW($C$203:$C$268)-ROW(C$203)+1),ROWS(D$203:D243))),"")</f>
        <v>0</v>
      </c>
      <c r="F243" s="110" t="e">
        <f>IF(RIGHT(LEFT(#REF!,7),1)="T","",#REF!)</f>
        <v>#REF!</v>
      </c>
      <c r="G243" s="110">
        <f t="shared" si="54"/>
        <v>0</v>
      </c>
      <c r="H243" s="110" t="str">
        <f t="shared" si="45"/>
        <v>Varans egenskaper</v>
      </c>
      <c r="I243" s="110" t="str">
        <f t="shared" si="46"/>
        <v>Varans hållbarhet</v>
      </c>
      <c r="J243" s="110" t="str">
        <f t="shared" si="47"/>
        <v>Varans cirkularitet</v>
      </c>
      <c r="K243" s="110" t="str">
        <f t="shared" si="48"/>
        <v>Varans funktionalitet</v>
      </c>
      <c r="L243" s="110" t="str">
        <f t="shared" si="49"/>
        <v>Varans estetiska utformning</v>
      </c>
      <c r="M243" s="110" t="str">
        <f t="shared" si="50"/>
        <v>Varans anpassning till befintliga möbler och annan inredning</v>
      </c>
      <c r="N243" s="110" t="str">
        <f t="shared" si="51"/>
        <v>Varans anpassning till lokalens utformning och funktionalitet</v>
      </c>
      <c r="O243" s="110" t="str">
        <f t="shared" si="52"/>
        <v>Leveranstid</v>
      </c>
    </row>
    <row r="244" spans="3:15" x14ac:dyDescent="0.25">
      <c r="C244" s="112">
        <f t="shared" si="56"/>
        <v>0</v>
      </c>
      <c r="D244" s="112">
        <f t="array" ref="D244">IFERROR(INDEX($C$203:$C$268,SMALL(IF($C$203:$C$268&lt;&gt;"",ROW($C$203:$C$268)-ROW(C$203)+1),ROWS(D$203:D244))),"")</f>
        <v>0</v>
      </c>
      <c r="F244" s="110" t="e">
        <f>IF(RIGHT(LEFT(#REF!,7),1)="T","",#REF!)</f>
        <v>#REF!</v>
      </c>
      <c r="G244" s="110">
        <f t="shared" si="54"/>
        <v>0</v>
      </c>
      <c r="H244" s="110" t="str">
        <f t="shared" si="45"/>
        <v>Varans egenskaper</v>
      </c>
      <c r="I244" s="110" t="str">
        <f t="shared" si="46"/>
        <v>Varans hållbarhet</v>
      </c>
      <c r="J244" s="110" t="str">
        <f t="shared" si="47"/>
        <v>Varans cirkularitet</v>
      </c>
      <c r="K244" s="110" t="str">
        <f t="shared" si="48"/>
        <v>Varans funktionalitet</v>
      </c>
      <c r="L244" s="110" t="str">
        <f t="shared" si="49"/>
        <v>Varans estetiska utformning</v>
      </c>
      <c r="M244" s="110" t="str">
        <f t="shared" si="50"/>
        <v>Varans anpassning till befintliga möbler och annan inredning</v>
      </c>
      <c r="N244" s="110" t="str">
        <f t="shared" si="51"/>
        <v>Varans anpassning till lokalens utformning och funktionalitet</v>
      </c>
      <c r="O244" s="110" t="str">
        <f t="shared" si="52"/>
        <v>Leveranstid</v>
      </c>
    </row>
    <row r="245" spans="3:15" x14ac:dyDescent="0.25">
      <c r="C245" s="112">
        <f t="shared" si="56"/>
        <v>0</v>
      </c>
      <c r="D245" s="112">
        <f t="array" ref="D245">IFERROR(INDEX($C$203:$C$268,SMALL(IF($C$203:$C$268&lt;&gt;"",ROW($C$203:$C$268)-ROW(C$203)+1),ROWS(D$203:D245))),"")</f>
        <v>0</v>
      </c>
      <c r="F245" s="110" t="e">
        <f>IF(RIGHT(LEFT(#REF!,7),1)="T","",#REF!)</f>
        <v>#REF!</v>
      </c>
      <c r="G245" s="110">
        <f t="shared" si="54"/>
        <v>0</v>
      </c>
      <c r="H245" s="110" t="str">
        <f t="shared" si="45"/>
        <v>Varans egenskaper</v>
      </c>
      <c r="I245" s="110" t="str">
        <f t="shared" si="46"/>
        <v>Varans hållbarhet</v>
      </c>
      <c r="J245" s="110" t="str">
        <f t="shared" si="47"/>
        <v>Varans cirkularitet</v>
      </c>
      <c r="K245" s="110" t="str">
        <f t="shared" si="48"/>
        <v>Varans funktionalitet</v>
      </c>
      <c r="L245" s="110" t="str">
        <f t="shared" si="49"/>
        <v>Varans estetiska utformning</v>
      </c>
      <c r="M245" s="110" t="str">
        <f t="shared" si="50"/>
        <v>Varans anpassning till befintliga möbler och annan inredning</v>
      </c>
      <c r="N245" s="110" t="str">
        <f t="shared" si="51"/>
        <v>Varans anpassning till lokalens utformning och funktionalitet</v>
      </c>
      <c r="O245" s="110" t="str">
        <f t="shared" si="52"/>
        <v>Leveranstid</v>
      </c>
    </row>
    <row r="246" spans="3:15" x14ac:dyDescent="0.25">
      <c r="C246" s="112">
        <f t="shared" si="56"/>
        <v>0</v>
      </c>
      <c r="D246" s="112">
        <f t="array" ref="D246">IFERROR(INDEX($C$203:$C$268,SMALL(IF($C$203:$C$268&lt;&gt;"",ROW($C$203:$C$268)-ROW(C$203)+1),ROWS(D$203:D246))),"")</f>
        <v>0</v>
      </c>
      <c r="F246" s="110" t="e">
        <f>IF(RIGHT(LEFT(#REF!,7),1)="T","",#REF!)</f>
        <v>#REF!</v>
      </c>
      <c r="G246" s="110">
        <f t="shared" si="54"/>
        <v>0</v>
      </c>
      <c r="H246" s="110" t="str">
        <f t="shared" si="45"/>
        <v>Varans egenskaper</v>
      </c>
      <c r="I246" s="110" t="str">
        <f t="shared" si="46"/>
        <v>Varans hållbarhet</v>
      </c>
      <c r="J246" s="110" t="str">
        <f t="shared" si="47"/>
        <v>Varans cirkularitet</v>
      </c>
      <c r="K246" s="110" t="str">
        <f t="shared" si="48"/>
        <v>Varans funktionalitet</v>
      </c>
      <c r="L246" s="110" t="str">
        <f t="shared" si="49"/>
        <v>Varans estetiska utformning</v>
      </c>
      <c r="M246" s="110" t="str">
        <f t="shared" si="50"/>
        <v>Varans anpassning till befintliga möbler och annan inredning</v>
      </c>
      <c r="N246" s="110" t="str">
        <f t="shared" si="51"/>
        <v>Varans anpassning till lokalens utformning och funktionalitet</v>
      </c>
      <c r="O246" s="110" t="str">
        <f t="shared" si="52"/>
        <v>Leveranstid</v>
      </c>
    </row>
    <row r="247" spans="3:15" x14ac:dyDescent="0.25">
      <c r="C247" s="112">
        <f t="shared" si="56"/>
        <v>0</v>
      </c>
      <c r="D247" s="112">
        <f t="array" ref="D247">IFERROR(INDEX($C$203:$C$268,SMALL(IF($C$203:$C$268&lt;&gt;"",ROW($C$203:$C$268)-ROW(C$203)+1),ROWS(D$203:D247))),"")</f>
        <v>0</v>
      </c>
      <c r="F247" s="110" t="e">
        <f>IF(RIGHT(LEFT(#REF!,7),1)="T","",#REF!)</f>
        <v>#REF!</v>
      </c>
      <c r="G247" s="110">
        <f t="shared" si="54"/>
        <v>0</v>
      </c>
      <c r="H247" s="110" t="str">
        <f t="shared" si="45"/>
        <v>Varans egenskaper</v>
      </c>
      <c r="I247" s="110" t="str">
        <f t="shared" si="46"/>
        <v>Varans hållbarhet</v>
      </c>
      <c r="J247" s="110" t="str">
        <f t="shared" si="47"/>
        <v>Varans cirkularitet</v>
      </c>
      <c r="K247" s="110" t="str">
        <f t="shared" si="48"/>
        <v>Varans funktionalitet</v>
      </c>
      <c r="L247" s="110" t="str">
        <f t="shared" si="49"/>
        <v>Varans estetiska utformning</v>
      </c>
      <c r="M247" s="110" t="str">
        <f t="shared" si="50"/>
        <v>Varans anpassning till befintliga möbler och annan inredning</v>
      </c>
      <c r="N247" s="110" t="str">
        <f t="shared" si="51"/>
        <v>Varans anpassning till lokalens utformning och funktionalitet</v>
      </c>
      <c r="O247" s="110" t="str">
        <f t="shared" si="52"/>
        <v>Leveranstid</v>
      </c>
    </row>
    <row r="248" spans="3:15" x14ac:dyDescent="0.25">
      <c r="C248" s="112">
        <f t="shared" si="56"/>
        <v>0</v>
      </c>
      <c r="D248" s="112">
        <f t="array" ref="D248">IFERROR(INDEX($C$203:$C$268,SMALL(IF($C$203:$C$268&lt;&gt;"",ROW($C$203:$C$268)-ROW(C$203)+1),ROWS(D$203:D248))),"")</f>
        <v>0</v>
      </c>
      <c r="F248" s="110" t="e">
        <f>IF(RIGHT(LEFT(#REF!,7),1)="T","",#REF!)</f>
        <v>#REF!</v>
      </c>
      <c r="G248" s="110">
        <f t="shared" si="54"/>
        <v>0</v>
      </c>
      <c r="H248" s="110" t="str">
        <f t="shared" si="45"/>
        <v>Varans egenskaper</v>
      </c>
      <c r="I248" s="110" t="str">
        <f t="shared" si="46"/>
        <v>Varans hållbarhet</v>
      </c>
      <c r="J248" s="110" t="str">
        <f t="shared" si="47"/>
        <v>Varans cirkularitet</v>
      </c>
      <c r="K248" s="110" t="str">
        <f t="shared" si="48"/>
        <v>Varans funktionalitet</v>
      </c>
      <c r="L248" s="110" t="str">
        <f t="shared" si="49"/>
        <v>Varans estetiska utformning</v>
      </c>
      <c r="M248" s="110" t="str">
        <f t="shared" si="50"/>
        <v>Varans anpassning till befintliga möbler och annan inredning</v>
      </c>
      <c r="N248" s="110" t="str">
        <f t="shared" si="51"/>
        <v>Varans anpassning till lokalens utformning och funktionalitet</v>
      </c>
      <c r="O248" s="110" t="str">
        <f t="shared" si="52"/>
        <v>Leveranstid</v>
      </c>
    </row>
    <row r="249" spans="3:15" x14ac:dyDescent="0.25">
      <c r="C249" s="112">
        <f t="shared" si="56"/>
        <v>0</v>
      </c>
      <c r="D249" s="112">
        <f t="array" ref="D249">IFERROR(INDEX($C$203:$C$268,SMALL(IF($C$203:$C$268&lt;&gt;"",ROW($C$203:$C$268)-ROW(C$203)+1),ROWS(D$203:D249))),"")</f>
        <v>0</v>
      </c>
      <c r="F249" s="110" t="e">
        <f>IF(RIGHT(LEFT(#REF!,7),1)="T","",#REF!)</f>
        <v>#REF!</v>
      </c>
      <c r="G249" s="110">
        <f t="shared" si="54"/>
        <v>0</v>
      </c>
      <c r="H249" s="110" t="str">
        <f t="shared" si="45"/>
        <v>Varans egenskaper</v>
      </c>
      <c r="I249" s="110" t="str">
        <f t="shared" si="46"/>
        <v>Varans hållbarhet</v>
      </c>
      <c r="J249" s="110" t="str">
        <f t="shared" si="47"/>
        <v>Varans cirkularitet</v>
      </c>
      <c r="K249" s="110" t="str">
        <f t="shared" si="48"/>
        <v>Varans funktionalitet</v>
      </c>
      <c r="L249" s="110" t="str">
        <f t="shared" si="49"/>
        <v>Varans estetiska utformning</v>
      </c>
      <c r="M249" s="110" t="str">
        <f t="shared" si="50"/>
        <v>Varans anpassning till befintliga möbler och annan inredning</v>
      </c>
      <c r="N249" s="110" t="str">
        <f t="shared" si="51"/>
        <v>Varans anpassning till lokalens utformning och funktionalitet</v>
      </c>
      <c r="O249" s="110" t="str">
        <f t="shared" si="52"/>
        <v>Leveranstid</v>
      </c>
    </row>
    <row r="250" spans="3:15" x14ac:dyDescent="0.25">
      <c r="C250" s="112">
        <f t="shared" si="56"/>
        <v>0</v>
      </c>
      <c r="D250" s="112">
        <f t="array" ref="D250">IFERROR(INDEX($C$203:$C$268,SMALL(IF($C$203:$C$268&lt;&gt;"",ROW($C$203:$C$268)-ROW(C$203)+1),ROWS(D$203:D250))),"")</f>
        <v>0</v>
      </c>
      <c r="F250" s="110" t="e">
        <f>IF(RIGHT(LEFT(#REF!,7),1)="T","",#REF!)</f>
        <v>#REF!</v>
      </c>
      <c r="G250" s="110">
        <f t="shared" si="54"/>
        <v>0</v>
      </c>
      <c r="H250" s="110" t="str">
        <f t="shared" si="45"/>
        <v>Varans egenskaper</v>
      </c>
      <c r="I250" s="110" t="str">
        <f t="shared" si="46"/>
        <v>Varans hållbarhet</v>
      </c>
      <c r="J250" s="110" t="str">
        <f t="shared" si="47"/>
        <v>Varans cirkularitet</v>
      </c>
      <c r="K250" s="110" t="str">
        <f t="shared" si="48"/>
        <v>Varans funktionalitet</v>
      </c>
      <c r="L250" s="110" t="str">
        <f t="shared" si="49"/>
        <v>Varans estetiska utformning</v>
      </c>
      <c r="M250" s="110" t="str">
        <f t="shared" si="50"/>
        <v>Varans anpassning till befintliga möbler och annan inredning</v>
      </c>
      <c r="N250" s="110" t="str">
        <f t="shared" si="51"/>
        <v>Varans anpassning till lokalens utformning och funktionalitet</v>
      </c>
      <c r="O250" s="110" t="str">
        <f t="shared" si="52"/>
        <v>Leveranstid</v>
      </c>
    </row>
    <row r="251" spans="3:15" x14ac:dyDescent="0.25">
      <c r="C251" s="112">
        <f t="shared" si="56"/>
        <v>0</v>
      </c>
      <c r="D251" s="112">
        <f t="array" ref="D251">IFERROR(INDEX($C$203:$C$268,SMALL(IF($C$203:$C$268&lt;&gt;"",ROW($C$203:$C$268)-ROW(C$203)+1),ROWS(D$203:D251))),"")</f>
        <v>0</v>
      </c>
      <c r="F251" s="110" t="e">
        <f>IF(RIGHT(LEFT(#REF!,7),1)="T","",#REF!)</f>
        <v>#REF!</v>
      </c>
      <c r="G251" s="110">
        <f t="shared" si="54"/>
        <v>0</v>
      </c>
      <c r="H251" s="110" t="str">
        <f t="shared" si="45"/>
        <v>Varans egenskaper</v>
      </c>
      <c r="I251" s="110" t="str">
        <f t="shared" si="46"/>
        <v>Varans hållbarhet</v>
      </c>
      <c r="J251" s="110" t="str">
        <f t="shared" si="47"/>
        <v>Varans cirkularitet</v>
      </c>
      <c r="K251" s="110" t="str">
        <f t="shared" si="48"/>
        <v>Varans funktionalitet</v>
      </c>
      <c r="L251" s="110" t="str">
        <f t="shared" si="49"/>
        <v>Varans estetiska utformning</v>
      </c>
      <c r="M251" s="110" t="str">
        <f t="shared" si="50"/>
        <v>Varans anpassning till befintliga möbler och annan inredning</v>
      </c>
      <c r="N251" s="110" t="str">
        <f t="shared" si="51"/>
        <v>Varans anpassning till lokalens utformning och funktionalitet</v>
      </c>
      <c r="O251" s="110" t="str">
        <f t="shared" si="52"/>
        <v>Leveranstid</v>
      </c>
    </row>
    <row r="252" spans="3:15" x14ac:dyDescent="0.25">
      <c r="C252" s="112">
        <f t="shared" si="56"/>
        <v>0</v>
      </c>
      <c r="D252" s="112">
        <f t="array" ref="D252">IFERROR(INDEX($C$203:$C$268,SMALL(IF($C$203:$C$268&lt;&gt;"",ROW($C$203:$C$268)-ROW(C$203)+1),ROWS(D$203:D252))),"")</f>
        <v>0</v>
      </c>
      <c r="F252" s="110" t="e">
        <f>IF(RIGHT(LEFT(#REF!,7),1)="T","",#REF!)</f>
        <v>#REF!</v>
      </c>
      <c r="G252" s="110">
        <f t="shared" ref="G252:G260" si="57">IFERROR(IF(F252="","",FIND("Tjänst",F252)),0)</f>
        <v>0</v>
      </c>
      <c r="H252" s="110" t="str">
        <f t="shared" si="45"/>
        <v>Varans egenskaper</v>
      </c>
      <c r="I252" s="110" t="str">
        <f t="shared" si="46"/>
        <v>Varans hållbarhet</v>
      </c>
      <c r="J252" s="110" t="str">
        <f t="shared" si="47"/>
        <v>Varans cirkularitet</v>
      </c>
      <c r="K252" s="110" t="str">
        <f t="shared" si="48"/>
        <v>Varans funktionalitet</v>
      </c>
      <c r="L252" s="110" t="str">
        <f t="shared" si="49"/>
        <v>Varans estetiska utformning</v>
      </c>
      <c r="M252" s="110" t="str">
        <f t="shared" si="50"/>
        <v>Varans anpassning till befintliga möbler och annan inredning</v>
      </c>
      <c r="N252" s="110" t="str">
        <f t="shared" si="51"/>
        <v>Varans anpassning till lokalens utformning och funktionalitet</v>
      </c>
      <c r="O252" s="110" t="str">
        <f t="shared" si="52"/>
        <v>Leveranstid</v>
      </c>
    </row>
    <row r="253" spans="3:15" x14ac:dyDescent="0.25">
      <c r="C253" s="112">
        <f t="shared" si="56"/>
        <v>0</v>
      </c>
      <c r="D253" s="112">
        <f t="array" ref="D253">IFERROR(INDEX($C$203:$C$268,SMALL(IF($C$203:$C$268&lt;&gt;"",ROW($C$203:$C$268)-ROW(C$203)+1),ROWS(D$203:D253))),"")</f>
        <v>0</v>
      </c>
      <c r="F253" s="110" t="e">
        <f>IF(RIGHT(LEFT(#REF!,7),1)="T","",#REF!)</f>
        <v>#REF!</v>
      </c>
      <c r="G253" s="110">
        <f t="shared" si="57"/>
        <v>0</v>
      </c>
      <c r="H253" s="110" t="str">
        <f t="shared" si="45"/>
        <v>Varans egenskaper</v>
      </c>
      <c r="I253" s="110" t="str">
        <f t="shared" si="46"/>
        <v>Varans hållbarhet</v>
      </c>
      <c r="J253" s="110" t="str">
        <f t="shared" si="47"/>
        <v>Varans cirkularitet</v>
      </c>
      <c r="K253" s="110" t="str">
        <f t="shared" si="48"/>
        <v>Varans funktionalitet</v>
      </c>
      <c r="L253" s="110" t="str">
        <f t="shared" si="49"/>
        <v>Varans estetiska utformning</v>
      </c>
      <c r="M253" s="110" t="str">
        <f t="shared" si="50"/>
        <v>Varans anpassning till befintliga möbler och annan inredning</v>
      </c>
      <c r="N253" s="110" t="str">
        <f t="shared" si="51"/>
        <v>Varans anpassning till lokalens utformning och funktionalitet</v>
      </c>
      <c r="O253" s="110" t="str">
        <f t="shared" si="52"/>
        <v>Leveranstid</v>
      </c>
    </row>
    <row r="254" spans="3:15" x14ac:dyDescent="0.25">
      <c r="C254" s="112">
        <f t="shared" si="56"/>
        <v>0</v>
      </c>
      <c r="D254" s="112">
        <f t="array" ref="D254">IFERROR(INDEX($C$203:$C$268,SMALL(IF($C$203:$C$268&lt;&gt;"",ROW($C$203:$C$268)-ROW(C$203)+1),ROWS(D$203:D254))),"")</f>
        <v>0</v>
      </c>
      <c r="F254" s="110" t="e">
        <f>IF(RIGHT(LEFT(#REF!,7),1)="T","",#REF!)</f>
        <v>#REF!</v>
      </c>
      <c r="G254" s="110">
        <f t="shared" si="57"/>
        <v>0</v>
      </c>
      <c r="H254" s="110" t="str">
        <f t="shared" si="45"/>
        <v>Varans egenskaper</v>
      </c>
      <c r="I254" s="110" t="str">
        <f t="shared" si="46"/>
        <v>Varans hållbarhet</v>
      </c>
      <c r="J254" s="110" t="str">
        <f t="shared" si="47"/>
        <v>Varans cirkularitet</v>
      </c>
      <c r="K254" s="110" t="str">
        <f t="shared" si="48"/>
        <v>Varans funktionalitet</v>
      </c>
      <c r="L254" s="110" t="str">
        <f t="shared" si="49"/>
        <v>Varans estetiska utformning</v>
      </c>
      <c r="M254" s="110" t="str">
        <f t="shared" si="50"/>
        <v>Varans anpassning till befintliga möbler och annan inredning</v>
      </c>
      <c r="N254" s="110" t="str">
        <f t="shared" si="51"/>
        <v>Varans anpassning till lokalens utformning och funktionalitet</v>
      </c>
      <c r="O254" s="110" t="str">
        <f t="shared" si="52"/>
        <v>Leveranstid</v>
      </c>
    </row>
    <row r="255" spans="3:15" x14ac:dyDescent="0.25">
      <c r="C255" s="112">
        <f t="shared" si="56"/>
        <v>0</v>
      </c>
      <c r="D255" s="112">
        <f t="array" ref="D255">IFERROR(INDEX($C$203:$C$268,SMALL(IF($C$203:$C$268&lt;&gt;"",ROW($C$203:$C$268)-ROW(C$203)+1),ROWS(D$203:D255))),"")</f>
        <v>0</v>
      </c>
      <c r="F255" s="110" t="e">
        <f>IF(RIGHT(LEFT(#REF!,7),1)="T","",#REF!)</f>
        <v>#REF!</v>
      </c>
      <c r="G255" s="110">
        <f t="shared" si="57"/>
        <v>0</v>
      </c>
      <c r="H255" s="110" t="str">
        <f t="shared" si="45"/>
        <v>Varans egenskaper</v>
      </c>
      <c r="I255" s="110" t="str">
        <f t="shared" si="46"/>
        <v>Varans hållbarhet</v>
      </c>
      <c r="J255" s="110" t="str">
        <f t="shared" si="47"/>
        <v>Varans cirkularitet</v>
      </c>
      <c r="K255" s="110" t="str">
        <f t="shared" si="48"/>
        <v>Varans funktionalitet</v>
      </c>
      <c r="L255" s="110" t="str">
        <f t="shared" si="49"/>
        <v>Varans estetiska utformning</v>
      </c>
      <c r="M255" s="110" t="str">
        <f t="shared" si="50"/>
        <v>Varans anpassning till befintliga möbler och annan inredning</v>
      </c>
      <c r="N255" s="110" t="str">
        <f t="shared" si="51"/>
        <v>Varans anpassning till lokalens utformning och funktionalitet</v>
      </c>
      <c r="O255" s="110" t="str">
        <f t="shared" si="52"/>
        <v>Leveranstid</v>
      </c>
    </row>
    <row r="256" spans="3:15" x14ac:dyDescent="0.25">
      <c r="C256" s="112">
        <f t="shared" si="56"/>
        <v>0</v>
      </c>
      <c r="D256" s="112">
        <f t="array" ref="D256">IFERROR(INDEX($C$203:$C$268,SMALL(IF($C$203:$C$268&lt;&gt;"",ROW($C$203:$C$268)-ROW(C$203)+1),ROWS(D$203:D256))),"")</f>
        <v>0</v>
      </c>
      <c r="F256" s="110" t="e">
        <f>IF(RIGHT(LEFT(#REF!,7),1)="T","",#REF!)</f>
        <v>#REF!</v>
      </c>
      <c r="G256" s="110">
        <f t="shared" si="57"/>
        <v>0</v>
      </c>
      <c r="H256" s="110" t="str">
        <f t="shared" si="45"/>
        <v>Varans egenskaper</v>
      </c>
      <c r="I256" s="110" t="str">
        <f t="shared" si="46"/>
        <v>Varans hållbarhet</v>
      </c>
      <c r="J256" s="110" t="str">
        <f t="shared" si="47"/>
        <v>Varans cirkularitet</v>
      </c>
      <c r="K256" s="110" t="str">
        <f t="shared" si="48"/>
        <v>Varans funktionalitet</v>
      </c>
      <c r="L256" s="110" t="str">
        <f t="shared" si="49"/>
        <v>Varans estetiska utformning</v>
      </c>
      <c r="M256" s="110" t="str">
        <f t="shared" si="50"/>
        <v>Varans anpassning till befintliga möbler och annan inredning</v>
      </c>
      <c r="N256" s="110" t="str">
        <f t="shared" si="51"/>
        <v>Varans anpassning till lokalens utformning och funktionalitet</v>
      </c>
      <c r="O256" s="110" t="str">
        <f t="shared" si="52"/>
        <v>Leveranstid</v>
      </c>
    </row>
    <row r="257" spans="3:15" x14ac:dyDescent="0.25">
      <c r="C257" s="112">
        <f t="shared" si="56"/>
        <v>0</v>
      </c>
      <c r="D257" s="112">
        <f t="array" ref="D257">IFERROR(INDEX($C$203:$C$268,SMALL(IF($C$203:$C$268&lt;&gt;"",ROW($C$203:$C$268)-ROW(C$203)+1),ROWS(D$203:D257))),"")</f>
        <v>0</v>
      </c>
      <c r="F257" s="110" t="e">
        <f>IF(RIGHT(LEFT(#REF!,7),1)="T","",#REF!)</f>
        <v>#REF!</v>
      </c>
      <c r="G257" s="110">
        <f t="shared" si="57"/>
        <v>0</v>
      </c>
      <c r="H257" s="110" t="str">
        <f t="shared" si="45"/>
        <v>Varans egenskaper</v>
      </c>
      <c r="I257" s="110" t="str">
        <f t="shared" si="46"/>
        <v>Varans hållbarhet</v>
      </c>
      <c r="J257" s="110" t="str">
        <f t="shared" si="47"/>
        <v>Varans cirkularitet</v>
      </c>
      <c r="K257" s="110" t="str">
        <f t="shared" si="48"/>
        <v>Varans funktionalitet</v>
      </c>
      <c r="L257" s="110" t="str">
        <f t="shared" si="49"/>
        <v>Varans estetiska utformning</v>
      </c>
      <c r="M257" s="110" t="str">
        <f t="shared" si="50"/>
        <v>Varans anpassning till befintliga möbler och annan inredning</v>
      </c>
      <c r="N257" s="110" t="str">
        <f t="shared" si="51"/>
        <v>Varans anpassning till lokalens utformning och funktionalitet</v>
      </c>
      <c r="O257" s="110" t="str">
        <f t="shared" si="52"/>
        <v>Leveranstid</v>
      </c>
    </row>
    <row r="258" spans="3:15" x14ac:dyDescent="0.25">
      <c r="C258" s="112">
        <f t="shared" si="56"/>
        <v>0</v>
      </c>
      <c r="D258" s="112">
        <f t="array" ref="D258">IFERROR(INDEX($C$203:$C$268,SMALL(IF($C$203:$C$268&lt;&gt;"",ROW($C$203:$C$268)-ROW(C$203)+1),ROWS(D$203:D258))),"")</f>
        <v>0</v>
      </c>
      <c r="F258" s="110" t="e">
        <f>IF(RIGHT(LEFT(#REF!,7),1)="T","",#REF!)</f>
        <v>#REF!</v>
      </c>
      <c r="G258" s="110">
        <f t="shared" si="57"/>
        <v>0</v>
      </c>
      <c r="H258" s="110" t="str">
        <f t="shared" si="45"/>
        <v>Varans egenskaper</v>
      </c>
      <c r="I258" s="110" t="str">
        <f t="shared" si="46"/>
        <v>Varans hållbarhet</v>
      </c>
      <c r="J258" s="110" t="str">
        <f t="shared" si="47"/>
        <v>Varans cirkularitet</v>
      </c>
      <c r="K258" s="110" t="str">
        <f t="shared" si="48"/>
        <v>Varans funktionalitet</v>
      </c>
      <c r="L258" s="110" t="str">
        <f t="shared" si="49"/>
        <v>Varans estetiska utformning</v>
      </c>
      <c r="M258" s="110" t="str">
        <f t="shared" si="50"/>
        <v>Varans anpassning till befintliga möbler och annan inredning</v>
      </c>
      <c r="N258" s="110" t="str">
        <f t="shared" si="51"/>
        <v>Varans anpassning till lokalens utformning och funktionalitet</v>
      </c>
      <c r="O258" s="110" t="str">
        <f t="shared" si="52"/>
        <v>Leveranstid</v>
      </c>
    </row>
    <row r="259" spans="3:15" x14ac:dyDescent="0.25">
      <c r="C259" s="112">
        <f t="shared" si="56"/>
        <v>0</v>
      </c>
      <c r="D259" s="112">
        <f t="array" ref="D259">IFERROR(INDEX($C$203:$C$268,SMALL(IF($C$203:$C$268&lt;&gt;"",ROW($C$203:$C$268)-ROW(C$203)+1),ROWS(D$203:D259))),"")</f>
        <v>0</v>
      </c>
      <c r="F259" s="110" t="e">
        <f>IF(RIGHT(LEFT(#REF!,7),1)="T","",#REF!)</f>
        <v>#REF!</v>
      </c>
      <c r="G259" s="110">
        <f t="shared" si="57"/>
        <v>0</v>
      </c>
      <c r="H259" s="110" t="str">
        <f t="shared" si="45"/>
        <v>Varans egenskaper</v>
      </c>
      <c r="I259" s="110" t="str">
        <f t="shared" si="46"/>
        <v>Varans hållbarhet</v>
      </c>
      <c r="J259" s="110" t="str">
        <f t="shared" si="47"/>
        <v>Varans cirkularitet</v>
      </c>
      <c r="K259" s="110" t="str">
        <f t="shared" si="48"/>
        <v>Varans funktionalitet</v>
      </c>
      <c r="L259" s="110" t="str">
        <f t="shared" si="49"/>
        <v>Varans estetiska utformning</v>
      </c>
      <c r="M259" s="110" t="str">
        <f t="shared" si="50"/>
        <v>Varans anpassning till befintliga möbler och annan inredning</v>
      </c>
      <c r="N259" s="110" t="str">
        <f t="shared" si="51"/>
        <v>Varans anpassning till lokalens utformning och funktionalitet</v>
      </c>
      <c r="O259" s="110" t="str">
        <f t="shared" si="52"/>
        <v>Leveranstid</v>
      </c>
    </row>
    <row r="260" spans="3:15" x14ac:dyDescent="0.25">
      <c r="C260" s="112">
        <f t="shared" si="56"/>
        <v>0</v>
      </c>
      <c r="D260" s="112">
        <f t="array" ref="D260">IFERROR(INDEX($C$203:$C$268,SMALL(IF($C$203:$C$268&lt;&gt;"",ROW($C$203:$C$268)-ROW(C$203)+1),ROWS(D$203:D260))),"")</f>
        <v>0</v>
      </c>
      <c r="F260" s="110" t="e">
        <f>IF(RIGHT(LEFT(#REF!,7),1)="T","",#REF!)</f>
        <v>#REF!</v>
      </c>
      <c r="G260" s="110">
        <f t="shared" si="57"/>
        <v>0</v>
      </c>
      <c r="H260" s="110" t="str">
        <f t="shared" si="45"/>
        <v>Varans egenskaper</v>
      </c>
      <c r="I260" s="110" t="str">
        <f t="shared" si="46"/>
        <v>Varans hållbarhet</v>
      </c>
      <c r="J260" s="110" t="str">
        <f t="shared" si="47"/>
        <v>Varans cirkularitet</v>
      </c>
      <c r="K260" s="110" t="str">
        <f t="shared" si="48"/>
        <v>Varans funktionalitet</v>
      </c>
      <c r="L260" s="110" t="str">
        <f t="shared" si="49"/>
        <v>Varans estetiska utformning</v>
      </c>
      <c r="M260" s="110" t="str">
        <f t="shared" si="50"/>
        <v>Varans anpassning till befintliga möbler och annan inredning</v>
      </c>
      <c r="N260" s="110" t="str">
        <f t="shared" si="51"/>
        <v>Varans anpassning till lokalens utformning och funktionalitet</v>
      </c>
      <c r="O260" s="110" t="str">
        <f t="shared" si="52"/>
        <v>Leveranstid</v>
      </c>
    </row>
    <row r="261" spans="3:15" x14ac:dyDescent="0.25">
      <c r="C261" s="112">
        <f t="shared" si="56"/>
        <v>0</v>
      </c>
      <c r="D261" s="112">
        <f t="array" ref="D261">IFERROR(INDEX($C$203:$C$268,SMALL(IF($C$203:$C$268&lt;&gt;"",ROW($C$203:$C$268)-ROW(C$203)+1),ROWS(D$203:D261))),"")</f>
        <v>0</v>
      </c>
      <c r="F261" s="110" t="e">
        <f>IF(RIGHT(LEFT(#REF!,7),1)="T","",#REF!)</f>
        <v>#REF!</v>
      </c>
      <c r="G261" s="110">
        <f t="shared" si="54"/>
        <v>0</v>
      </c>
      <c r="H261" s="110" t="str">
        <f t="shared" si="45"/>
        <v>Varans egenskaper</v>
      </c>
      <c r="I261" s="110" t="str">
        <f t="shared" si="46"/>
        <v>Varans hållbarhet</v>
      </c>
      <c r="J261" s="110" t="str">
        <f t="shared" si="47"/>
        <v>Varans cirkularitet</v>
      </c>
      <c r="K261" s="110" t="str">
        <f t="shared" si="48"/>
        <v>Varans funktionalitet</v>
      </c>
      <c r="L261" s="110" t="str">
        <f t="shared" si="49"/>
        <v>Varans estetiska utformning</v>
      </c>
      <c r="M261" s="110" t="str">
        <f t="shared" si="50"/>
        <v>Varans anpassning till befintliga möbler och annan inredning</v>
      </c>
      <c r="N261" s="110" t="str">
        <f t="shared" si="51"/>
        <v>Varans anpassning till lokalens utformning och funktionalitet</v>
      </c>
      <c r="O261" s="110" t="str">
        <f t="shared" si="52"/>
        <v>Leveranstid</v>
      </c>
    </row>
    <row r="262" spans="3:15" x14ac:dyDescent="0.25">
      <c r="C262" s="112">
        <f t="shared" si="56"/>
        <v>0</v>
      </c>
      <c r="D262" s="112">
        <f t="array" ref="D262">IFERROR(INDEX($C$203:$C$268,SMALL(IF($C$203:$C$268&lt;&gt;"",ROW($C$203:$C$268)-ROW(C$203)+1),ROWS(D$203:D262))),"")</f>
        <v>0</v>
      </c>
      <c r="F262" s="110" t="e">
        <f>IF(RIGHT(LEFT(#REF!,7),1)="T","",#REF!)</f>
        <v>#REF!</v>
      </c>
      <c r="G262" s="110">
        <f t="shared" si="53"/>
        <v>0</v>
      </c>
      <c r="H262" s="110" t="str">
        <f t="shared" si="45"/>
        <v>Varans egenskaper</v>
      </c>
      <c r="I262" s="110" t="str">
        <f t="shared" si="46"/>
        <v>Varans hållbarhet</v>
      </c>
      <c r="J262" s="110" t="str">
        <f t="shared" si="47"/>
        <v>Varans cirkularitet</v>
      </c>
      <c r="K262" s="110" t="str">
        <f t="shared" si="48"/>
        <v>Varans funktionalitet</v>
      </c>
      <c r="L262" s="110" t="str">
        <f t="shared" si="49"/>
        <v>Varans estetiska utformning</v>
      </c>
      <c r="M262" s="110" t="str">
        <f t="shared" si="50"/>
        <v>Varans anpassning till befintliga möbler och annan inredning</v>
      </c>
      <c r="N262" s="110" t="str">
        <f t="shared" si="51"/>
        <v>Varans anpassning till lokalens utformning och funktionalitet</v>
      </c>
      <c r="O262" s="110" t="str">
        <f t="shared" si="52"/>
        <v>Leveranstid</v>
      </c>
    </row>
    <row r="263" spans="3:15" x14ac:dyDescent="0.25">
      <c r="C263" s="112">
        <f t="shared" si="56"/>
        <v>0</v>
      </c>
      <c r="D263" s="112">
        <f t="array" ref="D263">IFERROR(INDEX($C$203:$C$268,SMALL(IF($C$203:$C$268&lt;&gt;"",ROW($C$203:$C$268)-ROW(C$203)+1),ROWS(D$203:D263))),"")</f>
        <v>0</v>
      </c>
      <c r="F263" s="110" t="e">
        <f>IF(RIGHT(LEFT(#REF!,7),1)="T","",#REF!)</f>
        <v>#REF!</v>
      </c>
      <c r="G263" s="110">
        <f t="shared" si="53"/>
        <v>0</v>
      </c>
      <c r="H263" s="110" t="str">
        <f t="shared" si="45"/>
        <v>Varans egenskaper</v>
      </c>
      <c r="I263" s="110" t="str">
        <f t="shared" si="46"/>
        <v>Varans hållbarhet</v>
      </c>
      <c r="J263" s="110" t="str">
        <f t="shared" si="47"/>
        <v>Varans cirkularitet</v>
      </c>
      <c r="K263" s="110" t="str">
        <f t="shared" si="48"/>
        <v>Varans funktionalitet</v>
      </c>
      <c r="L263" s="110" t="str">
        <f t="shared" si="49"/>
        <v>Varans estetiska utformning</v>
      </c>
      <c r="M263" s="110" t="str">
        <f t="shared" si="50"/>
        <v>Varans anpassning till befintliga möbler och annan inredning</v>
      </c>
      <c r="N263" s="110" t="str">
        <f t="shared" si="51"/>
        <v>Varans anpassning till lokalens utformning och funktionalitet</v>
      </c>
      <c r="O263" s="110" t="str">
        <f t="shared" si="52"/>
        <v>Leveranstid</v>
      </c>
    </row>
    <row r="264" spans="3:15" x14ac:dyDescent="0.25">
      <c r="C264" s="112">
        <f t="shared" si="56"/>
        <v>0</v>
      </c>
      <c r="D264" s="112">
        <f t="array" ref="D264">IFERROR(INDEX($C$203:$C$268,SMALL(IF($C$203:$C$268&lt;&gt;"",ROW($C$203:$C$268)-ROW(C$203)+1),ROWS(D$203:D264))),"")</f>
        <v>0</v>
      </c>
      <c r="F264" s="110" t="e">
        <f>IF(RIGHT(LEFT(#REF!,7),1)="T","",#REF!)</f>
        <v>#REF!</v>
      </c>
      <c r="G264" s="110">
        <f t="shared" si="53"/>
        <v>0</v>
      </c>
      <c r="H264" s="110" t="str">
        <f t="shared" si="45"/>
        <v>Varans egenskaper</v>
      </c>
      <c r="I264" s="110" t="str">
        <f t="shared" si="46"/>
        <v>Varans hållbarhet</v>
      </c>
      <c r="J264" s="110" t="str">
        <f t="shared" si="47"/>
        <v>Varans cirkularitet</v>
      </c>
      <c r="K264" s="110" t="str">
        <f t="shared" si="48"/>
        <v>Varans funktionalitet</v>
      </c>
      <c r="L264" s="110" t="str">
        <f t="shared" si="49"/>
        <v>Varans estetiska utformning</v>
      </c>
      <c r="M264" s="110" t="str">
        <f t="shared" si="50"/>
        <v>Varans anpassning till befintliga möbler och annan inredning</v>
      </c>
      <c r="N264" s="110" t="str">
        <f t="shared" si="51"/>
        <v>Varans anpassning till lokalens utformning och funktionalitet</v>
      </c>
      <c r="O264" s="110" t="str">
        <f t="shared" si="52"/>
        <v>Leveranstid</v>
      </c>
    </row>
    <row r="265" spans="3:15" x14ac:dyDescent="0.25">
      <c r="C265" s="112">
        <f t="shared" si="56"/>
        <v>0</v>
      </c>
      <c r="D265" s="112">
        <f t="array" ref="D265">IFERROR(INDEX($C$203:$C$268,SMALL(IF($C$203:$C$268&lt;&gt;"",ROW($C$203:$C$268)-ROW(C$203)+1),ROWS(D$203:D265))),"")</f>
        <v>0</v>
      </c>
      <c r="F265" s="110" t="e">
        <f>IF(RIGHT(LEFT(#REF!,7),1)="T","",#REF!)</f>
        <v>#REF!</v>
      </c>
      <c r="G265" s="110">
        <f t="shared" si="53"/>
        <v>0</v>
      </c>
      <c r="H265" s="110" t="str">
        <f t="shared" si="45"/>
        <v>Varans egenskaper</v>
      </c>
      <c r="I265" s="110" t="str">
        <f t="shared" si="46"/>
        <v>Varans hållbarhet</v>
      </c>
      <c r="J265" s="110" t="str">
        <f t="shared" si="47"/>
        <v>Varans cirkularitet</v>
      </c>
      <c r="K265" s="110" t="str">
        <f t="shared" si="48"/>
        <v>Varans funktionalitet</v>
      </c>
      <c r="L265" s="110" t="str">
        <f t="shared" si="49"/>
        <v>Varans estetiska utformning</v>
      </c>
      <c r="M265" s="110" t="str">
        <f t="shared" si="50"/>
        <v>Varans anpassning till befintliga möbler och annan inredning</v>
      </c>
      <c r="N265" s="110" t="str">
        <f t="shared" si="51"/>
        <v>Varans anpassning till lokalens utformning och funktionalitet</v>
      </c>
      <c r="O265" s="110" t="str">
        <f t="shared" si="52"/>
        <v>Leveranstid</v>
      </c>
    </row>
    <row r="266" spans="3:15" x14ac:dyDescent="0.25">
      <c r="C266" s="112">
        <f t="shared" si="56"/>
        <v>0</v>
      </c>
      <c r="D266" s="112">
        <f t="array" ref="D266">IFERROR(INDEX($C$203:$C$268,SMALL(IF($C$203:$C$268&lt;&gt;"",ROW($C$203:$C$268)-ROW(C$203)+1),ROWS(D$203:D266))),"")</f>
        <v>0</v>
      </c>
      <c r="F266" s="110" t="e">
        <f>IF(RIGHT(LEFT(#REF!,7),1)="T","",#REF!)</f>
        <v>#REF!</v>
      </c>
      <c r="G266" s="110">
        <f t="shared" si="53"/>
        <v>0</v>
      </c>
      <c r="H266" s="110" t="str">
        <f t="shared" si="45"/>
        <v>Varans egenskaper</v>
      </c>
      <c r="I266" s="110" t="str">
        <f t="shared" si="46"/>
        <v>Varans hållbarhet</v>
      </c>
      <c r="J266" s="110" t="str">
        <f t="shared" si="47"/>
        <v>Varans cirkularitet</v>
      </c>
      <c r="K266" s="110" t="str">
        <f t="shared" si="48"/>
        <v>Varans funktionalitet</v>
      </c>
      <c r="L266" s="110" t="str">
        <f t="shared" si="49"/>
        <v>Varans estetiska utformning</v>
      </c>
      <c r="M266" s="110" t="str">
        <f t="shared" si="50"/>
        <v>Varans anpassning till befintliga möbler och annan inredning</v>
      </c>
      <c r="N266" s="110" t="str">
        <f t="shared" si="51"/>
        <v>Varans anpassning till lokalens utformning och funktionalitet</v>
      </c>
      <c r="O266" s="110" t="str">
        <f t="shared" si="52"/>
        <v>Leveranstid</v>
      </c>
    </row>
    <row r="267" spans="3:15" x14ac:dyDescent="0.25">
      <c r="C267" s="112">
        <f t="shared" si="56"/>
        <v>0</v>
      </c>
      <c r="D267" s="112">
        <f t="array" ref="D267">IFERROR(INDEX($C$203:$C$268,SMALL(IF($C$203:$C$268&lt;&gt;"",ROW($C$203:$C$268)-ROW(C$203)+1),ROWS(D$203:D267))),"")</f>
        <v>0</v>
      </c>
      <c r="F267" s="110" t="e">
        <f>IF(RIGHT(LEFT(#REF!,7),1)="T","",#REF!)</f>
        <v>#REF!</v>
      </c>
      <c r="G267" s="110">
        <f t="shared" si="53"/>
        <v>0</v>
      </c>
      <c r="H267" s="110" t="str">
        <f t="shared" si="45"/>
        <v>Varans egenskaper</v>
      </c>
      <c r="I267" s="110" t="str">
        <f t="shared" si="46"/>
        <v>Varans hållbarhet</v>
      </c>
      <c r="J267" s="110" t="str">
        <f t="shared" si="47"/>
        <v>Varans cirkularitet</v>
      </c>
      <c r="K267" s="110" t="str">
        <f t="shared" si="48"/>
        <v>Varans funktionalitet</v>
      </c>
      <c r="L267" s="110" t="str">
        <f t="shared" si="49"/>
        <v>Varans estetiska utformning</v>
      </c>
      <c r="M267" s="110" t="str">
        <f t="shared" si="50"/>
        <v>Varans anpassning till befintliga möbler och annan inredning</v>
      </c>
      <c r="N267" s="110" t="str">
        <f t="shared" si="51"/>
        <v>Varans anpassning till lokalens utformning och funktionalitet</v>
      </c>
      <c r="O267" s="110" t="str">
        <f t="shared" si="52"/>
        <v>Leveranstid</v>
      </c>
    </row>
    <row r="268" spans="3:15" x14ac:dyDescent="0.25">
      <c r="C268" s="112">
        <f t="shared" ref="C268" si="58">IF(RIGHT(LEFT(C200,7),1)="T","",C200)</f>
        <v>0</v>
      </c>
      <c r="D268" s="112">
        <f t="array" ref="D268">IFERROR(INDEX($C$203:$C$268,SMALL(IF($C$203:$C$268&lt;&gt;"",ROW($C$203:$C$268)-ROW(C$203)+1),ROWS(D$203:D268))),"")</f>
        <v>0</v>
      </c>
      <c r="F268" s="110" t="e">
        <f>IF(RIGHT(LEFT(#REF!,7),1)="T","",#REF!)</f>
        <v>#REF!</v>
      </c>
      <c r="G268" s="110">
        <f t="shared" si="53"/>
        <v>0</v>
      </c>
      <c r="H268" s="110" t="str">
        <f t="shared" si="45"/>
        <v>Varans egenskaper</v>
      </c>
      <c r="I268" s="110" t="str">
        <f t="shared" si="46"/>
        <v>Varans hållbarhet</v>
      </c>
      <c r="J268" s="110" t="str">
        <f t="shared" si="47"/>
        <v>Varans cirkularitet</v>
      </c>
      <c r="K268" s="110" t="str">
        <f t="shared" si="48"/>
        <v>Varans funktionalitet</v>
      </c>
      <c r="L268" s="110" t="str">
        <f t="shared" si="49"/>
        <v>Varans estetiska utformning</v>
      </c>
      <c r="M268" s="110" t="str">
        <f t="shared" si="50"/>
        <v>Varans anpassning till befintliga möbler och annan inredning</v>
      </c>
      <c r="N268" s="110" t="str">
        <f t="shared" si="51"/>
        <v>Varans anpassning till lokalens utformning och funktionalitet</v>
      </c>
      <c r="O268" s="110" t="str">
        <f t="shared" si="52"/>
        <v>Leveranstid</v>
      </c>
    </row>
  </sheetData>
  <sheetProtection algorithmName="SHA-512" hashValue="RdYvA1i+uVfAEorXKlTxwT9kaIWpetZbuJvDZSUMD8PDX+b4xNxNdg0Bge7L5qC+G6CrTYeISL9NK/aiqur3Dg==" saltValue="WwCgPAjc7LH758WtV0YaXg==" spinCount="100000" sheet="1" objects="1" scenarios="1" selectLockedCells="1"/>
  <phoneticPr fontId="15" type="noConversion"/>
  <conditionalFormatting sqref="D44:D46">
    <cfRule type="expression" dxfId="0" priority="1">
      <formula>ISNUMBER(SEARCH("bör",$B$74))=TRUE</formula>
    </cfRule>
  </conditionalFormatting>
  <pageMargins left="0.7" right="0.7" top="0.75" bottom="0.75" header="0.3" footer="0.3"/>
  <pageSetup paperSize="9" scale="29"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Q10"/>
  <sheetViews>
    <sheetView zoomScaleNormal="100" workbookViewId="0"/>
  </sheetViews>
  <sheetFormatPr defaultColWidth="9.1796875" defaultRowHeight="12.5" x14ac:dyDescent="0.25"/>
  <cols>
    <col min="1" max="1" width="9.1796875" style="66"/>
    <col min="2" max="2" width="15" style="66" bestFit="1" customWidth="1"/>
    <col min="3" max="3" width="12.26953125" style="66" bestFit="1" customWidth="1"/>
    <col min="4" max="4" width="9.1796875" style="66"/>
    <col min="5" max="5" width="16.81640625" style="66" customWidth="1"/>
    <col min="6" max="14" width="9.1796875" style="66"/>
    <col min="15" max="15" width="11.26953125" style="66" customWidth="1"/>
    <col min="16" max="16" width="45.81640625" style="66" customWidth="1"/>
    <col min="17" max="16384" width="9.1796875" style="66"/>
  </cols>
  <sheetData>
    <row r="1" spans="1:17" x14ac:dyDescent="0.25">
      <c r="A1" s="66" t="s">
        <v>114</v>
      </c>
      <c r="B1" s="66" t="b">
        <v>0</v>
      </c>
    </row>
    <row r="2" spans="1:17" ht="13" x14ac:dyDescent="0.3">
      <c r="A2" s="80" t="s">
        <v>9</v>
      </c>
      <c r="B2" s="2" t="s">
        <v>145</v>
      </c>
      <c r="C2" s="2"/>
      <c r="D2" s="66">
        <v>1</v>
      </c>
      <c r="E2" s="81" t="str">
        <f>INDEX(E3:E5,D2)</f>
        <v>Adminläge! Klicka här för att låsa vita celler.</v>
      </c>
    </row>
    <row r="3" spans="1:17" x14ac:dyDescent="0.25">
      <c r="A3" s="80" t="s">
        <v>10</v>
      </c>
      <c r="B3" s="78" t="s">
        <v>145</v>
      </c>
      <c r="C3" s="2"/>
      <c r="E3" s="2" t="s">
        <v>143</v>
      </c>
    </row>
    <row r="4" spans="1:17" ht="13" x14ac:dyDescent="0.3">
      <c r="A4" s="80" t="s">
        <v>11</v>
      </c>
      <c r="B4" s="79" t="s">
        <v>145</v>
      </c>
      <c r="C4" s="2" t="s">
        <v>16</v>
      </c>
      <c r="E4" s="81" t="s">
        <v>141</v>
      </c>
      <c r="O4" s="66" t="s">
        <v>803</v>
      </c>
    </row>
    <row r="5" spans="1:17" ht="13" x14ac:dyDescent="0.3">
      <c r="A5" s="80" t="s">
        <v>12</v>
      </c>
      <c r="B5" s="70" t="s">
        <v>13</v>
      </c>
      <c r="C5" s="2" t="s">
        <v>115</v>
      </c>
      <c r="E5" s="81" t="s">
        <v>142</v>
      </c>
      <c r="N5" s="66" t="str" cm="1">
        <f t="array" ref="N5">INDEX($O$6:$O$33,COUNTA($O$6:$O$33))</f>
        <v>1.9</v>
      </c>
      <c r="O5" s="66" t="s">
        <v>804</v>
      </c>
      <c r="P5" s="66" t="s">
        <v>805</v>
      </c>
      <c r="Q5" s="66" t="s">
        <v>808</v>
      </c>
    </row>
    <row r="6" spans="1:17" x14ac:dyDescent="0.25">
      <c r="A6" s="80"/>
      <c r="B6" s="67"/>
      <c r="C6" s="2" t="s">
        <v>14</v>
      </c>
      <c r="F6" s="82"/>
      <c r="O6" s="66" t="s">
        <v>806</v>
      </c>
      <c r="P6" s="66" t="s">
        <v>807</v>
      </c>
      <c r="Q6" s="66" t="s">
        <v>809</v>
      </c>
    </row>
    <row r="7" spans="1:17" x14ac:dyDescent="0.25">
      <c r="A7" s="80"/>
      <c r="B7" s="68"/>
      <c r="C7" s="2" t="s">
        <v>15</v>
      </c>
      <c r="E7" s="66" t="s">
        <v>239</v>
      </c>
      <c r="O7" s="66" t="s">
        <v>811</v>
      </c>
      <c r="P7" s="66" t="s">
        <v>812</v>
      </c>
      <c r="Q7" s="66" t="s">
        <v>809</v>
      </c>
    </row>
    <row r="8" spans="1:17" x14ac:dyDescent="0.25">
      <c r="A8" s="80"/>
      <c r="B8" s="69"/>
      <c r="C8" s="2" t="s">
        <v>17</v>
      </c>
      <c r="E8" s="66">
        <f>VALUE(IF(ISNUMBER(SEARCH("2",DpDwnTDV))=TRUE,"2","1"))</f>
        <v>1</v>
      </c>
      <c r="O8" s="66" t="s">
        <v>813</v>
      </c>
      <c r="P8" s="66" t="s">
        <v>814</v>
      </c>
      <c r="Q8" s="66" t="s">
        <v>809</v>
      </c>
    </row>
    <row r="9" spans="1:17" x14ac:dyDescent="0.25">
      <c r="A9" s="80"/>
      <c r="B9" s="3"/>
      <c r="C9" s="2" t="s">
        <v>18</v>
      </c>
      <c r="E9" s="66" t="str">
        <f>"Alt"&amp;IF(ISNUMBER(SEARCH("1",DpDwnUtvddrop))=TRUE,"1",IF(ISNUMBER(SEARCH("2",DpDwnUtvddrop))=TRUE,"2",IF(ISNUMBER(SEARCH("3",DpDwnUtvddrop))=TRUE,"3",IF(ISNUMBER(SEARCH("4",DpDwnUtvddrop))=TRUE,"4"))))</f>
        <v>AltFALSE</v>
      </c>
      <c r="O9" s="66" t="s">
        <v>817</v>
      </c>
      <c r="P9" s="66" t="s">
        <v>818</v>
      </c>
      <c r="Q9" s="66" t="s">
        <v>809</v>
      </c>
    </row>
    <row r="10" spans="1:17" x14ac:dyDescent="0.25">
      <c r="A10" s="2"/>
      <c r="B10" s="2"/>
      <c r="C10" s="2"/>
      <c r="O10" s="66" t="s">
        <v>820</v>
      </c>
      <c r="P10" s="66" t="s">
        <v>821</v>
      </c>
      <c r="Q10" s="66" t="s">
        <v>809</v>
      </c>
    </row>
  </sheetData>
  <sheetProtection algorithmName="SHA-512" hashValue="Dp8GeFMnri9nDAxObdMnCvsZxXf+UukftPvBXH875G9v1XaArMBX5Oj8EouDaO5Fkqde1Q/6z+6AjBhMnW2N6w==" saltValue="wMpjPRtQSu3ufA36hXJTCw=="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4f02f41cd9bae8ec16cc821a735c47af">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ec6d9b0a743996c96d653b741353336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82D55F-2824-4C8D-9D45-1542882CF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92914C-7DA7-48FE-B9FC-603789EEACA2}">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4FAD21FC-833F-451C-89EE-03D9B48457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vt:i4>
      </vt:variant>
      <vt:variant>
        <vt:lpstr>Namngivna områden</vt:lpstr>
      </vt:variant>
      <vt:variant>
        <vt:i4>110</vt:i4>
      </vt:variant>
    </vt:vector>
  </HeadingPairs>
  <TitlesOfParts>
    <vt:vector size="113" baseType="lpstr">
      <vt:lpstr>Information</vt:lpstr>
      <vt:lpstr>1 Specifikation</vt:lpstr>
      <vt:lpstr>2 Avtalstecknande</vt:lpstr>
      <vt:lpstr>Aktiv_grupp</vt:lpstr>
      <vt:lpstr>ButtonStatus</vt:lpstr>
      <vt:lpstr>ButtonText</vt:lpstr>
      <vt:lpstr>'1 Specifikation'!Cell_CB_St2_Rd1</vt:lpstr>
      <vt:lpstr>Information!Cell_CB_St2_Rd1</vt:lpstr>
      <vt:lpstr>'1 Specifikation'!Cell_CB_St2_Rd10</vt:lpstr>
      <vt:lpstr>'1 Specifikation'!Cell_CB_St2_Rd11</vt:lpstr>
      <vt:lpstr>Information!Cell_CB_St2_Rd11</vt:lpstr>
      <vt:lpstr>'1 Specifikation'!Cell_CB_St2_Rd12</vt:lpstr>
      <vt:lpstr>Information!Cell_CB_St2_Rd12</vt:lpstr>
      <vt:lpstr>'1 Specifikation'!Cell_CB_St2_Rd13</vt:lpstr>
      <vt:lpstr>Information!Cell_CB_St2_Rd13</vt:lpstr>
      <vt:lpstr>'1 Specifikation'!Cell_CB_St2_Rd14</vt:lpstr>
      <vt:lpstr>Information!Cell_CB_St2_Rd14</vt:lpstr>
      <vt:lpstr>'1 Specifikation'!Cell_CB_St2_Rd15</vt:lpstr>
      <vt:lpstr>Information!Cell_CB_St2_Rd15</vt:lpstr>
      <vt:lpstr>'1 Specifikation'!Cell_CB_St2_Rd16</vt:lpstr>
      <vt:lpstr>Information!Cell_CB_St2_Rd16</vt:lpstr>
      <vt:lpstr>'1 Specifikation'!Cell_CB_St2_Rd17</vt:lpstr>
      <vt:lpstr>Information!Cell_CB_St2_Rd17</vt:lpstr>
      <vt:lpstr>'1 Specifikation'!Cell_CB_St2_Rd18</vt:lpstr>
      <vt:lpstr>Information!Cell_CB_St2_Rd18</vt:lpstr>
      <vt:lpstr>'1 Specifikation'!Cell_CB_St2_Rd19</vt:lpstr>
      <vt:lpstr>Information!Cell_CB_St2_Rd19</vt:lpstr>
      <vt:lpstr>'1 Specifikation'!Cell_CB_St2_Rd2</vt:lpstr>
      <vt:lpstr>'1 Specifikation'!Cell_CB_St2_Rd20</vt:lpstr>
      <vt:lpstr>'1 Specifikation'!Cell_CB_St2_Rd3</vt:lpstr>
      <vt:lpstr>'1 Specifikation'!Cell_CB_St2_Rd4</vt:lpstr>
      <vt:lpstr>'1 Specifikation'!Cell_CB_St2_Rd5</vt:lpstr>
      <vt:lpstr>'1 Specifikation'!Cell_CB_St2_Rd6</vt:lpstr>
      <vt:lpstr>'1 Specifikation'!Cell_CB_St2_Rd7</vt:lpstr>
      <vt:lpstr>'1 Specifikation'!Cell_CB_St2_Rd8</vt:lpstr>
      <vt:lpstr>'1 Specifikation'!Cell_CB_St2_Rd9</vt:lpstr>
      <vt:lpstr>Information!DpDwnTDV</vt:lpstr>
      <vt:lpstr>Information!DpDwnUtvddrop</vt:lpstr>
      <vt:lpstr>Justeringsgrupp1</vt:lpstr>
      <vt:lpstr>Justeringsgrupp2</vt:lpstr>
      <vt:lpstr>Justeringsgrupp3</vt:lpstr>
      <vt:lpstr>Justeringsgrupp4</vt:lpstr>
      <vt:lpstr>'1 Specifikation'!LarmStatus</vt:lpstr>
      <vt:lpstr>Information!LarmStatus</vt:lpstr>
      <vt:lpstr>ListaTilldelningsVara</vt:lpstr>
      <vt:lpstr>ListaVaraTjänst</vt:lpstr>
      <vt:lpstr>ListLevNamn</vt:lpstr>
      <vt:lpstr>ListvalRegion</vt:lpstr>
      <vt:lpstr>LockStatus</vt:lpstr>
      <vt:lpstr>MiljöNrTjänst</vt:lpstr>
      <vt:lpstr>NrTjänst</vt:lpstr>
      <vt:lpstr>pkey</vt:lpstr>
      <vt:lpstr>ResLevDelområde</vt:lpstr>
      <vt:lpstr>ResOpt</vt:lpstr>
      <vt:lpstr>ResVarTja</vt:lpstr>
      <vt:lpstr>'1 Specifikation'!SpecBilaga</vt:lpstr>
      <vt:lpstr>Information!SpecBilaga</vt:lpstr>
      <vt:lpstr>'1 Specifikation'!StatusSpec01</vt:lpstr>
      <vt:lpstr>Information!StatusSpec01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Information!TillDelVal2</vt:lpstr>
      <vt:lpstr>TjänstekategoriDelområde</vt:lpstr>
      <vt:lpstr>UKey</vt:lpstr>
      <vt:lpstr>'1 Specifikation'!USRDelområde</vt:lpstr>
      <vt:lpstr>Information!USRDelområde</vt:lpstr>
      <vt:lpstr>'1 Specifikation'!Utskriftsområde</vt:lpstr>
      <vt:lpstr>Information!Utskriftsområde</vt:lpstr>
      <vt:lpstr>'1 Specifikation'!Utskriftsrubriker</vt:lpstr>
      <vt:lpstr>'2 Avtalstecknande'!Utskriftsrubriker</vt:lpstr>
      <vt:lpstr>Information!Utskriftsrubriker</vt:lpstr>
      <vt:lpstr>UtvarderingsVal</vt:lpstr>
      <vt:lpstr>Information!UtvarderingsVal2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2015-03-03T09:21:41Z</cp:lastPrinted>
  <dcterms:created xsi:type="dcterms:W3CDTF">2008-11-24T11:40:31Z</dcterms:created>
  <dcterms:modified xsi:type="dcterms:W3CDTF">2025-12-01T12:51:31Z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