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Operatörstjänst för elektroniska meddelanden\3 Förvaltning\10 Stöddokument\Prismall\Publicerad\"/>
    </mc:Choice>
  </mc:AlternateContent>
  <xr:revisionPtr revIDLastSave="0" documentId="13_ncr:1_{7413CA89-0F8C-412C-B8B1-A993F0F23319}" xr6:coauthVersionLast="47" xr6:coauthVersionMax="47" xr10:uidLastSave="{00000000-0000-0000-0000-000000000000}"/>
  <bookViews>
    <workbookView xWindow="9510" yWindow="-90" windowWidth="19380" windowHeight="10260" xr2:uid="{00000000-000D-0000-FFFF-FFFF00000000}"/>
  </bookViews>
  <sheets>
    <sheet name="Priser Operatörstjänst" sheetId="5" r:id="rId1"/>
    <sheet name="Blad2" sheetId="9" state="hidden" r:id="rId2"/>
    <sheet name="Blad1" sheetId="8" state="hidden" r:id="rId3"/>
    <sheet name="(Dold flik) Prislista_Tbl" sheetId="6" state="hidden" r:id="rId4"/>
  </sheets>
  <definedNames>
    <definedName name="Anslutning_av_tjänst" localSheetId="0">'Priser Operatörstjänst'!#REF!</definedName>
    <definedName name="Avroparen">#REF!</definedName>
    <definedName name="BörKrav_CGI">#REF!</definedName>
    <definedName name="BörKrav_VISMA">#REF!</definedName>
    <definedName name="Certifiering" localSheetId="0">'Priser Operatörstjänst'!#REF!</definedName>
    <definedName name="Dokumentation_och_hjälpfunktioner" localSheetId="0">'Priser Operatörstjänst'!#REF!</definedName>
    <definedName name="Faktureringsvillkor_och_rutiner" localSheetId="0">'Priser Operatörstjänst'!#REF!</definedName>
    <definedName name="Funktionalitet" localSheetId="0">'Priser Operatörstjänst'!#REF!</definedName>
    <definedName name="Förmedling_av_Digital_post_till_enskilds" localSheetId="0">'Priser Operatörstjänst'!#REF!</definedName>
    <definedName name="Försörjningsberedskapsdialog" localSheetId="0">'Priser Operatörstjänst'!#REF!</definedName>
    <definedName name="Giltighetstid" localSheetId="0">'Priser Operatörstjänst'!#REF!</definedName>
    <definedName name="Hållbarhet_och_miljö" localSheetId="0">'Priser Operatörstjänst'!#REF!</definedName>
    <definedName name="Informationssäkerhet" localSheetId="0">'Priser Operatörstjänst'!#REF!</definedName>
    <definedName name="Integration" localSheetId="0">'Priser Operatörstjänst'!#REF!</definedName>
    <definedName name="Kat_Lista">'(Dold flik) Prislista_Tbl'!#REF!</definedName>
    <definedName name="Kompetens_och_konsulter" localSheetId="0">'Priser Operatörstjänst'!#REF!</definedName>
    <definedName name="Lagring_av_data" localSheetId="0">'Priser Operatörstjänst'!#REF!</definedName>
    <definedName name="Leverantor">'Priser Operatörstjänst'!$D$7</definedName>
    <definedName name="Leverantörsportal" localSheetId="0">'Priser Operatörstjänst'!#REF!</definedName>
    <definedName name="LevSC">#REF!</definedName>
    <definedName name="Offentligt_styrd_infrastruktur" localSheetId="0">'Priser Operatörstjänst'!#REF!</definedName>
    <definedName name="Personuppgiftsbiträdesavtal" localSheetId="0">'Priser Operatörstjänst'!#REF!</definedName>
    <definedName name="Pris_och_prismodell" localSheetId="0">'Priser Operatörstjänst'!#REF!</definedName>
    <definedName name="Samarbetsformer" localSheetId="0">'Priser Operatörstjänst'!#REF!</definedName>
    <definedName name="Säkerhet_och_Säkerhetsskyddsavtal" localSheetId="0">'Priser Operatörstjänst'!#REF!</definedName>
    <definedName name="Takpris_CGI">'Priser Operatörstjänst'!#REF!</definedName>
    <definedName name="Takpris_Visma">'Priser Operatörstjänst'!#REF!</definedName>
    <definedName name="Tillgång_till_data_efter_Kontraktets_avs" localSheetId="0">'Priser Operatörstjänst'!#REF!</definedName>
    <definedName name="Tillgänglighet" localSheetId="0">'Priser Operatörstjänst'!#REF!</definedName>
    <definedName name="_xlnm.Print_Area" localSheetId="0">'Priser Operatörstjänst'!$B$1:$G$75</definedName>
    <definedName name="Utökad_export_av_data" localSheetId="0">'Priser Operatörstjänst'!#REF!</definedName>
    <definedName name="Val_M_SC">'Priser Operatörstjänst'!#REF!</definedName>
    <definedName name="Vid_avrop_kan_omdömen_tas_in_från_andra_" localSheetId="0">'Priser Operatörstjänst'!#REF!</definedName>
    <definedName name="Vidareförmedling_av_felanmälan" localSheetId="0">'Priser Operatörstjänst'!#REF!</definedName>
    <definedName name="Ändringshantering" localSheetId="0">'Priser Operatörstjänst'!#REF!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0" i="5" l="1"/>
  <c r="C49" i="5"/>
  <c r="C48" i="5"/>
  <c r="C47" i="5"/>
  <c r="C46" i="5"/>
  <c r="G51" i="5" l="1"/>
  <c r="B11" i="6"/>
  <c r="B12" i="6"/>
  <c r="B13" i="6"/>
  <c r="B14" i="6"/>
  <c r="C11" i="6"/>
  <c r="C12" i="6"/>
  <c r="C13" i="6"/>
  <c r="C14" i="6"/>
  <c r="D11" i="6"/>
  <c r="D12" i="6"/>
  <c r="D13" i="6"/>
  <c r="D14" i="6"/>
  <c r="D10" i="6"/>
  <c r="C10" i="6"/>
  <c r="B10" i="6"/>
  <c r="D7" i="6"/>
  <c r="C7" i="6"/>
  <c r="B7" i="6"/>
  <c r="D8" i="6"/>
  <c r="C8" i="6"/>
  <c r="B8" i="6"/>
  <c r="C32" i="5"/>
  <c r="H7" i="5"/>
  <c r="H55" i="5" s="1"/>
  <c r="G20" i="5"/>
  <c r="G55" i="5"/>
  <c r="E20" i="5" l="1"/>
  <c r="H20" i="5" s="1"/>
  <c r="I20" i="5" s="1"/>
  <c r="E32" i="5"/>
  <c r="H32" i="5" s="1"/>
  <c r="I32" i="5" s="1"/>
  <c r="H57" i="5"/>
  <c r="H61" i="5"/>
  <c r="E46" i="5"/>
  <c r="H62" i="5"/>
  <c r="H56" i="5"/>
  <c r="H60" i="5"/>
  <c r="H59" i="5"/>
  <c r="H58" i="5"/>
  <c r="H68" i="5"/>
  <c r="H63" i="5"/>
  <c r="H64" i="5"/>
  <c r="H65" i="5"/>
  <c r="H66" i="5"/>
  <c r="H67" i="5"/>
  <c r="G47" i="5"/>
  <c r="G48" i="5"/>
  <c r="G46" i="5"/>
  <c r="G66" i="5"/>
  <c r="G65" i="5"/>
  <c r="G64" i="5"/>
  <c r="G63" i="5"/>
  <c r="G62" i="5"/>
  <c r="G61" i="5"/>
  <c r="G68" i="5"/>
  <c r="G67" i="5"/>
  <c r="G60" i="5"/>
  <c r="G59" i="5"/>
  <c r="G58" i="5"/>
  <c r="G57" i="5"/>
  <c r="G56" i="5"/>
  <c r="E47" i="5" l="1"/>
  <c r="H47" i="5" s="1"/>
  <c r="I47" i="5" s="1"/>
  <c r="E50" i="5"/>
  <c r="H50" i="5" s="1"/>
  <c r="I50" i="5" s="1"/>
  <c r="G50" i="5"/>
  <c r="E49" i="5"/>
  <c r="H49" i="5" s="1"/>
  <c r="I49" i="5" s="1"/>
  <c r="G49" i="5"/>
  <c r="E48" i="5"/>
  <c r="H48" i="5" s="1"/>
  <c r="I48" i="5" s="1"/>
  <c r="G32" i="5"/>
  <c r="H46" i="5" l="1"/>
  <c r="I46" i="5" s="1"/>
  <c r="C41" i="5"/>
  <c r="G40" i="5"/>
  <c r="G39" i="5"/>
  <c r="G38" i="5"/>
  <c r="G37" i="5"/>
  <c r="G36" i="5"/>
  <c r="G26" i="5"/>
  <c r="G25" i="5"/>
  <c r="G24" i="5"/>
  <c r="H51" i="5" l="1"/>
  <c r="G70" i="5"/>
  <c r="E25" i="5"/>
  <c r="E40" i="5" l="1"/>
  <c r="E37" i="5"/>
  <c r="E36" i="5"/>
  <c r="E24" i="5"/>
  <c r="E39" i="5"/>
  <c r="E38" i="5"/>
  <c r="E26" i="5"/>
</calcChain>
</file>

<file path=xl/sharedStrings.xml><?xml version="1.0" encoding="utf-8"?>
<sst xmlns="http://schemas.openxmlformats.org/spreadsheetml/2006/main" count="142" uniqueCount="85">
  <si>
    <t>Ramavtalsleverantörens namn</t>
  </si>
  <si>
    <t>Utvärderingspris</t>
  </si>
  <si>
    <t>Volym</t>
  </si>
  <si>
    <t>Enhet</t>
  </si>
  <si>
    <t>Anbudspris</t>
  </si>
  <si>
    <t>Införandeprojekt</t>
  </si>
  <si>
    <t>1b) Införandeprojekt i Servicecenter</t>
  </si>
  <si>
    <t>Införandeprojekt i Servicecenter. Grundinförande omfattar hela Införandeprojektet inklusive konsulttid. Se Ramavtalsbilaga 1 Definitioner samt förfrågningsunderlaget avsnitt 5.4 En dags grundutbildning av Systemadministratör i Myndighetens lokaler ingår Om ett Servicecenter har flera olika grunduppsättningar så avropas grundinförande för varje uppsättning, dvs. som en enskild Myndighet.</t>
  </si>
  <si>
    <t>Grundinförande i Servicecenter, inkluderar införande i 3 organisationer totalt</t>
  </si>
  <si>
    <t>Införande i tillkommande organisationer upp till 15:e, per styck</t>
  </si>
  <si>
    <t>Införande i tillkommande organisationer därutöver, per styck</t>
  </si>
  <si>
    <t>År</t>
  </si>
  <si>
    <t>Beräknat antal år. Kontrakt kan f.n. gälla maximalt t.o.m. 2028-06-30</t>
  </si>
  <si>
    <t>2b) Servicecenters avgift för faktiskt nyttjande av Tjänsten</t>
  </si>
  <si>
    <t xml:space="preserve">Servicecenters avgift för faktiskt nyttjande av Tjänsten; pris per år för att nyttja Tjänsten, Leverantörsportal och meddelandeförmedling via Operatörstjänst. Inkluderar Underhåll och Support för Tjänsten i sin helhet. </t>
  </si>
  <si>
    <t>Kat. 1 - Servicecenter ≤ 2000 Användare</t>
  </si>
  <si>
    <t>Kat. 2 – Servicecenter 2001-4000 Användare</t>
  </si>
  <si>
    <t>Kat. 3 – Servicecenter 4001-8000 Användare</t>
  </si>
  <si>
    <t>Kat. 4 – Servicecenter 8001-16000 Användare</t>
  </si>
  <si>
    <t>Kat. 5 – Servicecenter ≥ 16000 Användare</t>
  </si>
  <si>
    <t>Pris i sek CGI</t>
  </si>
  <si>
    <t>Pris i sek Visma</t>
  </si>
  <si>
    <t>Pris i sek</t>
  </si>
  <si>
    <r>
      <t>Takpris</t>
    </r>
    <r>
      <rPr>
        <b/>
        <vertAlign val="superscript"/>
        <sz val="10"/>
        <color theme="1"/>
        <rFont val="Arial"/>
        <family val="2"/>
      </rPr>
      <t>1)</t>
    </r>
  </si>
  <si>
    <t>Prislista_Tbl</t>
  </si>
  <si>
    <t>Anbudsgivaren ska fylla i priser i samtliga blå celler. Nollpris anges med siffran 0. Alla priser anges exklusive moms.</t>
  </si>
  <si>
    <t xml:space="preserve">Diarienummer </t>
  </si>
  <si>
    <t xml:space="preserve">Gulmarkerade rutor fylls i av myndigheten vid avrop </t>
  </si>
  <si>
    <t>Vänligen välj leverantör…</t>
  </si>
  <si>
    <t>Alla priser i SEK, exklusive moms</t>
  </si>
  <si>
    <t>Anslutning</t>
  </si>
  <si>
    <t>Meddelanden</t>
  </si>
  <si>
    <t>A - 1 - 1 000 meddelanden/år</t>
  </si>
  <si>
    <t>B - 1 001 - 5 000 meddelanden/år</t>
  </si>
  <si>
    <t>C - 5 001 - 30 000 meddelanden/år</t>
  </si>
  <si>
    <t>D - 30 001 - 100 000 meddelanden/år</t>
  </si>
  <si>
    <t>E - Från 100 001 meddelanden/år</t>
  </si>
  <si>
    <t>Ange ett genomsnittligt uppskattat antal meddelanden per år</t>
  </si>
  <si>
    <t>Ange antal år som det beräknas finnas behov av konvertering</t>
  </si>
  <si>
    <t>Uppskatta ett genomsnittligt antal meddelanden per år som ska konverteras</t>
  </si>
  <si>
    <t>Pris för Konvertering:</t>
  </si>
  <si>
    <t>Ange antal år som Meddelanden beräknas utväxlas</t>
  </si>
  <si>
    <t>Avropsberättigad, namn</t>
  </si>
  <si>
    <r>
      <t xml:space="preserve">Pris för anslutning till tjänsten </t>
    </r>
    <r>
      <rPr>
        <b/>
        <sz val="9"/>
        <color theme="1"/>
        <rFont val="Arial"/>
        <family val="2"/>
        <scheme val="minor"/>
      </rPr>
      <t>(vanligtvis 1 anslutning)</t>
    </r>
    <r>
      <rPr>
        <b/>
        <sz val="11"/>
        <color theme="1"/>
        <rFont val="Arial"/>
        <family val="2"/>
        <scheme val="minor"/>
      </rPr>
      <t>:</t>
    </r>
  </si>
  <si>
    <t>Takpris</t>
  </si>
  <si>
    <r>
      <t>1. Anslutning,</t>
    </r>
    <r>
      <rPr>
        <sz val="10"/>
        <color theme="1"/>
        <rFont val="Arial"/>
        <family val="2"/>
        <scheme val="minor"/>
      </rPr>
      <t xml:space="preserve"> se Upphandlingsdokumenten avsnitt 4.4.1.1</t>
    </r>
  </si>
  <si>
    <r>
      <t>2. Konvertering,</t>
    </r>
    <r>
      <rPr>
        <sz val="10"/>
        <color theme="1"/>
        <rFont val="Arial"/>
        <family val="2"/>
      </rPr>
      <t xml:space="preserve"> se Upphandlingsdokumenten avsnitt 4.4.1.2.</t>
    </r>
  </si>
  <si>
    <t>Övriga priser</t>
  </si>
  <si>
    <t>Priser i tecknade Kontrakt kan justeras enligt Ramavtalets Allmänna villkor, avsnitt 2.11.</t>
  </si>
  <si>
    <t>Referens</t>
  </si>
  <si>
    <t>1 Anslutning</t>
  </si>
  <si>
    <t>Pagero Sverige AB</t>
  </si>
  <si>
    <t>2 Konvertering</t>
  </si>
  <si>
    <t>3 Meddelandeutväxning</t>
  </si>
  <si>
    <t>Qvalia AB</t>
  </si>
  <si>
    <t>Totalt SEK</t>
  </si>
  <si>
    <t>OpusCapita Solutions AB 2023-04-14</t>
  </si>
  <si>
    <t>Pagero Sverige AB 2023-04-14</t>
  </si>
  <si>
    <t>Qvalia AB 2023-04-14</t>
  </si>
  <si>
    <t>Värden som hämtas till prismallen, länka om till nya kolumner vid prisjusteringar</t>
  </si>
  <si>
    <t>OpusCapita Solutions AB 20XX-XX-XX</t>
  </si>
  <si>
    <t>Pagero Sverige AB 20XX-XX-XX</t>
  </si>
  <si>
    <t>Qvalia AB 20XX-XX-XX</t>
  </si>
  <si>
    <r>
      <t>Priser från 20</t>
    </r>
    <r>
      <rPr>
        <b/>
        <sz val="10"/>
        <color rgb="FF0070C0"/>
        <rFont val="Arial"/>
        <family val="2"/>
        <scheme val="minor"/>
      </rPr>
      <t>X</t>
    </r>
    <r>
      <rPr>
        <b/>
        <sz val="10"/>
        <color theme="1"/>
        <rFont val="Arial"/>
        <family val="2"/>
        <scheme val="minor"/>
      </rPr>
      <t xml:space="preserve"> - datum för prisjustering efter resp leverantör</t>
    </r>
  </si>
  <si>
    <t>Priser från 2023-04-14 - datum för prisjustering efter resp leverantör</t>
  </si>
  <si>
    <t>Operatörstjänst för elektroniska meddelanden</t>
  </si>
  <si>
    <r>
      <t xml:space="preserve">3.  Meddelandeutväxling - Pris per Peppol-meddelande,          </t>
    </r>
    <r>
      <rPr>
        <sz val="10"/>
        <color theme="1"/>
        <rFont val="Arial"/>
        <family val="2"/>
      </rPr>
      <t xml:space="preserve">     se Upphandlingsdokumenten avsnitt 4.4.1.3.</t>
    </r>
  </si>
  <si>
    <t>Avropsberättigad kan utifrån upphandlingsdokumentens bilaga Kravkatalog ställa sina egna krav vid Avrop. Priser som gäller avropsberättigads egna krav fastställs i den förnyade konkurrensutsättningen. Referens avser information i Avropsförfrågan rörande aktuellt krav.</t>
  </si>
  <si>
    <t>Rubrik i Avropsförfrågan</t>
  </si>
  <si>
    <t>Priser för tjänster enligt följande avsnitt 1-3 gäller som takpriser vid Avrop under hela ramavtalsperioden. Takpriser får inte överskridas i samband med Avrop. Prisjustering av takpriser sker enligt Ramavtalets huvuddokument, avsnitt 1.11.2. Priserna i denna mall uppdateras vid av Kammarkollegiet godkända prisjusteringar. Prisjusteringar av takpriser omfattar inte skickade Avropssvar eller priser i tecknade Kontrakt.</t>
  </si>
  <si>
    <t xml:space="preserve">Avtalade priser i Kontrakt avser pris exklusive mervärdesskatt och inkluderar alla delar av Operatörstjänstens utförande enligt ställda krav i upphandlingen, se kravspecifikation avsnitt 4.2, Obligatoriska krav på Operatörstjänsten och enligt avsnitt Priser i Allmänna villkor, samt innehållet i avropsberättigads  refererenser till avsnitt i avropet. </t>
  </si>
  <si>
    <t>Bilaga nr</t>
  </si>
  <si>
    <t>Volymer och priser</t>
  </si>
  <si>
    <t>Dnr 23.5.2284-2023</t>
  </si>
  <si>
    <t>Uppdaterad:</t>
  </si>
  <si>
    <t>Mallen kan öppnas för justeringar, till exempel borttag eller tillägg av rader. Högerklicka på flikens namn "Priser Operatörstjänst" samt ”Ta bort bladets skydd”. Skydda den igen genom att ange "Skydda blad". OBS! Det behövs inget lösenord för att justera mallen. Om den används i ett avrop kan det därför vara lämpligt att vid utvärderingen separat stämma av uppgifter om antal och beräkningar.</t>
  </si>
  <si>
    <t>Priser från 2024-06-01 - datum för prisjustering efter resp leverantör</t>
  </si>
  <si>
    <t>Qvalia AB 2024-06-01</t>
  </si>
  <si>
    <t>Dokumentation av priser som angetts i mallen - använd nya kolumner även om bara en leverantör har prisjusterat. Lås upp nya o lås gamla.</t>
  </si>
  <si>
    <t>GEP Sweden  AB 20XX-XX-XX</t>
  </si>
  <si>
    <t>GEP Sweden AB</t>
  </si>
  <si>
    <t>Priser från 2026-06-01 - datum för prisjustering efter resp leverantör</t>
  </si>
  <si>
    <t>GEP Sweden AB 2023-04-14</t>
  </si>
  <si>
    <t>Qvalia AB 2026-06-01</t>
  </si>
  <si>
    <t>Priser för meddelandeutväxling via Peppols infrastruktur, från 2026-06-01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</si>
</sst>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rial"/>
      <family val="2"/>
      <scheme val="minor"/>
    </font>
    <font>
      <sz val="11"/>
      <color theme="1"/>
      <name val="Arial"/>
      <family val="2"/>
      <scheme val="minor"/>
    </font>
    <font>
      <b/>
      <sz val="11"/>
      <color theme="1"/>
      <name val="Arial"/>
      <family val="2"/>
      <scheme val="minor"/>
    </font>
    <font>
      <sz val="10"/>
      <color theme="1"/>
      <name val="Arial"/>
      <family val="2"/>
      <scheme val="minor"/>
    </font>
    <font>
      <sz val="8"/>
      <color theme="1"/>
      <name val="Arial"/>
      <family val="2"/>
      <scheme val="minor"/>
    </font>
    <font>
      <b/>
      <sz val="11"/>
      <name val="Arial"/>
      <family val="2"/>
    </font>
    <font>
      <sz val="10"/>
      <name val="Arial"/>
      <family val="2"/>
    </font>
    <font>
      <b/>
      <sz val="20"/>
      <color theme="1"/>
      <name val="Arial"/>
      <family val="2"/>
      <scheme val="minor"/>
    </font>
    <font>
      <i/>
      <sz val="10"/>
      <name val="Arial"/>
      <family val="2"/>
    </font>
    <font>
      <sz val="10"/>
      <color theme="1"/>
      <name val="Arial"/>
      <family val="2"/>
    </font>
    <font>
      <b/>
      <sz val="12"/>
      <color theme="1"/>
      <name val="Arial"/>
      <family val="2"/>
    </font>
    <font>
      <i/>
      <sz val="10"/>
      <color theme="1"/>
      <name val="Arial"/>
      <family val="2"/>
    </font>
    <font>
      <b/>
      <sz val="10"/>
      <color theme="1"/>
      <name val="Arial"/>
      <family val="2"/>
    </font>
    <font>
      <b/>
      <sz val="10"/>
      <color theme="0"/>
      <name val="Arial"/>
      <family val="2"/>
    </font>
    <font>
      <sz val="8"/>
      <name val="Arial"/>
      <family val="2"/>
    </font>
    <font>
      <b/>
      <u/>
      <sz val="10"/>
      <color theme="1"/>
      <name val="Arial"/>
      <family val="2"/>
    </font>
    <font>
      <b/>
      <i/>
      <sz val="10"/>
      <name val="Arial"/>
      <family val="2"/>
    </font>
    <font>
      <b/>
      <vertAlign val="superscript"/>
      <sz val="10"/>
      <color theme="1"/>
      <name val="Arial"/>
      <family val="2"/>
    </font>
    <font>
      <b/>
      <sz val="16"/>
      <color theme="1"/>
      <name val="Arial"/>
      <family val="2"/>
      <scheme val="minor"/>
    </font>
    <font>
      <b/>
      <sz val="12"/>
      <color theme="1"/>
      <name val="Arial"/>
      <family val="2"/>
      <scheme val="minor"/>
    </font>
    <font>
      <b/>
      <sz val="8"/>
      <color theme="1"/>
      <name val="Arial"/>
      <family val="2"/>
      <scheme val="minor"/>
    </font>
    <font>
      <sz val="26"/>
      <color theme="1"/>
      <name val="Arial"/>
      <family val="2"/>
      <scheme val="minor"/>
    </font>
    <font>
      <b/>
      <sz val="24"/>
      <color theme="1"/>
      <name val="Arial"/>
      <family val="2"/>
      <scheme val="minor"/>
    </font>
    <font>
      <b/>
      <sz val="9"/>
      <color theme="1"/>
      <name val="Arial"/>
      <family val="2"/>
      <scheme val="minor"/>
    </font>
    <font>
      <sz val="9"/>
      <color theme="1"/>
      <name val="Arial"/>
      <family val="2"/>
      <scheme val="minor"/>
    </font>
    <font>
      <b/>
      <sz val="14"/>
      <color theme="1"/>
      <name val="Arial"/>
      <family val="2"/>
      <scheme val="minor"/>
    </font>
    <font>
      <b/>
      <sz val="10"/>
      <color theme="1"/>
      <name val="Arial"/>
      <family val="2"/>
      <scheme val="minor"/>
    </font>
    <font>
      <b/>
      <sz val="11"/>
      <color theme="1"/>
      <name val="Century Schoolbook"/>
      <family val="1"/>
    </font>
    <font>
      <b/>
      <sz val="10"/>
      <name val="Arial"/>
      <family val="2"/>
    </font>
    <font>
      <b/>
      <sz val="10"/>
      <color rgb="FF0070C0"/>
      <name val="Arial"/>
      <family val="2"/>
      <scheme val="minor"/>
    </font>
    <font>
      <b/>
      <sz val="8"/>
      <color theme="1"/>
      <name val="Century Schoolbook"/>
      <family val="1"/>
    </font>
    <font>
      <b/>
      <sz val="22"/>
      <color theme="1"/>
      <name val="Arial"/>
      <family val="2"/>
      <scheme val="minor"/>
    </font>
    <font>
      <sz val="11"/>
      <color theme="0"/>
      <name val="Arial"/>
      <family val="2"/>
      <scheme val="minor"/>
    </font>
    <font>
      <b/>
      <sz val="11"/>
      <name val="Arial"/>
      <family val="2"/>
      <scheme val="minor"/>
    </font>
    <font>
      <sz val="11"/>
      <name val="Arial"/>
      <family val="2"/>
      <scheme val="minor"/>
    </font>
  </fonts>
  <fills count="11">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CCFFFF"/>
        <bgColor indexed="64"/>
      </patternFill>
    </fill>
    <fill>
      <patternFill patternType="solid">
        <fgColor rgb="FFFFFF99"/>
        <bgColor rgb="FFFFFF99"/>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25">
    <border>
      <left/>
      <right/>
      <top/>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diagonal/>
    </border>
    <border>
      <left style="thin">
        <color rgb="FF969696"/>
      </left>
      <right style="thin">
        <color rgb="FF969696"/>
      </right>
      <top/>
      <bottom style="thin">
        <color rgb="FF969696"/>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969696"/>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969696"/>
      </left>
      <right style="thin">
        <color rgb="FF969696"/>
      </right>
      <top/>
      <bottom/>
      <diagonal/>
    </border>
  </borders>
  <cellStyleXfs count="5">
    <xf numFmtId="0" fontId="0" fillId="0" borderId="0"/>
    <xf numFmtId="0" fontId="1" fillId="0" borderId="0"/>
    <xf numFmtId="0" fontId="4" fillId="0" borderId="0"/>
    <xf numFmtId="0" fontId="6" fillId="5" borderId="0" applyNumberFormat="0" applyFont="0" applyBorder="0" applyAlignment="0" applyProtection="0"/>
    <xf numFmtId="0" fontId="6" fillId="4" borderId="0" applyNumberFormat="0" applyFont="0" applyBorder="0" applyAlignment="0" applyProtection="0"/>
  </cellStyleXfs>
  <cellXfs count="124">
    <xf numFmtId="0" fontId="0" fillId="0" borderId="0" xfId="0"/>
    <xf numFmtId="0" fontId="10" fillId="3" borderId="0" xfId="0" applyFont="1" applyFill="1" applyAlignment="1">
      <alignment horizontal="left" vertical="center"/>
    </xf>
    <xf numFmtId="0" fontId="0" fillId="0" borderId="0" xfId="0" applyAlignment="1">
      <alignment horizontal="left"/>
    </xf>
    <xf numFmtId="0" fontId="9" fillId="3" borderId="4" xfId="0" applyFont="1" applyFill="1" applyBorder="1" applyAlignment="1">
      <alignment horizontal="left" vertical="center"/>
    </xf>
    <xf numFmtId="0" fontId="9" fillId="3" borderId="0" xfId="0" applyFont="1" applyFill="1" applyAlignment="1">
      <alignment horizontal="left" vertical="center"/>
    </xf>
    <xf numFmtId="3" fontId="9" fillId="0" borderId="0" xfId="0" applyNumberFormat="1" applyFont="1" applyAlignment="1">
      <alignment horizontal="right" vertical="center"/>
    </xf>
    <xf numFmtId="0" fontId="0" fillId="0" borderId="2" xfId="0" applyBorder="1"/>
    <xf numFmtId="0" fontId="12" fillId="3" borderId="1" xfId="0" applyFont="1" applyFill="1" applyBorder="1" applyAlignment="1">
      <alignment horizontal="left" vertical="center" wrapText="1"/>
    </xf>
    <xf numFmtId="0" fontId="9" fillId="2" borderId="1" xfId="0" applyFont="1" applyFill="1" applyBorder="1" applyAlignment="1">
      <alignment horizontal="left" vertical="center"/>
    </xf>
    <xf numFmtId="0" fontId="9" fillId="0" borderId="1" xfId="0" applyFont="1" applyBorder="1" applyAlignment="1">
      <alignment horizontal="left" vertical="center"/>
    </xf>
    <xf numFmtId="3" fontId="9" fillId="0" borderId="1" xfId="0" applyNumberFormat="1" applyFont="1" applyBorder="1" applyAlignment="1">
      <alignment horizontal="right" vertical="center"/>
    </xf>
    <xf numFmtId="3" fontId="9" fillId="4" borderId="1" xfId="0" applyNumberFormat="1" applyFont="1" applyFill="1" applyBorder="1" applyAlignment="1">
      <alignment horizontal="right" vertical="center"/>
    </xf>
    <xf numFmtId="0" fontId="9" fillId="3" borderId="1" xfId="0" applyFont="1" applyFill="1" applyBorder="1" applyAlignment="1">
      <alignment horizontal="left" vertical="center"/>
    </xf>
    <xf numFmtId="0" fontId="6" fillId="3" borderId="1" xfId="0" applyFont="1" applyFill="1" applyBorder="1" applyAlignment="1">
      <alignment horizontal="left"/>
    </xf>
    <xf numFmtId="0" fontId="9" fillId="3" borderId="1" xfId="0" applyFont="1" applyFill="1" applyBorder="1" applyAlignment="1">
      <alignment horizontal="left"/>
    </xf>
    <xf numFmtId="0" fontId="11" fillId="3" borderId="1" xfId="0" applyFont="1" applyFill="1" applyBorder="1" applyAlignment="1">
      <alignment horizontal="left" vertical="center"/>
    </xf>
    <xf numFmtId="0" fontId="12" fillId="3" borderId="1" xfId="0" applyFont="1" applyFill="1" applyBorder="1" applyAlignment="1">
      <alignment horizontal="right" vertical="center" wrapText="1"/>
    </xf>
    <xf numFmtId="0" fontId="16" fillId="3" borderId="1" xfId="0" applyFont="1" applyFill="1" applyBorder="1" applyAlignment="1">
      <alignment vertical="center" wrapText="1"/>
    </xf>
    <xf numFmtId="0" fontId="16" fillId="3" borderId="4" xfId="0" applyFont="1" applyFill="1" applyBorder="1" applyAlignment="1">
      <alignment vertical="center" wrapText="1"/>
    </xf>
    <xf numFmtId="0" fontId="14" fillId="0" borderId="0" xfId="0" applyFont="1"/>
    <xf numFmtId="0" fontId="13" fillId="0" borderId="4" xfId="0" applyFont="1" applyBorder="1" applyAlignment="1">
      <alignment horizontal="center" wrapText="1"/>
    </xf>
    <xf numFmtId="0" fontId="9" fillId="0" borderId="4" xfId="0" applyFont="1" applyBorder="1" applyAlignment="1">
      <alignment horizontal="left" vertical="center"/>
    </xf>
    <xf numFmtId="4" fontId="13" fillId="0" borderId="4" xfId="0" applyNumberFormat="1" applyFont="1" applyBorder="1" applyAlignment="1">
      <alignment wrapText="1"/>
    </xf>
    <xf numFmtId="0" fontId="18" fillId="0" borderId="0" xfId="0" applyFont="1"/>
    <xf numFmtId="0" fontId="7" fillId="0" borderId="0" xfId="0" applyFont="1"/>
    <xf numFmtId="0" fontId="15" fillId="0" borderId="0" xfId="0" applyFont="1" applyAlignment="1">
      <alignment vertical="center" wrapText="1"/>
    </xf>
    <xf numFmtId="0" fontId="9" fillId="3" borderId="0" xfId="0" applyFont="1" applyFill="1" applyAlignment="1">
      <alignment wrapText="1"/>
    </xf>
    <xf numFmtId="0" fontId="3" fillId="0" borderId="0" xfId="0" applyFont="1" applyAlignment="1">
      <alignment horizontal="right"/>
    </xf>
    <xf numFmtId="0" fontId="0" fillId="0" borderId="0" xfId="0" applyAlignment="1">
      <alignment horizontal="right"/>
    </xf>
    <xf numFmtId="14" fontId="0" fillId="0" borderId="0" xfId="0" applyNumberFormat="1"/>
    <xf numFmtId="0" fontId="9" fillId="2" borderId="4" xfId="0" applyFont="1" applyFill="1" applyBorder="1" applyAlignment="1">
      <alignment vertical="top" wrapText="1"/>
    </xf>
    <xf numFmtId="0" fontId="3" fillId="2" borderId="3" xfId="0" applyFont="1" applyFill="1" applyBorder="1" applyAlignment="1" applyProtection="1">
      <alignment wrapText="1"/>
      <protection locked="0"/>
    </xf>
    <xf numFmtId="0" fontId="20" fillId="0" borderId="0" xfId="0" applyFont="1"/>
    <xf numFmtId="14" fontId="0" fillId="0" borderId="0" xfId="0" applyNumberFormat="1" applyAlignment="1">
      <alignment horizontal="center"/>
    </xf>
    <xf numFmtId="0" fontId="2" fillId="0" borderId="1" xfId="0" applyFont="1" applyBorder="1" applyAlignment="1">
      <alignment horizontal="right"/>
    </xf>
    <xf numFmtId="0" fontId="21" fillId="0" borderId="0" xfId="0" applyFont="1"/>
    <xf numFmtId="3" fontId="12" fillId="0" borderId="0" xfId="0" applyNumberFormat="1" applyFont="1" applyAlignment="1">
      <alignment horizontal="right" vertical="center"/>
    </xf>
    <xf numFmtId="0" fontId="5" fillId="3" borderId="0" xfId="0" applyFont="1" applyFill="1" applyAlignment="1">
      <alignment horizontal="center"/>
    </xf>
    <xf numFmtId="0" fontId="9" fillId="3" borderId="1" xfId="0" applyFont="1" applyFill="1" applyBorder="1" applyAlignment="1">
      <alignment horizontal="left" vertical="center" wrapText="1"/>
    </xf>
    <xf numFmtId="0" fontId="24" fillId="0" borderId="0" xfId="0" applyFont="1"/>
    <xf numFmtId="0" fontId="25" fillId="0" borderId="0" xfId="0" applyFont="1"/>
    <xf numFmtId="0" fontId="8" fillId="3" borderId="4" xfId="0" applyFont="1" applyFill="1" applyBorder="1" applyAlignment="1">
      <alignment vertical="center" wrapText="1"/>
    </xf>
    <xf numFmtId="0" fontId="9" fillId="2" borderId="1" xfId="0" applyFont="1" applyFill="1" applyBorder="1" applyAlignment="1" applyProtection="1">
      <alignment horizontal="right" vertical="center"/>
      <protection locked="0"/>
    </xf>
    <xf numFmtId="0" fontId="10" fillId="3" borderId="0" xfId="0" applyFont="1" applyFill="1" applyAlignment="1">
      <alignment horizontal="left" vertical="center" wrapText="1"/>
    </xf>
    <xf numFmtId="0" fontId="2" fillId="0" borderId="3" xfId="0" applyFont="1" applyBorder="1" applyAlignment="1">
      <alignment horizontal="right"/>
    </xf>
    <xf numFmtId="0" fontId="19" fillId="0" borderId="4" xfId="0" applyFont="1" applyBorder="1"/>
    <xf numFmtId="0" fontId="10" fillId="3" borderId="4" xfId="0" applyFont="1" applyFill="1" applyBorder="1" applyAlignment="1">
      <alignment horizontal="left" vertical="center"/>
    </xf>
    <xf numFmtId="0" fontId="12" fillId="3" borderId="0" xfId="0" applyFont="1" applyFill="1" applyAlignment="1">
      <alignment horizontal="left" vertical="center" wrapText="1"/>
    </xf>
    <xf numFmtId="0" fontId="12" fillId="3" borderId="0" xfId="0" applyFont="1" applyFill="1" applyAlignment="1">
      <alignment horizontal="right" vertical="center" wrapText="1"/>
    </xf>
    <xf numFmtId="0" fontId="11" fillId="3" borderId="0" xfId="0" applyFont="1" applyFill="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xf>
    <xf numFmtId="0" fontId="9" fillId="3" borderId="2" xfId="0" applyFont="1" applyFill="1" applyBorder="1" applyAlignment="1">
      <alignment horizontal="left" vertical="center"/>
    </xf>
    <xf numFmtId="4" fontId="13" fillId="6" borderId="4" xfId="0" applyNumberFormat="1" applyFont="1" applyFill="1" applyBorder="1" applyAlignment="1">
      <alignment wrapText="1"/>
    </xf>
    <xf numFmtId="4" fontId="28" fillId="0" borderId="4" xfId="0" applyNumberFormat="1" applyFont="1" applyBorder="1" applyAlignment="1">
      <alignment horizontal="right" wrapText="1"/>
    </xf>
    <xf numFmtId="0" fontId="0" fillId="0" borderId="11" xfId="0" applyBorder="1"/>
    <xf numFmtId="0" fontId="10" fillId="0" borderId="11" xfId="0" applyFont="1" applyBorder="1" applyAlignment="1">
      <alignment horizontal="left" vertical="center" wrapText="1"/>
    </xf>
    <xf numFmtId="0" fontId="9" fillId="3" borderId="11" xfId="0" applyFont="1" applyFill="1" applyBorder="1" applyAlignment="1">
      <alignment horizontal="left" vertical="center"/>
    </xf>
    <xf numFmtId="4" fontId="28" fillId="0" borderId="22" xfId="0" applyNumberFormat="1" applyFont="1" applyBorder="1" applyAlignment="1">
      <alignment horizontal="right" wrapText="1"/>
    </xf>
    <xf numFmtId="4" fontId="13" fillId="6" borderId="22" xfId="0" applyNumberFormat="1" applyFont="1" applyFill="1" applyBorder="1" applyAlignment="1">
      <alignment wrapText="1"/>
    </xf>
    <xf numFmtId="4" fontId="13" fillId="6" borderId="23" xfId="0" applyNumberFormat="1" applyFont="1" applyFill="1" applyBorder="1" applyAlignment="1">
      <alignment wrapText="1"/>
    </xf>
    <xf numFmtId="0" fontId="2" fillId="0" borderId="0" xfId="0" applyFont="1" applyAlignment="1">
      <alignment horizontal="right"/>
    </xf>
    <xf numFmtId="3" fontId="0" fillId="0" borderId="4" xfId="0" applyNumberFormat="1" applyBorder="1"/>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8" xfId="0" applyFont="1" applyBorder="1" applyAlignment="1">
      <alignment horizontal="center" vertical="center" wrapText="1"/>
    </xf>
    <xf numFmtId="0" fontId="4" fillId="0" borderId="0" xfId="0" applyFont="1"/>
    <xf numFmtId="0" fontId="27" fillId="8" borderId="17" xfId="0" applyFont="1" applyFill="1" applyBorder="1" applyAlignment="1">
      <alignment horizontal="center" vertical="center" wrapText="1"/>
    </xf>
    <xf numFmtId="0" fontId="27" fillId="8" borderId="18" xfId="0" applyFont="1" applyFill="1" applyBorder="1" applyAlignment="1">
      <alignment horizontal="center" vertical="center" wrapText="1"/>
    </xf>
    <xf numFmtId="0" fontId="31" fillId="0" borderId="0" xfId="0" applyFont="1"/>
    <xf numFmtId="0" fontId="24" fillId="0" borderId="0" xfId="0" applyFont="1" applyAlignment="1">
      <alignment wrapText="1"/>
    </xf>
    <xf numFmtId="14" fontId="3" fillId="0" borderId="0" xfId="0" applyNumberFormat="1" applyFont="1" applyAlignment="1">
      <alignment horizontal="left"/>
    </xf>
    <xf numFmtId="4" fontId="9" fillId="0" borderId="1" xfId="0" applyNumberFormat="1" applyFont="1" applyBorder="1" applyAlignment="1">
      <alignment horizontal="right" vertical="center"/>
    </xf>
    <xf numFmtId="4" fontId="9" fillId="4" borderId="4" xfId="0" applyNumberFormat="1" applyFont="1" applyFill="1" applyBorder="1" applyAlignment="1" applyProtection="1">
      <alignment horizontal="right" vertical="center"/>
      <protection locked="0"/>
    </xf>
    <xf numFmtId="0" fontId="32" fillId="0" borderId="0" xfId="0" applyFont="1"/>
    <xf numFmtId="0" fontId="32" fillId="0" borderId="0" xfId="0" applyFont="1" applyAlignment="1">
      <alignment horizontal="left"/>
    </xf>
    <xf numFmtId="0" fontId="33" fillId="0" borderId="0" xfId="0" applyFont="1"/>
    <xf numFmtId="0" fontId="34" fillId="0" borderId="0" xfId="0" applyFont="1"/>
    <xf numFmtId="0" fontId="34" fillId="0" borderId="0" xfId="0" applyFont="1" applyAlignment="1">
      <alignment horizontal="left"/>
    </xf>
    <xf numFmtId="0" fontId="0" fillId="2" borderId="0" xfId="0" applyFill="1" applyProtection="1">
      <protection locked="0"/>
    </xf>
    <xf numFmtId="0" fontId="2" fillId="2" borderId="0" xfId="0" applyFont="1" applyFill="1" applyProtection="1">
      <protection locked="0"/>
    </xf>
    <xf numFmtId="3" fontId="9" fillId="2" borderId="1" xfId="0" applyNumberFormat="1" applyFont="1" applyFill="1" applyBorder="1" applyAlignment="1" applyProtection="1">
      <alignment horizontal="right" vertical="center" wrapText="1"/>
      <protection locked="0"/>
    </xf>
    <xf numFmtId="3" fontId="9" fillId="2" borderId="4" xfId="0" applyNumberFormat="1" applyFont="1" applyFill="1" applyBorder="1" applyAlignment="1" applyProtection="1">
      <alignment horizontal="right" vertical="center" wrapText="1"/>
      <protection locked="0"/>
    </xf>
    <xf numFmtId="3" fontId="9" fillId="7" borderId="1" xfId="0" applyNumberFormat="1" applyFont="1" applyFill="1" applyBorder="1" applyAlignment="1">
      <alignment horizontal="right" vertical="center"/>
    </xf>
    <xf numFmtId="3" fontId="9" fillId="8" borderId="14" xfId="0" applyNumberFormat="1" applyFont="1" applyFill="1" applyBorder="1" applyAlignment="1">
      <alignment horizontal="right" vertical="center"/>
    </xf>
    <xf numFmtId="0" fontId="6" fillId="2" borderId="4" xfId="0" applyFont="1" applyFill="1" applyBorder="1" applyAlignment="1" applyProtection="1">
      <alignment vertical="center" wrapText="1"/>
      <protection locked="0"/>
    </xf>
    <xf numFmtId="0" fontId="4" fillId="0" borderId="0" xfId="0" applyFont="1" applyAlignment="1">
      <alignment horizontal="right"/>
    </xf>
    <xf numFmtId="0" fontId="30" fillId="10" borderId="15" xfId="0" applyFont="1" applyFill="1" applyBorder="1" applyAlignment="1">
      <alignment horizontal="center" vertical="center" wrapText="1"/>
    </xf>
    <xf numFmtId="0" fontId="30" fillId="10" borderId="16" xfId="0" applyFont="1" applyFill="1" applyBorder="1" applyAlignment="1">
      <alignment horizontal="center" vertical="center" wrapText="1"/>
    </xf>
    <xf numFmtId="0" fontId="30" fillId="10" borderId="18" xfId="0" applyFont="1" applyFill="1" applyBorder="1" applyAlignment="1">
      <alignment horizontal="center" vertical="center" wrapText="1"/>
    </xf>
    <xf numFmtId="4" fontId="28" fillId="10" borderId="4" xfId="0" applyNumberFormat="1" applyFont="1" applyFill="1" applyBorder="1" applyAlignment="1">
      <alignment horizontal="right" wrapText="1"/>
    </xf>
    <xf numFmtId="4" fontId="28" fillId="10" borderId="4" xfId="0" applyNumberFormat="1" applyFont="1" applyFill="1" applyBorder="1" applyAlignment="1" applyProtection="1">
      <alignment horizontal="right" wrapText="1"/>
      <protection locked="0"/>
    </xf>
    <xf numFmtId="4" fontId="13" fillId="10" borderId="4" xfId="0" applyNumberFormat="1" applyFont="1" applyFill="1" applyBorder="1" applyAlignment="1">
      <alignment wrapText="1"/>
    </xf>
    <xf numFmtId="4" fontId="9" fillId="4" borderId="1" xfId="0" applyNumberFormat="1" applyFont="1" applyFill="1" applyBorder="1" applyAlignment="1" applyProtection="1">
      <alignment horizontal="right" vertical="center"/>
      <protection locked="0"/>
    </xf>
    <xf numFmtId="0" fontId="22" fillId="2" borderId="0" xfId="0" applyFont="1" applyFill="1" applyAlignment="1" applyProtection="1">
      <alignment horizontal="left"/>
      <protection locked="0"/>
    </xf>
    <xf numFmtId="0" fontId="0" fillId="0" borderId="0" xfId="0" applyAlignment="1">
      <alignment horizontal="left" wrapText="1"/>
    </xf>
    <xf numFmtId="0" fontId="9" fillId="4" borderId="11" xfId="0" applyFont="1" applyFill="1" applyBorder="1" applyAlignment="1">
      <alignment horizontal="left" wrapText="1"/>
    </xf>
    <xf numFmtId="0" fontId="9" fillId="4" borderId="12" xfId="0" applyFont="1" applyFill="1" applyBorder="1" applyAlignment="1">
      <alignment horizontal="left" wrapText="1"/>
    </xf>
    <xf numFmtId="0" fontId="9" fillId="4" borderId="13" xfId="0" applyFont="1" applyFill="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8" fillId="3" borderId="0" xfId="0" applyFont="1" applyFill="1" applyAlignment="1">
      <alignment horizontal="left" vertical="center" wrapText="1"/>
    </xf>
    <xf numFmtId="0" fontId="5" fillId="3" borderId="4" xfId="0" applyFont="1" applyFill="1" applyBorder="1" applyAlignment="1">
      <alignment horizontal="center"/>
    </xf>
    <xf numFmtId="0" fontId="3" fillId="4" borderId="8" xfId="0" applyFont="1" applyFill="1" applyBorder="1" applyAlignment="1" applyProtection="1">
      <alignment horizontal="left" wrapText="1"/>
      <protection locked="0"/>
    </xf>
    <xf numFmtId="0" fontId="3" fillId="4" borderId="9" xfId="0" applyFont="1" applyFill="1" applyBorder="1" applyAlignment="1" applyProtection="1">
      <alignment horizontal="left" wrapText="1"/>
      <protection locked="0"/>
    </xf>
    <xf numFmtId="0" fontId="3" fillId="4" borderId="10" xfId="0" applyFont="1" applyFill="1" applyBorder="1" applyAlignment="1" applyProtection="1">
      <alignment horizontal="left" wrapText="1"/>
      <protection locked="0"/>
    </xf>
    <xf numFmtId="0" fontId="24" fillId="0" borderId="0" xfId="0" applyFont="1" applyAlignment="1">
      <alignment horizontal="left" wrapText="1"/>
    </xf>
    <xf numFmtId="0" fontId="0" fillId="9" borderId="11" xfId="0" applyFill="1" applyBorder="1" applyAlignment="1">
      <alignment horizontal="center"/>
    </xf>
    <xf numFmtId="0" fontId="0" fillId="9" borderId="12" xfId="0" applyFill="1" applyBorder="1" applyAlignment="1">
      <alignment horizontal="center"/>
    </xf>
    <xf numFmtId="0" fontId="0" fillId="9" borderId="13" xfId="0" applyFill="1" applyBorder="1" applyAlignment="1">
      <alignment horizontal="center"/>
    </xf>
    <xf numFmtId="0" fontId="26" fillId="0" borderId="11" xfId="0" applyFont="1" applyBorder="1" applyAlignment="1">
      <alignment horizontal="center" wrapText="1"/>
    </xf>
    <xf numFmtId="0" fontId="26" fillId="0" borderId="12" xfId="0" applyFont="1" applyBorder="1" applyAlignment="1">
      <alignment horizontal="center" wrapText="1"/>
    </xf>
    <xf numFmtId="0" fontId="26" fillId="0" borderId="13" xfId="0" applyFont="1" applyBorder="1" applyAlignment="1">
      <alignment horizontal="center" wrapText="1"/>
    </xf>
    <xf numFmtId="0" fontId="2" fillId="9" borderId="19" xfId="0" applyFont="1" applyFill="1" applyBorder="1" applyAlignment="1">
      <alignment horizontal="center" wrapText="1"/>
    </xf>
    <xf numFmtId="0" fontId="2" fillId="9" borderId="20" xfId="0" applyFont="1" applyFill="1" applyBorder="1" applyAlignment="1">
      <alignment horizontal="center" wrapText="1"/>
    </xf>
    <xf numFmtId="0" fontId="2" fillId="9" borderId="21" xfId="0" applyFont="1" applyFill="1" applyBorder="1" applyAlignment="1">
      <alignment horizontal="center" wrapText="1"/>
    </xf>
    <xf numFmtId="0" fontId="26" fillId="10" borderId="11" xfId="0" applyFont="1" applyFill="1" applyBorder="1" applyAlignment="1">
      <alignment horizontal="center" wrapText="1"/>
    </xf>
    <xf numFmtId="0" fontId="26" fillId="10" borderId="12" xfId="0" applyFont="1" applyFill="1" applyBorder="1" applyAlignment="1">
      <alignment horizontal="center" wrapText="1"/>
    </xf>
    <xf numFmtId="0" fontId="26" fillId="10" borderId="13" xfId="0" applyFont="1" applyFill="1" applyBorder="1" applyAlignment="1">
      <alignment horizontal="center" wrapText="1"/>
    </xf>
    <xf numFmtId="4" fontId="28" fillId="3" borderId="4" xfId="0" applyNumberFormat="1" applyFont="1" applyFill="1" applyBorder="1" applyAlignment="1">
      <alignment horizontal="right" wrapText="1"/>
    </xf>
    <xf numFmtId="4" fontId="13" fillId="3" borderId="4" xfId="0" applyNumberFormat="1" applyFont="1" applyFill="1" applyBorder="1" applyAlignment="1">
      <alignment wrapText="1"/>
    </xf>
    <xf numFmtId="3" fontId="9" fillId="0" borderId="24" xfId="0" applyNumberFormat="1" applyFont="1" applyFill="1" applyBorder="1" applyAlignment="1">
      <alignment horizontal="right" vertical="center"/>
    </xf>
    <xf numFmtId="3" fontId="9" fillId="3" borderId="0" xfId="0" applyNumberFormat="1" applyFont="1" applyFill="1" applyBorder="1" applyAlignment="1">
      <alignment horizontal="right" vertical="center"/>
    </xf>
  </cellXfs>
  <cellStyles count="5">
    <cellStyle name="K Blå" xfId="4" xr:uid="{00000000-0005-0000-0000-000000000000}"/>
    <cellStyle name="K Gul" xfId="3" xr:uid="{00000000-0005-0000-0000-000001000000}"/>
    <cellStyle name="Normal" xfId="0" builtinId="0"/>
    <cellStyle name="Normal 2" xfId="2" xr:uid="{00000000-0005-0000-0000-000003000000}"/>
    <cellStyle name="Normal 3" xfId="1" xr:uid="{00000000-0005-0000-0000-000004000000}"/>
  </cellStyles>
  <dxfs count="3">
    <dxf>
      <fill>
        <patternFill>
          <bgColor theme="0"/>
        </patternFill>
      </fill>
    </dxf>
    <dxf>
      <fill>
        <patternFill>
          <bgColor rgb="FFFF0000"/>
        </patternFill>
      </fill>
    </dxf>
    <dxf>
      <fill>
        <patternFill>
          <bgColor theme="0"/>
        </patternFill>
      </fill>
    </dxf>
  </dxfs>
  <tableStyles count="0" defaultTableStyle="TableStyleMedium2" defaultPivotStyle="PivotStyleLight16"/>
  <colors>
    <mruColors>
      <color rgb="FFFFFF99"/>
      <color rgb="FF6699FF"/>
      <color rgb="FFFF99FF"/>
      <color rgb="FFFFCCFF"/>
      <color rgb="FFCCFFFF"/>
      <color rgb="FF969696"/>
      <color rgb="FFCC99FF"/>
      <color rgb="FF006992"/>
      <color rgb="FF0092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006992"/>
  </sheetPr>
  <dimension ref="A1:I74"/>
  <sheetViews>
    <sheetView showGridLines="0" tabSelected="1" topLeftCell="B1" zoomScaleNormal="100" zoomScaleSheetLayoutView="100" workbookViewId="0">
      <selection activeCell="D7" sqref="D7:G7"/>
    </sheetView>
  </sheetViews>
  <sheetFormatPr defaultRowHeight="14" x14ac:dyDescent="0.3"/>
  <cols>
    <col min="1" max="1" width="6.83203125" hidden="1" customWidth="1"/>
    <col min="2" max="2" width="59.58203125" customWidth="1"/>
    <col min="3" max="3" width="8.83203125" customWidth="1"/>
    <col min="4" max="4" width="14" customWidth="1"/>
    <col min="5" max="5" width="11.08203125" customWidth="1"/>
    <col min="6" max="6" width="10.58203125" customWidth="1"/>
    <col min="7" max="7" width="15.83203125" customWidth="1"/>
    <col min="8" max="8" width="10.33203125" style="74" customWidth="1"/>
    <col min="9" max="9" width="9" style="76"/>
  </cols>
  <sheetData>
    <row r="1" spans="2:8" ht="36.65" customHeight="1" x14ac:dyDescent="0.6">
      <c r="B1" s="94" t="s">
        <v>72</v>
      </c>
      <c r="C1" s="94"/>
      <c r="D1" s="94"/>
      <c r="F1" s="27" t="s">
        <v>74</v>
      </c>
      <c r="G1" s="71">
        <v>46148</v>
      </c>
    </row>
    <row r="2" spans="2:8" ht="28.5" customHeight="1" x14ac:dyDescent="0.6">
      <c r="B2" s="69" t="s">
        <v>65</v>
      </c>
      <c r="E2" s="86" t="s">
        <v>73</v>
      </c>
    </row>
    <row r="3" spans="2:8" ht="20.5" customHeight="1" x14ac:dyDescent="0.3">
      <c r="B3" s="32"/>
    </row>
    <row r="4" spans="2:8" ht="29.15" customHeight="1" x14ac:dyDescent="0.3">
      <c r="B4" s="30" t="s">
        <v>27</v>
      </c>
      <c r="C4" s="26"/>
      <c r="D4" s="96" t="s">
        <v>25</v>
      </c>
      <c r="E4" s="97"/>
      <c r="F4" s="97"/>
      <c r="G4" s="98"/>
    </row>
    <row r="5" spans="2:8" ht="11.9" customHeight="1" x14ac:dyDescent="0.5">
      <c r="B5" s="24"/>
    </row>
    <row r="6" spans="2:8" ht="17.149999999999999" customHeight="1" x14ac:dyDescent="0.3">
      <c r="B6" s="6" t="s">
        <v>42</v>
      </c>
      <c r="D6" s="99" t="s">
        <v>0</v>
      </c>
      <c r="E6" s="100"/>
      <c r="F6" s="100"/>
      <c r="G6" s="101"/>
    </row>
    <row r="7" spans="2:8" ht="17.149999999999999" customHeight="1" x14ac:dyDescent="0.3">
      <c r="B7" s="31"/>
      <c r="D7" s="104" t="s">
        <v>28</v>
      </c>
      <c r="E7" s="105"/>
      <c r="F7" s="105"/>
      <c r="G7" s="106"/>
      <c r="H7" s="74" t="b">
        <f>Leverantor&lt;&gt;"Vänligen välj leverantör…"</f>
        <v>0</v>
      </c>
    </row>
    <row r="8" spans="2:8" ht="17.149999999999999" customHeight="1" x14ac:dyDescent="0.3">
      <c r="B8" s="6" t="s">
        <v>71</v>
      </c>
    </row>
    <row r="9" spans="2:8" ht="17.149999999999999" customHeight="1" x14ac:dyDescent="0.3">
      <c r="B9" s="31"/>
    </row>
    <row r="10" spans="2:8" ht="17.149999999999999" customHeight="1" x14ac:dyDescent="0.3">
      <c r="B10" s="6" t="s">
        <v>26</v>
      </c>
    </row>
    <row r="11" spans="2:8" ht="12" customHeight="1" x14ac:dyDescent="0.3">
      <c r="B11" s="31"/>
    </row>
    <row r="12" spans="2:8" ht="17.149999999999999" customHeight="1" x14ac:dyDescent="0.65">
      <c r="B12" s="35"/>
      <c r="E12" s="25"/>
    </row>
    <row r="14" spans="2:8" x14ac:dyDescent="0.3">
      <c r="E14" s="103" t="s">
        <v>29</v>
      </c>
      <c r="F14" s="103"/>
      <c r="G14" s="103"/>
    </row>
    <row r="15" spans="2:8" ht="18" x14ac:dyDescent="0.4">
      <c r="B15" s="40" t="s">
        <v>84</v>
      </c>
      <c r="E15" s="37"/>
      <c r="F15" s="37"/>
      <c r="G15" s="37"/>
    </row>
    <row r="16" spans="2:8" ht="50.5" customHeight="1" x14ac:dyDescent="0.3">
      <c r="B16" s="107" t="s">
        <v>69</v>
      </c>
      <c r="C16" s="107"/>
      <c r="D16" s="107"/>
      <c r="E16" s="37"/>
      <c r="F16" s="37"/>
      <c r="G16" s="37"/>
    </row>
    <row r="17" spans="2:9" x14ac:dyDescent="0.3">
      <c r="B17" s="39"/>
      <c r="C17" s="7" t="s">
        <v>2</v>
      </c>
      <c r="D17" s="7" t="s">
        <v>3</v>
      </c>
      <c r="E17" s="16" t="s">
        <v>44</v>
      </c>
      <c r="F17" s="16" t="s">
        <v>4</v>
      </c>
      <c r="G17" s="16" t="s">
        <v>1</v>
      </c>
    </row>
    <row r="18" spans="2:9" x14ac:dyDescent="0.3">
      <c r="B18" s="39"/>
      <c r="C18" s="47"/>
      <c r="D18" s="47"/>
      <c r="E18" s="48"/>
      <c r="F18" s="48"/>
      <c r="G18" s="48"/>
      <c r="I18" s="77"/>
    </row>
    <row r="19" spans="2:9" ht="15.5" x14ac:dyDescent="0.35">
      <c r="B19" s="45" t="s">
        <v>45</v>
      </c>
      <c r="I19" s="77"/>
    </row>
    <row r="20" spans="2:9" x14ac:dyDescent="0.3">
      <c r="B20" s="44" t="s">
        <v>43</v>
      </c>
      <c r="C20" s="42"/>
      <c r="D20" s="9" t="s">
        <v>30</v>
      </c>
      <c r="E20" s="10" t="str">
        <f>IF(AND($H$7,C20&gt;0),INDEX('(Dold flik) Prislista_Tbl'!$B$7:$D$7,1,MATCH(Leverantor,'(Dold flik) Prislista_Tbl'!$B$6:$D$6,0)),"")</f>
        <v/>
      </c>
      <c r="F20" s="73"/>
      <c r="G20" s="10">
        <f>IFERROR(+F20*C20,"")</f>
        <v>0</v>
      </c>
      <c r="H20" s="74" t="b">
        <f>IF(AND(F20&gt;E20,H7),TRUE,FALSE)</f>
        <v>0</v>
      </c>
      <c r="I20" s="77" t="str">
        <f>IF(H20,"OBS! Takpriset får inte överskridas.","")</f>
        <v/>
      </c>
    </row>
    <row r="21" spans="2:9" ht="15.5" hidden="1" x14ac:dyDescent="0.3">
      <c r="B21" s="1" t="s">
        <v>6</v>
      </c>
      <c r="I21" s="77"/>
    </row>
    <row r="22" spans="2:9" s="2" customFormat="1" ht="40.4" hidden="1" customHeight="1" x14ac:dyDescent="0.3">
      <c r="B22" s="102" t="s">
        <v>7</v>
      </c>
      <c r="C22" s="102"/>
      <c r="D22" s="102"/>
      <c r="E22" s="102"/>
      <c r="F22" s="102"/>
      <c r="G22" s="102"/>
      <c r="H22" s="75"/>
      <c r="I22" s="78"/>
    </row>
    <row r="23" spans="2:9" ht="15" hidden="1" x14ac:dyDescent="0.3">
      <c r="B23" s="17"/>
      <c r="C23" s="7" t="s">
        <v>2</v>
      </c>
      <c r="D23" s="7" t="s">
        <v>3</v>
      </c>
      <c r="E23" s="16" t="s">
        <v>23</v>
      </c>
      <c r="F23" s="16" t="s">
        <v>4</v>
      </c>
      <c r="G23" s="16" t="s">
        <v>1</v>
      </c>
      <c r="I23" s="77"/>
    </row>
    <row r="24" spans="2:9" hidden="1" x14ac:dyDescent="0.3">
      <c r="B24" s="13" t="s">
        <v>8</v>
      </c>
      <c r="C24" s="8">
        <v>0</v>
      </c>
      <c r="D24" s="9" t="s">
        <v>5</v>
      </c>
      <c r="E24" s="10" t="e">
        <f>IF(Leverantor=#REF!,IF(#REF!="","",#REF!),IF(Leverantor=#REF!,IF(#REF!="","",#REF!),""))</f>
        <v>#REF!</v>
      </c>
      <c r="F24" s="11">
        <v>2000000</v>
      </c>
      <c r="G24" s="10">
        <f>+C24*F24</f>
        <v>0</v>
      </c>
      <c r="I24" s="77"/>
    </row>
    <row r="25" spans="2:9" hidden="1" x14ac:dyDescent="0.3">
      <c r="B25" s="14" t="s">
        <v>9</v>
      </c>
      <c r="C25" s="8">
        <v>0</v>
      </c>
      <c r="D25" s="9" t="s">
        <v>5</v>
      </c>
      <c r="E25" s="10" t="e">
        <f>IF(Leverantor=#REF!,IF(#REF!="","",#REF!),IF(Leverantor=#REF!,IF(#REF!="","",#REF!),""))</f>
        <v>#REF!</v>
      </c>
      <c r="F25" s="11">
        <v>300000</v>
      </c>
      <c r="G25" s="10">
        <f>+C25*F25</f>
        <v>0</v>
      </c>
      <c r="I25" s="77"/>
    </row>
    <row r="26" spans="2:9" hidden="1" x14ac:dyDescent="0.3">
      <c r="B26" s="14" t="s">
        <v>10</v>
      </c>
      <c r="C26" s="8">
        <v>0</v>
      </c>
      <c r="D26" s="9" t="s">
        <v>5</v>
      </c>
      <c r="E26" s="10" t="e">
        <f>IF(Leverantor=#REF!,IF(#REF!="","",#REF!),IF(Leverantor=#REF!,IF(#REF!="","",#REF!),""))</f>
        <v>#REF!</v>
      </c>
      <c r="F26" s="11">
        <v>200000</v>
      </c>
      <c r="G26" s="10">
        <f>+C26*F26</f>
        <v>0</v>
      </c>
      <c r="I26" s="77"/>
    </row>
    <row r="27" spans="2:9" hidden="1" x14ac:dyDescent="0.3">
      <c r="I27" s="77"/>
    </row>
    <row r="28" spans="2:9" x14ac:dyDescent="0.3">
      <c r="I28" s="77"/>
    </row>
    <row r="29" spans="2:9" ht="15.5" x14ac:dyDescent="0.3">
      <c r="B29" s="46" t="s">
        <v>46</v>
      </c>
      <c r="I29" s="77"/>
    </row>
    <row r="30" spans="2:9" x14ac:dyDescent="0.3">
      <c r="B30" s="41" t="s">
        <v>38</v>
      </c>
      <c r="C30" s="81"/>
      <c r="D30" s="38" t="s">
        <v>11</v>
      </c>
      <c r="E30" s="48"/>
      <c r="F30" s="48"/>
      <c r="G30" s="48"/>
      <c r="I30" s="77"/>
    </row>
    <row r="31" spans="2:9" x14ac:dyDescent="0.3">
      <c r="B31" s="41" t="s">
        <v>39</v>
      </c>
      <c r="C31" s="81"/>
      <c r="D31" s="9" t="s">
        <v>31</v>
      </c>
      <c r="E31" s="48"/>
      <c r="G31" s="48"/>
      <c r="I31" s="77"/>
    </row>
    <row r="32" spans="2:9" x14ac:dyDescent="0.3">
      <c r="B32" s="34" t="s">
        <v>40</v>
      </c>
      <c r="C32" s="83" t="str">
        <f>IF(C31*C30=0,"",C31*C30)</f>
        <v/>
      </c>
      <c r="D32" s="9" t="s">
        <v>31</v>
      </c>
      <c r="E32" s="72" t="str">
        <f>IF(AND($H$7,C32&lt;&gt;""),INDEX('(Dold flik) Prislista_Tbl'!B8:D8,1,MATCH(Leverantor,'(Dold flik) Prislista_Tbl'!$B$6:$D$6,0)),"")</f>
        <v/>
      </c>
      <c r="F32" s="73"/>
      <c r="G32" s="10" t="str">
        <f>IFERROR(+F32*C32,"")</f>
        <v/>
      </c>
      <c r="H32" s="74" t="b">
        <f>IF(F32&gt;E32,TRUE,FALSE)</f>
        <v>0</v>
      </c>
      <c r="I32" s="77" t="str">
        <f>IF(H32,"OBS! Takpriset får inte överskridas.","")</f>
        <v/>
      </c>
    </row>
    <row r="33" spans="1:9" ht="15.5" hidden="1" x14ac:dyDescent="0.3">
      <c r="B33" s="1" t="s">
        <v>13</v>
      </c>
      <c r="I33" s="77"/>
    </row>
    <row r="34" spans="1:9" ht="26.5" hidden="1" customHeight="1" x14ac:dyDescent="0.3">
      <c r="B34" s="102" t="s">
        <v>14</v>
      </c>
      <c r="C34" s="102"/>
      <c r="D34" s="102"/>
      <c r="E34" s="102"/>
      <c r="F34" s="102"/>
      <c r="G34" s="102"/>
      <c r="I34" s="77"/>
    </row>
    <row r="35" spans="1:9" ht="15" hidden="1" x14ac:dyDescent="0.3">
      <c r="B35" s="17"/>
      <c r="C35" s="7" t="s">
        <v>2</v>
      </c>
      <c r="D35" s="7" t="s">
        <v>3</v>
      </c>
      <c r="E35" s="16" t="s">
        <v>23</v>
      </c>
      <c r="F35" s="16" t="s">
        <v>4</v>
      </c>
      <c r="G35" s="16" t="s">
        <v>1</v>
      </c>
      <c r="I35" s="77"/>
    </row>
    <row r="36" spans="1:9" hidden="1" x14ac:dyDescent="0.3">
      <c r="B36" s="12" t="s">
        <v>15</v>
      </c>
      <c r="C36" s="8">
        <v>0</v>
      </c>
      <c r="D36" s="9" t="s">
        <v>11</v>
      </c>
      <c r="E36" s="10" t="e">
        <f>IF(Leverantor=#REF!,IF(#REF!="","",#REF!),IF(Leverantor=#REF!,IF(#REF!="","",#REF!),""))</f>
        <v>#REF!</v>
      </c>
      <c r="F36" s="11">
        <v>700000</v>
      </c>
      <c r="G36" s="10">
        <f>+C36*F36</f>
        <v>0</v>
      </c>
      <c r="I36" s="77"/>
    </row>
    <row r="37" spans="1:9" hidden="1" x14ac:dyDescent="0.3">
      <c r="B37" s="14" t="s">
        <v>16</v>
      </c>
      <c r="C37" s="8">
        <v>0</v>
      </c>
      <c r="D37" s="9" t="s">
        <v>11</v>
      </c>
      <c r="E37" s="10" t="e">
        <f>IF(Leverantor=#REF!,IF(#REF!="","",#REF!),IF(Leverantor=#REF!,IF(#REF!="","",#REF!),""))</f>
        <v>#REF!</v>
      </c>
      <c r="F37" s="11">
        <v>1000000</v>
      </c>
      <c r="G37" s="10">
        <f>+C37*F37</f>
        <v>0</v>
      </c>
      <c r="I37" s="77"/>
    </row>
    <row r="38" spans="1:9" hidden="1" x14ac:dyDescent="0.3">
      <c r="B38" s="12" t="s">
        <v>17</v>
      </c>
      <c r="C38" s="8">
        <v>0</v>
      </c>
      <c r="D38" s="9" t="s">
        <v>11</v>
      </c>
      <c r="E38" s="10" t="e">
        <f>IF(Leverantor=#REF!,IF(#REF!="","",#REF!),IF(Leverantor=#REF!,IF(#REF!="","",#REF!),""))</f>
        <v>#REF!</v>
      </c>
      <c r="F38" s="11">
        <v>2500000</v>
      </c>
      <c r="G38" s="10">
        <f>+C38*F38</f>
        <v>0</v>
      </c>
      <c r="I38" s="77"/>
    </row>
    <row r="39" spans="1:9" hidden="1" x14ac:dyDescent="0.3">
      <c r="B39" s="12" t="s">
        <v>18</v>
      </c>
      <c r="C39" s="8">
        <v>0</v>
      </c>
      <c r="D39" s="9" t="s">
        <v>11</v>
      </c>
      <c r="E39" s="10" t="e">
        <f>IF(Leverantor=#REF!,IF(#REF!="","",#REF!),IF(Leverantor=#REF!,IF(#REF!="","",#REF!),""))</f>
        <v>#REF!</v>
      </c>
      <c r="F39" s="11">
        <v>3500000</v>
      </c>
      <c r="G39" s="10">
        <f>+C39*F39</f>
        <v>0</v>
      </c>
      <c r="I39" s="77"/>
    </row>
    <row r="40" spans="1:9" hidden="1" x14ac:dyDescent="0.3">
      <c r="B40" s="12" t="s">
        <v>19</v>
      </c>
      <c r="C40" s="8">
        <v>0</v>
      </c>
      <c r="D40" s="9" t="s">
        <v>11</v>
      </c>
      <c r="E40" s="10" t="e">
        <f>IF(Leverantor=#REF!,IF(#REF!="","",#REF!),IF(Leverantor=#REF!,IF(#REF!="","",#REF!),""))</f>
        <v>#REF!</v>
      </c>
      <c r="F40" s="11">
        <v>4000000</v>
      </c>
      <c r="G40" s="10">
        <f>+C40*F40</f>
        <v>0</v>
      </c>
      <c r="I40" s="77"/>
    </row>
    <row r="41" spans="1:9" hidden="1" x14ac:dyDescent="0.3">
      <c r="B41" s="15" t="s">
        <v>12</v>
      </c>
      <c r="C41" s="9">
        <f>SUM(C36:C40)</f>
        <v>0</v>
      </c>
      <c r="D41" s="52" t="s">
        <v>11</v>
      </c>
      <c r="E41" s="4"/>
      <c r="F41" s="4"/>
      <c r="G41" s="5"/>
      <c r="I41" s="77"/>
    </row>
    <row r="42" spans="1:9" x14ac:dyDescent="0.3">
      <c r="B42" s="49"/>
      <c r="C42" s="50"/>
      <c r="D42" s="4"/>
      <c r="E42" s="4"/>
      <c r="F42" s="4"/>
      <c r="G42" s="4"/>
      <c r="I42" s="77"/>
    </row>
    <row r="43" spans="1:9" ht="28" x14ac:dyDescent="0.3">
      <c r="B43" s="43" t="s">
        <v>66</v>
      </c>
      <c r="C43" s="47"/>
      <c r="D43" s="47"/>
      <c r="E43" s="47"/>
      <c r="F43" s="47"/>
      <c r="G43" s="47"/>
      <c r="I43" s="77"/>
    </row>
    <row r="44" spans="1:9" x14ac:dyDescent="0.3">
      <c r="A44" s="77"/>
      <c r="B44" s="18" t="s">
        <v>41</v>
      </c>
      <c r="C44" s="82"/>
      <c r="D44" s="47"/>
      <c r="E44" s="48"/>
      <c r="F44" s="48"/>
      <c r="G44" s="48"/>
      <c r="I44" s="77"/>
    </row>
    <row r="45" spans="1:9" x14ac:dyDescent="0.3">
      <c r="A45" s="77"/>
      <c r="B45" s="18" t="s">
        <v>37</v>
      </c>
      <c r="C45" s="82"/>
      <c r="D45" s="47"/>
      <c r="E45" s="48"/>
      <c r="G45" s="48"/>
      <c r="I45" s="77"/>
    </row>
    <row r="46" spans="1:9" x14ac:dyDescent="0.3">
      <c r="A46" s="77">
        <v>1000</v>
      </c>
      <c r="B46" s="3" t="s">
        <v>32</v>
      </c>
      <c r="C46" s="84" t="str">
        <f>IF(C45&gt;A46,A46*C44,IF(C45*C44=0,"",C45*C44))</f>
        <v/>
      </c>
      <c r="D46" s="21" t="s">
        <v>31</v>
      </c>
      <c r="E46" s="72" t="str">
        <f>IF(C46="","",IF($H$7,INDEX('(Dold flik) Prislista_Tbl'!B10:D10,1,MATCH(Leverantor,'(Dold flik) Prislista_Tbl'!$B$6:$D$6,0)),""))</f>
        <v/>
      </c>
      <c r="F46" s="73"/>
      <c r="G46" s="10" t="str">
        <f>IFERROR(+F46*C46,"")</f>
        <v/>
      </c>
      <c r="H46" s="74" t="b">
        <f>IF(F46&gt;E46,TRUE,FALSE)</f>
        <v>0</v>
      </c>
      <c r="I46" s="77" t="str">
        <f>IF(H46,"OBS! Takpriset får inte överskridas.","")</f>
        <v/>
      </c>
    </row>
    <row r="47" spans="1:9" x14ac:dyDescent="0.3">
      <c r="A47" s="77">
        <v>5000</v>
      </c>
      <c r="B47" s="3" t="s">
        <v>33</v>
      </c>
      <c r="C47" s="84" t="str">
        <f>IF(A47&lt;$C$45,(A47-A46)*$C$44,IF(A46&lt;$C$45,($C$45-A46)*$C$44,""))</f>
        <v/>
      </c>
      <c r="D47" s="51" t="s">
        <v>31</v>
      </c>
      <c r="E47" s="72" t="str">
        <f>IF(C47="","",IF($H$7,INDEX('(Dold flik) Prislista_Tbl'!B11:D11,1,MATCH(Leverantor,'(Dold flik) Prislista_Tbl'!$B$6:$D$6,0)),""))</f>
        <v/>
      </c>
      <c r="F47" s="73"/>
      <c r="G47" s="10" t="str">
        <f>IFERROR(+F47*C47,"")</f>
        <v/>
      </c>
      <c r="H47" s="74" t="b">
        <f>IF(F47&gt;E47,TRUE,FALSE)</f>
        <v>0</v>
      </c>
      <c r="I47" s="77" t="str">
        <f>IF(H47,"OBS! Takpriset får inte överskridas.","")</f>
        <v/>
      </c>
    </row>
    <row r="48" spans="1:9" x14ac:dyDescent="0.3">
      <c r="A48" s="77">
        <v>30000</v>
      </c>
      <c r="B48" s="3" t="s">
        <v>34</v>
      </c>
      <c r="C48" s="84" t="str">
        <f>IF(A48&lt;$C$45,(A48-A47)*$C$44,IF(A47&lt;$C$45,($C$45-A47)*$C$44,""))</f>
        <v/>
      </c>
      <c r="D48" s="3" t="s">
        <v>31</v>
      </c>
      <c r="E48" s="72" t="str">
        <f>IF(C48="","",IF($H$7,INDEX('(Dold flik) Prislista_Tbl'!B12:D12,1,MATCH(Leverantor,'(Dold flik) Prislista_Tbl'!$B$6:$D$6,0)),""))</f>
        <v/>
      </c>
      <c r="F48" s="73"/>
      <c r="G48" s="10" t="str">
        <f>IFERROR(+F48*C48,"")</f>
        <v/>
      </c>
      <c r="H48" s="74" t="b">
        <f>IF(F48&gt;E48,TRUE,FALSE)</f>
        <v>0</v>
      </c>
      <c r="I48" s="77" t="str">
        <f>IF(H48,"OBS! Takpriset får inte överskridas.","")</f>
        <v/>
      </c>
    </row>
    <row r="49" spans="1:9" x14ac:dyDescent="0.3">
      <c r="A49" s="77">
        <v>100000</v>
      </c>
      <c r="B49" s="3" t="s">
        <v>35</v>
      </c>
      <c r="C49" s="84" t="str">
        <f>IF(A49&lt;$C$45,(A49-A48)*$C$44,IF(A48&lt;$C$45,($C$45-A48)*$C$44,""))</f>
        <v/>
      </c>
      <c r="D49" s="9" t="s">
        <v>31</v>
      </c>
      <c r="E49" s="72" t="str">
        <f>IF(C49="","",IF($H$7,INDEX('(Dold flik) Prislista_Tbl'!B13:D13,1,MATCH(Leverantor,'(Dold flik) Prislista_Tbl'!$B$6:$D$6,0)),""))</f>
        <v/>
      </c>
      <c r="F49" s="73"/>
      <c r="G49" s="10" t="str">
        <f>IFERROR(+F49*C49,"")</f>
        <v/>
      </c>
      <c r="H49" s="74" t="b">
        <f>IF(F49&gt;E49,TRUE,FALSE)</f>
        <v>0</v>
      </c>
      <c r="I49" s="77" t="str">
        <f>IF(H49,"OBS! Takpriset får inte överskridas.","")</f>
        <v/>
      </c>
    </row>
    <row r="50" spans="1:9" x14ac:dyDescent="0.3">
      <c r="A50" s="77"/>
      <c r="B50" s="3" t="s">
        <v>36</v>
      </c>
      <c r="C50" s="84" t="str">
        <f>IF(C45&gt;A49,(C45-A49)*C44,"")</f>
        <v/>
      </c>
      <c r="D50" s="9" t="s">
        <v>31</v>
      </c>
      <c r="E50" s="72" t="str">
        <f>IF(C50="","",IF($H$7,INDEX('(Dold flik) Prislista_Tbl'!B14:D14,1,MATCH(Leverantor,'(Dold flik) Prislista_Tbl'!$B$6:$D$6,0)),""))</f>
        <v/>
      </c>
      <c r="F50" s="73"/>
      <c r="G50" s="10" t="str">
        <f>IFERROR(+F50*C50,"")</f>
        <v/>
      </c>
      <c r="H50" s="74" t="b">
        <f>IF(F50&gt;E50,TRUE,FALSE)</f>
        <v>0</v>
      </c>
      <c r="I50" s="77" t="str">
        <f>IF(H50,"OBS! Takpriset får inte överskridas.","")</f>
        <v/>
      </c>
    </row>
    <row r="51" spans="1:9" x14ac:dyDescent="0.3">
      <c r="A51" s="77"/>
      <c r="C51" s="123"/>
      <c r="G51" s="122">
        <f>IFERROR(+F51*C51,"")</f>
        <v>0</v>
      </c>
      <c r="H51" s="74" t="b">
        <f>OR(H46:H50)</f>
        <v>0</v>
      </c>
      <c r="I51" s="77"/>
    </row>
    <row r="52" spans="1:9" ht="18" x14ac:dyDescent="0.4">
      <c r="A52" s="77"/>
      <c r="B52" s="40" t="s">
        <v>47</v>
      </c>
      <c r="G52" s="36"/>
    </row>
    <row r="53" spans="1:9" ht="46.5" x14ac:dyDescent="0.3">
      <c r="B53" s="70" t="s">
        <v>67</v>
      </c>
      <c r="C53" s="7" t="s">
        <v>49</v>
      </c>
      <c r="D53" s="7" t="s">
        <v>2</v>
      </c>
      <c r="E53" s="7" t="s">
        <v>3</v>
      </c>
      <c r="F53" s="16" t="s">
        <v>4</v>
      </c>
      <c r="G53" s="16" t="s">
        <v>1</v>
      </c>
    </row>
    <row r="54" spans="1:9" x14ac:dyDescent="0.3">
      <c r="C54" s="47"/>
      <c r="D54" s="47"/>
      <c r="E54" s="47"/>
      <c r="F54" s="48"/>
      <c r="G54" s="48"/>
    </row>
    <row r="55" spans="1:9" x14ac:dyDescent="0.3">
      <c r="B55" s="85" t="s">
        <v>68</v>
      </c>
      <c r="C55" s="42"/>
      <c r="D55" s="42"/>
      <c r="E55" s="42"/>
      <c r="F55" s="93"/>
      <c r="G55" s="10">
        <f>+F55*D55</f>
        <v>0</v>
      </c>
      <c r="H55" s="74" t="b">
        <f>IF(AND($H$7,D55&gt;0,F55=""),TRUE,FALSE)</f>
        <v>0</v>
      </c>
      <c r="I55" s="77"/>
    </row>
    <row r="56" spans="1:9" x14ac:dyDescent="0.3">
      <c r="B56" s="85" t="s">
        <v>68</v>
      </c>
      <c r="C56" s="42"/>
      <c r="D56" s="42"/>
      <c r="E56" s="42"/>
      <c r="F56" s="93"/>
      <c r="G56" s="10">
        <f>+F56*D56</f>
        <v>0</v>
      </c>
      <c r="H56" s="74" t="b">
        <f>IF(AND($H$7,D56&gt;0,F56=""),TRUE,FALSE)</f>
        <v>0</v>
      </c>
      <c r="I56" s="77"/>
    </row>
    <row r="57" spans="1:9" x14ac:dyDescent="0.3">
      <c r="B57" s="85" t="s">
        <v>68</v>
      </c>
      <c r="C57" s="42"/>
      <c r="D57" s="42"/>
      <c r="E57" s="42"/>
      <c r="F57" s="93"/>
      <c r="G57" s="10">
        <f t="shared" ref="G57:G68" si="0">+F57*D57</f>
        <v>0</v>
      </c>
      <c r="H57" s="74" t="b">
        <f>IF(AND($H$7,D57&gt;0,F57=""),TRUE,FALSE)</f>
        <v>0</v>
      </c>
      <c r="I57" s="77"/>
    </row>
    <row r="58" spans="1:9" x14ac:dyDescent="0.3">
      <c r="B58" s="85" t="s">
        <v>68</v>
      </c>
      <c r="C58" s="42"/>
      <c r="D58" s="42"/>
      <c r="E58" s="42"/>
      <c r="F58" s="93"/>
      <c r="G58" s="10">
        <f t="shared" si="0"/>
        <v>0</v>
      </c>
      <c r="H58" s="74" t="b">
        <f t="shared" ref="H58:H68" si="1">IF(AND($H$7,D58&gt;0,F58=""),TRUE,FALSE)</f>
        <v>0</v>
      </c>
      <c r="I58" s="77"/>
    </row>
    <row r="59" spans="1:9" x14ac:dyDescent="0.3">
      <c r="B59" s="85" t="s">
        <v>68</v>
      </c>
      <c r="C59" s="42"/>
      <c r="D59" s="42"/>
      <c r="E59" s="42"/>
      <c r="F59" s="93"/>
      <c r="G59" s="10">
        <f t="shared" si="0"/>
        <v>0</v>
      </c>
      <c r="H59" s="74" t="b">
        <f t="shared" si="1"/>
        <v>0</v>
      </c>
      <c r="I59" s="77"/>
    </row>
    <row r="60" spans="1:9" x14ac:dyDescent="0.3">
      <c r="B60" s="85" t="s">
        <v>68</v>
      </c>
      <c r="C60" s="42"/>
      <c r="D60" s="42"/>
      <c r="E60" s="42"/>
      <c r="F60" s="93"/>
      <c r="G60" s="10">
        <f t="shared" si="0"/>
        <v>0</v>
      </c>
      <c r="H60" s="74" t="b">
        <f t="shared" si="1"/>
        <v>0</v>
      </c>
      <c r="I60" s="77"/>
    </row>
    <row r="61" spans="1:9" x14ac:dyDescent="0.3">
      <c r="B61" s="85" t="s">
        <v>68</v>
      </c>
      <c r="C61" s="42"/>
      <c r="D61" s="42"/>
      <c r="E61" s="42"/>
      <c r="F61" s="93"/>
      <c r="G61" s="10">
        <f t="shared" ref="G61:G66" si="2">+F61*D61</f>
        <v>0</v>
      </c>
      <c r="H61" s="74" t="b">
        <f t="shared" si="1"/>
        <v>0</v>
      </c>
      <c r="I61" s="77"/>
    </row>
    <row r="62" spans="1:9" x14ac:dyDescent="0.3">
      <c r="B62" s="85" t="s">
        <v>68</v>
      </c>
      <c r="C62" s="42"/>
      <c r="D62" s="42"/>
      <c r="E62" s="42"/>
      <c r="F62" s="93"/>
      <c r="G62" s="10">
        <f t="shared" si="2"/>
        <v>0</v>
      </c>
      <c r="H62" s="74" t="b">
        <f t="shared" si="1"/>
        <v>0</v>
      </c>
      <c r="I62" s="77"/>
    </row>
    <row r="63" spans="1:9" x14ac:dyDescent="0.3">
      <c r="B63" s="85" t="s">
        <v>68</v>
      </c>
      <c r="C63" s="42"/>
      <c r="D63" s="42"/>
      <c r="E63" s="42"/>
      <c r="F63" s="93"/>
      <c r="G63" s="10">
        <f t="shared" si="2"/>
        <v>0</v>
      </c>
      <c r="H63" s="74" t="b">
        <f t="shared" si="1"/>
        <v>0</v>
      </c>
      <c r="I63" s="77"/>
    </row>
    <row r="64" spans="1:9" x14ac:dyDescent="0.3">
      <c r="B64" s="85" t="s">
        <v>68</v>
      </c>
      <c r="C64" s="42"/>
      <c r="D64" s="42"/>
      <c r="E64" s="42"/>
      <c r="F64" s="93"/>
      <c r="G64" s="10">
        <f t="shared" si="2"/>
        <v>0</v>
      </c>
      <c r="H64" s="74" t="b">
        <f t="shared" si="1"/>
        <v>0</v>
      </c>
      <c r="I64" s="77"/>
    </row>
    <row r="65" spans="2:9" x14ac:dyDescent="0.3">
      <c r="B65" s="85" t="s">
        <v>68</v>
      </c>
      <c r="C65" s="42"/>
      <c r="D65" s="42"/>
      <c r="E65" s="42"/>
      <c r="F65" s="93"/>
      <c r="G65" s="10">
        <f t="shared" si="2"/>
        <v>0</v>
      </c>
      <c r="H65" s="74" t="b">
        <f t="shared" si="1"/>
        <v>0</v>
      </c>
      <c r="I65" s="77"/>
    </row>
    <row r="66" spans="2:9" x14ac:dyDescent="0.3">
      <c r="B66" s="85" t="s">
        <v>68</v>
      </c>
      <c r="C66" s="42"/>
      <c r="D66" s="42"/>
      <c r="E66" s="42"/>
      <c r="F66" s="93"/>
      <c r="G66" s="10">
        <f t="shared" si="2"/>
        <v>0</v>
      </c>
      <c r="H66" s="74" t="b">
        <f t="shared" si="1"/>
        <v>0</v>
      </c>
      <c r="I66" s="77"/>
    </row>
    <row r="67" spans="2:9" x14ac:dyDescent="0.3">
      <c r="B67" s="85" t="s">
        <v>68</v>
      </c>
      <c r="C67" s="42"/>
      <c r="D67" s="42"/>
      <c r="E67" s="42"/>
      <c r="F67" s="93"/>
      <c r="G67" s="10">
        <f t="shared" si="0"/>
        <v>0</v>
      </c>
      <c r="H67" s="74" t="b">
        <f t="shared" si="1"/>
        <v>0</v>
      </c>
      <c r="I67" s="77"/>
    </row>
    <row r="68" spans="2:9" x14ac:dyDescent="0.3">
      <c r="B68" s="85" t="s">
        <v>68</v>
      </c>
      <c r="C68" s="42"/>
      <c r="D68" s="42"/>
      <c r="E68" s="42"/>
      <c r="F68" s="93"/>
      <c r="G68" s="10">
        <f t="shared" si="0"/>
        <v>0</v>
      </c>
      <c r="H68" s="74" t="b">
        <f t="shared" si="1"/>
        <v>0</v>
      </c>
      <c r="I68" s="77"/>
    </row>
    <row r="70" spans="2:9" x14ac:dyDescent="0.3">
      <c r="B70" s="80" t="s">
        <v>48</v>
      </c>
      <c r="C70" s="79"/>
      <c r="D70" s="79"/>
      <c r="F70" s="61" t="s">
        <v>55</v>
      </c>
      <c r="G70" s="62">
        <f>SUM(G19:G68)</f>
        <v>0</v>
      </c>
    </row>
    <row r="72" spans="2:9" ht="46" customHeight="1" x14ac:dyDescent="0.3">
      <c r="B72" s="95" t="s">
        <v>70</v>
      </c>
      <c r="C72" s="95"/>
      <c r="D72" s="95"/>
      <c r="E72" s="95"/>
      <c r="F72" s="95"/>
      <c r="G72" s="95"/>
    </row>
    <row r="74" spans="2:9" ht="54" customHeight="1" x14ac:dyDescent="0.3">
      <c r="B74" s="95" t="s">
        <v>75</v>
      </c>
      <c r="C74" s="95"/>
      <c r="D74" s="95"/>
      <c r="E74" s="95"/>
      <c r="F74" s="95"/>
      <c r="G74" s="95"/>
    </row>
  </sheetData>
  <sheetProtection sheet="1" selectLockedCells="1"/>
  <mergeCells count="10">
    <mergeCell ref="B1:D1"/>
    <mergeCell ref="B74:G74"/>
    <mergeCell ref="B72:G72"/>
    <mergeCell ref="D4:G4"/>
    <mergeCell ref="D6:G6"/>
    <mergeCell ref="B34:G34"/>
    <mergeCell ref="E14:G14"/>
    <mergeCell ref="B22:G22"/>
    <mergeCell ref="D7:G7"/>
    <mergeCell ref="B16:D16"/>
  </mergeCells>
  <conditionalFormatting sqref="F20 F32 F46:F50">
    <cfRule type="expression" dxfId="2" priority="3">
      <formula>C20=""</formula>
    </cfRule>
    <cfRule type="expression" dxfId="1" priority="6">
      <formula>F20&gt;E20</formula>
    </cfRule>
  </conditionalFormatting>
  <conditionalFormatting sqref="F55:F68">
    <cfRule type="expression" dxfId="0" priority="2">
      <formula>D55=""</formula>
    </cfRule>
  </conditionalFormatting>
  <pageMargins left="0.7" right="0.7" top="0.75" bottom="0.75" header="0.3" footer="0.3"/>
  <pageSetup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776E27F-BF47-490B-B99F-C81A8D919F61}">
          <x14:formula1>
            <xm:f>'(Dold flik) Prislista_Tbl'!$A$6:$D$6</xm:f>
          </x14:formula1>
          <xm:sqref>D7:G7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EFF1C-3C7B-465C-AFFA-963643990631}">
  <sheetPr codeName="Blad2"/>
  <dimension ref="A1"/>
  <sheetViews>
    <sheetView workbookViewId="0"/>
  </sheetViews>
  <sheetFormatPr defaultRowHeight="1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64A5-AB56-496B-ABEE-5B4BA291FB81}">
  <sheetPr codeName="Blad4"/>
  <dimension ref="A1"/>
  <sheetViews>
    <sheetView workbookViewId="0"/>
  </sheetViews>
  <sheetFormatPr defaultRowHeight="1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2" tint="-0.499984740745262"/>
  </sheetPr>
  <dimension ref="A1:X14"/>
  <sheetViews>
    <sheetView showGridLines="0" topLeftCell="B1" zoomScaleNormal="100" workbookViewId="0">
      <selection activeCell="C15" sqref="C15"/>
    </sheetView>
  </sheetViews>
  <sheetFormatPr defaultColWidth="9" defaultRowHeight="14" x14ac:dyDescent="0.3"/>
  <cols>
    <col min="1" max="1" width="39.75" customWidth="1"/>
    <col min="2" max="2" width="12.83203125" customWidth="1"/>
    <col min="3" max="3" width="12.08203125" customWidth="1"/>
    <col min="4" max="4" width="11.08203125" customWidth="1"/>
    <col min="5" max="5" width="3.83203125" customWidth="1"/>
    <col min="6" max="8" width="10.58203125" customWidth="1"/>
    <col min="9" max="9" width="2.5" customWidth="1"/>
    <col min="10" max="12" width="10.58203125" customWidth="1"/>
    <col min="13" max="13" width="2.33203125" customWidth="1"/>
    <col min="14" max="16" width="10.58203125" customWidth="1"/>
    <col min="17" max="17" width="2.58203125" customWidth="1"/>
    <col min="18" max="20" width="10.58203125" customWidth="1"/>
    <col min="21" max="21" width="2.33203125" customWidth="1"/>
    <col min="22" max="24" width="10.58203125" customWidth="1"/>
  </cols>
  <sheetData>
    <row r="1" spans="1:24" x14ac:dyDescent="0.3">
      <c r="A1" s="28"/>
      <c r="B1" s="33"/>
      <c r="C1" s="33"/>
      <c r="D1" s="33"/>
    </row>
    <row r="2" spans="1:24" x14ac:dyDescent="0.3">
      <c r="A2" s="28"/>
      <c r="B2" s="29"/>
      <c r="C2" s="29"/>
      <c r="D2" s="29"/>
    </row>
    <row r="3" spans="1:24" ht="20" x14ac:dyDescent="0.4">
      <c r="A3" s="23" t="s">
        <v>24</v>
      </c>
      <c r="F3" s="108" t="s">
        <v>78</v>
      </c>
      <c r="G3" s="109"/>
      <c r="H3" s="109"/>
      <c r="I3" s="109"/>
      <c r="J3" s="109"/>
      <c r="K3" s="109"/>
      <c r="L3" s="109"/>
      <c r="M3" s="109"/>
      <c r="N3" s="109"/>
      <c r="O3" s="109"/>
      <c r="P3" s="109"/>
      <c r="Q3" s="109"/>
      <c r="R3" s="109"/>
      <c r="S3" s="109"/>
      <c r="T3" s="109"/>
      <c r="U3" s="109"/>
      <c r="V3" s="109"/>
      <c r="W3" s="109"/>
      <c r="X3" s="110"/>
    </row>
    <row r="4" spans="1:24" ht="14.5" thickBot="1" x14ac:dyDescent="0.35"/>
    <row r="5" spans="1:24" ht="35.15" customHeight="1" thickBot="1" x14ac:dyDescent="0.35">
      <c r="B5" s="114" t="s">
        <v>59</v>
      </c>
      <c r="C5" s="115"/>
      <c r="D5" s="116"/>
      <c r="F5" s="111" t="s">
        <v>64</v>
      </c>
      <c r="G5" s="112"/>
      <c r="H5" s="113"/>
      <c r="J5" s="117" t="s">
        <v>76</v>
      </c>
      <c r="K5" s="118"/>
      <c r="L5" s="119"/>
      <c r="N5" s="111" t="s">
        <v>81</v>
      </c>
      <c r="O5" s="112"/>
      <c r="P5" s="113"/>
      <c r="R5" s="111" t="s">
        <v>63</v>
      </c>
      <c r="S5" s="112"/>
      <c r="T5" s="113"/>
      <c r="V5" s="111" t="s">
        <v>63</v>
      </c>
      <c r="W5" s="112"/>
      <c r="X5" s="113"/>
    </row>
    <row r="6" spans="1:24" ht="30.5" thickBot="1" x14ac:dyDescent="0.35">
      <c r="A6" s="55" t="s">
        <v>28</v>
      </c>
      <c r="B6" s="67" t="s">
        <v>80</v>
      </c>
      <c r="C6" s="68" t="s">
        <v>51</v>
      </c>
      <c r="D6" s="68" t="s">
        <v>54</v>
      </c>
      <c r="F6" s="63" t="s">
        <v>56</v>
      </c>
      <c r="G6" s="64" t="s">
        <v>57</v>
      </c>
      <c r="H6" s="65" t="s">
        <v>58</v>
      </c>
      <c r="I6" s="66"/>
      <c r="J6" s="87" t="s">
        <v>56</v>
      </c>
      <c r="K6" s="88" t="s">
        <v>57</v>
      </c>
      <c r="L6" s="89" t="s">
        <v>77</v>
      </c>
      <c r="M6" s="66"/>
      <c r="N6" s="63" t="s">
        <v>82</v>
      </c>
      <c r="O6" s="64" t="s">
        <v>57</v>
      </c>
      <c r="P6" s="65" t="s">
        <v>83</v>
      </c>
      <c r="Q6" s="66"/>
      <c r="R6" s="63" t="s">
        <v>60</v>
      </c>
      <c r="S6" s="64" t="s">
        <v>61</v>
      </c>
      <c r="T6" s="65" t="s">
        <v>62</v>
      </c>
      <c r="U6" s="66"/>
      <c r="V6" s="63" t="s">
        <v>79</v>
      </c>
      <c r="W6" s="64" t="s">
        <v>61</v>
      </c>
      <c r="X6" s="65" t="s">
        <v>62</v>
      </c>
    </row>
    <row r="7" spans="1:24" ht="26" x14ac:dyDescent="0.3">
      <c r="A7" s="56" t="s">
        <v>50</v>
      </c>
      <c r="B7" s="58">
        <f>+N7</f>
        <v>25000</v>
      </c>
      <c r="C7" s="58">
        <f>O7</f>
        <v>30000</v>
      </c>
      <c r="D7" s="58">
        <f>P7</f>
        <v>1643</v>
      </c>
      <c r="E7" s="19"/>
      <c r="F7" s="54">
        <v>25000</v>
      </c>
      <c r="G7" s="54">
        <v>30000</v>
      </c>
      <c r="H7" s="54">
        <v>1500</v>
      </c>
      <c r="J7" s="90">
        <v>25000</v>
      </c>
      <c r="K7" s="90">
        <v>30000</v>
      </c>
      <c r="L7" s="91">
        <v>1565</v>
      </c>
      <c r="N7" s="120">
        <v>25000</v>
      </c>
      <c r="O7" s="120">
        <v>30000</v>
      </c>
      <c r="P7" s="120">
        <v>1643</v>
      </c>
      <c r="R7" s="20" t="s">
        <v>20</v>
      </c>
      <c r="S7" s="20"/>
      <c r="T7" s="20" t="s">
        <v>21</v>
      </c>
      <c r="V7" s="20" t="s">
        <v>20</v>
      </c>
      <c r="W7" s="20"/>
      <c r="X7" s="20" t="s">
        <v>21</v>
      </c>
    </row>
    <row r="8" spans="1:24" ht="15.5" x14ac:dyDescent="0.3">
      <c r="A8" s="56" t="s">
        <v>52</v>
      </c>
      <c r="B8" s="58">
        <f t="shared" ref="B7:D8" si="0">+J8</f>
        <v>0</v>
      </c>
      <c r="C8" s="58">
        <f t="shared" si="0"/>
        <v>0</v>
      </c>
      <c r="D8" s="58">
        <f t="shared" si="0"/>
        <v>0</v>
      </c>
      <c r="E8" s="19"/>
      <c r="F8" s="54">
        <v>0</v>
      </c>
      <c r="G8" s="54">
        <v>0</v>
      </c>
      <c r="H8" s="54">
        <v>0</v>
      </c>
      <c r="J8" s="90">
        <v>0</v>
      </c>
      <c r="K8" s="90">
        <v>0</v>
      </c>
      <c r="L8" s="90">
        <v>0</v>
      </c>
      <c r="N8" s="120">
        <v>0</v>
      </c>
      <c r="O8" s="120">
        <v>0</v>
      </c>
      <c r="P8" s="120">
        <v>0</v>
      </c>
      <c r="R8" s="22" t="s">
        <v>22</v>
      </c>
      <c r="S8" s="22"/>
      <c r="T8" s="22" t="s">
        <v>22</v>
      </c>
      <c r="V8" s="22" t="s">
        <v>22</v>
      </c>
      <c r="W8" s="22"/>
      <c r="X8" s="22" t="s">
        <v>22</v>
      </c>
    </row>
    <row r="9" spans="1:24" ht="15.5" x14ac:dyDescent="0.3">
      <c r="A9" s="56" t="s">
        <v>53</v>
      </c>
      <c r="B9" s="59"/>
      <c r="C9" s="53"/>
      <c r="D9" s="60"/>
      <c r="E9" s="19"/>
      <c r="F9" s="53"/>
      <c r="G9" s="53"/>
      <c r="H9" s="53"/>
      <c r="J9" s="92"/>
      <c r="K9" s="92"/>
      <c r="L9" s="92"/>
      <c r="N9" s="121"/>
      <c r="O9" s="121"/>
      <c r="P9" s="121"/>
      <c r="R9" s="53"/>
      <c r="S9" s="53"/>
      <c r="T9" s="53"/>
      <c r="V9" s="53"/>
      <c r="W9" s="53"/>
      <c r="X9" s="53"/>
    </row>
    <row r="10" spans="1:24" x14ac:dyDescent="0.3">
      <c r="A10" s="57" t="s">
        <v>32</v>
      </c>
      <c r="B10" s="58">
        <f>N10</f>
        <v>0.55000000000000004</v>
      </c>
      <c r="C10" s="58">
        <f>O10</f>
        <v>1.5</v>
      </c>
      <c r="D10" s="58">
        <f>P10</f>
        <v>0.27</v>
      </c>
      <c r="E10" s="19"/>
      <c r="F10" s="54">
        <v>0.55000000000000004</v>
      </c>
      <c r="G10" s="54">
        <v>1.5</v>
      </c>
      <c r="H10" s="54">
        <v>0.25</v>
      </c>
      <c r="J10" s="90">
        <v>0.55000000000000004</v>
      </c>
      <c r="K10" s="90">
        <v>1.5</v>
      </c>
      <c r="L10" s="91">
        <v>0.26</v>
      </c>
      <c r="N10" s="120">
        <v>0.55000000000000004</v>
      </c>
      <c r="O10" s="120">
        <v>1.5</v>
      </c>
      <c r="P10" s="120">
        <v>0.27</v>
      </c>
      <c r="R10" s="22"/>
      <c r="S10" s="22"/>
      <c r="T10" s="22"/>
      <c r="V10" s="22"/>
      <c r="W10" s="22"/>
      <c r="X10" s="22"/>
    </row>
    <row r="11" spans="1:24" x14ac:dyDescent="0.3">
      <c r="A11" s="57" t="s">
        <v>33</v>
      </c>
      <c r="B11" s="58">
        <f t="shared" ref="B11:B14" si="1">N11</f>
        <v>0.5</v>
      </c>
      <c r="C11" s="58">
        <f t="shared" ref="C11:C14" si="2">O11</f>
        <v>1.5</v>
      </c>
      <c r="D11" s="58">
        <f t="shared" ref="D11:D14" si="3">P11</f>
        <v>0.27</v>
      </c>
      <c r="E11" s="19"/>
      <c r="F11" s="54">
        <v>0.5</v>
      </c>
      <c r="G11" s="54">
        <v>1.5</v>
      </c>
      <c r="H11" s="54">
        <v>0.25</v>
      </c>
      <c r="J11" s="90">
        <v>0.5</v>
      </c>
      <c r="K11" s="90">
        <v>1.5</v>
      </c>
      <c r="L11" s="91">
        <v>0.26</v>
      </c>
      <c r="N11" s="120">
        <v>0.5</v>
      </c>
      <c r="O11" s="120">
        <v>1.5</v>
      </c>
      <c r="P11" s="120">
        <v>0.27</v>
      </c>
      <c r="R11" s="22"/>
      <c r="S11" s="22"/>
      <c r="T11" s="22"/>
      <c r="V11" s="22"/>
      <c r="W11" s="22"/>
      <c r="X11" s="22"/>
    </row>
    <row r="12" spans="1:24" x14ac:dyDescent="0.3">
      <c r="A12" s="57" t="s">
        <v>34</v>
      </c>
      <c r="B12" s="58">
        <f t="shared" si="1"/>
        <v>0.45</v>
      </c>
      <c r="C12" s="58">
        <f t="shared" si="2"/>
        <v>1.5</v>
      </c>
      <c r="D12" s="58">
        <f t="shared" si="3"/>
        <v>0.27</v>
      </c>
      <c r="E12" s="19"/>
      <c r="F12" s="54">
        <v>0.45</v>
      </c>
      <c r="G12" s="54">
        <v>1.5</v>
      </c>
      <c r="H12" s="54">
        <v>0.25</v>
      </c>
      <c r="J12" s="90">
        <v>0.45</v>
      </c>
      <c r="K12" s="90">
        <v>1.5</v>
      </c>
      <c r="L12" s="91">
        <v>0.26</v>
      </c>
      <c r="N12" s="120">
        <v>0.45</v>
      </c>
      <c r="O12" s="120">
        <v>1.5</v>
      </c>
      <c r="P12" s="120">
        <v>0.27</v>
      </c>
      <c r="R12" s="22"/>
      <c r="S12" s="22"/>
      <c r="T12" s="22"/>
      <c r="V12" s="22"/>
      <c r="W12" s="22"/>
      <c r="X12" s="22"/>
    </row>
    <row r="13" spans="1:24" x14ac:dyDescent="0.3">
      <c r="A13" s="57" t="s">
        <v>35</v>
      </c>
      <c r="B13" s="58">
        <f t="shared" si="1"/>
        <v>0.4</v>
      </c>
      <c r="C13" s="58">
        <f t="shared" si="2"/>
        <v>1.5</v>
      </c>
      <c r="D13" s="58">
        <f t="shared" si="3"/>
        <v>0.27</v>
      </c>
      <c r="E13" s="19"/>
      <c r="F13" s="54">
        <v>0.4</v>
      </c>
      <c r="G13" s="54">
        <v>1.5</v>
      </c>
      <c r="H13" s="54">
        <v>0.25</v>
      </c>
      <c r="J13" s="90">
        <v>0.4</v>
      </c>
      <c r="K13" s="90">
        <v>1.5</v>
      </c>
      <c r="L13" s="91">
        <v>0.26</v>
      </c>
      <c r="N13" s="120">
        <v>0.4</v>
      </c>
      <c r="O13" s="120">
        <v>1.5</v>
      </c>
      <c r="P13" s="120">
        <v>0.27</v>
      </c>
      <c r="R13" s="22"/>
      <c r="S13" s="22"/>
      <c r="T13" s="22"/>
      <c r="V13" s="22"/>
      <c r="W13" s="22"/>
      <c r="X13" s="22"/>
    </row>
    <row r="14" spans="1:24" x14ac:dyDescent="0.3">
      <c r="A14" s="57" t="s">
        <v>36</v>
      </c>
      <c r="B14" s="58">
        <f t="shared" si="1"/>
        <v>0.35</v>
      </c>
      <c r="C14" s="58">
        <f t="shared" si="2"/>
        <v>1.5</v>
      </c>
      <c r="D14" s="58">
        <f t="shared" si="3"/>
        <v>0.27</v>
      </c>
      <c r="E14" s="19"/>
      <c r="F14" s="54">
        <v>0.35</v>
      </c>
      <c r="G14" s="54">
        <v>1.5</v>
      </c>
      <c r="H14" s="54">
        <v>0.25</v>
      </c>
      <c r="J14" s="90">
        <v>0.35</v>
      </c>
      <c r="K14" s="90">
        <v>1.5</v>
      </c>
      <c r="L14" s="91">
        <v>0.26</v>
      </c>
      <c r="N14" s="120">
        <v>0.35</v>
      </c>
      <c r="O14" s="120">
        <v>1.5</v>
      </c>
      <c r="P14" s="120">
        <v>0.27</v>
      </c>
      <c r="R14" s="22"/>
      <c r="S14" s="22"/>
      <c r="T14" s="22"/>
      <c r="V14" s="22"/>
      <c r="W14" s="22"/>
      <c r="X14" s="22"/>
    </row>
  </sheetData>
  <mergeCells count="7">
    <mergeCell ref="F3:X3"/>
    <mergeCell ref="R5:T5"/>
    <mergeCell ref="F5:H5"/>
    <mergeCell ref="B5:D5"/>
    <mergeCell ref="J5:L5"/>
    <mergeCell ref="N5:P5"/>
    <mergeCell ref="V5:X5"/>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29BBCBF21362E4099AE6C2F27C58737" ma:contentTypeVersion="16" ma:contentTypeDescription="Skapa ett nytt dokument." ma:contentTypeScope="" ma:versionID="5674e418c26fa34c16f7fb4ebcfa2d93">
  <xsd:schema xmlns:xsd="http://www.w3.org/2001/XMLSchema" xmlns:xs="http://www.w3.org/2001/XMLSchema" xmlns:p="http://schemas.microsoft.com/office/2006/metadata/properties" xmlns:ns2="10c3a147-0d64-46aa-a281-dc97358e8373" xmlns:ns3="d7532cd0-e888-47d6-8f58-db0210f25002" targetNamespace="http://schemas.microsoft.com/office/2006/metadata/properties" ma:root="true" ma:fieldsID="d58cf001e92da3c59c113ac5a7ba1f02" ns2:_="" ns3:_="">
    <xsd:import namespace="10c3a147-0d64-46aa-a281-dc97358e8373"/>
    <xsd:import namespace="d7532cd0-e888-47d6-8f58-db0210f25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c3a147-0d64-46aa-a281-dc97358e83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e641fc9e-d469-439b-858c-bb315f8f2b4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532cd0-e888-47d6-8f58-db0210f25002" elementFormDefault="qualified">
    <xsd:import namespace="http://schemas.microsoft.com/office/2006/documentManagement/types"/>
    <xsd:import namespace="http://schemas.microsoft.com/office/infopath/2007/PartnerControls"/>
    <xsd:element name="SharedWithUsers" ma:index="1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6914216c-8415-4a2a-a4f5-fae05d95c0cb}" ma:internalName="TaxCatchAll" ma:showField="CatchAllData" ma:web="d7532cd0-e888-47d6-8f58-db0210f25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0c3a147-0d64-46aa-a281-dc97358e8373">
      <Terms xmlns="http://schemas.microsoft.com/office/infopath/2007/PartnerControls"/>
    </lcf76f155ced4ddcb4097134ff3c332f>
    <TaxCatchAll xmlns="d7532cd0-e888-47d6-8f58-db0210f250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99405D-2BC6-41F0-B459-8AC8E885E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c3a147-0d64-46aa-a281-dc97358e8373"/>
    <ds:schemaRef ds:uri="d7532cd0-e888-47d6-8f58-db0210f25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0F6EE9-808B-4F08-884E-1DF14AB27236}">
  <ds:schemaRefs>
    <ds:schemaRef ds:uri="http://schemas.microsoft.com/office/2006/metadata/properties"/>
    <ds:schemaRef ds:uri="http://schemas.microsoft.com/office/infopath/2007/PartnerControls"/>
    <ds:schemaRef ds:uri="10c3a147-0d64-46aa-a281-dc97358e8373"/>
    <ds:schemaRef ds:uri="d7532cd0-e888-47d6-8f58-db0210f25002"/>
  </ds:schemaRefs>
</ds:datastoreItem>
</file>

<file path=customXml/itemProps3.xml><?xml version="1.0" encoding="utf-8"?>
<ds:datastoreItem xmlns:ds="http://schemas.openxmlformats.org/officeDocument/2006/customXml" ds:itemID="{6A07BD67-F2AA-4EAF-92CF-7D79F4BBB4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2</vt:i4>
      </vt:variant>
    </vt:vector>
  </HeadingPairs>
  <TitlesOfParts>
    <vt:vector size="6" baseType="lpstr">
      <vt:lpstr>Priser Operatörstjänst</vt:lpstr>
      <vt:lpstr>Blad2</vt:lpstr>
      <vt:lpstr>Blad1</vt:lpstr>
      <vt:lpstr>(Dold flik) Prislista_Tbl</vt:lpstr>
      <vt:lpstr>Leverantor</vt:lpstr>
      <vt:lpstr>'Priser Operatörstjänst'!Utskriftsområde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 Wilson</dc:creator>
  <cp:lastModifiedBy>Alexandra Jolinger Dalle Vacche</cp:lastModifiedBy>
  <cp:lastPrinted>2023-04-13T07:52:23Z</cp:lastPrinted>
  <dcterms:created xsi:type="dcterms:W3CDTF">2018-05-03T16:27:21Z</dcterms:created>
  <dcterms:modified xsi:type="dcterms:W3CDTF">2026-05-06T12:33:31Z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0x010100129BBCBF21362E4099AE6C2F27C58737</vt:lpwstr>
  </property>
  <property fmtid="{D5CDD505-2E9C-101B-9397-08002B2CF9AE}" pid="3" name="MediaServiceImageTags">
    <vt:lpwstr/>
  </property>
</Properties>
</file>