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Resebyråtjänster/Arbetsmapp/"/>
    </mc:Choice>
  </mc:AlternateContent>
  <xr:revisionPtr revIDLastSave="79" documentId="13_ncr:1_{E0CF51F0-AFD6-466D-95C0-62F6357A4BE1}" xr6:coauthVersionLast="47" xr6:coauthVersionMax="47" xr10:uidLastSave="{9EBC0FB5-C202-41FA-8A4B-824D808A7097}"/>
  <workbookProtection workbookAlgorithmName="SHA-512" workbookHashValue="Up3LaGrQdq9HHbGvJK5sqsAv114bcl5yJXXope1XhMD8wf5R6oj83GUN2OBmvrKPZZ+2n+M8Y4IzpbgHjdiE6Q==" workbookSaltValue="KfukTIdirpdpDSwcZUFB/w==" workbookSpinCount="100000" lockStructure="1"/>
  <bookViews>
    <workbookView xWindow="-120" yWindow="-120" windowWidth="29040" windowHeight="15720" tabRatio="770"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veryHidden" r:id="rId7"/>
    <sheet name="SysAdmin" sheetId="101" state="veryHidden" r:id="rId8"/>
  </sheets>
  <definedNames>
    <definedName name="ActiveSheetName">Admin!$T$3</definedName>
    <definedName name="AdminMode">SysAdmin!$B$1</definedName>
    <definedName name="ArvodePer">Admin!$O$28:$O$53</definedName>
    <definedName name="Bokningssystem">Admin!$Q$28:$Q$53</definedName>
    <definedName name="CurrentVersion">SysAdmin!$L$6</definedName>
    <definedName name="DpDwnTDV" localSheetId="2">'1 Spec. - 2. Relativ viktning'!$B$99</definedName>
    <definedName name="DpDwnTDV" localSheetId="3">'1 Spec. - 3. Mervärdesmodell'!$B$99</definedName>
    <definedName name="DpDwnTDV" localSheetId="4">'1 Spec. - 4. Annan modell'!$B$99</definedName>
    <definedName name="EnhetTillägg">Admin!$G$58:$G$70</definedName>
    <definedName name="EvaluationColumns" localSheetId="1">'1 Spec. - 1. Lägsta pris'!$AA:$AI</definedName>
    <definedName name="EvaluationColumns" localSheetId="2">'1 Spec. - 2. Relativ viktning'!$AA:$AI</definedName>
    <definedName name="EvaluationColumns" localSheetId="3">'1 Spec. - 3. Mervärdesmodell'!$AA:$AI</definedName>
    <definedName name="EvaluationColumns" localSheetId="4">'1 Spec. - 4. Annan modell'!$AA:$AI</definedName>
    <definedName name="InfoTillägg">Admin!$F$58:$F$70</definedName>
    <definedName name="LarmStatus" localSheetId="2">'1 Spec. - 2. Relativ viktning'!$AI$1</definedName>
    <definedName name="LarmStatus" localSheetId="3">'1 Spec. - 3. Mervärdesmodell'!$AI$1</definedName>
    <definedName name="LarmStatus" localSheetId="4">'1 Spec. - 4. Annan modell'!$AI$1</definedName>
    <definedName name="LarmStatus">'1 Spec. - 1. Lägsta pris'!$AI$1</definedName>
    <definedName name="ListaVaraTjänst">Admin!$E$142:$E$192</definedName>
    <definedName name="ListLevNamn">Admin!$D$82:$D$98</definedName>
    <definedName name="ListvalRegion">Admin!$M$57:$M$78</definedName>
    <definedName name="LockStatus">SysAdmin!$B$2</definedName>
    <definedName name="MiljöNrTjänst">Admin!$K$72:$K$78</definedName>
    <definedName name="NrTjänst">Admin!$I$72:$I$78</definedName>
    <definedName name="pkey">SysAdmin!$B$4</definedName>
    <definedName name="_xlnm.Print_Area" localSheetId="1">'1 Spec. - 1. Lägsta pris'!$B$2:$AC$221</definedName>
    <definedName name="_xlnm.Print_Area" localSheetId="2">'1 Spec. - 2. Relativ viktning'!$B$2:$AC$246</definedName>
    <definedName name="_xlnm.Print_Area" localSheetId="3">'1 Spec. - 3. Mervärdesmodell'!$B$2:$AC$243</definedName>
    <definedName name="_xlnm.Print_Area" localSheetId="4">'1 Spec. - 4. Annan modell'!$B$2:$AC$244</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Ramavtalsnummer">Admin!$B$3</definedName>
    <definedName name="Ramavtalsområde">Admin!$B$6</definedName>
    <definedName name="ResLevDelområde">Admin!$AH$62:$AH$111</definedName>
    <definedName name="ResOpt">Admin!$N$28:$N$53</definedName>
    <definedName name="ResVarTja">OFFSET(Admin!$N$3,0,0,COUNTA(Admin!$N$3:$N$24),1)</definedName>
    <definedName name="Självbokning">Admin!$P$28:$P$53</definedName>
    <definedName name="StartCell" localSheetId="1">'1 Spec. - 1. Lägsta pris'!$B$9</definedName>
    <definedName name="StartCell" localSheetId="2">'1 Spec. - 2. Relativ viktning'!$B$9</definedName>
    <definedName name="StartCell" localSheetId="3">'1 Spec. - 3. Mervärdesmodell'!$B$9</definedName>
    <definedName name="StartCell" localSheetId="4">'1 Spec. - 4. Annan modell'!$B$9</definedName>
    <definedName name="StartCell" localSheetId="5">'2 Avtalstecknande'!$B$19</definedName>
    <definedName name="StartCell" localSheetId="0">Information!$B$12</definedName>
    <definedName name="TblBeräkning">Admin!$D$56:$N$68</definedName>
    <definedName name="TblDelområde">Admin!$D$4:$D$13</definedName>
    <definedName name="TblEnhet">Admin!$J$58:$J$60</definedName>
    <definedName name="TblFaktAlt">Admin!$I$58:$I$61</definedName>
    <definedName name="TblGrundTilldeln">Admin!$E$58:$E$60</definedName>
    <definedName name="TblInomUtanför">Admin!$L$58:$L$60</definedName>
    <definedName name="TblKrv2">Admin!$F$102:$F$110</definedName>
    <definedName name="TblKrvRes1">Admin!$F$115:$F$123</definedName>
    <definedName name="TblKrvRes10">Admin!$O$115:$O$123</definedName>
    <definedName name="TblKrvRes11">Admin!$P$115:$P$123</definedName>
    <definedName name="TblKrvRes12">Admin!$Q$115:$Q$123</definedName>
    <definedName name="TblKrvRes13">Admin!$R$115:$R$123</definedName>
    <definedName name="TblKrvRes14">Admin!$S$115:$S$123</definedName>
    <definedName name="TblKrvRes15">Admin!$T$115:$T$123</definedName>
    <definedName name="TblKrvRes16">Admin!$U$115:$U$123</definedName>
    <definedName name="TblKrvRes17">Admin!$V$115:$V$123</definedName>
    <definedName name="TblKrvRes18">Admin!$W$115:$W$123</definedName>
    <definedName name="TblKrvRes19">Admin!$X$115:$X$123</definedName>
    <definedName name="TblKrvRes2">Admin!$G$115:$G$123</definedName>
    <definedName name="TblKrvRes20">Admin!$Y$115:$Y$123</definedName>
    <definedName name="TblKrvRes21">Admin!$Z$115:$Z$123</definedName>
    <definedName name="TblKrvRes22">Admin!$AA$115:$AA$123</definedName>
    <definedName name="TblKrvRes23">Admin!$AB$115:$AB$123</definedName>
    <definedName name="TblKrvRes24">Admin!$AC$115:$AC$123</definedName>
    <definedName name="TblKrvRes25">Admin!$AD$115:$AD$123</definedName>
    <definedName name="TblKrvRes26">Admin!$AE$115:$AE$123</definedName>
    <definedName name="TblKrvRes3">Admin!$H$115:$H$123</definedName>
    <definedName name="TblKrvRes4">Admin!$I$115:$I$123</definedName>
    <definedName name="TblKrvRes5">Admin!$J$115:$J$123</definedName>
    <definedName name="TblKrvRes6">Admin!$K$115:$K$123</definedName>
    <definedName name="TblKrvRes7">Admin!$L$115:$L$123</definedName>
    <definedName name="TblKrvRes8">Admin!$M$115:$M$123</definedName>
    <definedName name="TblKrvRes9">Admin!$N$115:$N$123</definedName>
    <definedName name="TblLeverantörer">Admin!$D$81:$R$98</definedName>
    <definedName name="TblMatchKravres">Admin!$E$102:$E$122</definedName>
    <definedName name="TblSpecTjnstr">Admin!$D$102:$D$122</definedName>
    <definedName name="TblTjänst">Admin!$N$3:$N$25</definedName>
    <definedName name="TblTom">Admin!$K$58</definedName>
    <definedName name="TblUtvModeller">Admin!$P$3:$P$9</definedName>
    <definedName name="TblUtVrd">Admin!$E$63:$E$66</definedName>
    <definedName name="TblVaraTjanstAlt">Admin!$T$36:$T$38</definedName>
    <definedName name="TidsåtgNrTjänst">Admin!$N$72:$N$76</definedName>
    <definedName name="TillDelVal">SysAdmin!$E$9</definedName>
    <definedName name="TillDelVal2" localSheetId="2">'1 Spec. - 2. Relativ viktning'!$AA$101</definedName>
    <definedName name="TillDelVal2" localSheetId="3">'1 Spec. - 3. Mervärdesmodell'!$AA$101</definedName>
    <definedName name="TillDelVal2" localSheetId="4">'1 Spec. - 4. Annan modell'!$AA$101</definedName>
    <definedName name="Tilläggstjänster">Admin!$E$58:$E$70</definedName>
    <definedName name="UKey">SysAdmin!$B$3</definedName>
    <definedName name="USRDelområde" localSheetId="1">'1 Spec. - 1. Lägsta pris'!$B$40</definedName>
    <definedName name="USRDelområde" localSheetId="2">'1 Spec. - 2. Relativ viktning'!$B$40</definedName>
    <definedName name="USRDelområde" localSheetId="3">'1 Spec. - 3. Mervärdesmodell'!$B$40</definedName>
    <definedName name="USRDelområde" localSheetId="4">'1 Spec. - 4. Annan modell'!$B$40</definedName>
    <definedName name="UtvarderingsVal">SysAdmin!$E$10</definedName>
    <definedName name="UtvarderingsVal2" localSheetId="2">'1 Spec. - 2. Relativ viktning'!$AA$102</definedName>
    <definedName name="UtvarderingsVal2" localSheetId="3">'1 Spec. - 3. Mervärdesmodell'!$AA$102</definedName>
    <definedName name="UtvarderingsVal2" localSheetId="4">'1 Spec. - 4. Annan modell'!$AA$102</definedName>
    <definedName name="ValBilaga">Admin!$H$68:$H$69</definedName>
    <definedName name="ValdUtvModell">Information!$B$12</definedName>
    <definedName name="ValVarTja">Admin!$E$3</definedName>
    <definedName name="Välj_Vara_Tjanst_1">'1 Spec. - 1. Lägsta pris'!$C$48:$E$73</definedName>
    <definedName name="Välj_Vara_Tjanst_2">'1 Spec. - 2. Relativ viktning'!$C$48:$E$73</definedName>
    <definedName name="Välj_Vara_Tjanst_3">'1 Spec. - 3. Mervärdesmodell'!$C$48:$E$73</definedName>
    <definedName name="Välj_Vara_Tjanst_4">'1 Spec. - 4. Annan modell'!$C$48:$E$73</definedName>
    <definedName name="Wkey">SysAdmin!$B$5</definedName>
    <definedName name="YColor">SysAdmin!$B$6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9" i="98" l="1"/>
  <c r="X81" i="104"/>
  <c r="X92" i="104"/>
  <c r="X92" i="103"/>
  <c r="X92" i="102"/>
  <c r="M162" i="103"/>
  <c r="AB90" i="104"/>
  <c r="AB89" i="104"/>
  <c r="AB88" i="104"/>
  <c r="AB87" i="104"/>
  <c r="AB86" i="104"/>
  <c r="AB85" i="104"/>
  <c r="AB84" i="104"/>
  <c r="AB83" i="104"/>
  <c r="AB82" i="104"/>
  <c r="AB81" i="104"/>
  <c r="AB80" i="104"/>
  <c r="AB79" i="104"/>
  <c r="AB90" i="103"/>
  <c r="AB89" i="103"/>
  <c r="AB88" i="103"/>
  <c r="AB87" i="103"/>
  <c r="AB86" i="103"/>
  <c r="AB85" i="103"/>
  <c r="AB84" i="103"/>
  <c r="AB83" i="103"/>
  <c r="AB82" i="103"/>
  <c r="AB81" i="103"/>
  <c r="AB80" i="103"/>
  <c r="AB79" i="103"/>
  <c r="AB90" i="102"/>
  <c r="AB89" i="102"/>
  <c r="AB88" i="102"/>
  <c r="AB87" i="102"/>
  <c r="AB86" i="102"/>
  <c r="AB85" i="102"/>
  <c r="AB84" i="102"/>
  <c r="AB83" i="102"/>
  <c r="AB82" i="102"/>
  <c r="AB81" i="102"/>
  <c r="AB80" i="102"/>
  <c r="AB79" i="102"/>
  <c r="AD73" i="104"/>
  <c r="AC73" i="104"/>
  <c r="AB73" i="104"/>
  <c r="AD72" i="104"/>
  <c r="AC72" i="104"/>
  <c r="AB72" i="104"/>
  <c r="AD71" i="104"/>
  <c r="AC71" i="104"/>
  <c r="AB71" i="104"/>
  <c r="AD70" i="104"/>
  <c r="AC70" i="104"/>
  <c r="AB70" i="104"/>
  <c r="AD69" i="104"/>
  <c r="AC69" i="104"/>
  <c r="AB69" i="104"/>
  <c r="AD68" i="104"/>
  <c r="AC68" i="104"/>
  <c r="AB68" i="104"/>
  <c r="AD67" i="104"/>
  <c r="AC67" i="104"/>
  <c r="AB67" i="104"/>
  <c r="AD66" i="104"/>
  <c r="AC66" i="104"/>
  <c r="AB66" i="104"/>
  <c r="AD65" i="104"/>
  <c r="AC65" i="104"/>
  <c r="AB65" i="104"/>
  <c r="AD64" i="104"/>
  <c r="AC64" i="104"/>
  <c r="AB64" i="104"/>
  <c r="AD63" i="104"/>
  <c r="AC63" i="104"/>
  <c r="AB63" i="104"/>
  <c r="AD62" i="104"/>
  <c r="AC62" i="104"/>
  <c r="AB62" i="104"/>
  <c r="AD61" i="104"/>
  <c r="AC61" i="104"/>
  <c r="AB61" i="104"/>
  <c r="AD60" i="104"/>
  <c r="AC60" i="104"/>
  <c r="AB60" i="104"/>
  <c r="AD59" i="104"/>
  <c r="AC59" i="104"/>
  <c r="AB59" i="104"/>
  <c r="AD58" i="104"/>
  <c r="AC58" i="104"/>
  <c r="AB58" i="104"/>
  <c r="AD57" i="104"/>
  <c r="AC57" i="104"/>
  <c r="AB57" i="104"/>
  <c r="AD56" i="104"/>
  <c r="AC56" i="104"/>
  <c r="AB56" i="104"/>
  <c r="AD55" i="104"/>
  <c r="AC55" i="104"/>
  <c r="AB55" i="104"/>
  <c r="AD54" i="104"/>
  <c r="AC54" i="104"/>
  <c r="AB54" i="104"/>
  <c r="AD53" i="104"/>
  <c r="AC53" i="104"/>
  <c r="AB53" i="104"/>
  <c r="AD52" i="104"/>
  <c r="AC52" i="104"/>
  <c r="AB52" i="104"/>
  <c r="AD51" i="104"/>
  <c r="AC51" i="104"/>
  <c r="AB51" i="104"/>
  <c r="AD50" i="104"/>
  <c r="AC50" i="104"/>
  <c r="AB50" i="104"/>
  <c r="AD49" i="104"/>
  <c r="AC49" i="104"/>
  <c r="AB49" i="104"/>
  <c r="AD48" i="104"/>
  <c r="AC48" i="104"/>
  <c r="AD73" i="103"/>
  <c r="AC73" i="103"/>
  <c r="AB73" i="103"/>
  <c r="AD72" i="103"/>
  <c r="AC72" i="103"/>
  <c r="AB72" i="103"/>
  <c r="AD71" i="103"/>
  <c r="AC71" i="103"/>
  <c r="AB71" i="103"/>
  <c r="AD70" i="103"/>
  <c r="AC70" i="103"/>
  <c r="AB70" i="103"/>
  <c r="AD69" i="103"/>
  <c r="AC69" i="103"/>
  <c r="AB69" i="103"/>
  <c r="AD68" i="103"/>
  <c r="AC68" i="103"/>
  <c r="AB68" i="103"/>
  <c r="AD67" i="103"/>
  <c r="AC67" i="103"/>
  <c r="AB67" i="103"/>
  <c r="AD66" i="103"/>
  <c r="AC66" i="103"/>
  <c r="AB66" i="103"/>
  <c r="AD65" i="103"/>
  <c r="AC65" i="103"/>
  <c r="AB65" i="103"/>
  <c r="AD64" i="103"/>
  <c r="AC64" i="103"/>
  <c r="AB64" i="103"/>
  <c r="AD63" i="103"/>
  <c r="AC63" i="103"/>
  <c r="AB63" i="103"/>
  <c r="AD62" i="103"/>
  <c r="AC62" i="103"/>
  <c r="AB62" i="103"/>
  <c r="AD61" i="103"/>
  <c r="AC61" i="103"/>
  <c r="AB61" i="103"/>
  <c r="AD60" i="103"/>
  <c r="AC60" i="103"/>
  <c r="AB60" i="103"/>
  <c r="AD59" i="103"/>
  <c r="AC59" i="103"/>
  <c r="AB59" i="103"/>
  <c r="AD58" i="103"/>
  <c r="AC58" i="103"/>
  <c r="AB58" i="103"/>
  <c r="AD57" i="103"/>
  <c r="AC57" i="103"/>
  <c r="AB57" i="103"/>
  <c r="AD56" i="103"/>
  <c r="AC56" i="103"/>
  <c r="AB56" i="103"/>
  <c r="AD55" i="103"/>
  <c r="AC55" i="103"/>
  <c r="AB55" i="103"/>
  <c r="AD54" i="103"/>
  <c r="AC54" i="103"/>
  <c r="AB54" i="103"/>
  <c r="AD53" i="103"/>
  <c r="AC53" i="103"/>
  <c r="AB53" i="103"/>
  <c r="AD52" i="103"/>
  <c r="AC52" i="103"/>
  <c r="AB52" i="103"/>
  <c r="AD51" i="103"/>
  <c r="AC51" i="103"/>
  <c r="AB51" i="103"/>
  <c r="AD50" i="103"/>
  <c r="AC50" i="103"/>
  <c r="AB50" i="103"/>
  <c r="AD49" i="103"/>
  <c r="AC49" i="103"/>
  <c r="AB49" i="103"/>
  <c r="AD48" i="103"/>
  <c r="AC48" i="103"/>
  <c r="AD73" i="102"/>
  <c r="AC73" i="102"/>
  <c r="AB73" i="102"/>
  <c r="AD72" i="102"/>
  <c r="AC72" i="102"/>
  <c r="AB72" i="102"/>
  <c r="AD71" i="102"/>
  <c r="AC71" i="102"/>
  <c r="AB71" i="102"/>
  <c r="AD70" i="102"/>
  <c r="AC70" i="102"/>
  <c r="AB70" i="102"/>
  <c r="AD69" i="102"/>
  <c r="AC69" i="102"/>
  <c r="AB69" i="102"/>
  <c r="AD68" i="102"/>
  <c r="AC68" i="102"/>
  <c r="AB68" i="102"/>
  <c r="AD67" i="102"/>
  <c r="AC67" i="102"/>
  <c r="AB67" i="102"/>
  <c r="AD66" i="102"/>
  <c r="AC66" i="102"/>
  <c r="AB66" i="102"/>
  <c r="AD65" i="102"/>
  <c r="AC65" i="102"/>
  <c r="AB65" i="102"/>
  <c r="AD64" i="102"/>
  <c r="AC64" i="102"/>
  <c r="AB64" i="102"/>
  <c r="AD63" i="102"/>
  <c r="AC63" i="102"/>
  <c r="AB63" i="102"/>
  <c r="AD62" i="102"/>
  <c r="AC62" i="102"/>
  <c r="AB62" i="102"/>
  <c r="AD61" i="102"/>
  <c r="AC61" i="102"/>
  <c r="AB61" i="102"/>
  <c r="AD60" i="102"/>
  <c r="AC60" i="102"/>
  <c r="AB60" i="102"/>
  <c r="AD59" i="102"/>
  <c r="AC59" i="102"/>
  <c r="AB59" i="102"/>
  <c r="AD58" i="102"/>
  <c r="AC58" i="102"/>
  <c r="AB58" i="102"/>
  <c r="AD57" i="102"/>
  <c r="AC57" i="102"/>
  <c r="AB57" i="102"/>
  <c r="AD56" i="102"/>
  <c r="AC56" i="102"/>
  <c r="AB56" i="102"/>
  <c r="AD55" i="102"/>
  <c r="AC55" i="102"/>
  <c r="AB55" i="102"/>
  <c r="AD54" i="102"/>
  <c r="AC54" i="102"/>
  <c r="AB54" i="102"/>
  <c r="AD53" i="102"/>
  <c r="AC53" i="102"/>
  <c r="AB53" i="102"/>
  <c r="AD52" i="102"/>
  <c r="AC52" i="102"/>
  <c r="AB52" i="102"/>
  <c r="AD51" i="102"/>
  <c r="AC51" i="102"/>
  <c r="AB51" i="102"/>
  <c r="AD50" i="102"/>
  <c r="AC50" i="102"/>
  <c r="AB50" i="102"/>
  <c r="AD49" i="102"/>
  <c r="AC49" i="102"/>
  <c r="AB49" i="102"/>
  <c r="AD48" i="102"/>
  <c r="AC48" i="102"/>
  <c r="AB48" i="102"/>
  <c r="AB80" i="98"/>
  <c r="AB81" i="98"/>
  <c r="AB82" i="98"/>
  <c r="AB83" i="98"/>
  <c r="AB84" i="98"/>
  <c r="AB85" i="98"/>
  <c r="AB86" i="98"/>
  <c r="AB87" i="98"/>
  <c r="AB88" i="98"/>
  <c r="AB89" i="98"/>
  <c r="AB90" i="98"/>
  <c r="AB79" i="98"/>
  <c r="AC49" i="98"/>
  <c r="AD49" i="98"/>
  <c r="AC50" i="98"/>
  <c r="AD50" i="98"/>
  <c r="AC51" i="98"/>
  <c r="AD51" i="98"/>
  <c r="AC52" i="98"/>
  <c r="AD52" i="98"/>
  <c r="AC53" i="98"/>
  <c r="AD53" i="98"/>
  <c r="AC54" i="98"/>
  <c r="AD54" i="98"/>
  <c r="AC55" i="98"/>
  <c r="AD55" i="98"/>
  <c r="AC56" i="98"/>
  <c r="AD56" i="98"/>
  <c r="AC57" i="98"/>
  <c r="AD57" i="98"/>
  <c r="AC58" i="98"/>
  <c r="AD58" i="98"/>
  <c r="AC59" i="98"/>
  <c r="AD59" i="98"/>
  <c r="AC60" i="98"/>
  <c r="AD60" i="98"/>
  <c r="AC61" i="98"/>
  <c r="AD61" i="98"/>
  <c r="AC62" i="98"/>
  <c r="AD62" i="98"/>
  <c r="AC63" i="98"/>
  <c r="AD63" i="98"/>
  <c r="AC64" i="98"/>
  <c r="AD64" i="98"/>
  <c r="AC65" i="98"/>
  <c r="AD65" i="98"/>
  <c r="AC66" i="98"/>
  <c r="AD66" i="98"/>
  <c r="AC67" i="98"/>
  <c r="AD67" i="98"/>
  <c r="AC68" i="98"/>
  <c r="AD68" i="98"/>
  <c r="AC69" i="98"/>
  <c r="AD69" i="98"/>
  <c r="AC70" i="98"/>
  <c r="AD70" i="98"/>
  <c r="AC71" i="98"/>
  <c r="AD71" i="98"/>
  <c r="AC72" i="98"/>
  <c r="AD72" i="98"/>
  <c r="AC73" i="98"/>
  <c r="AD73" i="98"/>
  <c r="AD48" i="98"/>
  <c r="AC48" i="98"/>
  <c r="L6" i="101" a="1"/>
  <c r="L6" i="101" s="1"/>
  <c r="AA133" i="104" l="1"/>
  <c r="AA132" i="104"/>
  <c r="AA131" i="104"/>
  <c r="AA130" i="104"/>
  <c r="AA129" i="104"/>
  <c r="AH129" i="104" s="1"/>
  <c r="AA128" i="104"/>
  <c r="AA127" i="104"/>
  <c r="AA126" i="104"/>
  <c r="AA125" i="104"/>
  <c r="AA124" i="104"/>
  <c r="AA123" i="104"/>
  <c r="AA122" i="104"/>
  <c r="AA121" i="104"/>
  <c r="AA120" i="104"/>
  <c r="AH120" i="104" s="1"/>
  <c r="AA119" i="104"/>
  <c r="AH119" i="104" s="1"/>
  <c r="AA118" i="104"/>
  <c r="AA117" i="104"/>
  <c r="AA116" i="104"/>
  <c r="AA115" i="104"/>
  <c r="AA114" i="104"/>
  <c r="AA133" i="103"/>
  <c r="AA132" i="103"/>
  <c r="AA131" i="103"/>
  <c r="AA130" i="103"/>
  <c r="AA129" i="103"/>
  <c r="AA128" i="103"/>
  <c r="AA127" i="103"/>
  <c r="AA126" i="103"/>
  <c r="AA125" i="103"/>
  <c r="AA124" i="103"/>
  <c r="AA123" i="103"/>
  <c r="AA122" i="103"/>
  <c r="AA121" i="103"/>
  <c r="AA120" i="103"/>
  <c r="AH120" i="103" s="1"/>
  <c r="AA119" i="103"/>
  <c r="AA118" i="103"/>
  <c r="AA117" i="103"/>
  <c r="AA116" i="103"/>
  <c r="AA115" i="103"/>
  <c r="AA114" i="103"/>
  <c r="AA133" i="102"/>
  <c r="AA132" i="102"/>
  <c r="AA131" i="102"/>
  <c r="AA130" i="102"/>
  <c r="AA129" i="102"/>
  <c r="AA128" i="102"/>
  <c r="AA127" i="102"/>
  <c r="AA126" i="102"/>
  <c r="AA125" i="102"/>
  <c r="AA124" i="102"/>
  <c r="AA123" i="102"/>
  <c r="AA122" i="102"/>
  <c r="AA121" i="102"/>
  <c r="AA120" i="102"/>
  <c r="AA119" i="102"/>
  <c r="AA118" i="102"/>
  <c r="AA117" i="102"/>
  <c r="AA116" i="102"/>
  <c r="AA115" i="102"/>
  <c r="AA114" i="102"/>
  <c r="AA116" i="98"/>
  <c r="AA115" i="98"/>
  <c r="AH115" i="98" s="1"/>
  <c r="AA114" i="98"/>
  <c r="AA113" i="98"/>
  <c r="AA112" i="98"/>
  <c r="AA111" i="98"/>
  <c r="AH111" i="98" s="1"/>
  <c r="AA110" i="98"/>
  <c r="AA109" i="98"/>
  <c r="AA108" i="98"/>
  <c r="AA107" i="98"/>
  <c r="AA106" i="98"/>
  <c r="AH106" i="98" s="1"/>
  <c r="AA105" i="98"/>
  <c r="AH105" i="98" s="1"/>
  <c r="AA104" i="98"/>
  <c r="AA103" i="98"/>
  <c r="AA102" i="98"/>
  <c r="AA101" i="98"/>
  <c r="AA100" i="98"/>
  <c r="AA99" i="98"/>
  <c r="AH99" i="98" s="1"/>
  <c r="AA98" i="98"/>
  <c r="AA97" i="98"/>
  <c r="B6" i="105"/>
  <c r="AH116" i="98"/>
  <c r="AH110" i="98"/>
  <c r="AH109" i="98"/>
  <c r="AH100" i="98"/>
  <c r="L162" i="102"/>
  <c r="V162" i="103"/>
  <c r="P168" i="103" s="1"/>
  <c r="Q162" i="102"/>
  <c r="P173" i="102" s="1"/>
  <c r="E128" i="86"/>
  <c r="E127" i="86"/>
  <c r="E126" i="86"/>
  <c r="E125" i="86"/>
  <c r="E124" i="86"/>
  <c r="E123" i="86"/>
  <c r="G31" i="104"/>
  <c r="G31" i="103"/>
  <c r="G31" i="102"/>
  <c r="W73" i="104"/>
  <c r="U73" i="104"/>
  <c r="X73" i="104" s="1"/>
  <c r="AH73" i="104" s="1"/>
  <c r="W72" i="104"/>
  <c r="U72" i="104"/>
  <c r="X72" i="104" s="1"/>
  <c r="AH72" i="104" s="1"/>
  <c r="W71" i="104"/>
  <c r="U71" i="104"/>
  <c r="X71" i="104" s="1"/>
  <c r="AH71" i="104" s="1"/>
  <c r="W70" i="104"/>
  <c r="U70" i="104"/>
  <c r="X70" i="104" s="1"/>
  <c r="AH70" i="104" s="1"/>
  <c r="W69" i="104"/>
  <c r="U69" i="104"/>
  <c r="X69" i="104" s="1"/>
  <c r="AH69" i="104" s="1"/>
  <c r="W68" i="104"/>
  <c r="U68" i="104"/>
  <c r="X68" i="104" s="1"/>
  <c r="AH68" i="104" s="1"/>
  <c r="W73" i="103"/>
  <c r="U73" i="103"/>
  <c r="X73" i="103" s="1"/>
  <c r="AH73" i="103" s="1"/>
  <c r="L73" i="103"/>
  <c r="A73" i="103"/>
  <c r="W72" i="103"/>
  <c r="U72" i="103"/>
  <c r="X72" i="103" s="1"/>
  <c r="AH72" i="103" s="1"/>
  <c r="L72" i="103"/>
  <c r="A72" i="103"/>
  <c r="W71" i="103"/>
  <c r="U71" i="103"/>
  <c r="X71" i="103" s="1"/>
  <c r="AH71" i="103" s="1"/>
  <c r="L71" i="103"/>
  <c r="A71" i="103"/>
  <c r="W70" i="103"/>
  <c r="U70" i="103"/>
  <c r="X70" i="103" s="1"/>
  <c r="AH70" i="103" s="1"/>
  <c r="L70" i="103"/>
  <c r="A70" i="103"/>
  <c r="W69" i="103"/>
  <c r="U69" i="103"/>
  <c r="X69" i="103" s="1"/>
  <c r="AH69" i="103" s="1"/>
  <c r="L69" i="103"/>
  <c r="A69" i="103"/>
  <c r="W68" i="103"/>
  <c r="U68" i="103"/>
  <c r="X68" i="103" s="1"/>
  <c r="AH68" i="103" s="1"/>
  <c r="L68" i="103"/>
  <c r="A68" i="103"/>
  <c r="W73" i="102"/>
  <c r="U73" i="102"/>
  <c r="X73" i="102" s="1"/>
  <c r="AH73" i="102" s="1"/>
  <c r="L73" i="102"/>
  <c r="A73" i="102"/>
  <c r="W72" i="102"/>
  <c r="U72" i="102"/>
  <c r="X72" i="102" s="1"/>
  <c r="AH72" i="102" s="1"/>
  <c r="L72" i="102"/>
  <c r="A72" i="102"/>
  <c r="W71" i="102"/>
  <c r="U71" i="102"/>
  <c r="X71" i="102" s="1"/>
  <c r="AH71" i="102" s="1"/>
  <c r="L71" i="102"/>
  <c r="A71" i="102"/>
  <c r="W70" i="102"/>
  <c r="U70" i="102"/>
  <c r="X70" i="102" s="1"/>
  <c r="AH70" i="102" s="1"/>
  <c r="L70" i="102"/>
  <c r="A70" i="102"/>
  <c r="W69" i="102"/>
  <c r="U69" i="102"/>
  <c r="L69" i="102"/>
  <c r="A69" i="102"/>
  <c r="W68" i="102"/>
  <c r="U68" i="102"/>
  <c r="X68" i="102" s="1"/>
  <c r="AH68" i="102" s="1"/>
  <c r="L68" i="102"/>
  <c r="A68" i="102"/>
  <c r="X90" i="104"/>
  <c r="AH90" i="104" s="1"/>
  <c r="N90" i="104"/>
  <c r="K90" i="104"/>
  <c r="X89" i="104"/>
  <c r="AH89" i="104" s="1"/>
  <c r="N89" i="104"/>
  <c r="K89" i="104"/>
  <c r="X88" i="104"/>
  <c r="AH88" i="104" s="1"/>
  <c r="N88" i="104"/>
  <c r="K88" i="104"/>
  <c r="X87" i="104"/>
  <c r="AH87" i="104" s="1"/>
  <c r="N87" i="104"/>
  <c r="K87" i="104"/>
  <c r="X86" i="104"/>
  <c r="AH86" i="104" s="1"/>
  <c r="N86" i="104"/>
  <c r="K86" i="104"/>
  <c r="X85" i="104"/>
  <c r="AH85" i="104" s="1"/>
  <c r="N85" i="104"/>
  <c r="K85" i="104"/>
  <c r="X84" i="104"/>
  <c r="AH84" i="104" s="1"/>
  <c r="N84" i="104"/>
  <c r="K84" i="104"/>
  <c r="X83" i="104"/>
  <c r="AH83" i="104" s="1"/>
  <c r="N83" i="104"/>
  <c r="K83" i="104"/>
  <c r="X82" i="104"/>
  <c r="AH82" i="104" s="1"/>
  <c r="N82" i="104"/>
  <c r="K82" i="104"/>
  <c r="AH81" i="104"/>
  <c r="N81" i="104"/>
  <c r="K81" i="104"/>
  <c r="X80" i="104"/>
  <c r="AH80" i="104" s="1"/>
  <c r="N80" i="104"/>
  <c r="K80" i="104"/>
  <c r="X79" i="104"/>
  <c r="N79" i="104"/>
  <c r="K79" i="104"/>
  <c r="X90" i="103"/>
  <c r="AH90" i="103" s="1"/>
  <c r="N90" i="103"/>
  <c r="K90" i="103"/>
  <c r="X89" i="103"/>
  <c r="AH89" i="103" s="1"/>
  <c r="N89" i="103"/>
  <c r="K89" i="103"/>
  <c r="X88" i="103"/>
  <c r="AH88" i="103" s="1"/>
  <c r="N88" i="103"/>
  <c r="K88" i="103"/>
  <c r="X87" i="103"/>
  <c r="AH87" i="103" s="1"/>
  <c r="N87" i="103"/>
  <c r="K87" i="103"/>
  <c r="X86" i="103"/>
  <c r="AH86" i="103" s="1"/>
  <c r="N86" i="103"/>
  <c r="K86" i="103"/>
  <c r="X85" i="103"/>
  <c r="AH85" i="103" s="1"/>
  <c r="N85" i="103"/>
  <c r="K85" i="103"/>
  <c r="X84" i="103"/>
  <c r="AH84" i="103" s="1"/>
  <c r="N84" i="103"/>
  <c r="K84" i="103"/>
  <c r="X83" i="103"/>
  <c r="AH83" i="103" s="1"/>
  <c r="N83" i="103"/>
  <c r="K83" i="103"/>
  <c r="X82" i="103"/>
  <c r="AH82" i="103" s="1"/>
  <c r="N82" i="103"/>
  <c r="K82" i="103"/>
  <c r="X81" i="103"/>
  <c r="AH81" i="103" s="1"/>
  <c r="N81" i="103"/>
  <c r="K81" i="103"/>
  <c r="X80" i="103"/>
  <c r="AH80" i="103" s="1"/>
  <c r="N80" i="103"/>
  <c r="K80" i="103"/>
  <c r="X79" i="103"/>
  <c r="AH79" i="103" s="1"/>
  <c r="N79" i="103"/>
  <c r="K79" i="103"/>
  <c r="X90" i="102"/>
  <c r="AH90" i="102" s="1"/>
  <c r="N90" i="102"/>
  <c r="K90" i="102"/>
  <c r="X89" i="102"/>
  <c r="AH89" i="102" s="1"/>
  <c r="N89" i="102"/>
  <c r="K89" i="102"/>
  <c r="X88" i="102"/>
  <c r="AH88" i="102" s="1"/>
  <c r="N88" i="102"/>
  <c r="K88" i="102"/>
  <c r="X87" i="102"/>
  <c r="AH87" i="102" s="1"/>
  <c r="N87" i="102"/>
  <c r="K87" i="102"/>
  <c r="X86" i="102"/>
  <c r="AH86" i="102" s="1"/>
  <c r="N86" i="102"/>
  <c r="K86" i="102"/>
  <c r="X85" i="102"/>
  <c r="AH85" i="102" s="1"/>
  <c r="N85" i="102"/>
  <c r="K85" i="102"/>
  <c r="X84" i="102"/>
  <c r="AH84" i="102" s="1"/>
  <c r="N84" i="102"/>
  <c r="K84" i="102"/>
  <c r="X83" i="102"/>
  <c r="AH83" i="102" s="1"/>
  <c r="N83" i="102"/>
  <c r="K83" i="102"/>
  <c r="X82" i="102"/>
  <c r="AH82" i="102" s="1"/>
  <c r="N82" i="102"/>
  <c r="K82" i="102"/>
  <c r="X81" i="102"/>
  <c r="AH81" i="102" s="1"/>
  <c r="N81" i="102"/>
  <c r="K81" i="102"/>
  <c r="X80" i="102"/>
  <c r="AH80" i="102" s="1"/>
  <c r="N80" i="102"/>
  <c r="K80" i="102"/>
  <c r="X79" i="102"/>
  <c r="AH79" i="102" s="1"/>
  <c r="N79" i="102"/>
  <c r="K79" i="102"/>
  <c r="W73" i="98"/>
  <c r="U73" i="98"/>
  <c r="L73" i="98"/>
  <c r="A73" i="98"/>
  <c r="W72" i="98"/>
  <c r="U72" i="98"/>
  <c r="X72" i="98" s="1"/>
  <c r="AB72" i="98" s="1"/>
  <c r="L72" i="98"/>
  <c r="A72" i="98"/>
  <c r="W71" i="98"/>
  <c r="U71" i="98"/>
  <c r="X71" i="98" s="1"/>
  <c r="AB71" i="98" s="1"/>
  <c r="L71" i="98"/>
  <c r="A71" i="98"/>
  <c r="W70" i="98"/>
  <c r="U70" i="98"/>
  <c r="L70" i="98"/>
  <c r="A70" i="98"/>
  <c r="W69" i="98"/>
  <c r="U69" i="98"/>
  <c r="L69" i="98"/>
  <c r="A69" i="98"/>
  <c r="W68" i="98"/>
  <c r="U68" i="98"/>
  <c r="L68" i="98"/>
  <c r="A68" i="98"/>
  <c r="N86" i="98"/>
  <c r="N85" i="98"/>
  <c r="N84" i="98"/>
  <c r="N83" i="98"/>
  <c r="N82" i="98"/>
  <c r="N81" i="98"/>
  <c r="N80" i="98"/>
  <c r="X90" i="98"/>
  <c r="AH90" i="98" s="1"/>
  <c r="N90" i="98"/>
  <c r="K90" i="98"/>
  <c r="X89" i="98"/>
  <c r="AH89" i="98" s="1"/>
  <c r="N89" i="98"/>
  <c r="K89" i="98"/>
  <c r="X88" i="98"/>
  <c r="AH88" i="98" s="1"/>
  <c r="N88" i="98"/>
  <c r="K88" i="98"/>
  <c r="X87" i="98"/>
  <c r="AH87" i="98" s="1"/>
  <c r="N87" i="98"/>
  <c r="K87" i="98"/>
  <c r="X86" i="98"/>
  <c r="AH86" i="98" s="1"/>
  <c r="K86" i="98"/>
  <c r="X85" i="98"/>
  <c r="AH85" i="98" s="1"/>
  <c r="K85" i="98"/>
  <c r="X84" i="98"/>
  <c r="AH84" i="98" s="1"/>
  <c r="K84" i="98"/>
  <c r="X83" i="98"/>
  <c r="AH83" i="98" s="1"/>
  <c r="K83" i="98"/>
  <c r="X82" i="98"/>
  <c r="AH82" i="98" s="1"/>
  <c r="K82" i="98"/>
  <c r="X81" i="98"/>
  <c r="AH81" i="98" s="1"/>
  <c r="K81" i="98"/>
  <c r="X80" i="98"/>
  <c r="AH80" i="98" s="1"/>
  <c r="K80" i="98"/>
  <c r="X79" i="98"/>
  <c r="K79" i="98"/>
  <c r="G31" i="98"/>
  <c r="W67" i="104"/>
  <c r="U67" i="104"/>
  <c r="X67" i="104" s="1"/>
  <c r="AH67" i="104" s="1"/>
  <c r="W66" i="104"/>
  <c r="U66" i="104"/>
  <c r="X66" i="104" s="1"/>
  <c r="AH66" i="104" s="1"/>
  <c r="W65" i="104"/>
  <c r="U65" i="104"/>
  <c r="X65" i="104" s="1"/>
  <c r="AH65" i="104" s="1"/>
  <c r="W64" i="104"/>
  <c r="U64" i="104"/>
  <c r="X64" i="104" s="1"/>
  <c r="W63" i="104"/>
  <c r="U63" i="104"/>
  <c r="X63" i="104" s="1"/>
  <c r="AH63" i="104" s="1"/>
  <c r="W62" i="104"/>
  <c r="U62" i="104"/>
  <c r="W61" i="104"/>
  <c r="U61" i="104"/>
  <c r="W60" i="104"/>
  <c r="U60" i="104"/>
  <c r="X60" i="104" s="1"/>
  <c r="W59" i="104"/>
  <c r="U59" i="104"/>
  <c r="W58" i="104"/>
  <c r="U58" i="104"/>
  <c r="X58" i="104" s="1"/>
  <c r="AH58" i="104" s="1"/>
  <c r="W57" i="104"/>
  <c r="U57" i="104"/>
  <c r="W56" i="104"/>
  <c r="U56" i="104"/>
  <c r="X56" i="104" s="1"/>
  <c r="AH56" i="104" s="1"/>
  <c r="W55" i="104"/>
  <c r="U55" i="104"/>
  <c r="X55" i="104" s="1"/>
  <c r="AH55" i="104" s="1"/>
  <c r="W54" i="104"/>
  <c r="U54" i="104"/>
  <c r="X54" i="104" s="1"/>
  <c r="AH54" i="104" s="1"/>
  <c r="W53" i="104"/>
  <c r="U53" i="104"/>
  <c r="X53" i="104" s="1"/>
  <c r="AH53" i="104" s="1"/>
  <c r="W52" i="104"/>
  <c r="U52" i="104"/>
  <c r="X52" i="104" s="1"/>
  <c r="AH52" i="104" s="1"/>
  <c r="W51" i="104"/>
  <c r="U51" i="104"/>
  <c r="X51" i="104" s="1"/>
  <c r="AH51" i="104" s="1"/>
  <c r="W50" i="104"/>
  <c r="U50" i="104"/>
  <c r="X50" i="104" s="1"/>
  <c r="AH50" i="104" s="1"/>
  <c r="W49" i="104"/>
  <c r="U49" i="104"/>
  <c r="W48" i="104"/>
  <c r="U48" i="104"/>
  <c r="W67" i="103"/>
  <c r="U67" i="103"/>
  <c r="X67" i="103" s="1"/>
  <c r="AH67" i="103" s="1"/>
  <c r="L67" i="103"/>
  <c r="A67" i="103"/>
  <c r="W66" i="103"/>
  <c r="U66" i="103"/>
  <c r="X66" i="103" s="1"/>
  <c r="L66" i="103"/>
  <c r="A66" i="103"/>
  <c r="W65" i="103"/>
  <c r="U65" i="103"/>
  <c r="X65" i="103" s="1"/>
  <c r="AH65" i="103" s="1"/>
  <c r="L65" i="103"/>
  <c r="A65" i="103"/>
  <c r="W64" i="103"/>
  <c r="U64" i="103"/>
  <c r="X64" i="103" s="1"/>
  <c r="AH64" i="103" s="1"/>
  <c r="L64" i="103"/>
  <c r="A64" i="103"/>
  <c r="W63" i="103"/>
  <c r="U63" i="103"/>
  <c r="X63" i="103" s="1"/>
  <c r="AH63" i="103" s="1"/>
  <c r="L63" i="103"/>
  <c r="A63" i="103"/>
  <c r="W62" i="103"/>
  <c r="U62" i="103"/>
  <c r="X62" i="103" s="1"/>
  <c r="AH62" i="103" s="1"/>
  <c r="L62" i="103"/>
  <c r="A62" i="103"/>
  <c r="W61" i="103"/>
  <c r="U61" i="103"/>
  <c r="X61" i="103" s="1"/>
  <c r="AH61" i="103" s="1"/>
  <c r="L61" i="103"/>
  <c r="A61" i="103"/>
  <c r="W60" i="103"/>
  <c r="U60" i="103"/>
  <c r="L60" i="103"/>
  <c r="A60" i="103"/>
  <c r="W59" i="103"/>
  <c r="U59" i="103"/>
  <c r="L59" i="103"/>
  <c r="A59" i="103"/>
  <c r="W58" i="103"/>
  <c r="U58" i="103"/>
  <c r="X58" i="103" s="1"/>
  <c r="AH58" i="103" s="1"/>
  <c r="L58" i="103"/>
  <c r="A58" i="103"/>
  <c r="W57" i="103"/>
  <c r="U57" i="103"/>
  <c r="X57" i="103" s="1"/>
  <c r="AH57" i="103" s="1"/>
  <c r="L57" i="103"/>
  <c r="A57" i="103"/>
  <c r="W56" i="103"/>
  <c r="U56" i="103"/>
  <c r="L56" i="103"/>
  <c r="A56" i="103"/>
  <c r="W55" i="103"/>
  <c r="U55" i="103"/>
  <c r="X55" i="103" s="1"/>
  <c r="AH55" i="103" s="1"/>
  <c r="L55" i="103"/>
  <c r="A55" i="103"/>
  <c r="W54" i="103"/>
  <c r="U54" i="103"/>
  <c r="X54" i="103" s="1"/>
  <c r="AH54" i="103" s="1"/>
  <c r="L54" i="103"/>
  <c r="A54" i="103"/>
  <c r="W53" i="103"/>
  <c r="U53" i="103"/>
  <c r="X53" i="103" s="1"/>
  <c r="AH53" i="103" s="1"/>
  <c r="L53" i="103"/>
  <c r="A53" i="103"/>
  <c r="W52" i="103"/>
  <c r="U52" i="103"/>
  <c r="X52" i="103" s="1"/>
  <c r="AH52" i="103" s="1"/>
  <c r="L52" i="103"/>
  <c r="A52" i="103"/>
  <c r="W51" i="103"/>
  <c r="U51" i="103"/>
  <c r="X51" i="103" s="1"/>
  <c r="AH51" i="103" s="1"/>
  <c r="L51" i="103"/>
  <c r="A51" i="103"/>
  <c r="W50" i="103"/>
  <c r="U50" i="103"/>
  <c r="W49" i="103"/>
  <c r="U49" i="103"/>
  <c r="W48" i="103"/>
  <c r="U48" i="103"/>
  <c r="W67" i="102"/>
  <c r="U67" i="102"/>
  <c r="X67" i="102" s="1"/>
  <c r="AH67" i="102" s="1"/>
  <c r="L67" i="102"/>
  <c r="A67" i="102"/>
  <c r="W66" i="102"/>
  <c r="U66" i="102"/>
  <c r="X66" i="102" s="1"/>
  <c r="AH66" i="102" s="1"/>
  <c r="L66" i="102"/>
  <c r="A66" i="102"/>
  <c r="W65" i="102"/>
  <c r="U65" i="102"/>
  <c r="L65" i="102"/>
  <c r="A65" i="102"/>
  <c r="W64" i="102"/>
  <c r="U64" i="102"/>
  <c r="L64" i="102"/>
  <c r="A64" i="102"/>
  <c r="W63" i="102"/>
  <c r="U63" i="102"/>
  <c r="X63" i="102" s="1"/>
  <c r="AH63" i="102" s="1"/>
  <c r="L63" i="102"/>
  <c r="A63" i="102"/>
  <c r="W62" i="102"/>
  <c r="U62" i="102"/>
  <c r="X62" i="102" s="1"/>
  <c r="AH62" i="102" s="1"/>
  <c r="L62" i="102"/>
  <c r="A62" i="102"/>
  <c r="W61" i="102"/>
  <c r="U61" i="102"/>
  <c r="X61" i="102" s="1"/>
  <c r="AH61" i="102" s="1"/>
  <c r="L61" i="102"/>
  <c r="A61" i="102"/>
  <c r="W60" i="102"/>
  <c r="U60" i="102"/>
  <c r="X60" i="102" s="1"/>
  <c r="AH60" i="102" s="1"/>
  <c r="L60" i="102"/>
  <c r="A60" i="102"/>
  <c r="W59" i="102"/>
  <c r="U59" i="102"/>
  <c r="X59" i="102" s="1"/>
  <c r="L59" i="102"/>
  <c r="A59" i="102"/>
  <c r="W58" i="102"/>
  <c r="U58" i="102"/>
  <c r="X58" i="102" s="1"/>
  <c r="AH58" i="102" s="1"/>
  <c r="L58" i="102"/>
  <c r="A58" i="102"/>
  <c r="W57" i="102"/>
  <c r="U57" i="102"/>
  <c r="L57" i="102"/>
  <c r="A57" i="102"/>
  <c r="W56" i="102"/>
  <c r="U56" i="102"/>
  <c r="X56" i="102" s="1"/>
  <c r="AH56" i="102" s="1"/>
  <c r="L56" i="102"/>
  <c r="A56" i="102"/>
  <c r="W55" i="102"/>
  <c r="U55" i="102"/>
  <c r="X55" i="102" s="1"/>
  <c r="AH55" i="102" s="1"/>
  <c r="L55" i="102"/>
  <c r="A55" i="102"/>
  <c r="W54" i="102"/>
  <c r="U54" i="102"/>
  <c r="X54" i="102" s="1"/>
  <c r="AH54" i="102" s="1"/>
  <c r="L54" i="102"/>
  <c r="A54" i="102"/>
  <c r="W53" i="102"/>
  <c r="U53" i="102"/>
  <c r="X53" i="102" s="1"/>
  <c r="AH53" i="102" s="1"/>
  <c r="L53" i="102"/>
  <c r="A53" i="102"/>
  <c r="W52" i="102"/>
  <c r="U52" i="102"/>
  <c r="L52" i="102"/>
  <c r="A52" i="102"/>
  <c r="W51" i="102"/>
  <c r="U51" i="102"/>
  <c r="X51" i="102" s="1"/>
  <c r="AH51" i="102" s="1"/>
  <c r="L51" i="102"/>
  <c r="A51" i="102"/>
  <c r="W50" i="102"/>
  <c r="U50" i="102"/>
  <c r="X50" i="102" s="1"/>
  <c r="AH50" i="102" s="1"/>
  <c r="L50" i="102"/>
  <c r="A50" i="102"/>
  <c r="W49" i="102"/>
  <c r="U49" i="102"/>
  <c r="X49" i="102" s="1"/>
  <c r="AH49" i="102" s="1"/>
  <c r="L49" i="102"/>
  <c r="A49" i="102"/>
  <c r="W48" i="102"/>
  <c r="U48" i="102"/>
  <c r="P162" i="102"/>
  <c r="P238" i="102"/>
  <c r="B6" i="100"/>
  <c r="AA241" i="104"/>
  <c r="AH241" i="104" s="1"/>
  <c r="B104" i="104"/>
  <c r="L66" i="98"/>
  <c r="L65" i="98"/>
  <c r="L64" i="98"/>
  <c r="L63" i="98"/>
  <c r="L62" i="98"/>
  <c r="L61" i="98"/>
  <c r="L60" i="98"/>
  <c r="L58" i="98"/>
  <c r="W67" i="98"/>
  <c r="W66" i="98"/>
  <c r="W65" i="98"/>
  <c r="W64" i="98"/>
  <c r="W63" i="98"/>
  <c r="W62" i="98"/>
  <c r="W61" i="98"/>
  <c r="W60" i="98"/>
  <c r="W59" i="98"/>
  <c r="W58" i="98"/>
  <c r="W57" i="98"/>
  <c r="W56" i="98"/>
  <c r="W55" i="98"/>
  <c r="W54" i="98"/>
  <c r="W53" i="98"/>
  <c r="W52" i="98"/>
  <c r="W51" i="98"/>
  <c r="W50" i="98"/>
  <c r="W49" i="98"/>
  <c r="U67" i="98"/>
  <c r="U66" i="98"/>
  <c r="U65" i="98"/>
  <c r="U64" i="98"/>
  <c r="U63" i="98"/>
  <c r="U62" i="98"/>
  <c r="U61" i="98"/>
  <c r="U60" i="98"/>
  <c r="U59" i="98"/>
  <c r="U58" i="98"/>
  <c r="U57" i="98"/>
  <c r="U56" i="98"/>
  <c r="U55" i="98"/>
  <c r="U54" i="98"/>
  <c r="U53" i="98"/>
  <c r="U52" i="98"/>
  <c r="U51" i="98"/>
  <c r="U50" i="98"/>
  <c r="U49" i="98"/>
  <c r="W48" i="98"/>
  <c r="U48" i="98"/>
  <c r="A66" i="98"/>
  <c r="A65" i="98"/>
  <c r="A64" i="98"/>
  <c r="A63" i="98"/>
  <c r="A62" i="98"/>
  <c r="A61" i="98"/>
  <c r="A60" i="98"/>
  <c r="A58" i="98"/>
  <c r="F113" i="86"/>
  <c r="J8" i="102"/>
  <c r="J8" i="103"/>
  <c r="J8" i="104"/>
  <c r="J8" i="98"/>
  <c r="T3" i="86"/>
  <c r="F3" i="86"/>
  <c r="G3" i="86" s="1"/>
  <c r="H3" i="86" s="1"/>
  <c r="I3" i="86" s="1"/>
  <c r="R6" i="86"/>
  <c r="R5" i="86"/>
  <c r="R4" i="86"/>
  <c r="R3" i="86"/>
  <c r="E9" i="101"/>
  <c r="E122" i="86"/>
  <c r="E121" i="86"/>
  <c r="E120" i="86"/>
  <c r="E119" i="86"/>
  <c r="E118" i="86"/>
  <c r="E117" i="86"/>
  <c r="E116" i="86"/>
  <c r="E115" i="86"/>
  <c r="E114" i="86"/>
  <c r="E113" i="86"/>
  <c r="E112" i="86"/>
  <c r="E111" i="86"/>
  <c r="E110" i="86"/>
  <c r="E109" i="86"/>
  <c r="E108" i="86"/>
  <c r="E107" i="86"/>
  <c r="E106" i="86"/>
  <c r="E105" i="86"/>
  <c r="E104" i="86"/>
  <c r="E103" i="86"/>
  <c r="R9" i="86"/>
  <c r="R8" i="86"/>
  <c r="R7" i="86"/>
  <c r="B5" i="105"/>
  <c r="J10" i="104"/>
  <c r="J5" i="104"/>
  <c r="J10" i="103"/>
  <c r="J5" i="103"/>
  <c r="J10" i="102"/>
  <c r="J5" i="102"/>
  <c r="J5" i="98"/>
  <c r="J10" i="98"/>
  <c r="S9" i="86"/>
  <c r="S8" i="86"/>
  <c r="S7" i="86"/>
  <c r="S6" i="86"/>
  <c r="A1" i="104" s="1"/>
  <c r="S5" i="86"/>
  <c r="A1" i="103" s="1"/>
  <c r="S4" i="86"/>
  <c r="A1" i="102" s="1"/>
  <c r="S3" i="86"/>
  <c r="A1" i="98" s="1"/>
  <c r="M2" i="86" a="1"/>
  <c r="M2" i="86" s="1"/>
  <c r="L2" i="86" a="1"/>
  <c r="L2" i="86" s="1"/>
  <c r="K2" i="86" a="1"/>
  <c r="K2" i="86" s="1"/>
  <c r="J2" i="86" a="1"/>
  <c r="J2" i="86" s="1"/>
  <c r="I2" i="86" a="1"/>
  <c r="I2" i="86" s="1"/>
  <c r="H2" i="86" a="1"/>
  <c r="H2" i="86" s="1"/>
  <c r="G2" i="86" a="1"/>
  <c r="G2" i="86" s="1"/>
  <c r="F2" i="86" a="1"/>
  <c r="F2" i="86" s="1"/>
  <c r="E2" i="86" a="1"/>
  <c r="E2" i="86" s="1"/>
  <c r="AA238" i="104"/>
  <c r="AH238" i="104" s="1"/>
  <c r="AA240" i="103"/>
  <c r="AH240" i="103" s="1"/>
  <c r="AA237" i="103"/>
  <c r="AH237" i="103" s="1"/>
  <c r="AA243" i="102"/>
  <c r="AH243" i="102" s="1"/>
  <c r="AA240" i="102"/>
  <c r="AH240" i="102" s="1"/>
  <c r="AA218" i="98"/>
  <c r="AH218" i="98" s="1"/>
  <c r="AA215" i="98"/>
  <c r="AH215" i="98" s="1"/>
  <c r="AB149" i="98"/>
  <c r="AA149" i="98"/>
  <c r="AB148" i="98"/>
  <c r="AA148" i="98"/>
  <c r="AB147" i="98"/>
  <c r="AA147" i="98"/>
  <c r="AB146" i="98"/>
  <c r="AA146" i="98"/>
  <c r="AB145" i="98"/>
  <c r="AA145" i="98"/>
  <c r="AB144" i="98"/>
  <c r="AA144" i="98"/>
  <c r="AB143" i="98"/>
  <c r="AA143" i="98"/>
  <c r="AB142" i="98"/>
  <c r="AA142" i="98"/>
  <c r="AB141" i="98"/>
  <c r="AA141" i="98"/>
  <c r="AB140" i="98"/>
  <c r="AA140" i="98"/>
  <c r="AB139" i="98"/>
  <c r="AA139" i="98"/>
  <c r="AB138" i="98"/>
  <c r="AA138" i="98"/>
  <c r="AB137" i="98"/>
  <c r="AA137" i="98"/>
  <c r="AB136" i="98"/>
  <c r="AA136" i="98"/>
  <c r="AB135" i="98"/>
  <c r="AA135" i="98"/>
  <c r="AB134" i="98"/>
  <c r="AA134" i="98"/>
  <c r="AB133" i="98"/>
  <c r="AA133" i="98"/>
  <c r="AB132" i="98"/>
  <c r="AA132" i="98"/>
  <c r="AB131" i="98"/>
  <c r="AA131" i="98"/>
  <c r="AB130" i="98"/>
  <c r="AA130" i="98"/>
  <c r="AH123" i="104"/>
  <c r="AH121" i="104"/>
  <c r="AB17" i="104"/>
  <c r="AA17" i="104"/>
  <c r="AB15" i="104"/>
  <c r="AA15" i="104"/>
  <c r="AH15" i="104" s="1"/>
  <c r="AC13" i="104"/>
  <c r="AB13" i="104"/>
  <c r="AA13" i="104"/>
  <c r="AB11" i="104"/>
  <c r="AA11" i="104"/>
  <c r="AB9" i="104"/>
  <c r="AA9" i="104"/>
  <c r="AH125" i="103"/>
  <c r="AH119" i="103"/>
  <c r="AB17" i="103"/>
  <c r="AA17" i="103"/>
  <c r="AB15" i="103"/>
  <c r="AA15" i="103"/>
  <c r="AH15" i="103" s="1"/>
  <c r="AC13" i="103"/>
  <c r="AB13" i="103"/>
  <c r="AA13" i="103"/>
  <c r="AB11" i="103"/>
  <c r="AA11" i="103"/>
  <c r="AB9" i="103"/>
  <c r="AA9" i="103"/>
  <c r="AB17" i="102"/>
  <c r="AA17" i="102"/>
  <c r="AB15" i="102"/>
  <c r="AA15" i="102"/>
  <c r="AC13" i="102"/>
  <c r="AB13" i="102"/>
  <c r="AA13" i="102"/>
  <c r="AB11" i="102"/>
  <c r="AA11" i="102"/>
  <c r="AB9" i="102"/>
  <c r="AA9" i="102"/>
  <c r="AB17" i="98"/>
  <c r="AA17" i="98"/>
  <c r="AB15" i="98"/>
  <c r="AA15" i="98"/>
  <c r="AC13" i="98"/>
  <c r="AB13" i="98"/>
  <c r="AA13" i="98"/>
  <c r="AB11" i="98"/>
  <c r="AA11" i="98"/>
  <c r="AB9" i="98"/>
  <c r="AA9" i="98"/>
  <c r="D1" i="100" a="1"/>
  <c r="B28" i="100" a="1"/>
  <c r="D26" i="100" a="1"/>
  <c r="D28" i="100" a="1"/>
  <c r="N2" i="86" a="1"/>
  <c r="B26" i="100" a="1"/>
  <c r="X92" i="98" l="1"/>
  <c r="X48" i="104"/>
  <c r="AH102" i="98"/>
  <c r="AH98" i="98"/>
  <c r="AH108" i="98"/>
  <c r="AH112" i="98"/>
  <c r="AH101" i="98"/>
  <c r="AH107" i="98"/>
  <c r="AH103" i="98"/>
  <c r="AH113" i="98"/>
  <c r="AH104" i="98"/>
  <c r="AH114" i="98"/>
  <c r="AH79" i="98"/>
  <c r="AH97" i="98"/>
  <c r="X73" i="98"/>
  <c r="AH71" i="98"/>
  <c r="X69" i="98"/>
  <c r="X66" i="98"/>
  <c r="X67" i="98"/>
  <c r="X68" i="98"/>
  <c r="AH72" i="98"/>
  <c r="D28" i="100"/>
  <c r="B28" i="100"/>
  <c r="B26" i="100"/>
  <c r="D26" i="100"/>
  <c r="N2" i="86"/>
  <c r="N52" i="86" s="1"/>
  <c r="D1" i="100"/>
  <c r="B102" i="86"/>
  <c r="X48" i="102"/>
  <c r="AH48" i="102" s="1"/>
  <c r="X64" i="98"/>
  <c r="X61" i="98"/>
  <c r="X69" i="102"/>
  <c r="AH69" i="102" s="1"/>
  <c r="X64" i="102"/>
  <c r="AH64" i="102" s="1"/>
  <c r="X65" i="102"/>
  <c r="AH65" i="102" s="1"/>
  <c r="AH64" i="104"/>
  <c r="X62" i="104"/>
  <c r="AH62" i="104" s="1"/>
  <c r="AH60" i="104"/>
  <c r="AH133" i="104"/>
  <c r="AH66" i="103"/>
  <c r="X57" i="102"/>
  <c r="AH57" i="102" s="1"/>
  <c r="X57" i="104"/>
  <c r="AH57" i="104" s="1"/>
  <c r="X59" i="104"/>
  <c r="AH59" i="104" s="1"/>
  <c r="AH79" i="104"/>
  <c r="X49" i="103"/>
  <c r="AH49" i="103" s="1"/>
  <c r="X52" i="102"/>
  <c r="AH59" i="102"/>
  <c r="X70" i="98"/>
  <c r="X60" i="98"/>
  <c r="AH128" i="104"/>
  <c r="AH122" i="104"/>
  <c r="X49" i="104"/>
  <c r="X61" i="104"/>
  <c r="AH61" i="104" s="1"/>
  <c r="AH11" i="103"/>
  <c r="X48" i="103"/>
  <c r="AH11" i="98"/>
  <c r="X59" i="103"/>
  <c r="AH59" i="103" s="1"/>
  <c r="X60" i="103"/>
  <c r="AH60" i="103" s="1"/>
  <c r="X56" i="103"/>
  <c r="AH56" i="103" s="1"/>
  <c r="X50" i="103"/>
  <c r="AH120" i="102"/>
  <c r="AH132" i="98"/>
  <c r="AH118" i="102"/>
  <c r="AH15" i="102"/>
  <c r="AH11" i="102"/>
  <c r="AH17" i="102"/>
  <c r="AH130" i="102"/>
  <c r="AH127" i="102"/>
  <c r="AH126" i="102"/>
  <c r="AH130" i="104"/>
  <c r="AH126" i="104"/>
  <c r="AH129" i="102"/>
  <c r="AH123" i="102"/>
  <c r="AH13" i="104"/>
  <c r="AH17" i="104"/>
  <c r="AH17" i="103"/>
  <c r="AH114" i="103"/>
  <c r="AH133" i="103"/>
  <c r="AH128" i="103"/>
  <c r="AH121" i="103"/>
  <c r="AH118" i="103"/>
  <c r="AH131" i="103"/>
  <c r="AH126" i="103"/>
  <c r="AH115" i="103"/>
  <c r="AH129" i="103"/>
  <c r="AH123" i="103"/>
  <c r="AH133" i="102"/>
  <c r="AH117" i="102"/>
  <c r="AH116" i="102"/>
  <c r="AH121" i="102"/>
  <c r="AH131" i="102"/>
  <c r="AH125" i="102"/>
  <c r="AH124" i="102"/>
  <c r="AH13" i="102"/>
  <c r="AH9" i="102"/>
  <c r="X59" i="98"/>
  <c r="X58" i="98"/>
  <c r="X57" i="98"/>
  <c r="X56" i="98"/>
  <c r="AH114" i="102"/>
  <c r="AH138" i="98"/>
  <c r="AH9" i="98"/>
  <c r="AH139" i="98"/>
  <c r="AH149" i="98"/>
  <c r="X55" i="98"/>
  <c r="X51" i="98"/>
  <c r="X50" i="98"/>
  <c r="AH148" i="98"/>
  <c r="X53" i="98"/>
  <c r="X52" i="98"/>
  <c r="AH147" i="98"/>
  <c r="AH146" i="98"/>
  <c r="AH13" i="98"/>
  <c r="AH15" i="98"/>
  <c r="AH131" i="98"/>
  <c r="AH135" i="98"/>
  <c r="X54" i="98"/>
  <c r="X65" i="98"/>
  <c r="X63" i="98"/>
  <c r="X62" i="98"/>
  <c r="X49" i="98"/>
  <c r="AH143" i="98"/>
  <c r="AH140" i="98"/>
  <c r="AH17" i="98"/>
  <c r="X48" i="98"/>
  <c r="AB48" i="98" s="1"/>
  <c r="AH141" i="98"/>
  <c r="AH134" i="98"/>
  <c r="AH144" i="98"/>
  <c r="AH119" i="102"/>
  <c r="AH132" i="102"/>
  <c r="AH116" i="103"/>
  <c r="AH117" i="104"/>
  <c r="AH117" i="103"/>
  <c r="AH132" i="103"/>
  <c r="AH13" i="103"/>
  <c r="AH130" i="103"/>
  <c r="AH122" i="103"/>
  <c r="AH124" i="103"/>
  <c r="AH127" i="103"/>
  <c r="AH128" i="102"/>
  <c r="AH115" i="102"/>
  <c r="AH122" i="102"/>
  <c r="AH130" i="98"/>
  <c r="AH145" i="98"/>
  <c r="AH142" i="98"/>
  <c r="AH137" i="98"/>
  <c r="AH133" i="98"/>
  <c r="AH136" i="98"/>
  <c r="AH131" i="104"/>
  <c r="AH116" i="104"/>
  <c r="AH124" i="104"/>
  <c r="AH118" i="104"/>
  <c r="AH132" i="104"/>
  <c r="AH114" i="104"/>
  <c r="AH115" i="104"/>
  <c r="AH127" i="104"/>
  <c r="AH125" i="104"/>
  <c r="AH9" i="104"/>
  <c r="AH11" i="104"/>
  <c r="J3" i="86"/>
  <c r="K3" i="86" s="1"/>
  <c r="L3" i="86" s="1"/>
  <c r="M3" i="86"/>
  <c r="AH9" i="103"/>
  <c r="D103" i="86" a="1"/>
  <c r="D105" i="86" a="1"/>
  <c r="D109" i="86" a="1"/>
  <c r="D120" i="86" a="1"/>
  <c r="D112" i="86" a="1"/>
  <c r="D111" i="86" a="1"/>
  <c r="D113" i="86" a="1"/>
  <c r="D104" i="86" a="1"/>
  <c r="D119" i="86" a="1"/>
  <c r="D121" i="86" a="1"/>
  <c r="D108" i="86" a="1"/>
  <c r="D106" i="86" a="1"/>
  <c r="D118" i="86" a="1"/>
  <c r="D110" i="86" a="1"/>
  <c r="D117" i="86" a="1"/>
  <c r="D107" i="86" a="1"/>
  <c r="D116" i="86" a="1"/>
  <c r="D115" i="86" a="1"/>
  <c r="D114" i="86" a="1"/>
  <c r="AB48" i="103" l="1"/>
  <c r="AH48" i="103" s="1"/>
  <c r="X75" i="103"/>
  <c r="R168" i="103" s="1"/>
  <c r="AB48" i="104"/>
  <c r="AH48" i="104" s="1"/>
  <c r="X75" i="104"/>
  <c r="AB58" i="98"/>
  <c r="AH58" i="98" s="1"/>
  <c r="AB67" i="98"/>
  <c r="AH67" i="98" s="1"/>
  <c r="AB49" i="98"/>
  <c r="AH49" i="98" s="1"/>
  <c r="AB65" i="98"/>
  <c r="AH65" i="98" s="1"/>
  <c r="AB59" i="98"/>
  <c r="AH59" i="98" s="1"/>
  <c r="AB73" i="98"/>
  <c r="AH73" i="98" s="1"/>
  <c r="AB62" i="98"/>
  <c r="AH62" i="98" s="1"/>
  <c r="AH66" i="98"/>
  <c r="AB66" i="98"/>
  <c r="AB63" i="98"/>
  <c r="AH63" i="98" s="1"/>
  <c r="AH57" i="98"/>
  <c r="AB57" i="98"/>
  <c r="AB52" i="98"/>
  <c r="AH52" i="98" s="1"/>
  <c r="AH53" i="98"/>
  <c r="AB53" i="98"/>
  <c r="AB56" i="98"/>
  <c r="AH56" i="98" s="1"/>
  <c r="AB69" i="98"/>
  <c r="AH69" i="98" s="1"/>
  <c r="AB50" i="98"/>
  <c r="AH50" i="98" s="1"/>
  <c r="AB64" i="98"/>
  <c r="AH64" i="98" s="1"/>
  <c r="AB55" i="98"/>
  <c r="AH55" i="98" s="1"/>
  <c r="AB60" i="98"/>
  <c r="AH60" i="98" s="1"/>
  <c r="AB68" i="98"/>
  <c r="AH68" i="98" s="1"/>
  <c r="AB61" i="98"/>
  <c r="AH61" i="98" s="1"/>
  <c r="AB51" i="98"/>
  <c r="AH51" i="98" s="1"/>
  <c r="AB70" i="98"/>
  <c r="AH70" i="98" s="1"/>
  <c r="AB54" i="98"/>
  <c r="AH54" i="98" s="1"/>
  <c r="D109" i="86"/>
  <c r="D118" i="86"/>
  <c r="D111" i="86"/>
  <c r="D112" i="86"/>
  <c r="D107" i="86"/>
  <c r="D104" i="86"/>
  <c r="D121" i="86"/>
  <c r="D115" i="86"/>
  <c r="D113" i="86"/>
  <c r="D110" i="86"/>
  <c r="D105" i="86"/>
  <c r="D114" i="86"/>
  <c r="D106" i="86"/>
  <c r="D103" i="86"/>
  <c r="D120" i="86"/>
  <c r="D116" i="86"/>
  <c r="D119" i="86"/>
  <c r="D108" i="86"/>
  <c r="D117" i="86"/>
  <c r="AH52" i="102"/>
  <c r="X75" i="102"/>
  <c r="P171" i="102" s="1"/>
  <c r="S171" i="102" s="1"/>
  <c r="AH48" i="98"/>
  <c r="X75" i="98"/>
  <c r="X122" i="98" s="1"/>
  <c r="AH49" i="104"/>
  <c r="AH50" i="103"/>
  <c r="AI1" i="102"/>
  <c r="N5" i="86"/>
  <c r="N7" i="86"/>
  <c r="N21" i="86"/>
  <c r="N6" i="86"/>
  <c r="N8" i="86"/>
  <c r="N9" i="86"/>
  <c r="N11" i="86"/>
  <c r="N12" i="86"/>
  <c r="N13" i="86"/>
  <c r="N14" i="86"/>
  <c r="N15" i="86"/>
  <c r="N16" i="86"/>
  <c r="N17" i="86"/>
  <c r="N18" i="86"/>
  <c r="N19" i="86"/>
  <c r="N23" i="86"/>
  <c r="N10" i="86"/>
  <c r="N4" i="86"/>
  <c r="N3" i="86"/>
  <c r="N22" i="86"/>
  <c r="N29" i="86"/>
  <c r="N20" i="86"/>
  <c r="N24" i="86"/>
  <c r="A142" i="98"/>
  <c r="A132" i="98"/>
  <c r="A144" i="98"/>
  <c r="A148" i="98"/>
  <c r="A140" i="98"/>
  <c r="A135" i="98"/>
  <c r="A147" i="98"/>
  <c r="A141" i="98"/>
  <c r="A136" i="98"/>
  <c r="A146" i="98"/>
  <c r="A139" i="98"/>
  <c r="A134" i="98"/>
  <c r="A149" i="98"/>
  <c r="A137" i="98"/>
  <c r="A143" i="98"/>
  <c r="A131" i="98"/>
  <c r="A145" i="98"/>
  <c r="A138" i="98"/>
  <c r="A133" i="98"/>
  <c r="A130" i="98"/>
  <c r="D125" i="86" a="1"/>
  <c r="D122" i="86" a="1"/>
  <c r="D126" i="86" a="1"/>
  <c r="D127" i="86" a="1"/>
  <c r="D128" i="86" a="1"/>
  <c r="D123" i="86" a="1"/>
  <c r="F112" i="86"/>
  <c r="D124" i="86" a="1"/>
  <c r="AI1" i="103" l="1"/>
  <c r="T243" i="103" s="1"/>
  <c r="AI1" i="104"/>
  <c r="T244" i="104" s="1"/>
  <c r="AI1" i="98"/>
  <c r="T221" i="98" s="1"/>
  <c r="D127" i="86"/>
  <c r="D123" i="86"/>
  <c r="D126" i="86"/>
  <c r="D128" i="86"/>
  <c r="D124" i="86"/>
  <c r="D122" i="86"/>
  <c r="D125" i="86"/>
  <c r="T246" i="102"/>
  <c r="T3" i="102"/>
  <c r="T3" i="103" l="1"/>
  <c r="T3" i="104"/>
  <c r="T3" i="98"/>
  <c r="P236" i="104"/>
  <c r="W2" i="104"/>
  <c r="O2" i="104"/>
  <c r="P235" i="103"/>
  <c r="W2" i="103"/>
  <c r="O2" i="103"/>
  <c r="Q173" i="102"/>
  <c r="U173" i="102" s="1"/>
  <c r="J172" i="102"/>
  <c r="Q171" i="102"/>
  <c r="W2" i="102"/>
  <c r="O2" i="102"/>
  <c r="U171" i="102" l="1"/>
  <c r="W2" i="98" l="1"/>
  <c r="E10" i="101" l="1"/>
  <c r="T162" i="103" l="1"/>
  <c r="M161" i="103"/>
  <c r="O2" i="98" l="1"/>
  <c r="G113" i="86" l="1"/>
  <c r="H100" i="86"/>
  <c r="R83" i="86"/>
  <c r="Q83" i="86"/>
  <c r="P83" i="86"/>
  <c r="O83" i="86"/>
  <c r="N83" i="86"/>
  <c r="M83" i="86"/>
  <c r="L83" i="86"/>
  <c r="K83" i="86"/>
  <c r="J83" i="86"/>
  <c r="I83" i="86"/>
  <c r="H83" i="86"/>
  <c r="G83" i="86"/>
  <c r="F83" i="86"/>
  <c r="E83" i="86"/>
  <c r="D83" i="86"/>
  <c r="F28" i="86"/>
  <c r="G28" i="86" s="1"/>
  <c r="H28" i="86" s="1"/>
  <c r="I28" i="86" s="1"/>
  <c r="N53" i="86"/>
  <c r="P213" i="98"/>
  <c r="M28" i="86" l="1"/>
  <c r="J28" i="86"/>
  <c r="K28" i="86" s="1"/>
  <c r="L28" i="86" s="1"/>
  <c r="H113" i="86"/>
  <c r="I100" i="86"/>
  <c r="W171" i="102"/>
  <c r="N41" i="86"/>
  <c r="F101" i="86"/>
  <c r="N45" i="86"/>
  <c r="N37" i="86"/>
  <c r="N33" i="86"/>
  <c r="N49" i="86"/>
  <c r="N30" i="86"/>
  <c r="N34" i="86"/>
  <c r="N38" i="86"/>
  <c r="N42" i="86"/>
  <c r="N46" i="86"/>
  <c r="N50" i="86"/>
  <c r="N31" i="86"/>
  <c r="N35" i="86"/>
  <c r="N39" i="86"/>
  <c r="N43" i="86"/>
  <c r="N47" i="86"/>
  <c r="N51" i="86"/>
  <c r="N32" i="86"/>
  <c r="N36" i="86"/>
  <c r="N40" i="86"/>
  <c r="N44" i="86"/>
  <c r="N48" i="86"/>
  <c r="H101" i="86"/>
  <c r="G112" i="86"/>
  <c r="L70" i="104" l="1"/>
  <c r="A73" i="104"/>
  <c r="L71" i="104"/>
  <c r="A70" i="104"/>
  <c r="A68" i="104"/>
  <c r="L64" i="104"/>
  <c r="L67" i="104"/>
  <c r="L59" i="104"/>
  <c r="L62" i="104"/>
  <c r="L54" i="104"/>
  <c r="L57" i="104"/>
  <c r="L49" i="104"/>
  <c r="L52" i="104"/>
  <c r="A64" i="104"/>
  <c r="A67" i="104"/>
  <c r="A59" i="104"/>
  <c r="A62" i="104"/>
  <c r="A54" i="104"/>
  <c r="A57" i="104"/>
  <c r="A49" i="104"/>
  <c r="A52" i="104"/>
  <c r="L69" i="104"/>
  <c r="L72" i="104"/>
  <c r="A71" i="104"/>
  <c r="A69" i="104"/>
  <c r="A72" i="104"/>
  <c r="L65" i="104"/>
  <c r="L63" i="104"/>
  <c r="L66" i="104"/>
  <c r="L60" i="104"/>
  <c r="L58" i="104"/>
  <c r="L61" i="104"/>
  <c r="L55" i="104"/>
  <c r="L53" i="104"/>
  <c r="L56" i="104"/>
  <c r="L50" i="104"/>
  <c r="A63" i="104"/>
  <c r="L51" i="104"/>
  <c r="A65" i="104"/>
  <c r="A58" i="104"/>
  <c r="A66" i="104"/>
  <c r="A60" i="104"/>
  <c r="A53" i="104"/>
  <c r="A61" i="104"/>
  <c r="A55" i="104"/>
  <c r="L73" i="104"/>
  <c r="A56" i="104"/>
  <c r="A50" i="104"/>
  <c r="L68" i="104"/>
  <c r="A51" i="104"/>
  <c r="A48" i="104"/>
  <c r="L48" i="104"/>
  <c r="A48" i="103"/>
  <c r="L59" i="98"/>
  <c r="A59" i="98"/>
  <c r="L67" i="98"/>
  <c r="A67" i="98"/>
  <c r="L48" i="98"/>
  <c r="L48" i="102"/>
  <c r="A48" i="102"/>
  <c r="L50" i="103"/>
  <c r="A50" i="103"/>
  <c r="A49" i="103"/>
  <c r="L49" i="103"/>
  <c r="L57" i="98"/>
  <c r="A57" i="98"/>
  <c r="A56" i="98"/>
  <c r="L56" i="98"/>
  <c r="A55" i="98"/>
  <c r="L55" i="98"/>
  <c r="L54" i="98"/>
  <c r="A54" i="98"/>
  <c r="L53" i="98"/>
  <c r="A53" i="98"/>
  <c r="A52" i="98"/>
  <c r="L52" i="98"/>
  <c r="A51" i="98"/>
  <c r="L51" i="98"/>
  <c r="L49" i="98"/>
  <c r="L50" i="98"/>
  <c r="A50" i="98"/>
  <c r="A49" i="98"/>
  <c r="A48" i="98"/>
  <c r="I113" i="86"/>
  <c r="J100" i="86"/>
  <c r="H112" i="86"/>
  <c r="I101" i="86"/>
  <c r="G101" i="86"/>
  <c r="J113" i="86" l="1"/>
  <c r="K100" i="86"/>
  <c r="J101" i="86"/>
  <c r="I112" i="86"/>
  <c r="K113" i="86" l="1"/>
  <c r="L100" i="86"/>
  <c r="J112" i="86"/>
  <c r="K101" i="86"/>
  <c r="L113" i="86" l="1"/>
  <c r="M100" i="86"/>
  <c r="K112" i="86"/>
  <c r="L101" i="86"/>
  <c r="M113" i="86" l="1"/>
  <c r="N100" i="86"/>
  <c r="M101" i="86"/>
  <c r="L112" i="86"/>
  <c r="N113" i="86" l="1"/>
  <c r="O100" i="86"/>
  <c r="N101" i="86"/>
  <c r="M112" i="86"/>
  <c r="O113" i="86" l="1"/>
  <c r="P100" i="86"/>
  <c r="N112" i="86"/>
  <c r="O101" i="86"/>
  <c r="P113" i="86" l="1"/>
  <c r="Q100" i="86"/>
  <c r="P101" i="86"/>
  <c r="O112" i="86"/>
  <c r="Q113" i="86" l="1"/>
  <c r="R100" i="86"/>
  <c r="P112" i="86"/>
  <c r="Q101" i="86"/>
  <c r="R113" i="86" l="1"/>
  <c r="S100" i="86"/>
  <c r="Q112" i="86"/>
  <c r="R101" i="86"/>
  <c r="S113" i="86" l="1"/>
  <c r="T100" i="86"/>
  <c r="R112" i="86"/>
  <c r="S101" i="86"/>
  <c r="T113" i="86" l="1"/>
  <c r="U100" i="86"/>
  <c r="T101" i="86"/>
  <c r="S112" i="86"/>
  <c r="U113" i="86" l="1"/>
  <c r="V100" i="86"/>
  <c r="T112" i="86"/>
  <c r="U101" i="86"/>
  <c r="V113" i="86" l="1"/>
  <c r="W100" i="86"/>
  <c r="U112" i="86"/>
  <c r="V101" i="86"/>
  <c r="W113" i="86" l="1"/>
  <c r="X100" i="86"/>
  <c r="V112" i="86"/>
  <c r="W101" i="86"/>
  <c r="X113" i="86" l="1"/>
  <c r="Y100" i="86"/>
  <c r="X101" i="86"/>
  <c r="W112" i="86"/>
  <c r="Y113" i="86" l="1"/>
  <c r="Z113" i="86" s="1"/>
  <c r="Z100" i="86"/>
  <c r="Y101" i="86"/>
  <c r="X112" i="86"/>
  <c r="AA113" i="86" l="1"/>
  <c r="AA100" i="86"/>
  <c r="Z112" i="86"/>
  <c r="Z101" i="86"/>
  <c r="Y112" i="86"/>
  <c r="AB113" i="86" l="1"/>
  <c r="AB100" i="86"/>
  <c r="AA112" i="86"/>
  <c r="AA101" i="86"/>
  <c r="AC113" i="86" l="1"/>
  <c r="AC100" i="86"/>
  <c r="AB112" i="86"/>
  <c r="AB101" i="86"/>
  <c r="AD113" i="86" l="1"/>
  <c r="AD100" i="86"/>
  <c r="AC112" i="86"/>
  <c r="AD101" i="86"/>
  <c r="AC101" i="86"/>
  <c r="F115" i="86" l="1"/>
  <c r="AE113" i="86"/>
  <c r="AC116" i="86"/>
  <c r="AC117" i="86"/>
  <c r="AC122" i="86"/>
  <c r="AC121" i="86"/>
  <c r="AC123" i="86"/>
  <c r="AC115" i="86"/>
  <c r="AC118" i="86"/>
  <c r="AC120" i="86"/>
  <c r="AC119" i="86"/>
  <c r="AB120" i="86"/>
  <c r="AB119" i="86"/>
  <c r="AB115" i="86"/>
  <c r="AB116" i="86"/>
  <c r="AB121" i="86"/>
  <c r="AB118" i="86"/>
  <c r="AB123" i="86"/>
  <c r="AB117" i="86"/>
  <c r="AB122" i="86"/>
  <c r="AA118" i="86"/>
  <c r="AA115" i="86"/>
  <c r="AA117" i="86"/>
  <c r="AA119" i="86"/>
  <c r="AA116" i="86"/>
  <c r="AA121" i="86"/>
  <c r="AA120" i="86"/>
  <c r="AA122" i="86"/>
  <c r="AA123" i="86"/>
  <c r="Z117" i="86"/>
  <c r="Z121" i="86"/>
  <c r="Z119" i="86"/>
  <c r="Z115" i="86"/>
  <c r="Z123" i="86"/>
  <c r="Z122" i="86"/>
  <c r="Z120" i="86"/>
  <c r="Z118" i="86"/>
  <c r="Z116" i="86"/>
  <c r="H123" i="86"/>
  <c r="H120" i="86"/>
  <c r="H119" i="86"/>
  <c r="H121" i="86"/>
  <c r="H118" i="86"/>
  <c r="H116" i="86"/>
  <c r="H122" i="86"/>
  <c r="H117" i="86"/>
  <c r="H115" i="86"/>
  <c r="W120" i="86"/>
  <c r="W119" i="86"/>
  <c r="W115" i="86"/>
  <c r="W121" i="86"/>
  <c r="W122" i="86"/>
  <c r="W123" i="86"/>
  <c r="W118" i="86"/>
  <c r="W117" i="86"/>
  <c r="W116" i="86"/>
  <c r="V122" i="86"/>
  <c r="V116" i="86"/>
  <c r="V118" i="86"/>
  <c r="V123" i="86"/>
  <c r="V121" i="86"/>
  <c r="V117" i="86"/>
  <c r="V115" i="86"/>
  <c r="V120" i="86"/>
  <c r="V119" i="86"/>
  <c r="U116" i="86"/>
  <c r="U120" i="86"/>
  <c r="U117" i="86"/>
  <c r="U118" i="86"/>
  <c r="U122" i="86"/>
  <c r="U115" i="86"/>
  <c r="U119" i="86"/>
  <c r="U123" i="86"/>
  <c r="U121" i="86"/>
  <c r="T116" i="86"/>
  <c r="T122" i="86"/>
  <c r="T123" i="86"/>
  <c r="T118" i="86"/>
  <c r="T121" i="86"/>
  <c r="T115" i="86"/>
  <c r="T117" i="86"/>
  <c r="T119" i="86"/>
  <c r="T120" i="86"/>
  <c r="S120" i="86"/>
  <c r="S115" i="86"/>
  <c r="S118" i="86"/>
  <c r="S116" i="86"/>
  <c r="S121" i="86"/>
  <c r="S117" i="86"/>
  <c r="S123" i="86"/>
  <c r="S119" i="86"/>
  <c r="S122" i="86"/>
  <c r="R121" i="86"/>
  <c r="R115" i="86"/>
  <c r="R118" i="86"/>
  <c r="R122" i="86"/>
  <c r="R120" i="86"/>
  <c r="R116" i="86"/>
  <c r="R117" i="86"/>
  <c r="R123" i="86"/>
  <c r="R119" i="86"/>
  <c r="Q118" i="86"/>
  <c r="Q119" i="86"/>
  <c r="Q115" i="86"/>
  <c r="Q117" i="86"/>
  <c r="Q116" i="86"/>
  <c r="Q123" i="86"/>
  <c r="Q120" i="86"/>
  <c r="Q122" i="86"/>
  <c r="Q121" i="86"/>
  <c r="P123" i="86"/>
  <c r="P118" i="86"/>
  <c r="P119" i="86"/>
  <c r="P121" i="86"/>
  <c r="P115" i="86"/>
  <c r="P117" i="86"/>
  <c r="P122" i="86"/>
  <c r="P120" i="86"/>
  <c r="P116" i="86"/>
  <c r="O119" i="86"/>
  <c r="O120" i="86"/>
  <c r="O123" i="86"/>
  <c r="O115" i="86"/>
  <c r="O117" i="86"/>
  <c r="O122" i="86"/>
  <c r="O116" i="86"/>
  <c r="O118" i="86"/>
  <c r="O121" i="86"/>
  <c r="N122" i="86"/>
  <c r="N115" i="86"/>
  <c r="N121" i="86"/>
  <c r="N116" i="86"/>
  <c r="N120" i="86"/>
  <c r="N119" i="86"/>
  <c r="N123" i="86"/>
  <c r="N117" i="86"/>
  <c r="N118" i="86"/>
  <c r="M123" i="86"/>
  <c r="M116" i="86"/>
  <c r="M118" i="86"/>
  <c r="M119" i="86"/>
  <c r="M115" i="86"/>
  <c r="M121" i="86"/>
  <c r="M120" i="86"/>
  <c r="M117" i="86"/>
  <c r="M122" i="86"/>
  <c r="L118" i="86"/>
  <c r="L115" i="86"/>
  <c r="L117" i="86"/>
  <c r="L120" i="86"/>
  <c r="L116" i="86"/>
  <c r="L121" i="86"/>
  <c r="L123" i="86"/>
  <c r="L119" i="86"/>
  <c r="L122" i="86"/>
  <c r="K118" i="86"/>
  <c r="K122" i="86"/>
  <c r="K121" i="86"/>
  <c r="K116" i="86"/>
  <c r="K123" i="86"/>
  <c r="K119" i="86"/>
  <c r="K115" i="86"/>
  <c r="K117" i="86"/>
  <c r="K120" i="86"/>
  <c r="J121" i="86"/>
  <c r="J122" i="86"/>
  <c r="J115" i="86"/>
  <c r="J118" i="86"/>
  <c r="J116" i="86"/>
  <c r="J123" i="86"/>
  <c r="I115" i="86"/>
  <c r="J119" i="86"/>
  <c r="J117" i="86"/>
  <c r="J120" i="86"/>
  <c r="I120" i="86"/>
  <c r="I116" i="86"/>
  <c r="I119" i="86"/>
  <c r="I123" i="86"/>
  <c r="I121" i="86"/>
  <c r="I118" i="86"/>
  <c r="I122" i="86"/>
  <c r="I117" i="86"/>
  <c r="G123" i="86"/>
  <c r="F121" i="86"/>
  <c r="F117" i="86"/>
  <c r="F118" i="86"/>
  <c r="F119" i="86"/>
  <c r="G116" i="86"/>
  <c r="G121" i="86"/>
  <c r="G120" i="86"/>
  <c r="G118" i="86"/>
  <c r="G122" i="86"/>
  <c r="F122" i="86"/>
  <c r="F120" i="86"/>
  <c r="G115" i="86"/>
  <c r="F123" i="86"/>
  <c r="G117" i="86"/>
  <c r="G119" i="86"/>
  <c r="F116" i="86"/>
  <c r="Y115" i="86"/>
  <c r="Y122" i="86"/>
  <c r="Y123" i="86"/>
  <c r="Y121" i="86"/>
  <c r="Y119" i="86"/>
  <c r="Y117" i="86"/>
  <c r="Y118" i="86"/>
  <c r="Y116" i="86"/>
  <c r="Y120" i="86"/>
  <c r="X117" i="86"/>
  <c r="X116" i="86"/>
  <c r="X121" i="86"/>
  <c r="X120" i="86"/>
  <c r="X115" i="86"/>
  <c r="X122" i="86"/>
  <c r="X123" i="86"/>
  <c r="X118" i="86"/>
  <c r="X119" i="86"/>
  <c r="AD112" i="86"/>
  <c r="AE112" i="86"/>
  <c r="AD115" i="86" l="1"/>
  <c r="AD123" i="86"/>
  <c r="AD116" i="86"/>
  <c r="AD118" i="86"/>
  <c r="AD122" i="86"/>
  <c r="AD120" i="86"/>
  <c r="AD117" i="86"/>
  <c r="AD119" i="86"/>
  <c r="AD121" i="86"/>
  <c r="AE118" i="86"/>
  <c r="AE116" i="86"/>
  <c r="AE123" i="86"/>
  <c r="AE121" i="86"/>
  <c r="AE117" i="86"/>
  <c r="AE115" i="86"/>
  <c r="AE119" i="86"/>
  <c r="AE120" i="86"/>
  <c r="AE122" i="8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<sst xmlns="http://schemas.openxmlformats.org/spreadsheetml/2006/main" count="1562" uniqueCount="471">
  <si>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</si>
  <si>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</si>
  <si>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</si>
  <si>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</si>
  <si>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</si>
  <si>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</si>
  <si>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</si>
  <si>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</si>
  <si>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</si>
  <si>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</si>
  <si>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</si>
  <si>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</si>
  <si>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</si>
  <si>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</si>
  <si>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</si>
  <si>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</si>
  <si>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</si>
  <si>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</si>
  <si>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</si>
  <si>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</si>
  <si>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</si>
  <si>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</si>
  <si>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</si>
  <si>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</si>
  <si>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</si>
  <si>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</si>
  <si>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</si>
  <si>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</si>
  <si>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</si>
  <si>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</si>
  <si>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</si>
  <si>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</si>
  <si>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</si>
  <si>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</si>
  <si>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</si>
  <si>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</si>
  <si>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</si>
  <si>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</si>
  <si>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</si>
  <si>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</si>
  <si>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</si>
  <si>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</si>
  <si>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</si>
  <si>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</si>
  <si>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</si>
  <si>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</si>
  <si>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</si>
  <si>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</si>
  <si>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</si>
  <si>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</si>
  <si>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</si>
  <si>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</si>
  <si>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</si>
  <si>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</si>
  <si>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</si>
  <si>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</si>
  <si>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</si>
  <si>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</si>
  <si>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</si>
  <si>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</si>
  <si>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</si>
  <si>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</si>
  <si>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</si>
  <si>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</si>
  <si>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</si>
  <si>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</si>
  <si>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</si>
  <si>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</si>
  <si>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</si>
  <si>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</si>
  <si>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</si>
  <si>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</si>
  <si>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</si>
  <si>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</si>
  <si>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</si>
  <si>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</si>
  <si>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</si>
  <si>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</si>
  <si>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</si>
  <si>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</si>
  <si>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</si>
  <si>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</si>
  <si>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</si>
  <si>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</si>
  <si>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</si>
  <si>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</si>
  <si>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</si>
  <si>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</si>
  <si>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</si>
  <si>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</si>
  <si>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</si>
  <si>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</si>
  <si>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</si>
  <si>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</si>
  <si>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</si>
  <si>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</si>
  <si>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</si>
  <si>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</si>
  <si>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</si>
  <si>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</si>
  <si>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</si>
  <si>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</si>
  <si>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</si>
  <si>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</si>
  <si>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</si>
  <si>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</si>
  <si>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</si>
  <si>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</si>
  <si>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</si>
  <si>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</si>
  <si>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</si>
  <si>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</si>
  <si>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</si>
  <si>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</si>
  <si>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</si>
  <si>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</si>
  <si>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</si>
  <si>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</si>
  <si>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</si>
  <si>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</si>
  <si>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</si>
  <si>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</si>
  <si>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</si>
  <si>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</si>
  <si>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</si>
  <si>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</si>
  <si>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</si>
  <si>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</si>
  <si>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</si>
  <si>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</si>
  <si>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</si>
  <si>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</si>
  <si>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</si>
  <si>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</si>
  <si>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</si>
  <si>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</si>
  <si>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</si>
  <si>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</si>
  <si>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</si>
  <si>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</si>
  <si>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</si>
  <si>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</si>
  <si>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</si>
  <si>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</si>
  <si>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</si>
  <si>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</si>
  <si>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</si>
  <si>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TblEnhet</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</si>
  <si>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</si>
  <si>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</si>
  <si>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</si>
  <si>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</si>
  <si>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</si>
  <si>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</si>
  <si>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</si>
  <si>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</si>
  <si>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</si>
  <si>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</si>
  <si>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</si>
  <si>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2. Kontrakt med bilagor, inkl. Allmänna villkor</t>
  </si>
  <si>
    <t>3. Eventuellt kompletterande Avropsförfrågan</t>
  </si>
  <si>
    <t xml:space="preserve">4. Avropsförfrågan med bilagor </t>
  </si>
  <si>
    <t>6. Avropssvar med bilagor</t>
  </si>
  <si>
    <t>1. Skriftliga ändringar och tillägg till Kontrakt</t>
  </si>
  <si>
    <t>5. Eventuella tillåtna kompletteringar av Avropssvar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</si>
  <si>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</si>
  <si>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</si>
  <si>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</si>
  <si>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</si>
  <si>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</si>
  <si>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</si>
  <si>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</si>
  <si>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</si>
  <si>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</si>
  <si>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</si>
  <si>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</si>
  <si>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</si>
  <si>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</si>
  <si>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</si>
  <si>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</si>
  <si>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</si>
  <si>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</si>
  <si>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</si>
  <si>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</si>
  <si>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</si>
  <si>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</si>
  <si>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</si>
  <si>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</si>
  <si>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</si>
  <si>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</si>
  <si>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</si>
  <si>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</si>
  <si>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</si>
  <si>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</si>
  <si>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</si>
  <si>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Ev. precisering av leveransvillkor</t>
  </si>
  <si>
    <t>Förvaltning21</t>
  </si>
  <si>
    <t>Delområde 1</t>
  </si>
  <si>
    <t>Välj delområde</t>
  </si>
  <si>
    <t>Styck</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</si>
  <si>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</si>
  <si>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</si>
  <si>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</si>
  <si>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</si>
  <si>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</si>
  <si>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</si>
  <si>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</si>
  <si>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</si>
  <si>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</si>
  <si>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</si>
  <si>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</si>
  <si>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</si>
  <si>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Steg 2 - Specifikation av varor/tjänster</t>
  </si>
  <si>
    <t>Välj i lista
OBS! Varje vara/tjänst kan väljas flera gånger.</t>
  </si>
  <si>
    <t>Vid behov specificera varor/tjänster, annan information eller hänvisa till bilaga.</t>
  </si>
  <si>
    <t>Vara/tjänst nr</t>
  </si>
  <si>
    <t>Ramavtalets allmänna villkor utgör alltid en del av kontraktet.</t>
  </si>
  <si>
    <t>Steg 5 - Övriga kontraktsvillkor</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</si>
  <si>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</si>
  <si>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</si>
  <si>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</si>
  <si>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</si>
  <si>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</si>
  <si>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</si>
  <si>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</si>
  <si>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</si>
  <si>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Ange geografiskt område</t>
  </si>
  <si>
    <t>Ange varu/tjänsteområde</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</si>
  <si>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</si>
  <si>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</si>
  <si>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</si>
  <si>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</si>
  <si>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</si>
  <si>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</si>
  <si>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Alt. 2. Summan av viktade poäng för pris och uppfyllda bör-krav, högsta slutsumma vinner.</t>
  </si>
  <si>
    <t xml:space="preserve">Alt. 3. Prisavdrag för uppfyllda bör-krav, lägsta utvärderingskostnad vinner. </t>
  </si>
  <si>
    <t>Ramavtalsområde</t>
  </si>
  <si>
    <t>I enlighet med ramavtalet sker tilldelning av kontrakt utifrån tilldelningsgrunden: Ekonomiskt mest fördelaktiga utifrån bästa förhållande mellan pris och kvalitet</t>
  </si>
  <si>
    <t>Ange ev leveranstid/er för varor/tjänster</t>
  </si>
  <si>
    <t>Sista dag för att ställa frågor</t>
  </si>
  <si>
    <t>Sista dag för 
svar på frågor</t>
  </si>
  <si>
    <t>Kontraktets giltighetstid (t.o.m. datum)</t>
  </si>
  <si>
    <t>Förlängningsoption
(t.o.m. datum)</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</si>
  <si>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</si>
  <si>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</si>
  <si>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</si>
  <si>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</si>
  <si>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</si>
  <si>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</si>
  <si>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</si>
  <si>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</si>
  <si>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</si>
  <si>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</si>
  <si>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</si>
  <si>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t>Välj vara/tjänst (endast de som valts i steg 2 ovan är möjliga)
OBS! Varje vara/tjänst kan väljas flera gånger.</t>
  </si>
  <si>
    <t xml:space="preserve">Välj krav ur kravkatalog 
OBS! varje krav kan väljas flera gånger
</t>
  </si>
  <si>
    <t>Avtalsspärr kommer att iakttas?</t>
  </si>
  <si>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</si>
  <si>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</si>
  <si>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</si>
  <si>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</si>
  <si>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</si>
  <si>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</si>
  <si>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</si>
  <si>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</si>
  <si>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</si>
  <si>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</si>
  <si>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</si>
  <si>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</si>
  <si>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</si>
  <si>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</si>
  <si>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</si>
  <si>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</si>
  <si>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</si>
  <si>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1. Lägsta pris - endast obligatoriska krav (ska-krav), lägsta totalpris tilldelas kontrakt</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</si>
  <si>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</si>
  <si>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</si>
  <si>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</si>
  <si>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</si>
  <si>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1 Spec. - 1. Lägsta pris</t>
  </si>
  <si>
    <t>1 Spec. - 2. Relativ viktning</t>
  </si>
  <si>
    <t>1 Spec. - 3. Mervärdesmodell</t>
  </si>
  <si>
    <t>1 Spec. - 4. Annan modell</t>
  </si>
  <si>
    <t>CHANGELOG</t>
  </si>
  <si>
    <t>Version</t>
  </si>
  <si>
    <t>Ändringar</t>
  </si>
  <si>
    <t>SheetName</t>
  </si>
  <si>
    <t>TblUtvModeller</t>
  </si>
  <si>
    <t>IsSelected</t>
  </si>
  <si>
    <t>AdminMode</t>
  </si>
  <si>
    <t>ActiveSheetName</t>
  </si>
  <si>
    <t>Nuvarande version</t>
  </si>
  <si>
    <t>NamedRange</t>
  </si>
  <si>
    <t>TblMatchKravres</t>
  </si>
  <si>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cellen nedan. Gå därefter till motsvarande blad och fyll i de gula cellerna.
</t>
  </si>
  <si>
    <t>Välj utvärderingsmodell här:</t>
  </si>
  <si>
    <t>Vara/tjänster</t>
  </si>
  <si>
    <t>Välj krav ur kravkatalog 
OBS! varje krav kan väljas flera gånger</t>
  </si>
  <si>
    <t>Välj Varu-/tjänsteområde</t>
  </si>
  <si>
    <t>DÖLJ OM INTE RELEVANT</t>
  </si>
  <si>
    <t>Delområde 1/Varu-/tjänsteområde 1</t>
  </si>
  <si>
    <t xml:space="preserve">Ange prisavdrag från totalpriset (kr)
</t>
  </si>
  <si>
    <t xml:space="preserve">Ange max prisavdrag från totalpriset (kr)
</t>
  </si>
  <si>
    <t>Ange faktiskt utfall,
prisavdrag efter utvärdering</t>
  </si>
  <si>
    <t>Ange faktiskt utfall,
poängvärde efter utvärdering</t>
  </si>
  <si>
    <t>Planerat startdatum</t>
  </si>
  <si>
    <t>Resebyråtjänster</t>
  </si>
  <si>
    <t>Flyg - Inrikes</t>
  </si>
  <si>
    <t>Personlig service (Antal transaktioner)</t>
  </si>
  <si>
    <t>Självbokning (Antal transaktioner)</t>
  </si>
  <si>
    <t>1.0</t>
  </si>
  <si>
    <t>Skapar upp enligt specifikation</t>
  </si>
  <si>
    <t>Flyg - Norden</t>
  </si>
  <si>
    <t>Flyg - Europa</t>
  </si>
  <si>
    <t>Flyg -  Interkontinentalt</t>
  </si>
  <si>
    <t>Flyg - Årskort</t>
  </si>
  <si>
    <t>Tåg - Inrikes</t>
  </si>
  <si>
    <t>Tåg - Utrikes</t>
  </si>
  <si>
    <t>Hotell/Logi</t>
  </si>
  <si>
    <t>eVoucher - Inrikes</t>
  </si>
  <si>
    <t>eVoucher - Utrikes</t>
  </si>
  <si>
    <t>Hyrbil</t>
  </si>
  <si>
    <t>Anslutningstransport - Till/från tåg/flyg</t>
  </si>
  <si>
    <t>Buss</t>
  </si>
  <si>
    <t>Båt</t>
  </si>
  <si>
    <t>Ombokning flyg</t>
  </si>
  <si>
    <t>Ombokning tåg</t>
  </si>
  <si>
    <t>Ombokning hotell/logi</t>
  </si>
  <si>
    <t>Omskrivning</t>
  </si>
  <si>
    <t>Kreditering flyg</t>
  </si>
  <si>
    <t>Kreditering tåg</t>
  </si>
  <si>
    <t>24-timmarsservice</t>
  </si>
  <si>
    <t>Visum</t>
  </si>
  <si>
    <t>Upplägg av profiler</t>
  </si>
  <si>
    <t>Gruppresor</t>
  </si>
  <si>
    <t>Information/Kommunikation</t>
  </si>
  <si>
    <t>Kompetens</t>
  </si>
  <si>
    <t>Säkerhet</t>
  </si>
  <si>
    <t>Statistik och uppföljning</t>
  </si>
  <si>
    <t>Service</t>
  </si>
  <si>
    <t>Bokning</t>
  </si>
  <si>
    <t>E-handel</t>
  </si>
  <si>
    <t>Viten</t>
  </si>
  <si>
    <t>Välj Tjänst</t>
  </si>
  <si>
    <t>Självbokning</t>
  </si>
  <si>
    <t>Totalt personlig service</t>
  </si>
  <si>
    <t>Totalt självbokning</t>
  </si>
  <si>
    <t xml:space="preserve">Självbokning (Boknings-arvode)
</t>
  </si>
  <si>
    <t>Personlig service (Boknings-arvode)</t>
  </si>
  <si>
    <t>Arvode per</t>
  </si>
  <si>
    <t>ArvodePer</t>
  </si>
  <si>
    <t>Dokument/biljettnr</t>
  </si>
  <si>
    <t>Utfärdande</t>
  </si>
  <si>
    <t>Bokning per rum</t>
  </si>
  <si>
    <t>Elektroniskt dokument</t>
  </si>
  <si>
    <t>Bokning per bil</t>
  </si>
  <si>
    <t>Biljettnr</t>
  </si>
  <si>
    <t>Kreditering</t>
  </si>
  <si>
    <t>Ombokning av bef. bokning</t>
  </si>
  <si>
    <t>Ombokning av bef. bokning per rum</t>
  </si>
  <si>
    <t>Samtal eller person</t>
  </si>
  <si>
    <t>Person</t>
  </si>
  <si>
    <t>Profil</t>
  </si>
  <si>
    <t>Takpris per timme</t>
  </si>
  <si>
    <t>Prisbegäran via offert</t>
  </si>
  <si>
    <t>Tilläggstjänster</t>
  </si>
  <si>
    <t>Utbildning</t>
  </si>
  <si>
    <t>Portal som möjliggör för uttag av egna rapporter över resestatistik</t>
  </si>
  <si>
    <t>Statistikrapporter</t>
  </si>
  <si>
    <t>Kundansvarig kontaktperson</t>
  </si>
  <si>
    <t>Miljöredovisning</t>
  </si>
  <si>
    <t>Spårningssystem</t>
  </si>
  <si>
    <t>Avisering vid större händelser och incidenter</t>
  </si>
  <si>
    <t>Applikation till smartphone eller likvärdig lösning</t>
  </si>
  <si>
    <t>Konsulttjänster - Projektledning, Travel managemennt</t>
  </si>
  <si>
    <t>Uppföljningsmöten/kundansvarig</t>
  </si>
  <si>
    <t>Steg 2.1 - Specifikation av ev. tilläggstjänster</t>
  </si>
  <si>
    <t>Tilläggs-tjänst nr.</t>
  </si>
  <si>
    <t>Välj tilläggstjänst i lista</t>
  </si>
  <si>
    <t>Specificera i fritext eller hänvisa till bilaga</t>
  </si>
  <si>
    <t>Antal</t>
  </si>
  <si>
    <t>TblTom</t>
  </si>
  <si>
    <t>Förfarande  om två avropssvar har erhållit samma poängsumma/utvärderingspris:</t>
  </si>
  <si>
    <t>Dokument</t>
  </si>
  <si>
    <t>Specificera tjänsten i fritext eller hänvisa till bilaga. Ange bilagans nummer. Om specifikation görs i en bilaga anges "Antal" till 1 för hela beställningen. Vid flera bilagor, använd en rad per bilaga.</t>
  </si>
  <si>
    <t>Pris per enhet</t>
  </si>
  <si>
    <t>Totalt pris</t>
  </si>
  <si>
    <t>Ange poängvärde</t>
  </si>
  <si>
    <t>Faktureringsalternativ</t>
  </si>
  <si>
    <t>Välj faktureringsalternativ nedan</t>
  </si>
  <si>
    <t>TblFaktAlt</t>
  </si>
  <si>
    <t>Via Avropsberättigads Resekontoleverantör</t>
  </si>
  <si>
    <t>Via Avropsberättigads betalkort</t>
  </si>
  <si>
    <t>Via Ramavtalsleverantörens faktura</t>
  </si>
  <si>
    <t>Välj alternativ…</t>
  </si>
  <si>
    <t>Bokningssystem</t>
  </si>
  <si>
    <t>Inom/utanför ordinarie boknings-system?</t>
  </si>
  <si>
    <t>TblInomUtanför</t>
  </si>
  <si>
    <t>Inom</t>
  </si>
  <si>
    <t>Utanför</t>
  </si>
  <si>
    <t>Ev. kundnummer</t>
  </si>
  <si>
    <t>Totalt pris (tilläggstjänster):</t>
  </si>
  <si>
    <t>Max poäng för uppfyllda bör-krav</t>
  </si>
  <si>
    <t>Övrig information som kan vara relelevant för avropet (om sådan finns). Till exempel hänvisning till bilaga, ange bilagenumret i så fall.
Förväntat antal transaktioner matas in till höger (ej i bilaga).</t>
  </si>
  <si>
    <t>InfoTillägg</t>
  </si>
  <si>
    <t>Fast pris. Ange 1 som antal.</t>
  </si>
  <si>
    <t>Antal rapporter/år. Pris per rapport.</t>
  </si>
  <si>
    <t>Pris per timme.</t>
  </si>
  <si>
    <t>(Självbokning). Pris per timme.</t>
  </si>
  <si>
    <t>Pris per timme. Ange uppskattat antal/år.</t>
  </si>
  <si>
    <t>EnhetTillägg</t>
  </si>
  <si>
    <t>St</t>
  </si>
  <si>
    <t>Enhet</t>
  </si>
  <si>
    <t xml:space="preserve">Särskilda kontraktsvillkor, säkerhetsskyddsavtal etc. (alternativt enl separat bilaga) </t>
  </si>
  <si>
    <t>Föregående års statistik.</t>
  </si>
  <si>
    <t>Föregående års statistik bifogas. Se Vägledning för efterfrågade poster</t>
  </si>
  <si>
    <t>21.</t>
  </si>
  <si>
    <t>22.</t>
  </si>
  <si>
    <t>23.</t>
  </si>
  <si>
    <t>24.</t>
  </si>
  <si>
    <t>25.</t>
  </si>
  <si>
    <t>26.</t>
  </si>
  <si>
    <r>
      <t xml:space="preserve">OBS! Spara </t>
    </r>
    <r>
      <rPr>
        <b/>
        <i/>
        <u/>
        <sz val="11"/>
        <rFont val="Arial"/>
        <family val="2"/>
      </rPr>
      <t>inte</t>
    </r>
    <r>
      <rPr>
        <b/>
        <i/>
        <sz val="11"/>
        <rFont val="Arial"/>
        <family val="2"/>
      </rPr>
      <t xml:space="preserve"> blanketten i PDF-format. Då kan inte leverantörerna fylla i den.</t>
    </r>
  </si>
  <si>
    <t>TblKrvRes21</t>
  </si>
  <si>
    <t>TblKrvRes22</t>
  </si>
  <si>
    <t>TblKrvRes23</t>
  </si>
  <si>
    <t>TblKrvRes24</t>
  </si>
  <si>
    <t>TblKrvRes25</t>
  </si>
  <si>
    <t>TblKrvRes26</t>
  </si>
  <si>
    <t>Tåg - Årskort/Dest.kort</t>
  </si>
  <si>
    <t>(t.ex. lottning)</t>
  </si>
  <si>
    <t>T.ex. säkerhetsskyddsavtal, sekretessavtal, servicenivåavtal. (alternativt enl separat bilaga) 
Observera att det måste framgå av ramavtalet att krav kan ställas på sådana avtal.</t>
  </si>
  <si>
    <t>Alt. 4. Annan utvärderingsmodell (än föreslagna i flik "Information")</t>
  </si>
  <si>
    <t>Ange antal rapporter per år</t>
  </si>
  <si>
    <t>Se Upphandlingsdokumentet (UD) 9.2.1.2</t>
  </si>
  <si>
    <t>1.1</t>
  </si>
  <si>
    <t>Korr enligt specifikation från KK</t>
  </si>
  <si>
    <t xml:space="preserve">1.2 </t>
  </si>
  <si>
    <t>Slutgiltig korr</t>
  </si>
  <si>
    <t>1.3</t>
  </si>
  <si>
    <t>Korr 4. Annan modell - inget val av tjänst</t>
  </si>
  <si>
    <t>1.4</t>
  </si>
  <si>
    <t>Steg 3 - Kravspecifikation</t>
  </si>
  <si>
    <t>Steg 4 - Grund för tilldelning av kontrakt</t>
  </si>
  <si>
    <t>Avrop med förnyad konkurrensutsättning
Ramavtalsnummer:</t>
  </si>
  <si>
    <t>23.3-9790-2023</t>
  </si>
  <si>
    <t>Ramavtalsnummer</t>
  </si>
  <si>
    <t>PJ</t>
  </si>
  <si>
    <t>Ansvarig</t>
  </si>
  <si>
    <t>Fixat till villkorsformlerna på SKA-krav på alla blad</t>
  </si>
  <si>
    <t>Uppd. Lagt till SKA-krav på 1. Lägsta pris</t>
  </si>
  <si>
    <t>Uppd. Ändrat namn på Diarienummer till Ramavtalsnummer</t>
  </si>
  <si>
    <t>Uppd. Lagt samma ramavtalsnummer på alla sidor</t>
  </si>
  <si>
    <t>1.5</t>
  </si>
  <si>
    <t>Tagit bort KONFERENS från Steg 2</t>
  </si>
  <si>
    <t>Ändrat felaktiga fyllfärger</t>
  </si>
  <si>
    <t>Rensat bort felaktig datavalidering</t>
  </si>
  <si>
    <t>1.6</t>
  </si>
  <si>
    <t>Justerat kraven för godkänt formulär så att leverantör kan skriva 0 i pris</t>
  </si>
  <si>
    <t>1.7</t>
  </si>
  <si>
    <t>Då kolumnen Självbokning är grå för avropande myndigheten är mostavarande kolumn nu också grå för leverantör</t>
  </si>
  <si>
    <t>Tagit bort felmeddelande om leverantörens beskrivning för skallkrav lämnas tomt</t>
  </si>
  <si>
    <t>1.8</t>
  </si>
  <si>
    <t>1.9</t>
  </si>
  <si>
    <t>Tagit bort text om låsning på Mervärdesmodell</t>
  </si>
  <si>
    <t>Åtgärdat en formel som gjorde att summering blev fel</t>
  </si>
  <si>
    <t>1.10</t>
  </si>
  <si>
    <t>Delat upp tilläggstjänsten Självbokningssystem i två alternativ</t>
  </si>
  <si>
    <t>Självbokningssystem, implementation</t>
  </si>
  <si>
    <t>Självbokningssystem, årligt underhåll</t>
  </si>
  <si>
    <t>Ange 1 som antal.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</si>
</sst>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 numFmtId="175" formatCode="#,##0.00_ ;\-#,##0.00\ "/>
  </numFmts>
  <fonts count="61"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sz val="17"/>
      <color indexed="8"/>
      <name val="Arial"/>
      <family val="2"/>
    </font>
  </fonts>
  <fills count="48">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66FFFF"/>
        <bgColor indexed="64"/>
      </patternFill>
    </fill>
    <fill>
      <patternFill patternType="solid">
        <fgColor rgb="FFFFFF00"/>
        <bgColor indexed="64"/>
      </patternFill>
    </fill>
  </fills>
  <borders count="101">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indexed="64"/>
      </left>
      <right style="thin">
        <color indexed="64"/>
      </right>
      <top/>
      <bottom/>
      <diagonal/>
    </border>
    <border>
      <left style="thin">
        <color indexed="55"/>
      </left>
      <right/>
      <top style="thin">
        <color rgb="FF969696"/>
      </top>
      <bottom style="thin">
        <color rgb="FF969696"/>
      </bottom>
      <diagonal/>
    </border>
    <border>
      <left style="thin">
        <color indexed="55"/>
      </left>
      <right/>
      <top style="thin">
        <color rgb="FF969696"/>
      </top>
      <bottom style="thin">
        <color indexed="55"/>
      </bottom>
      <diagonal/>
    </border>
    <border>
      <left/>
      <right style="thin">
        <color rgb="FF969696"/>
      </right>
      <top style="thin">
        <color rgb="FF969696"/>
      </top>
      <bottom style="thin">
        <color indexed="55"/>
      </bottom>
      <diagonal/>
    </border>
    <border>
      <left style="thin">
        <color rgb="FF969696"/>
      </left>
      <right/>
      <top style="thin">
        <color rgb="FF969696"/>
      </top>
      <bottom style="thin">
        <color indexed="55"/>
      </bottom>
      <diagonal/>
    </border>
    <border>
      <left/>
      <right style="thin">
        <color indexed="55"/>
      </right>
      <top/>
      <bottom/>
      <diagonal/>
    </border>
    <border>
      <left style="thin">
        <color rgb="FF969696"/>
      </left>
      <right style="thin">
        <color theme="0" tint="-0.499984740745262"/>
      </right>
      <top style="thin">
        <color rgb="FF969696"/>
      </top>
      <bottom style="thin">
        <color theme="0" tint="-0.499984740745262"/>
      </bottom>
      <diagonal/>
    </border>
  </borders>
  <cellStyleXfs count="53">
    <xf numFmtId="0" fontId="0" fillId="0" borderId="0"/>
    <xf numFmtId="0" fontId="4" fillId="2" borderId="17" applyNumberFormat="0">
      <alignment vertical="top" wrapText="1"/>
      <protection locked="0"/>
    </xf>
    <xf numFmtId="0" fontId="18" fillId="0" borderId="0" applyNumberFormat="0" applyFill="0" applyBorder="0" applyAlignment="0" applyProtection="0"/>
    <xf numFmtId="0" fontId="4" fillId="8" borderId="0" applyNumberFormat="0" applyFont="0" applyBorder="0" applyAlignment="0" applyProtection="0"/>
    <xf numFmtId="0" fontId="4" fillId="11" borderId="0" applyNumberFormat="0" applyFont="0" applyBorder="0" applyAlignment="0" applyProtection="0">
      <alignment vertical="top"/>
    </xf>
    <xf numFmtId="166" fontId="4" fillId="9" borderId="0" applyNumberFormat="0" applyFont="0" applyBorder="0" applyAlignment="0" applyProtection="0"/>
    <xf numFmtId="0" fontId="4" fillId="12" borderId="0" applyNumberFormat="0" applyFont="0" applyBorder="0" applyAlignment="0" applyProtection="0"/>
    <xf numFmtId="0" fontId="4" fillId="0" borderId="18" applyNumberFormat="0" applyFont="0" applyFill="0" applyAlignment="0" applyProtection="0"/>
    <xf numFmtId="0" fontId="4" fillId="10" borderId="0" applyNumberFormat="0" applyFont="0" applyBorder="0" applyAlignment="0" applyProtection="0">
      <alignment horizontal="center" vertical="center" wrapText="1"/>
      <protection locked="0"/>
    </xf>
    <xf numFmtId="0" fontId="32" fillId="0" borderId="0"/>
    <xf numFmtId="0" fontId="4" fillId="0" borderId="18" applyNumberFormat="0" applyFill="0" applyAlignment="0" applyProtection="0"/>
    <xf numFmtId="0" fontId="3" fillId="0" borderId="18" applyNumberFormat="0" applyFill="0" applyAlignment="0" applyProtection="0"/>
    <xf numFmtId="0" fontId="16" fillId="0" borderId="0" applyNumberFormat="0" applyFill="0" applyProtection="0"/>
    <xf numFmtId="44" fontId="7"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55" applyNumberFormat="0" applyAlignment="0" applyProtection="0"/>
    <xf numFmtId="0" fontId="46" fillId="20" borderId="56" applyNumberFormat="0" applyAlignment="0" applyProtection="0"/>
    <xf numFmtId="0" fontId="47" fillId="20" borderId="55" applyNumberFormat="0" applyAlignment="0" applyProtection="0"/>
    <xf numFmtId="0" fontId="48" fillId="0" borderId="57" applyNumberFormat="0" applyFill="0" applyAlignment="0" applyProtection="0"/>
    <xf numFmtId="0" fontId="49" fillId="21" borderId="58" applyNumberFormat="0" applyAlignment="0" applyProtection="0"/>
    <xf numFmtId="0" fontId="50" fillId="0" borderId="0" applyNumberFormat="0" applyFill="0" applyBorder="0" applyAlignment="0" applyProtection="0"/>
    <xf numFmtId="0" fontId="28" fillId="22" borderId="59" applyNumberFormat="0" applyFont="0" applyAlignment="0" applyProtection="0"/>
    <xf numFmtId="0" fontId="32" fillId="23" borderId="0" applyNumberFormat="0" applyBorder="0" applyAlignment="0" applyProtection="0"/>
    <xf numFmtId="0" fontId="32" fillId="24" borderId="0" applyNumberFormat="0" applyBorder="0" applyAlignment="0" applyProtection="0"/>
    <xf numFmtId="0" fontId="51"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5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51"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5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51" fillId="41" borderId="0" applyNumberFormat="0" applyBorder="0" applyAlignment="0" applyProtection="0"/>
    <xf numFmtId="164" fontId="53" fillId="0" borderId="0" applyFont="0" applyFill="0" applyBorder="0" applyAlignment="0" applyProtection="0"/>
    <xf numFmtId="0" fontId="4" fillId="0" borderId="0"/>
    <xf numFmtId="0" fontId="4" fillId="0" borderId="0"/>
    <xf numFmtId="0" fontId="2" fillId="0" borderId="0"/>
    <xf numFmtId="0" fontId="1" fillId="0" borderId="0"/>
    <xf numFmtId="44" fontId="4" fillId="0" borderId="0" applyFont="0" applyFill="0" applyBorder="0" applyAlignment="0" applyProtection="0"/>
    <xf numFmtId="164" fontId="4" fillId="0" borderId="0" applyFont="0" applyFill="0" applyBorder="0" applyAlignment="0" applyProtection="0"/>
    <xf numFmtId="0" fontId="1" fillId="0" borderId="0"/>
  </cellStyleXfs>
  <cellXfs count="679">
    <xf numFmtId="0" fontId="0" fillId="0" borderId="0" xfId="0"/>
    <xf numFmtId="0" fontId="4" fillId="0" borderId="0" xfId="0" applyFont="1"/>
    <xf numFmtId="0" fontId="13" fillId="0" borderId="0" xfId="3" applyFont="1" applyFill="1" applyAlignment="1">
      <alignment horizontal="left" vertical="top"/>
    </xf>
    <xf numFmtId="0" fontId="4" fillId="0" borderId="0" xfId="0" applyFont="1" applyAlignment="1">
      <alignment horizontal="righ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8" borderId="4" xfId="3" applyNumberFormat="1" applyBorder="1" applyProtection="1">
      <protection locked="0"/>
    </xf>
    <xf numFmtId="49" fontId="4" fillId="12" borderId="4" xfId="6" applyNumberFormat="1" applyBorder="1" applyProtection="1">
      <protection locked="0"/>
    </xf>
    <xf numFmtId="49" fontId="4" fillId="8" borderId="5" xfId="3" applyNumberFormat="1" applyBorder="1" applyProtection="1">
      <protection locked="0"/>
    </xf>
    <xf numFmtId="49" fontId="4" fillId="12" borderId="5" xfId="6" applyNumberFormat="1" applyBorder="1" applyProtection="1">
      <protection locked="0"/>
    </xf>
    <xf numFmtId="0" fontId="0" fillId="0" borderId="6" xfId="0" applyBorder="1" applyAlignment="1">
      <alignment wrapText="1"/>
    </xf>
    <xf numFmtId="49" fontId="4" fillId="8" borderId="4" xfId="3" applyNumberFormat="1" applyBorder="1" applyAlignment="1" applyProtection="1">
      <alignment vertical="center" wrapText="1"/>
      <protection locked="0"/>
    </xf>
    <xf numFmtId="49" fontId="4" fillId="12" borderId="4" xfId="6" applyNumberFormat="1" applyBorder="1" applyAlignment="1" applyProtection="1">
      <alignment vertical="center" wrapText="1"/>
      <protection locked="0"/>
    </xf>
    <xf numFmtId="0" fontId="3" fillId="0" borderId="0" xfId="0" applyFont="1"/>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3" fillId="0" borderId="0" xfId="0" applyFont="1"/>
    <xf numFmtId="0" fontId="6" fillId="0" borderId="0" xfId="0" applyFont="1" applyAlignment="1">
      <alignment wrapText="1"/>
    </xf>
    <xf numFmtId="0" fontId="4" fillId="0" borderId="0" xfId="0" applyFont="1" applyAlignment="1">
      <alignment vertical="top"/>
    </xf>
    <xf numFmtId="0" fontId="5" fillId="0" borderId="0" xfId="0" applyFont="1" applyAlignment="1">
      <alignment vertical="top"/>
    </xf>
    <xf numFmtId="0" fontId="14" fillId="0" borderId="0" xfId="0" applyFont="1" applyAlignment="1">
      <alignment vertical="top"/>
    </xf>
    <xf numFmtId="0" fontId="5" fillId="0" borderId="3" xfId="0" applyFont="1" applyBorder="1" applyAlignment="1">
      <alignment vertical="top"/>
    </xf>
    <xf numFmtId="0" fontId="4" fillId="0" borderId="0" xfId="0" applyFont="1" applyAlignment="1">
      <alignment vertical="top" wrapText="1"/>
    </xf>
    <xf numFmtId="0" fontId="10" fillId="0" borderId="0" xfId="0" applyFont="1" applyAlignment="1">
      <alignment horizontal="center" vertical="top" wrapText="1"/>
    </xf>
    <xf numFmtId="0" fontId="5" fillId="0" borderId="0" xfId="0" applyFont="1" applyAlignment="1">
      <alignment horizontal="left" vertical="top" wrapText="1"/>
    </xf>
    <xf numFmtId="0" fontId="19" fillId="0" borderId="0" xfId="0" applyFont="1" applyAlignment="1">
      <alignment horizontal="right" vertical="top"/>
    </xf>
    <xf numFmtId="0" fontId="4" fillId="6" borderId="0" xfId="0" applyFont="1" applyFill="1" applyAlignment="1">
      <alignment horizontal="left" vertical="top" wrapText="1"/>
    </xf>
    <xf numFmtId="0" fontId="19" fillId="0" borderId="0" xfId="0" applyFont="1" applyAlignment="1">
      <alignment vertical="top" wrapText="1"/>
    </xf>
    <xf numFmtId="0" fontId="4" fillId="0" borderId="0" xfId="0" applyFont="1" applyAlignment="1">
      <alignment horizontal="left" vertical="top"/>
    </xf>
    <xf numFmtId="0" fontId="20" fillId="0" borderId="0" xfId="0" applyFont="1" applyAlignment="1">
      <alignment vertical="top"/>
    </xf>
    <xf numFmtId="49" fontId="4" fillId="0" borderId="0" xfId="0" applyNumberFormat="1" applyFont="1" applyAlignment="1">
      <alignment vertical="top"/>
    </xf>
    <xf numFmtId="0" fontId="4" fillId="6" borderId="0" xfId="0" applyFont="1" applyFill="1" applyAlignment="1">
      <alignment vertical="center"/>
    </xf>
    <xf numFmtId="49" fontId="4" fillId="13" borderId="0" xfId="6" applyNumberFormat="1" applyFill="1" applyAlignment="1">
      <alignment vertical="top"/>
    </xf>
    <xf numFmtId="0" fontId="4" fillId="0" borderId="6" xfId="0" applyFont="1" applyBorder="1" applyAlignment="1">
      <alignment wrapText="1"/>
    </xf>
    <xf numFmtId="0" fontId="34" fillId="0" borderId="0" xfId="0" applyFont="1" applyAlignment="1">
      <alignment vertical="top"/>
    </xf>
    <xf numFmtId="0" fontId="35" fillId="0" borderId="0" xfId="0" applyFont="1" applyAlignment="1">
      <alignment vertical="top"/>
    </xf>
    <xf numFmtId="0" fontId="36" fillId="0" borderId="0" xfId="0" applyFont="1"/>
    <xf numFmtId="0" fontId="5" fillId="0" borderId="0" xfId="0" applyFont="1"/>
    <xf numFmtId="0" fontId="6" fillId="0" borderId="0" xfId="0" applyFont="1" applyAlignment="1">
      <alignment vertical="top"/>
    </xf>
    <xf numFmtId="166" fontId="4" fillId="0" borderId="0" xfId="5" applyFill="1" applyAlignment="1">
      <alignment horizontal="right" vertical="top" wrapText="1"/>
    </xf>
    <xf numFmtId="0" fontId="34" fillId="0" borderId="0" xfId="0" applyFont="1" applyAlignment="1">
      <alignment horizontal="right" vertical="top"/>
    </xf>
    <xf numFmtId="0" fontId="3" fillId="0" borderId="0" xfId="0" applyFont="1" applyAlignment="1">
      <alignment horizontal="left" vertical="top"/>
    </xf>
    <xf numFmtId="0" fontId="0" fillId="0" borderId="0" xfId="0" applyAlignment="1">
      <alignment horizontal="left" vertical="top" wrapText="1"/>
    </xf>
    <xf numFmtId="0" fontId="4" fillId="0" borderId="0" xfId="7" applyBorder="1" applyAlignment="1">
      <alignment vertical="center" wrapText="1"/>
    </xf>
    <xf numFmtId="0" fontId="5" fillId="0" borderId="0" xfId="0" applyFont="1" applyAlignment="1">
      <alignment vertical="top" wrapText="1"/>
    </xf>
    <xf numFmtId="0" fontId="0" fillId="0" borderId="0" xfId="0" applyAlignment="1">
      <alignment vertical="center"/>
    </xf>
    <xf numFmtId="0" fontId="4" fillId="6" borderId="0" xfId="0" applyFont="1" applyFill="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4" fontId="4" fillId="0" borderId="0" xfId="5" applyNumberFormat="1" applyFill="1" applyAlignment="1">
      <alignment horizontal="right" vertical="center" wrapText="1"/>
    </xf>
    <xf numFmtId="0" fontId="4" fillId="0" borderId="0" xfId="7" applyBorder="1" applyAlignment="1">
      <alignment horizontal="left" vertical="center" wrapText="1"/>
    </xf>
    <xf numFmtId="0" fontId="25" fillId="0" borderId="0" xfId="9" applyFont="1"/>
    <xf numFmtId="0" fontId="4" fillId="0" borderId="1" xfId="0" applyFont="1" applyBorder="1" applyAlignment="1">
      <alignment vertical="top"/>
    </xf>
    <xf numFmtId="0" fontId="25" fillId="0" borderId="0" xfId="9" applyFont="1" applyAlignment="1">
      <alignment vertical="center"/>
    </xf>
    <xf numFmtId="0" fontId="34" fillId="0" borderId="0" xfId="0" applyFont="1" applyAlignment="1">
      <alignment horizontal="center" vertical="top" wrapText="1"/>
    </xf>
    <xf numFmtId="166" fontId="33" fillId="0" borderId="0" xfId="5" applyFont="1" applyFill="1" applyAlignment="1">
      <alignment horizontal="right" vertical="top" wrapText="1"/>
    </xf>
    <xf numFmtId="0" fontId="26" fillId="9" borderId="20" xfId="9" applyFont="1" applyFill="1" applyBorder="1" applyAlignment="1">
      <alignment vertical="center"/>
    </xf>
    <xf numFmtId="0" fontId="24" fillId="0" borderId="0" xfId="7" applyFont="1" applyBorder="1" applyAlignment="1">
      <alignment horizontal="left" vertical="center" wrapText="1"/>
    </xf>
    <xf numFmtId="0" fontId="5" fillId="0" borderId="0" xfId="0" applyFont="1" applyAlignment="1">
      <alignment horizontal="right" vertical="top"/>
    </xf>
    <xf numFmtId="0" fontId="5" fillId="0" borderId="0" xfId="0" applyFont="1" applyAlignment="1">
      <alignment vertical="center"/>
    </xf>
    <xf numFmtId="0" fontId="8" fillId="0" borderId="0" xfId="0" applyFont="1" applyAlignment="1">
      <alignment horizontal="right"/>
    </xf>
    <xf numFmtId="0" fontId="34" fillId="0" borderId="0" xfId="0" applyFont="1" applyAlignment="1">
      <alignment horizontal="left" vertical="top"/>
    </xf>
    <xf numFmtId="0" fontId="33" fillId="0" borderId="0" xfId="0" applyFont="1" applyAlignment="1">
      <alignment horizontal="left" vertical="top" wrapText="1"/>
    </xf>
    <xf numFmtId="0" fontId="0" fillId="0" borderId="19" xfId="0" applyBorder="1"/>
    <xf numFmtId="0" fontId="4" fillId="0" borderId="19" xfId="0" applyFont="1" applyBorder="1" applyAlignment="1">
      <alignment vertical="top"/>
    </xf>
    <xf numFmtId="0" fontId="4" fillId="0" borderId="23" xfId="0" applyFont="1" applyBorder="1" applyAlignment="1">
      <alignment vertical="top"/>
    </xf>
    <xf numFmtId="0" fontId="4" fillId="0" borderId="25" xfId="0" applyFont="1" applyBorder="1" applyAlignment="1">
      <alignment vertical="top"/>
    </xf>
    <xf numFmtId="0" fontId="4" fillId="0" borderId="26" xfId="0" applyFont="1" applyBorder="1" applyAlignment="1">
      <alignment vertical="top"/>
    </xf>
    <xf numFmtId="0" fontId="4" fillId="0" borderId="0" xfId="7" applyBorder="1" applyAlignment="1">
      <alignment horizontal="left" vertical="top" wrapText="1"/>
    </xf>
    <xf numFmtId="0" fontId="4" fillId="14" borderId="0" xfId="7" applyFill="1" applyBorder="1" applyAlignment="1">
      <alignment horizontal="left" vertical="top" wrapText="1"/>
    </xf>
    <xf numFmtId="0" fontId="23" fillId="13" borderId="0" xfId="7" applyFont="1" applyFill="1" applyBorder="1" applyAlignment="1">
      <alignment vertical="top"/>
    </xf>
    <xf numFmtId="0" fontId="0" fillId="0" borderId="0" xfId="0" applyAlignment="1">
      <alignment horizontal="right" vertical="center" wrapText="1"/>
    </xf>
    <xf numFmtId="0" fontId="31" fillId="0" borderId="0" xfId="0" applyFont="1" applyAlignment="1">
      <alignment vertical="top" wrapText="1"/>
    </xf>
    <xf numFmtId="7" fontId="4" fillId="9" borderId="34" xfId="5" applyNumberFormat="1" applyBorder="1" applyAlignment="1">
      <alignment horizontal="right" vertical="top" wrapText="1"/>
    </xf>
    <xf numFmtId="0" fontId="10" fillId="0" borderId="0" xfId="0" applyFont="1" applyAlignment="1">
      <alignment horizontal="centerContinuous" vertical="top" wrapText="1"/>
    </xf>
    <xf numFmtId="0" fontId="10" fillId="0" borderId="0" xfId="0" applyFont="1" applyAlignment="1">
      <alignment horizontal="centerContinuous" wrapText="1"/>
    </xf>
    <xf numFmtId="0" fontId="0" fillId="0" borderId="0" xfId="0" applyAlignment="1">
      <alignment vertical="top"/>
    </xf>
    <xf numFmtId="0" fontId="34" fillId="0" borderId="0" xfId="9" applyFont="1" applyAlignment="1">
      <alignment horizontal="right" vertical="center"/>
    </xf>
    <xf numFmtId="0" fontId="4" fillId="0" borderId="46" xfId="0" applyFont="1" applyBorder="1" applyAlignment="1">
      <alignment horizontal="left" vertical="top" wrapText="1"/>
    </xf>
    <xf numFmtId="0" fontId="4" fillId="0" borderId="48" xfId="0" applyFont="1" applyBorder="1" applyAlignment="1">
      <alignment vertical="top"/>
    </xf>
    <xf numFmtId="0" fontId="4" fillId="0" borderId="35" xfId="0" applyFont="1" applyBorder="1" applyAlignment="1">
      <alignment vertical="top"/>
    </xf>
    <xf numFmtId="0" fontId="4" fillId="3" borderId="0" xfId="0" applyFont="1" applyFill="1" applyProtection="1">
      <protection locked="0"/>
    </xf>
    <xf numFmtId="0" fontId="16" fillId="0" borderId="0" xfId="9" applyFont="1" applyAlignment="1">
      <alignment horizontal="left" vertical="top" wrapText="1"/>
    </xf>
    <xf numFmtId="0" fontId="8" fillId="0" borderId="69" xfId="0" applyFont="1" applyBorder="1" applyAlignment="1">
      <alignment vertical="center"/>
    </xf>
    <xf numFmtId="0" fontId="4" fillId="0" borderId="36" xfId="0" applyFont="1" applyBorder="1" applyAlignment="1">
      <alignment vertical="top"/>
    </xf>
    <xf numFmtId="0" fontId="34" fillId="0" borderId="36" xfId="0" applyFont="1" applyBorder="1" applyAlignment="1">
      <alignment vertical="center"/>
    </xf>
    <xf numFmtId="0" fontId="4" fillId="0" borderId="36" xfId="0" applyFont="1" applyBorder="1" applyAlignment="1">
      <alignment horizontal="right" vertical="top"/>
    </xf>
    <xf numFmtId="0" fontId="34" fillId="0" borderId="36" xfId="0" applyFont="1" applyBorder="1" applyAlignment="1">
      <alignment horizontal="left" vertical="top"/>
    </xf>
    <xf numFmtId="0" fontId="34" fillId="0" borderId="70" xfId="0" applyFont="1" applyBorder="1" applyAlignment="1">
      <alignment horizontal="left" vertical="top"/>
    </xf>
    <xf numFmtId="0" fontId="4" fillId="0" borderId="45" xfId="0" applyFont="1" applyBorder="1" applyAlignment="1">
      <alignment vertical="top"/>
    </xf>
    <xf numFmtId="0" fontId="34" fillId="0" borderId="68" xfId="0" applyFont="1" applyBorder="1" applyAlignment="1">
      <alignment horizontal="left" vertical="top"/>
    </xf>
    <xf numFmtId="0" fontId="23" fillId="13" borderId="69" xfId="7" applyFont="1" applyFill="1" applyBorder="1" applyAlignment="1">
      <alignment vertical="center"/>
    </xf>
    <xf numFmtId="0" fontId="8" fillId="0" borderId="36" xfId="0" applyFont="1" applyBorder="1" applyAlignment="1">
      <alignment vertical="top"/>
    </xf>
    <xf numFmtId="0" fontId="8" fillId="0" borderId="74" xfId="0" applyFont="1" applyBorder="1" applyAlignment="1">
      <alignment vertical="top"/>
    </xf>
    <xf numFmtId="0" fontId="4" fillId="6" borderId="36" xfId="7" applyFill="1" applyBorder="1" applyAlignment="1">
      <alignment horizontal="left" vertical="top" wrapText="1"/>
    </xf>
    <xf numFmtId="0" fontId="4" fillId="0" borderId="70" xfId="0" applyFont="1" applyBorder="1" applyAlignment="1">
      <alignment vertical="top"/>
    </xf>
    <xf numFmtId="0" fontId="5" fillId="0" borderId="45" xfId="0" applyFont="1" applyBorder="1" applyAlignment="1">
      <alignment vertical="top"/>
    </xf>
    <xf numFmtId="0" fontId="4" fillId="0" borderId="68" xfId="0" applyFont="1" applyBorder="1" applyAlignment="1">
      <alignment vertical="top"/>
    </xf>
    <xf numFmtId="0" fontId="5" fillId="0" borderId="68" xfId="0" applyFont="1" applyBorder="1" applyAlignment="1">
      <alignment wrapText="1"/>
    </xf>
    <xf numFmtId="0" fontId="31" fillId="0" borderId="68" xfId="0" applyFont="1" applyBorder="1" applyAlignment="1">
      <alignmen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4" fillId="0" borderId="72" xfId="0" applyFont="1" applyBorder="1" applyAlignment="1">
      <alignment horizontal="right" vertical="top"/>
    </xf>
    <xf numFmtId="0" fontId="4" fillId="0" borderId="72" xfId="0" applyFont="1" applyBorder="1" applyAlignment="1">
      <alignment vertical="top"/>
    </xf>
    <xf numFmtId="0" fontId="4" fillId="0" borderId="73" xfId="0" applyFont="1" applyBorder="1" applyAlignment="1">
      <alignment vertical="top"/>
    </xf>
    <xf numFmtId="7" fontId="4" fillId="9" borderId="24" xfId="7" applyNumberFormat="1" applyFill="1" applyBorder="1" applyAlignment="1">
      <alignment horizontal="right" vertical="center" wrapText="1"/>
    </xf>
    <xf numFmtId="9" fontId="4" fillId="0" borderId="24" xfId="0" applyNumberFormat="1" applyFont="1" applyBorder="1" applyAlignment="1">
      <alignment vertical="center"/>
    </xf>
    <xf numFmtId="171" fontId="4" fillId="9" borderId="24" xfId="7" applyNumberFormat="1" applyFill="1" applyBorder="1" applyAlignment="1">
      <alignment horizontal="right" vertical="center" wrapText="1"/>
    </xf>
    <xf numFmtId="9" fontId="4" fillId="0" borderId="0" xfId="0" applyNumberFormat="1" applyFont="1" applyAlignment="1">
      <alignment horizontal="right" vertical="center" wrapText="1"/>
    </xf>
    <xf numFmtId="0" fontId="5" fillId="0" borderId="53" xfId="0" applyFont="1" applyBorder="1" applyAlignment="1">
      <alignment vertical="top"/>
    </xf>
    <xf numFmtId="0" fontId="8" fillId="0" borderId="75" xfId="0" applyFont="1" applyBorder="1" applyAlignment="1">
      <alignment vertical="top"/>
    </xf>
    <xf numFmtId="0" fontId="8" fillId="0" borderId="76" xfId="0" applyFont="1" applyBorder="1" applyAlignment="1">
      <alignment vertical="top"/>
    </xf>
    <xf numFmtId="0" fontId="4" fillId="0" borderId="75" xfId="0" applyFont="1" applyBorder="1" applyAlignment="1">
      <alignment vertical="top"/>
    </xf>
    <xf numFmtId="0" fontId="0" fillId="0" borderId="75" xfId="0" applyBorder="1" applyAlignment="1">
      <alignment vertical="top"/>
    </xf>
    <xf numFmtId="0" fontId="0" fillId="0" borderId="76" xfId="0" applyBorder="1" applyAlignment="1">
      <alignment vertical="top"/>
    </xf>
    <xf numFmtId="0" fontId="4" fillId="6" borderId="77" xfId="7" applyFill="1" applyBorder="1" applyAlignment="1">
      <alignment horizontal="right" vertical="top"/>
    </xf>
    <xf numFmtId="0" fontId="4" fillId="0" borderId="76" xfId="0" applyFont="1" applyBorder="1" applyAlignment="1">
      <alignment vertical="top"/>
    </xf>
    <xf numFmtId="0" fontId="4" fillId="0" borderId="75" xfId="7" applyBorder="1" applyAlignment="1">
      <alignment vertical="top"/>
    </xf>
    <xf numFmtId="0" fontId="4" fillId="0" borderId="76" xfId="7" applyBorder="1" applyAlignment="1">
      <alignment vertical="top"/>
    </xf>
    <xf numFmtId="0" fontId="4" fillId="0" borderId="77" xfId="7" applyBorder="1" applyAlignment="1">
      <alignment horizontal="right" vertical="top"/>
    </xf>
    <xf numFmtId="9" fontId="4" fillId="0" borderId="78" xfId="0" applyNumberFormat="1" applyFont="1" applyBorder="1" applyAlignment="1">
      <alignment vertical="top" wrapText="1"/>
    </xf>
    <xf numFmtId="0" fontId="8" fillId="0" borderId="45" xfId="0" applyFont="1" applyBorder="1"/>
    <xf numFmtId="0" fontId="4" fillId="0" borderId="35" xfId="7" applyBorder="1" applyAlignment="1">
      <alignment wrapText="1"/>
    </xf>
    <xf numFmtId="0" fontId="4" fillId="0" borderId="25" xfId="7" applyBorder="1" applyAlignment="1">
      <alignment horizontal="right" wrapText="1"/>
    </xf>
    <xf numFmtId="0" fontId="25" fillId="0" borderId="3" xfId="9" applyFont="1" applyBorder="1"/>
    <xf numFmtId="0" fontId="4" fillId="7" borderId="0" xfId="0" applyFont="1" applyFill="1" applyProtection="1">
      <protection locked="0"/>
    </xf>
    <xf numFmtId="173" fontId="10" fillId="0" borderId="0" xfId="0" applyNumberFormat="1" applyFont="1" applyAlignment="1">
      <alignment horizontal="center" vertical="top" wrapText="1"/>
    </xf>
    <xf numFmtId="173" fontId="4" fillId="0" borderId="0" xfId="0" applyNumberFormat="1" applyFont="1" applyAlignment="1">
      <alignment vertical="top"/>
    </xf>
    <xf numFmtId="173" fontId="4" fillId="0" borderId="0" xfId="0" applyNumberFormat="1" applyFont="1" applyAlignment="1">
      <alignment vertical="top" wrapText="1"/>
    </xf>
    <xf numFmtId="173" fontId="10" fillId="15" borderId="0" xfId="0" applyNumberFormat="1" applyFont="1" applyFill="1" applyAlignment="1">
      <alignment horizontal="center" vertical="top" wrapText="1"/>
    </xf>
    <xf numFmtId="0" fontId="37" fillId="0" borderId="3" xfId="0" applyFont="1" applyBorder="1" applyAlignment="1">
      <alignment vertical="top" wrapText="1"/>
    </xf>
    <xf numFmtId="0" fontId="17" fillId="0" borderId="0" xfId="0" applyFont="1" applyAlignment="1">
      <alignment vertical="top"/>
    </xf>
    <xf numFmtId="0" fontId="34" fillId="0" borderId="0" xfId="0" applyFont="1" applyAlignment="1">
      <alignment horizontal="left" vertical="top" wrapText="1"/>
    </xf>
    <xf numFmtId="0" fontId="37" fillId="0" borderId="3" xfId="0" applyFont="1" applyBorder="1" applyAlignment="1">
      <alignment wrapText="1"/>
    </xf>
    <xf numFmtId="0" fontId="34" fillId="0" borderId="0" xfId="0" applyFont="1" applyAlignment="1">
      <alignment horizontal="left" wrapText="1"/>
    </xf>
    <xf numFmtId="9" fontId="4" fillId="7" borderId="78" xfId="0" applyNumberFormat="1" applyFont="1" applyFill="1" applyBorder="1" applyAlignment="1" applyProtection="1">
      <alignment horizontal="right" vertical="center" wrapText="1"/>
      <protection locked="0"/>
    </xf>
    <xf numFmtId="169" fontId="4" fillId="7" borderId="24" xfId="7" applyNumberFormat="1" applyFill="1" applyBorder="1" applyAlignment="1" applyProtection="1">
      <alignment vertical="center"/>
      <protection locked="0"/>
    </xf>
    <xf numFmtId="0" fontId="25" fillId="0" borderId="5" xfId="9" applyFont="1" applyBorder="1"/>
    <xf numFmtId="0" fontId="4" fillId="8" borderId="1" xfId="1" applyFill="1" applyBorder="1" applyAlignment="1">
      <alignment horizontal="center" vertical="center" wrapText="1"/>
      <protection locked="0"/>
    </xf>
    <xf numFmtId="0" fontId="34" fillId="15" borderId="0" xfId="0" applyFont="1" applyFill="1" applyAlignment="1">
      <alignment vertical="top"/>
    </xf>
    <xf numFmtId="0" fontId="34" fillId="0" borderId="0" xfId="0" applyFont="1" applyAlignment="1">
      <alignment vertical="top" wrapText="1"/>
    </xf>
    <xf numFmtId="0" fontId="37" fillId="0" borderId="0" xfId="0" applyFont="1" applyAlignment="1">
      <alignment wrapText="1"/>
    </xf>
    <xf numFmtId="0" fontId="37" fillId="0" borderId="0" xfId="0" applyFont="1" applyAlignment="1">
      <alignment vertical="top" wrapText="1"/>
    </xf>
    <xf numFmtId="0" fontId="34" fillId="0" borderId="10" xfId="0" applyFont="1" applyBorder="1" applyAlignment="1">
      <alignment horizontal="left" vertical="top" wrapText="1"/>
    </xf>
    <xf numFmtId="0" fontId="4" fillId="0" borderId="0" xfId="0" applyFont="1" applyAlignment="1">
      <alignment horizontal="center" vertical="top" wrapText="1"/>
    </xf>
    <xf numFmtId="0" fontId="27" fillId="0" borderId="7" xfId="9" applyFont="1" applyBorder="1" applyAlignment="1">
      <alignment vertical="top" wrapText="1"/>
    </xf>
    <xf numFmtId="0" fontId="4" fillId="0" borderId="0" xfId="10" applyFill="1" applyBorder="1" applyAlignment="1">
      <alignment horizontal="left" vertical="top"/>
    </xf>
    <xf numFmtId="0" fontId="4" fillId="0" borderId="86" xfId="0" applyFont="1" applyBorder="1" applyAlignment="1">
      <alignment vertical="top"/>
    </xf>
    <xf numFmtId="14" fontId="4" fillId="0" borderId="0" xfId="6" applyNumberFormat="1" applyFill="1" applyAlignment="1">
      <alignment horizontal="left" vertical="top" wrapText="1"/>
    </xf>
    <xf numFmtId="165" fontId="4" fillId="0" borderId="0" xfId="6" applyNumberFormat="1" applyFill="1" applyAlignment="1">
      <alignment horizontal="center" vertical="top" wrapText="1"/>
    </xf>
    <xf numFmtId="0" fontId="33" fillId="0" borderId="0" xfId="0" applyFont="1" applyAlignment="1">
      <alignment horizontal="center" vertical="top"/>
    </xf>
    <xf numFmtId="0" fontId="4" fillId="0" borderId="0" xfId="0" quotePrefix="1" applyFont="1" applyAlignment="1">
      <alignment vertical="top"/>
    </xf>
    <xf numFmtId="1" fontId="4" fillId="7" borderId="18" xfId="45" applyNumberFormat="1" applyFont="1" applyFill="1" applyBorder="1" applyAlignment="1" applyProtection="1">
      <alignment vertical="top" wrapText="1"/>
      <protection locked="0"/>
    </xf>
    <xf numFmtId="0" fontId="4" fillId="7" borderId="1" xfId="6" applyFill="1" applyBorder="1" applyAlignment="1" applyProtection="1">
      <alignment horizontal="right" vertical="top" wrapText="1"/>
      <protection locked="0"/>
    </xf>
    <xf numFmtId="0" fontId="17" fillId="0" borderId="1" xfId="0" applyFont="1" applyBorder="1" applyAlignment="1">
      <alignment vertical="top" wrapText="1"/>
    </xf>
    <xf numFmtId="0" fontId="31" fillId="7" borderId="1" xfId="1" applyNumberFormat="1" applyFont="1" applyFill="1" applyBorder="1" applyAlignment="1">
      <alignment horizontal="right" vertical="center" wrapText="1"/>
      <protection locked="0"/>
    </xf>
    <xf numFmtId="0" fontId="4" fillId="7" borderId="22" xfId="7" applyFill="1" applyBorder="1" applyAlignment="1" applyProtection="1">
      <alignment horizontal="left" vertical="top" wrapText="1"/>
      <protection locked="0"/>
    </xf>
    <xf numFmtId="0" fontId="0" fillId="0" borderId="0" xfId="0" applyAlignment="1">
      <alignment vertical="top" wrapText="1"/>
    </xf>
    <xf numFmtId="0" fontId="6" fillId="0" borderId="0" xfId="0" applyFont="1" applyAlignment="1">
      <alignment vertical="center"/>
    </xf>
    <xf numFmtId="0" fontId="4" fillId="0" borderId="0" xfId="46" applyAlignment="1">
      <alignment vertical="top"/>
    </xf>
    <xf numFmtId="173" fontId="4" fillId="0" borderId="0" xfId="46" applyNumberFormat="1" applyAlignment="1">
      <alignment vertical="top"/>
    </xf>
    <xf numFmtId="0" fontId="4" fillId="0" borderId="0" xfId="46"/>
    <xf numFmtId="0" fontId="4" fillId="0" borderId="0" xfId="46" applyAlignment="1">
      <alignment vertical="top" wrapText="1"/>
    </xf>
    <xf numFmtId="0" fontId="57" fillId="0" borderId="0" xfId="47" applyFont="1" applyAlignment="1">
      <alignment horizontal="center"/>
    </xf>
    <xf numFmtId="0" fontId="57" fillId="0" borderId="0" xfId="47" applyFont="1" applyAlignment="1">
      <alignment horizontal="center" wrapText="1"/>
    </xf>
    <xf numFmtId="0" fontId="34" fillId="0" borderId="33" xfId="0" applyFont="1" applyBorder="1" applyAlignment="1">
      <alignment vertical="top" wrapText="1"/>
    </xf>
    <xf numFmtId="0" fontId="4" fillId="44" borderId="88" xfId="0" applyFont="1" applyFill="1" applyBorder="1" applyAlignment="1">
      <alignment horizontal="center" vertical="top"/>
    </xf>
    <xf numFmtId="0" fontId="4" fillId="44" borderId="0" xfId="0" applyFont="1" applyFill="1" applyAlignment="1">
      <alignment horizontal="center" vertical="top"/>
    </xf>
    <xf numFmtId="0" fontId="4" fillId="44" borderId="94" xfId="0" applyFont="1" applyFill="1" applyBorder="1" applyAlignment="1">
      <alignment horizontal="center" vertical="top"/>
    </xf>
    <xf numFmtId="0" fontId="4" fillId="44" borderId="0" xfId="0" applyFont="1" applyFill="1" applyAlignment="1">
      <alignment horizontal="center" vertical="top" wrapText="1"/>
    </xf>
    <xf numFmtId="0" fontId="4" fillId="44" borderId="88" xfId="0" applyFont="1" applyFill="1" applyBorder="1" applyAlignment="1">
      <alignment horizontal="center" vertical="top" wrapText="1"/>
    </xf>
    <xf numFmtId="0" fontId="10" fillId="44" borderId="88" xfId="0" applyFont="1" applyFill="1" applyBorder="1" applyAlignment="1">
      <alignment horizontal="center" vertical="top" wrapText="1"/>
    </xf>
    <xf numFmtId="0" fontId="10" fillId="44" borderId="0" xfId="0" applyFont="1" applyFill="1" applyAlignment="1">
      <alignment horizontal="center" vertical="top" wrapText="1"/>
    </xf>
    <xf numFmtId="0" fontId="10" fillId="44" borderId="94" xfId="0" applyFont="1" applyFill="1" applyBorder="1" applyAlignment="1">
      <alignment horizontal="center" vertical="top" wrapText="1"/>
    </xf>
    <xf numFmtId="166" fontId="33" fillId="44" borderId="88" xfId="5" applyFont="1" applyFill="1" applyBorder="1" applyAlignment="1" applyProtection="1">
      <alignment horizontal="center" vertical="top" wrapText="1"/>
    </xf>
    <xf numFmtId="166" fontId="33" fillId="44" borderId="0" xfId="5" applyFont="1" applyFill="1" applyBorder="1" applyAlignment="1" applyProtection="1">
      <alignment horizontal="center" vertical="top" wrapText="1"/>
    </xf>
    <xf numFmtId="49" fontId="4" fillId="44" borderId="0" xfId="0" applyNumberFormat="1" applyFont="1" applyFill="1" applyAlignment="1">
      <alignment horizontal="center" vertical="top"/>
    </xf>
    <xf numFmtId="49" fontId="4" fillId="44" borderId="94" xfId="0" applyNumberFormat="1" applyFont="1" applyFill="1" applyBorder="1" applyAlignment="1">
      <alignment horizontal="center" vertical="top"/>
    </xf>
    <xf numFmtId="0" fontId="20" fillId="44" borderId="0" xfId="0" applyFont="1" applyFill="1" applyAlignment="1">
      <alignment horizontal="center" vertical="top"/>
    </xf>
    <xf numFmtId="0" fontId="20" fillId="44" borderId="94" xfId="0" applyFont="1" applyFill="1" applyBorder="1" applyAlignment="1">
      <alignment horizontal="center" vertical="top"/>
    </xf>
    <xf numFmtId="49" fontId="4" fillId="44" borderId="88" xfId="0" applyNumberFormat="1" applyFont="1" applyFill="1" applyBorder="1" applyAlignment="1">
      <alignment horizontal="center" vertical="top"/>
    </xf>
    <xf numFmtId="166" fontId="33" fillId="0" borderId="0" xfId="5" applyFont="1" applyFill="1" applyAlignment="1">
      <alignment vertical="top" wrapText="1"/>
    </xf>
    <xf numFmtId="0" fontId="10" fillId="0" borderId="0" xfId="0" applyFont="1" applyAlignment="1">
      <alignment vertical="top" wrapText="1"/>
    </xf>
    <xf numFmtId="0" fontId="10" fillId="0" borderId="0" xfId="0" applyFont="1" applyAlignment="1">
      <alignment horizontal="center" vertical="top"/>
    </xf>
    <xf numFmtId="0" fontId="0" fillId="0" borderId="0" xfId="0" applyAlignment="1">
      <alignment horizontal="center" vertical="top"/>
    </xf>
    <xf numFmtId="0" fontId="0" fillId="7" borderId="18" xfId="0" applyFill="1" applyBorder="1" applyAlignment="1" applyProtection="1">
      <alignment vertical="top" wrapText="1"/>
      <protection locked="0"/>
    </xf>
    <xf numFmtId="0" fontId="4" fillId="0" borderId="18" xfId="7" applyFont="1" applyFill="1" applyAlignment="1" applyProtection="1">
      <alignment horizontal="left" vertical="top" wrapText="1"/>
    </xf>
    <xf numFmtId="0" fontId="4" fillId="0" borderId="18" xfId="0" applyFont="1" applyBorder="1" applyAlignment="1">
      <alignment vertical="top" wrapText="1"/>
    </xf>
    <xf numFmtId="0" fontId="4" fillId="0" borderId="18" xfId="0" applyFont="1" applyBorder="1" applyAlignment="1">
      <alignment horizontal="left" vertical="top" wrapText="1"/>
    </xf>
    <xf numFmtId="0" fontId="0" fillId="0" borderId="18" xfId="0" applyBorder="1" applyAlignment="1">
      <alignment vertical="top" wrapText="1"/>
    </xf>
    <xf numFmtId="0" fontId="0" fillId="0" borderId="32" xfId="0" applyBorder="1" applyAlignment="1">
      <alignment vertical="top" wrapText="1"/>
    </xf>
    <xf numFmtId="0" fontId="4" fillId="0" borderId="31" xfId="7" applyFont="1" applyFill="1" applyBorder="1" applyAlignment="1" applyProtection="1">
      <alignment vertical="top" wrapText="1"/>
    </xf>
    <xf numFmtId="4" fontId="4" fillId="8" borderId="18" xfId="0" applyNumberFormat="1" applyFont="1" applyFill="1" applyBorder="1" applyAlignment="1" applyProtection="1">
      <alignment vertical="top" wrapText="1"/>
      <protection locked="0"/>
    </xf>
    <xf numFmtId="4" fontId="4" fillId="9" borderId="32" xfId="0" applyNumberFormat="1" applyFont="1" applyFill="1" applyBorder="1" applyAlignment="1">
      <alignment vertical="top" wrapText="1"/>
    </xf>
    <xf numFmtId="0" fontId="4" fillId="8" borderId="1" xfId="1" applyFill="1" applyBorder="1" applyAlignment="1">
      <alignment horizontal="left" vertical="top" wrapText="1"/>
      <protection locked="0"/>
    </xf>
    <xf numFmtId="168" fontId="4" fillId="0" borderId="6" xfId="6" applyNumberFormat="1" applyFill="1" applyBorder="1" applyAlignment="1" applyProtection="1">
      <alignment wrapText="1"/>
    </xf>
    <xf numFmtId="166" fontId="4" fillId="0" borderId="6" xfId="3" applyNumberFormat="1" applyFill="1" applyBorder="1" applyAlignment="1" applyProtection="1">
      <alignment wrapText="1"/>
    </xf>
    <xf numFmtId="166" fontId="4" fillId="0" borderId="4" xfId="3" applyNumberFormat="1" applyFill="1" applyBorder="1" applyAlignment="1" applyProtection="1">
      <alignment horizontal="left" vertical="center" wrapText="1"/>
    </xf>
    <xf numFmtId="166" fontId="4" fillId="0" borderId="4" xfId="6" applyNumberFormat="1" applyFill="1" applyBorder="1" applyAlignment="1" applyProtection="1">
      <alignment horizontal="left" vertical="center" wrapText="1"/>
    </xf>
    <xf numFmtId="0" fontId="60" fillId="0" borderId="0" xfId="0" applyFont="1" applyAlignment="1">
      <alignment horizontal="left" vertical="center" indent="4"/>
    </xf>
    <xf numFmtId="0" fontId="21" fillId="0" borderId="0" xfId="0" applyFont="1" applyAlignment="1">
      <alignment vertical="center"/>
    </xf>
    <xf numFmtId="0" fontId="6" fillId="0" borderId="35" xfId="0" applyFont="1" applyBorder="1"/>
    <xf numFmtId="0" fontId="4" fillId="0" borderId="28" xfId="0" applyFont="1" applyBorder="1"/>
    <xf numFmtId="0" fontId="4" fillId="0" borderId="28" xfId="0" applyFont="1" applyBorder="1" applyAlignment="1">
      <alignment vertical="top"/>
    </xf>
    <xf numFmtId="0" fontId="4" fillId="0" borderId="28" xfId="0" applyFont="1" applyBorder="1" applyAlignment="1">
      <alignment horizontal="right"/>
    </xf>
    <xf numFmtId="0" fontId="4" fillId="0" borderId="21" xfId="0" applyFont="1" applyBorder="1" applyAlignment="1">
      <alignment vertical="top"/>
    </xf>
    <xf numFmtId="0" fontId="4" fillId="0" borderId="0" xfId="10" applyNumberFormat="1" applyBorder="1" applyAlignment="1" applyProtection="1">
      <alignment horizontal="left" vertical="top"/>
    </xf>
    <xf numFmtId="4" fontId="4" fillId="0" borderId="0" xfId="0" applyNumberFormat="1" applyFont="1" applyAlignment="1">
      <alignment vertical="top"/>
    </xf>
    <xf numFmtId="0" fontId="4" fillId="0" borderId="25" xfId="0" applyFont="1" applyBorder="1"/>
    <xf numFmtId="0" fontId="4" fillId="0" borderId="43" xfId="0" applyFont="1" applyBorder="1"/>
    <xf numFmtId="0" fontId="4" fillId="0" borderId="43" xfId="0" applyFont="1" applyBorder="1" applyAlignment="1">
      <alignment vertical="top"/>
    </xf>
    <xf numFmtId="0" fontId="4" fillId="0" borderId="43" xfId="0" applyFont="1" applyBorder="1" applyAlignment="1">
      <alignment horizontal="right"/>
    </xf>
    <xf numFmtId="3" fontId="4" fillId="12" borderId="100" xfId="7" applyNumberFormat="1" applyFont="1" applyFill="1" applyBorder="1" applyAlignment="1" applyProtection="1">
      <alignment vertical="top" wrapText="1"/>
      <protection locked="0"/>
    </xf>
    <xf numFmtId="0" fontId="4" fillId="0" borderId="0" xfId="6" applyFill="1" applyAlignment="1" applyProtection="1">
      <alignment horizontal="left" vertical="top" wrapText="1"/>
    </xf>
    <xf numFmtId="168" fontId="4" fillId="0" borderId="0" xfId="7" applyNumberFormat="1" applyBorder="1" applyAlignment="1" applyProtection="1">
      <alignment horizontal="left" vertical="top" wrapText="1"/>
    </xf>
    <xf numFmtId="0" fontId="4" fillId="8" borderId="1" xfId="0" applyFont="1" applyFill="1" applyBorder="1" applyAlignment="1" applyProtection="1">
      <alignment vertical="top"/>
      <protection locked="0"/>
    </xf>
    <xf numFmtId="0" fontId="4" fillId="15" borderId="0" xfId="7" applyFill="1" applyBorder="1" applyAlignment="1" applyProtection="1">
      <alignment horizontal="left" vertical="top" wrapText="1"/>
    </xf>
    <xf numFmtId="0" fontId="4" fillId="7" borderId="18" xfId="0" applyFont="1" applyFill="1" applyBorder="1" applyAlignment="1" applyProtection="1">
      <alignment horizontal="right" vertical="top" wrapText="1"/>
      <protection locked="0"/>
    </xf>
    <xf numFmtId="0" fontId="31" fillId="7" borderId="1" xfId="1" applyNumberFormat="1" applyFont="1" applyFill="1" applyBorder="1" applyAlignment="1">
      <alignment horizontal="right" vertical="top" wrapText="1"/>
      <protection locked="0"/>
    </xf>
    <xf numFmtId="0" fontId="4" fillId="42" borderId="2" xfId="0" applyFont="1" applyFill="1" applyBorder="1"/>
    <xf numFmtId="0" fontId="4" fillId="42" borderId="0" xfId="0" applyFont="1" applyFill="1"/>
    <xf numFmtId="0" fontId="5" fillId="42" borderId="2" xfId="0" applyFont="1" applyFill="1" applyBorder="1"/>
    <xf numFmtId="0" fontId="4" fillId="0" borderId="2" xfId="0" applyFont="1" applyBorder="1" applyAlignment="1">
      <alignment vertical="center"/>
    </xf>
    <xf numFmtId="0" fontId="5" fillId="0" borderId="9" xfId="0" applyFont="1" applyBorder="1"/>
    <xf numFmtId="168" fontId="4" fillId="42" borderId="2" xfId="0" applyNumberFormat="1" applyFont="1" applyFill="1" applyBorder="1"/>
    <xf numFmtId="168" fontId="4" fillId="42" borderId="61" xfId="0" applyNumberFormat="1" applyFont="1" applyFill="1" applyBorder="1"/>
    <xf numFmtId="0" fontId="4" fillId="42" borderId="63" xfId="0" applyFont="1" applyFill="1" applyBorder="1"/>
    <xf numFmtId="0" fontId="4" fillId="0" borderId="2" xfId="0" applyFont="1" applyBorder="1"/>
    <xf numFmtId="0" fontId="4" fillId="0" borderId="82" xfId="0" applyFont="1" applyBorder="1"/>
    <xf numFmtId="0" fontId="4" fillId="0" borderId="83" xfId="0" applyFont="1" applyBorder="1"/>
    <xf numFmtId="0" fontId="4" fillId="0" borderId="0" xfId="0" applyFont="1" applyAlignment="1">
      <alignment wrapText="1"/>
    </xf>
    <xf numFmtId="168" fontId="4" fillId="0" borderId="0" xfId="0" applyNumberFormat="1" applyFont="1"/>
    <xf numFmtId="0" fontId="4" fillId="42" borderId="62" xfId="0" applyFont="1" applyFill="1" applyBorder="1"/>
    <xf numFmtId="168" fontId="4" fillId="0" borderId="2" xfId="0" applyNumberFormat="1" applyFont="1" applyBorder="1"/>
    <xf numFmtId="168" fontId="4" fillId="0" borderId="60" xfId="0" applyNumberFormat="1" applyFont="1" applyBorder="1"/>
    <xf numFmtId="0" fontId="18" fillId="0" borderId="0" xfId="2" applyProtection="1"/>
    <xf numFmtId="0" fontId="5" fillId="0" borderId="8" xfId="0" applyFont="1" applyBorder="1"/>
    <xf numFmtId="0" fontId="4" fillId="0" borderId="62" xfId="0" applyFont="1" applyBorder="1" applyAlignment="1">
      <alignment vertical="center"/>
    </xf>
    <xf numFmtId="0" fontId="4" fillId="0" borderId="62" xfId="0" applyFont="1" applyBorder="1"/>
    <xf numFmtId="0" fontId="4" fillId="0" borderId="67" xfId="0" applyFont="1" applyBorder="1"/>
    <xf numFmtId="0" fontId="4" fillId="0" borderId="63" xfId="0" applyFont="1" applyBorder="1" applyAlignment="1">
      <alignment horizontal="left" vertical="center"/>
    </xf>
    <xf numFmtId="0" fontId="4" fillId="0" borderId="87" xfId="0" applyFont="1" applyBorder="1" applyAlignment="1">
      <alignment horizontal="left" vertical="center"/>
    </xf>
    <xf numFmtId="0" fontId="4" fillId="0" borderId="64" xfId="0" applyFont="1" applyBorder="1" applyAlignment="1">
      <alignment horizontal="left" vertical="center"/>
    </xf>
    <xf numFmtId="0" fontId="4" fillId="0" borderId="63" xfId="0" applyFont="1" applyBorder="1" applyAlignment="1">
      <alignment vertical="center"/>
    </xf>
    <xf numFmtId="0" fontId="4" fillId="0" borderId="63" xfId="0" applyFont="1" applyBorder="1"/>
    <xf numFmtId="0" fontId="4" fillId="0" borderId="65" xfId="0" applyFont="1" applyBorder="1" applyAlignment="1">
      <alignment vertical="center"/>
    </xf>
    <xf numFmtId="0" fontId="4" fillId="0" borderId="66" xfId="0" applyFont="1" applyBorder="1" applyAlignment="1">
      <alignment vertical="center"/>
    </xf>
    <xf numFmtId="0" fontId="4" fillId="0" borderId="64" xfId="0" applyFont="1" applyBorder="1" applyAlignment="1">
      <alignment vertical="center"/>
    </xf>
    <xf numFmtId="0" fontId="4" fillId="0" borderId="64" xfId="0" applyFont="1" applyBorder="1"/>
    <xf numFmtId="0" fontId="4" fillId="0" borderId="88" xfId="0" applyFont="1" applyBorder="1"/>
    <xf numFmtId="0" fontId="4" fillId="0" borderId="89" xfId="0" applyFont="1" applyBorder="1"/>
    <xf numFmtId="0" fontId="4" fillId="44" borderId="63" xfId="0" applyFont="1" applyFill="1" applyBorder="1"/>
    <xf numFmtId="0" fontId="4" fillId="44" borderId="0" xfId="0" applyFont="1" applyFill="1"/>
    <xf numFmtId="0" fontId="0" fillId="0" borderId="0" xfId="0">
      <extLst>
        <ext xmlns:xfpb="http://schemas.microsoft.com/office/spreadsheetml/2022/featurepropertybag" uri="{C7286773-470A-42A8-94C5-96B5CB345126}">
          <xfpb:xfComplement i="0"/>
        </ext>
      </extLst>
    </xf>
    <xf numFmtId="0" fontId="13" fillId="0" borderId="0" xfId="0" applyFont="1"/>
    <xf numFmtId="0" fontId="4" fillId="0" borderId="84" xfId="0" applyFont="1" applyBorder="1"/>
    <xf numFmtId="0" fontId="4" fillId="0" borderId="85" xfId="0" applyFont="1" applyBorder="1"/>
    <xf numFmtId="0" fontId="34" fillId="0" borderId="0" xfId="0" applyFont="1"/>
    <xf numFmtId="0" fontId="4" fillId="0" borderId="1" xfId="0" applyFont="1" applyBorder="1"/>
    <xf numFmtId="166" fontId="12" fillId="4" borderId="0" xfId="13" applyNumberFormat="1" applyFont="1" applyFill="1" applyProtection="1"/>
    <xf numFmtId="0" fontId="4" fillId="5" borderId="0" xfId="0" applyFont="1" applyFill="1" applyAlignment="1">
      <alignment horizontal="center" vertical="center" wrapText="1"/>
    </xf>
    <xf numFmtId="0" fontId="0" fillId="0" borderId="2" xfId="0" applyBorder="1"/>
    <xf numFmtId="0" fontId="4" fillId="9" borderId="31" xfId="7" applyFill="1" applyBorder="1" applyAlignment="1" applyProtection="1">
      <alignment vertical="top" wrapText="1"/>
    </xf>
    <xf numFmtId="0" fontId="4" fillId="9" borderId="18" xfId="0" applyFont="1" applyFill="1" applyBorder="1" applyAlignment="1">
      <alignment horizontal="right" vertical="top" wrapText="1"/>
    </xf>
    <xf numFmtId="0" fontId="4" fillId="0" borderId="88" xfId="0" applyFont="1" applyBorder="1" applyAlignment="1">
      <alignment horizontal="center" vertical="top"/>
    </xf>
    <xf numFmtId="0" fontId="4" fillId="0" borderId="0" xfId="0" applyFont="1" applyAlignment="1">
      <alignment horizontal="center" vertical="top"/>
    </xf>
    <xf numFmtId="0" fontId="4" fillId="0" borderId="94" xfId="0" applyFont="1" applyBorder="1" applyAlignment="1">
      <alignment horizontal="center" vertical="top"/>
    </xf>
    <xf numFmtId="0" fontId="4" fillId="0" borderId="0" xfId="7" applyFill="1" applyBorder="1" applyAlignment="1" applyProtection="1">
      <alignment vertical="top" wrapText="1"/>
    </xf>
    <xf numFmtId="14" fontId="5" fillId="0" borderId="0" xfId="7" applyNumberFormat="1" applyFont="1" applyFill="1" applyBorder="1" applyAlignment="1" applyProtection="1">
      <alignment vertical="center" wrapText="1"/>
    </xf>
    <xf numFmtId="0" fontId="4" fillId="0" borderId="0" xfId="10" applyFill="1" applyBorder="1" applyAlignment="1" applyProtection="1">
      <alignment horizontal="left" vertical="top"/>
    </xf>
    <xf numFmtId="14" fontId="4" fillId="0" borderId="0" xfId="6" applyNumberFormat="1" applyFill="1" applyAlignment="1" applyProtection="1">
      <alignment horizontal="left" vertical="top" wrapText="1"/>
    </xf>
    <xf numFmtId="165" fontId="4" fillId="0" borderId="0" xfId="6" applyNumberFormat="1" applyFill="1" applyAlignment="1" applyProtection="1">
      <alignment horizontal="center" vertical="top" wrapText="1"/>
    </xf>
    <xf numFmtId="0" fontId="39" fillId="0" borderId="0" xfId="0" applyFont="1" applyAlignment="1">
      <alignment horizontal="left"/>
    </xf>
    <xf numFmtId="0" fontId="4" fillId="0" borderId="0" xfId="0" applyFont="1" applyAlignment="1">
      <alignment horizontal="left" vertical="center" wrapText="1"/>
    </xf>
    <xf numFmtId="0" fontId="4" fillId="0" borderId="0" xfId="7" applyFill="1" applyBorder="1" applyAlignment="1" applyProtection="1">
      <alignment horizontal="center" vertical="top" wrapText="1"/>
    </xf>
    <xf numFmtId="0" fontId="4" fillId="0" borderId="0" xfId="7" applyFill="1" applyBorder="1" applyAlignment="1" applyProtection="1">
      <alignment horizontal="left" vertical="top" wrapText="1"/>
    </xf>
    <xf numFmtId="166" fontId="33" fillId="0" borderId="0" xfId="5" applyFont="1" applyFill="1" applyAlignment="1" applyProtection="1">
      <alignment vertical="top" wrapText="1"/>
    </xf>
    <xf numFmtId="49" fontId="4" fillId="0" borderId="33" xfId="7" applyNumberFormat="1" applyFill="1" applyBorder="1" applyAlignment="1" applyProtection="1">
      <alignment horizontal="left" vertical="top" wrapText="1"/>
    </xf>
    <xf numFmtId="49" fontId="4" fillId="0" borderId="0" xfId="7" applyNumberFormat="1" applyFill="1" applyBorder="1" applyAlignment="1" applyProtection="1">
      <alignment horizontal="left" vertical="top" wrapText="1"/>
    </xf>
    <xf numFmtId="0" fontId="4" fillId="0" borderId="33" xfId="7" applyFill="1" applyBorder="1" applyAlignment="1" applyProtection="1">
      <alignment horizontal="left" vertical="top" wrapText="1"/>
    </xf>
    <xf numFmtId="0" fontId="0" fillId="0" borderId="33" xfId="0" applyBorder="1" applyAlignment="1">
      <alignment vertical="top" wrapText="1"/>
    </xf>
    <xf numFmtId="0" fontId="4" fillId="0" borderId="33" xfId="7" applyFill="1" applyBorder="1" applyAlignment="1" applyProtection="1">
      <alignment vertical="top" wrapText="1"/>
    </xf>
    <xf numFmtId="14" fontId="5" fillId="0" borderId="33" xfId="7" applyNumberFormat="1" applyFont="1" applyFill="1" applyBorder="1" applyAlignment="1" applyProtection="1">
      <alignment vertical="center" wrapText="1"/>
    </xf>
    <xf numFmtId="0" fontId="4" fillId="0" borderId="25" xfId="7" applyFill="1" applyBorder="1" applyAlignment="1" applyProtection="1">
      <alignment vertical="center"/>
    </xf>
    <xf numFmtId="0" fontId="4" fillId="0" borderId="0" xfId="7" applyFill="1" applyBorder="1" applyAlignment="1" applyProtection="1">
      <alignment horizontal="left" vertical="center" wrapText="1"/>
    </xf>
    <xf numFmtId="4" fontId="4" fillId="0" borderId="0" xfId="5" applyNumberFormat="1" applyFill="1" applyAlignment="1" applyProtection="1">
      <alignment horizontal="right" vertical="center" wrapText="1"/>
    </xf>
    <xf numFmtId="0" fontId="10" fillId="0" borderId="88" xfId="0" applyFont="1" applyBorder="1" applyAlignment="1">
      <alignment horizontal="center" vertical="top" wrapText="1"/>
    </xf>
    <xf numFmtId="166" fontId="33" fillId="0" borderId="88" xfId="5" applyFont="1" applyFill="1" applyBorder="1" applyAlignment="1" applyProtection="1">
      <alignment horizontal="center" vertical="top" wrapText="1"/>
    </xf>
    <xf numFmtId="166" fontId="33" fillId="0" borderId="0" xfId="5" applyFont="1" applyFill="1" applyBorder="1" applyAlignment="1" applyProtection="1">
      <alignment horizontal="center" vertical="top" wrapText="1"/>
    </xf>
    <xf numFmtId="0" fontId="10" fillId="0" borderId="94" xfId="0" applyFont="1" applyBorder="1" applyAlignment="1">
      <alignment horizontal="center" vertical="top" wrapText="1"/>
    </xf>
    <xf numFmtId="49" fontId="4" fillId="0" borderId="0" xfId="0" applyNumberFormat="1" applyFont="1" applyAlignment="1">
      <alignment horizontal="center" vertical="top"/>
    </xf>
    <xf numFmtId="49" fontId="4" fillId="0" borderId="94" xfId="0" applyNumberFormat="1" applyFont="1" applyBorder="1" applyAlignment="1">
      <alignment horizontal="center" vertical="top"/>
    </xf>
    <xf numFmtId="0" fontId="20" fillId="0" borderId="0" xfId="0" applyFont="1" applyAlignment="1">
      <alignment horizontal="center" vertical="top"/>
    </xf>
    <xf numFmtId="0" fontId="20" fillId="0" borderId="94" xfId="0" applyFont="1" applyBorder="1" applyAlignment="1">
      <alignment horizontal="center" vertical="top"/>
    </xf>
    <xf numFmtId="0" fontId="4" fillId="0" borderId="0" xfId="7" applyFill="1" applyBorder="1" applyAlignment="1" applyProtection="1">
      <alignment vertical="top"/>
    </xf>
    <xf numFmtId="0" fontId="4" fillId="0" borderId="0" xfId="7" applyFill="1" applyBorder="1" applyAlignment="1" applyProtection="1">
      <alignment vertical="center" wrapText="1"/>
    </xf>
    <xf numFmtId="166" fontId="4" fillId="0" borderId="0" xfId="7" applyNumberFormat="1" applyFill="1" applyBorder="1" applyAlignment="1" applyProtection="1">
      <alignment horizontal="right" vertical="top" wrapText="1"/>
    </xf>
    <xf numFmtId="9" fontId="4" fillId="0" borderId="0" xfId="0" applyNumberFormat="1" applyFont="1" applyAlignment="1">
      <alignment vertical="top"/>
    </xf>
    <xf numFmtId="0" fontId="4" fillId="0" borderId="2" xfId="0" applyFont="1" applyBorder="1" applyAlignment="1">
      <alignment wrapText="1"/>
    </xf>
    <xf numFmtId="0" fontId="0" fillId="0" borderId="2" xfId="0" applyBorder="1" applyAlignment="1">
      <alignment wrapText="1"/>
    </xf>
    <xf numFmtId="0" fontId="4" fillId="8" borderId="1" xfId="0" applyFont="1" applyFill="1" applyBorder="1" applyAlignment="1" applyProtection="1">
      <alignment horizontal="left" vertical="top"/>
      <protection locked="0"/>
    </xf>
    <xf numFmtId="0" fontId="6" fillId="7" borderId="60" xfId="47" applyFont="1" applyFill="1" applyBorder="1" applyAlignment="1" applyProtection="1">
      <alignment horizontal="left" vertical="center" wrapText="1"/>
      <protection locked="0"/>
    </xf>
    <xf numFmtId="0" fontId="6" fillId="7" borderId="90" xfId="47" applyFont="1" applyFill="1" applyBorder="1" applyAlignment="1" applyProtection="1">
      <alignment horizontal="left" vertical="center" wrapText="1"/>
      <protection locked="0"/>
    </xf>
    <xf numFmtId="0" fontId="6" fillId="7" borderId="61" xfId="47" applyFont="1" applyFill="1" applyBorder="1" applyAlignment="1" applyProtection="1">
      <alignment horizontal="left" vertical="center" wrapText="1"/>
      <protection locked="0"/>
    </xf>
    <xf numFmtId="0" fontId="58" fillId="0" borderId="0" xfId="47" applyFont="1" applyAlignment="1">
      <alignment horizontal="left" vertical="top" wrapText="1"/>
    </xf>
    <xf numFmtId="0" fontId="4" fillId="0" borderId="0" xfId="46" applyAlignment="1">
      <alignment horizontal="left" wrapText="1"/>
    </xf>
    <xf numFmtId="0" fontId="4" fillId="0" borderId="0" xfId="46" applyAlignment="1">
      <alignment horizontal="left" vertical="top" wrapText="1"/>
    </xf>
    <xf numFmtId="0" fontId="58" fillId="0" borderId="0" xfId="47" applyFont="1" applyAlignment="1">
      <alignment horizontal="left" vertical="center"/>
    </xf>
    <xf numFmtId="0" fontId="57" fillId="0" borderId="0" xfId="46" applyFont="1" applyAlignment="1">
      <alignment horizontal="center"/>
    </xf>
    <xf numFmtId="0" fontId="4" fillId="0" borderId="0" xfId="46"/>
    <xf numFmtId="0" fontId="57" fillId="0" borderId="0" xfId="47" applyFont="1" applyAlignment="1">
      <alignment horizontal="center"/>
    </xf>
    <xf numFmtId="0" fontId="58" fillId="0" borderId="0" xfId="47" applyFont="1" applyAlignment="1">
      <alignment horizontal="center"/>
    </xf>
    <xf numFmtId="0" fontId="22" fillId="0" borderId="0" xfId="47" applyFont="1" applyAlignment="1">
      <alignment horizontal="center" vertical="center"/>
    </xf>
    <xf numFmtId="0" fontId="4" fillId="7" borderId="22" xfId="7" applyFill="1" applyBorder="1" applyAlignment="1" applyProtection="1">
      <alignment horizontal="left" vertical="top" wrapText="1"/>
      <protection locked="0"/>
    </xf>
    <xf numFmtId="0" fontId="4" fillId="7" borderId="31" xfId="7" applyFill="1" applyBorder="1" applyAlignment="1" applyProtection="1">
      <alignment horizontal="left" vertical="top" wrapText="1"/>
      <protection locked="0"/>
    </xf>
    <xf numFmtId="0" fontId="4" fillId="7" borderId="32" xfId="7" applyFill="1" applyBorder="1" applyAlignment="1" applyProtection="1">
      <alignment horizontal="left" vertical="top" wrapText="1"/>
      <protection locked="0"/>
    </xf>
    <xf numFmtId="0" fontId="4" fillId="7" borderId="22" xfId="7" applyFill="1" applyBorder="1" applyAlignment="1" applyProtection="1">
      <alignment vertical="top" wrapText="1"/>
      <protection locked="0"/>
    </xf>
    <xf numFmtId="0" fontId="4" fillId="7" borderId="31" xfId="7" applyFill="1" applyBorder="1" applyAlignment="1" applyProtection="1">
      <alignment vertical="top" wrapText="1"/>
      <protection locked="0"/>
    </xf>
    <xf numFmtId="0" fontId="4" fillId="7" borderId="32" xfId="7" applyFill="1" applyBorder="1" applyAlignment="1" applyProtection="1">
      <alignment vertical="top" wrapText="1"/>
      <protection locked="0"/>
    </xf>
    <xf numFmtId="0" fontId="4" fillId="8" borderId="22" xfId="7" applyFill="1" applyBorder="1" applyAlignment="1" applyProtection="1">
      <alignment vertical="top" wrapText="1"/>
      <protection locked="0"/>
    </xf>
    <xf numFmtId="0" fontId="4" fillId="8" borderId="31" xfId="7" applyFill="1" applyBorder="1" applyAlignment="1" applyProtection="1">
      <alignment vertical="top" wrapText="1"/>
      <protection locked="0"/>
    </xf>
    <xf numFmtId="0" fontId="4" fillId="8" borderId="32" xfId="7" applyFill="1" applyBorder="1" applyAlignment="1" applyProtection="1">
      <alignment vertical="top" wrapText="1"/>
      <protection locked="0"/>
    </xf>
    <xf numFmtId="175" fontId="4" fillId="9" borderId="96" xfId="5" applyNumberFormat="1" applyBorder="1" applyAlignment="1">
      <alignment horizontal="right" vertical="top" wrapText="1"/>
    </xf>
    <xf numFmtId="175" fontId="4" fillId="9" borderId="97" xfId="5" applyNumberFormat="1" applyBorder="1" applyAlignment="1">
      <alignment horizontal="right" vertical="top" wrapText="1"/>
    </xf>
    <xf numFmtId="0" fontId="4" fillId="0" borderId="16" xfId="0" applyFont="1" applyBorder="1" applyAlignment="1">
      <alignment horizontal="left" vertical="top" wrapText="1"/>
    </xf>
    <xf numFmtId="0" fontId="4" fillId="0" borderId="37" xfId="0" applyFont="1" applyBorder="1" applyAlignment="1">
      <alignment vertical="top" wrapText="1"/>
    </xf>
    <xf numFmtId="0" fontId="4" fillId="0" borderId="7"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4" fillId="0" borderId="7" xfId="0" applyFont="1" applyBorder="1" applyAlignment="1">
      <alignment horizontal="left" vertical="top" wrapText="1"/>
    </xf>
    <xf numFmtId="0" fontId="0" fillId="0" borderId="7" xfId="0" applyBorder="1" applyAlignment="1">
      <alignment vertical="top" wrapText="1"/>
    </xf>
    <xf numFmtId="0" fontId="29" fillId="47" borderId="46" xfId="0" applyFont="1" applyFill="1" applyBorder="1" applyAlignment="1">
      <alignment vertical="top" wrapText="1"/>
    </xf>
    <xf numFmtId="0" fontId="29" fillId="47" borderId="47" xfId="0" applyFont="1" applyFill="1" applyBorder="1" applyAlignment="1">
      <alignment vertical="top" wrapText="1"/>
    </xf>
    <xf numFmtId="0" fontId="29" fillId="47" borderId="48" xfId="0" applyFont="1" applyFill="1" applyBorder="1" applyAlignment="1">
      <alignment vertical="top" wrapText="1"/>
    </xf>
    <xf numFmtId="0" fontId="4" fillId="0" borderId="18" xfId="7" applyAlignment="1">
      <alignment horizontal="left" vertical="top" wrapText="1"/>
    </xf>
    <xf numFmtId="49" fontId="4" fillId="7" borderId="22" xfId="7" applyNumberFormat="1" applyFill="1" applyBorder="1" applyAlignment="1" applyProtection="1">
      <alignment horizontal="left" vertical="top"/>
      <protection locked="0"/>
    </xf>
    <xf numFmtId="49" fontId="4" fillId="7" borderId="31" xfId="7" applyNumberFormat="1" applyFill="1" applyBorder="1" applyAlignment="1" applyProtection="1">
      <alignment horizontal="left" vertical="top"/>
      <protection locked="0"/>
    </xf>
    <xf numFmtId="49" fontId="4" fillId="7" borderId="32" xfId="7" applyNumberFormat="1" applyFill="1" applyBorder="1" applyAlignment="1" applyProtection="1">
      <alignment horizontal="left" vertical="top"/>
      <protection locked="0"/>
    </xf>
    <xf numFmtId="49" fontId="4" fillId="7" borderId="18" xfId="7" applyNumberFormat="1" applyFill="1" applyAlignment="1" applyProtection="1">
      <alignment horizontal="left" vertical="top"/>
      <protection locked="0"/>
    </xf>
    <xf numFmtId="0" fontId="4" fillId="0" borderId="22" xfId="7" applyBorder="1" applyAlignment="1">
      <alignment horizontal="left" vertical="top" wrapText="1"/>
    </xf>
    <xf numFmtId="0" fontId="0" fillId="0" borderId="31" xfId="0" applyBorder="1" applyAlignment="1">
      <alignment horizontal="left" vertical="top" wrapText="1"/>
    </xf>
    <xf numFmtId="49" fontId="4" fillId="7" borderId="49" xfId="7" applyNumberFormat="1" applyFill="1" applyBorder="1" applyAlignment="1" applyProtection="1">
      <alignment horizontal="left" vertical="top" wrapText="1"/>
      <protection locked="0"/>
    </xf>
    <xf numFmtId="0" fontId="0" fillId="7" borderId="27"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0" fontId="4" fillId="0" borderId="93" xfId="0" applyFont="1" applyBorder="1" applyAlignment="1">
      <alignment horizontal="center"/>
    </xf>
    <xf numFmtId="0" fontId="4" fillId="0" borderId="0" xfId="0" applyFont="1" applyAlignment="1">
      <alignment horizontal="center"/>
    </xf>
    <xf numFmtId="0" fontId="4" fillId="0" borderId="91" xfId="0" applyFont="1" applyBorder="1" applyAlignment="1">
      <alignment horizontal="center"/>
    </xf>
    <xf numFmtId="0" fontId="4" fillId="0" borderId="15" xfId="0" applyFont="1" applyBorder="1" applyAlignment="1">
      <alignment horizontal="center" vertical="top" wrapText="1"/>
    </xf>
    <xf numFmtId="0" fontId="4" fillId="0" borderId="3" xfId="0" applyFont="1" applyBorder="1" applyAlignment="1">
      <alignment horizontal="center" vertical="top" wrapText="1"/>
    </xf>
    <xf numFmtId="0" fontId="4" fillId="0" borderId="92" xfId="0" applyFont="1" applyBorder="1" applyAlignment="1">
      <alignment horizontal="center" vertical="top" wrapText="1"/>
    </xf>
    <xf numFmtId="175" fontId="4" fillId="9" borderId="95" xfId="5" applyNumberFormat="1" applyBorder="1" applyAlignment="1">
      <alignment horizontal="right" vertical="top" wrapText="1"/>
    </xf>
    <xf numFmtId="175" fontId="4" fillId="9" borderId="32" xfId="5" applyNumberFormat="1" applyBorder="1" applyAlignment="1">
      <alignment horizontal="right" vertical="top" wrapText="1"/>
    </xf>
    <xf numFmtId="0" fontId="10" fillId="0" borderId="0" xfId="0" applyFont="1" applyAlignment="1">
      <alignment horizontal="center" vertical="top"/>
    </xf>
    <xf numFmtId="0" fontId="0" fillId="0" borderId="0" xfId="0" applyAlignment="1">
      <alignment horizontal="center" vertical="top"/>
    </xf>
    <xf numFmtId="0" fontId="4" fillId="0" borderId="10" xfId="0" applyFont="1" applyBorder="1" applyAlignment="1">
      <alignment horizontal="left" vertical="top" wrapText="1"/>
    </xf>
    <xf numFmtId="0" fontId="4" fillId="0" borderId="49" xfId="7" applyBorder="1" applyAlignment="1">
      <alignment horizontal="left" vertical="top" wrapText="1"/>
    </xf>
    <xf numFmtId="0" fontId="4" fillId="0" borderId="27" xfId="7" applyBorder="1" applyAlignment="1">
      <alignment horizontal="left" vertical="top" wrapText="1"/>
    </xf>
    <xf numFmtId="0" fontId="4" fillId="0" borderId="50" xfId="7" applyBorder="1" applyAlignment="1">
      <alignment horizontal="left" vertical="top" wrapText="1"/>
    </xf>
    <xf numFmtId="0" fontId="4" fillId="0" borderId="13" xfId="0" applyFont="1" applyBorder="1" applyAlignment="1">
      <alignment horizontal="left" vertical="top"/>
    </xf>
    <xf numFmtId="0" fontId="4" fillId="0" borderId="14" xfId="0" applyFont="1" applyBorder="1" applyAlignment="1">
      <alignment horizontal="left" vertical="top"/>
    </xf>
    <xf numFmtId="0" fontId="5" fillId="0" borderId="0" xfId="0" applyFont="1" applyAlignment="1">
      <alignment horizontal="left" vertical="top" wrapText="1"/>
    </xf>
    <xf numFmtId="0" fontId="4" fillId="0" borderId="0" xfId="0" applyFont="1" applyAlignment="1">
      <alignment vertical="top"/>
    </xf>
    <xf numFmtId="0" fontId="17" fillId="0" borderId="7"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37" fillId="0" borderId="0" xfId="0" applyFont="1" applyAlignment="1">
      <alignment vertical="top" wrapText="1"/>
    </xf>
    <xf numFmtId="0" fontId="34" fillId="0" borderId="3" xfId="0" applyFont="1" applyBorder="1" applyAlignment="1">
      <alignment vertical="top" wrapText="1"/>
    </xf>
    <xf numFmtId="0" fontId="13" fillId="0" borderId="18" xfId="7" applyFont="1" applyFill="1" applyAlignment="1" applyProtection="1">
      <alignment horizontal="left" vertical="top" wrapText="1"/>
    </xf>
    <xf numFmtId="0" fontId="13" fillId="0" borderId="22" xfId="7" applyFont="1" applyFill="1" applyBorder="1" applyAlignment="1" applyProtection="1">
      <alignment vertical="top" wrapText="1"/>
    </xf>
    <xf numFmtId="0" fontId="13" fillId="0" borderId="31" xfId="7" applyFont="1" applyFill="1" applyBorder="1" applyAlignment="1" applyProtection="1">
      <alignment vertical="top" wrapText="1"/>
    </xf>
    <xf numFmtId="0" fontId="13" fillId="0" borderId="32" xfId="7" applyFont="1" applyFill="1" applyBorder="1" applyAlignment="1" applyProtection="1">
      <alignment vertical="top" wrapText="1"/>
    </xf>
    <xf numFmtId="175" fontId="5" fillId="9" borderId="22" xfId="5" applyNumberFormat="1" applyFont="1" applyBorder="1" applyAlignment="1">
      <alignment horizontal="right" vertical="center" wrapText="1"/>
    </xf>
    <xf numFmtId="175" fontId="5" fillId="9" borderId="32" xfId="0" applyNumberFormat="1" applyFont="1" applyFill="1" applyBorder="1" applyAlignment="1">
      <alignment horizontal="right" vertical="center"/>
    </xf>
    <xf numFmtId="0" fontId="4" fillId="0" borderId="7" xfId="0" applyFont="1" applyBorder="1" applyAlignment="1">
      <alignment horizontal="left" vertical="top"/>
    </xf>
    <xf numFmtId="0" fontId="8" fillId="0" borderId="3" xfId="0" applyFont="1" applyBorder="1" applyAlignment="1">
      <alignment horizontal="left" vertical="top" wrapText="1"/>
    </xf>
    <xf numFmtId="0" fontId="0" fillId="0" borderId="3" xfId="0" applyBorder="1" applyAlignment="1">
      <alignment horizontal="left" vertical="top" wrapText="1"/>
    </xf>
    <xf numFmtId="0" fontId="6" fillId="0" borderId="0" xfId="0" applyFont="1" applyAlignment="1">
      <alignment vertical="top"/>
    </xf>
    <xf numFmtId="0" fontId="6" fillId="0" borderId="0" xfId="0" applyFont="1" applyAlignment="1">
      <alignment horizontal="left" vertical="top" wrapText="1"/>
    </xf>
    <xf numFmtId="14" fontId="4" fillId="7" borderId="22" xfId="7" applyNumberFormat="1" applyFill="1" applyBorder="1" applyAlignment="1" applyProtection="1">
      <alignment horizontal="left" vertical="center" wrapText="1"/>
      <protection locked="0"/>
    </xf>
    <xf numFmtId="14" fontId="4" fillId="7" borderId="32" xfId="7" applyNumberFormat="1" applyFill="1" applyBorder="1" applyAlignment="1" applyProtection="1">
      <alignment horizontal="left" vertical="center" wrapText="1"/>
      <protection locked="0"/>
    </xf>
    <xf numFmtId="0" fontId="4" fillId="0" borderId="35" xfId="0" applyFont="1" applyBorder="1" applyAlignment="1">
      <alignment vertical="top" wrapText="1"/>
    </xf>
    <xf numFmtId="0" fontId="4" fillId="0" borderId="28" xfId="0" applyFont="1" applyBorder="1" applyAlignment="1">
      <alignmen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0" xfId="0" applyFont="1" applyAlignment="1">
      <alignment vertical="top" wrapText="1"/>
    </xf>
    <xf numFmtId="0" fontId="4" fillId="0" borderId="19" xfId="0" applyFont="1" applyBorder="1" applyAlignment="1">
      <alignment vertical="top" wrapText="1"/>
    </xf>
    <xf numFmtId="0" fontId="4" fillId="0" borderId="25" xfId="0" applyFont="1" applyBorder="1" applyAlignment="1">
      <alignment vertical="top" wrapText="1"/>
    </xf>
    <xf numFmtId="0" fontId="4" fillId="0" borderId="43" xfId="0" applyFont="1" applyBorder="1" applyAlignment="1">
      <alignment vertical="top" wrapText="1"/>
    </xf>
    <xf numFmtId="0" fontId="4" fillId="0" borderId="26" xfId="0" applyFont="1" applyBorder="1" applyAlignment="1">
      <alignment vertical="top" wrapText="1"/>
    </xf>
    <xf numFmtId="0" fontId="4" fillId="0" borderId="18" xfId="11" applyFont="1" applyAlignment="1">
      <alignment horizontal="left" vertical="top" wrapText="1"/>
    </xf>
    <xf numFmtId="0" fontId="4" fillId="12" borderId="18" xfId="7" applyFill="1" applyAlignment="1" applyProtection="1">
      <alignment horizontal="left" vertical="top" wrapText="1"/>
      <protection locked="0"/>
    </xf>
    <xf numFmtId="0" fontId="4" fillId="12" borderId="18" xfId="7" applyFill="1" applyAlignment="1" applyProtection="1">
      <alignment horizontal="left" vertical="top"/>
      <protection locked="0"/>
    </xf>
    <xf numFmtId="0" fontId="4" fillId="8" borderId="22" xfId="3" applyBorder="1" applyAlignment="1" applyProtection="1">
      <alignment horizontal="left" vertical="top" wrapText="1"/>
      <protection locked="0"/>
    </xf>
    <xf numFmtId="0" fontId="4" fillId="8" borderId="31" xfId="3" applyBorder="1" applyAlignment="1" applyProtection="1">
      <alignment horizontal="left" vertical="top" wrapText="1"/>
      <protection locked="0"/>
    </xf>
    <xf numFmtId="0" fontId="4" fillId="8" borderId="32" xfId="3" applyBorder="1" applyAlignment="1" applyProtection="1">
      <alignment horizontal="left" vertical="top" wrapText="1"/>
      <protection locked="0"/>
    </xf>
    <xf numFmtId="168" fontId="4" fillId="8" borderId="41" xfId="7" applyNumberFormat="1" applyFill="1" applyBorder="1" applyAlignment="1" applyProtection="1">
      <alignment horizontal="center" vertical="top" wrapText="1"/>
      <protection locked="0"/>
    </xf>
    <xf numFmtId="168" fontId="4" fillId="8" borderId="29" xfId="7" applyNumberFormat="1" applyFill="1" applyBorder="1" applyAlignment="1" applyProtection="1">
      <alignment horizontal="center" vertical="top" wrapText="1"/>
      <protection locked="0"/>
    </xf>
    <xf numFmtId="168" fontId="4" fillId="8" borderId="30" xfId="7" applyNumberFormat="1" applyFill="1" applyBorder="1" applyAlignment="1" applyProtection="1">
      <alignment horizontal="center" vertical="top" wrapText="1"/>
      <protection locked="0"/>
    </xf>
    <xf numFmtId="0" fontId="5" fillId="0" borderId="22"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14" fontId="4" fillId="7" borderId="18" xfId="7" applyNumberFormat="1" applyFill="1" applyAlignment="1" applyProtection="1">
      <alignment horizontal="left" vertical="center" wrapText="1"/>
      <protection locked="0"/>
    </xf>
    <xf numFmtId="0" fontId="4" fillId="13" borderId="49" xfId="7" applyFill="1" applyBorder="1" applyAlignment="1">
      <alignment horizontal="left" vertical="top" wrapText="1"/>
    </xf>
    <xf numFmtId="0" fontId="4" fillId="13" borderId="50" xfId="7" applyFill="1" applyBorder="1" applyAlignment="1">
      <alignment horizontal="left" vertical="top" wrapText="1"/>
    </xf>
    <xf numFmtId="0" fontId="4" fillId="13" borderId="41" xfId="7" applyFill="1" applyBorder="1" applyAlignment="1">
      <alignment horizontal="left" vertical="top" wrapText="1"/>
    </xf>
    <xf numFmtId="0" fontId="4" fillId="13" borderId="30" xfId="7" applyFill="1" applyBorder="1" applyAlignment="1">
      <alignment horizontal="left" vertical="top" wrapText="1"/>
    </xf>
    <xf numFmtId="0" fontId="4" fillId="12" borderId="52" xfId="7" applyFill="1" applyBorder="1" applyAlignment="1" applyProtection="1">
      <alignment vertical="top"/>
      <protection locked="0"/>
    </xf>
    <xf numFmtId="0" fontId="4" fillId="12" borderId="51" xfId="7" applyFill="1" applyBorder="1" applyAlignment="1" applyProtection="1">
      <alignment vertical="top"/>
      <protection locked="0"/>
    </xf>
    <xf numFmtId="0" fontId="4" fillId="12" borderId="15" xfId="6" applyBorder="1" applyAlignment="1" applyProtection="1">
      <alignment horizontal="left" vertical="top" wrapText="1"/>
      <protection locked="0"/>
    </xf>
    <xf numFmtId="0" fontId="4" fillId="12" borderId="3" xfId="6" applyBorder="1" applyAlignment="1" applyProtection="1">
      <alignment horizontal="left" vertical="top" wrapText="1"/>
      <protection locked="0"/>
    </xf>
    <xf numFmtId="0" fontId="4" fillId="12" borderId="12" xfId="6" applyBorder="1" applyAlignment="1" applyProtection="1">
      <alignment horizontal="left" vertical="top" wrapText="1"/>
      <protection locked="0"/>
    </xf>
    <xf numFmtId="0" fontId="4" fillId="12" borderId="4" xfId="6" applyBorder="1" applyAlignment="1" applyProtection="1">
      <alignment horizontal="left" vertical="top" wrapText="1"/>
      <protection locked="0"/>
    </xf>
    <xf numFmtId="0" fontId="4" fillId="0" borderId="6" xfId="0" applyFont="1" applyBorder="1" applyAlignment="1">
      <alignment horizontal="left" vertical="top" wrapText="1"/>
    </xf>
    <xf numFmtId="14" fontId="4" fillId="7" borderId="18" xfId="7" applyNumberFormat="1" applyFill="1" applyAlignment="1" applyProtection="1">
      <alignment horizontal="left" vertical="top" wrapText="1"/>
      <protection locked="0"/>
    </xf>
    <xf numFmtId="0" fontId="4" fillId="0" borderId="52" xfId="7" applyBorder="1" applyAlignment="1">
      <alignment horizontal="left" vertical="top" wrapText="1"/>
    </xf>
    <xf numFmtId="0" fontId="4" fillId="0" borderId="11" xfId="0" applyFont="1" applyBorder="1" applyAlignment="1">
      <alignment horizontal="left" vertical="top" wrapText="1"/>
    </xf>
    <xf numFmtId="168" fontId="4" fillId="45" borderId="51" xfId="7" applyNumberFormat="1" applyFill="1" applyBorder="1" applyAlignment="1" applyProtection="1">
      <alignment horizontal="left" vertical="top" wrapText="1"/>
      <protection locked="0"/>
    </xf>
    <xf numFmtId="168" fontId="4" fillId="8" borderId="51" xfId="7" applyNumberFormat="1" applyFill="1" applyBorder="1" applyAlignment="1" applyProtection="1">
      <alignment horizontal="left" vertical="top" wrapText="1"/>
      <protection locked="0"/>
    </xf>
    <xf numFmtId="0" fontId="4" fillId="0" borderId="0" xfId="6" applyFill="1" applyAlignment="1" applyProtection="1">
      <alignment horizontal="left" vertical="top" wrapText="1"/>
    </xf>
    <xf numFmtId="0" fontId="4" fillId="8" borderId="41" xfId="7" applyFill="1" applyBorder="1" applyAlignment="1" applyProtection="1">
      <alignment horizontal="left" vertical="top" wrapText="1"/>
      <protection locked="0"/>
    </xf>
    <xf numFmtId="0" fontId="4" fillId="8" borderId="29" xfId="7" applyFill="1" applyBorder="1" applyAlignment="1" applyProtection="1">
      <alignment horizontal="left" vertical="top" wrapText="1"/>
      <protection locked="0"/>
    </xf>
    <xf numFmtId="0" fontId="4" fillId="8" borderId="30" xfId="7" applyFill="1" applyBorder="1" applyAlignment="1" applyProtection="1">
      <alignment horizontal="left" vertical="top" wrapText="1"/>
      <protection locked="0"/>
    </xf>
    <xf numFmtId="168" fontId="4" fillId="8" borderId="41" xfId="7" applyNumberFormat="1" applyFill="1" applyBorder="1" applyAlignment="1" applyProtection="1">
      <alignment horizontal="left" vertical="top" wrapText="1"/>
      <protection locked="0"/>
    </xf>
    <xf numFmtId="168" fontId="4" fillId="8" borderId="29" xfId="7" applyNumberFormat="1" applyFill="1" applyBorder="1" applyAlignment="1" applyProtection="1">
      <alignment horizontal="left" vertical="top" wrapText="1"/>
      <protection locked="0"/>
    </xf>
    <xf numFmtId="168" fontId="4" fillId="8" borderId="30" xfId="7" applyNumberFormat="1" applyFill="1" applyBorder="1" applyAlignment="1" applyProtection="1">
      <alignment horizontal="left" vertical="top" wrapText="1"/>
      <protection locked="0"/>
    </xf>
    <xf numFmtId="0" fontId="22" fillId="0" borderId="0" xfId="0" applyFont="1" applyAlignment="1">
      <alignment horizontal="left" vertical="center"/>
    </xf>
    <xf numFmtId="0" fontId="4" fillId="0" borderId="0" xfId="0" applyFont="1"/>
    <xf numFmtId="0" fontId="4" fillId="0" borderId="0" xfId="0" applyFont="1" applyAlignment="1">
      <alignment horizontal="left" vertical="center"/>
    </xf>
    <xf numFmtId="0" fontId="5" fillId="0" borderId="0" xfId="0" applyFont="1" applyAlignment="1">
      <alignment horizontal="right" vertical="top" wrapText="1"/>
    </xf>
    <xf numFmtId="0" fontId="17" fillId="43" borderId="16" xfId="6" applyFont="1" applyFill="1" applyBorder="1" applyAlignment="1">
      <alignment horizontal="left" vertical="top" wrapText="1"/>
    </xf>
    <xf numFmtId="0" fontId="17" fillId="43" borderId="10" xfId="6" applyFont="1" applyFill="1" applyBorder="1" applyAlignment="1">
      <alignment horizontal="left" vertical="top" wrapText="1"/>
    </xf>
    <xf numFmtId="0" fontId="17" fillId="43" borderId="15" xfId="6" applyFont="1" applyFill="1" applyBorder="1" applyAlignment="1">
      <alignment horizontal="left" vertical="top" wrapText="1"/>
    </xf>
    <xf numFmtId="0" fontId="17" fillId="43" borderId="3" xfId="6" applyFont="1" applyFill="1" applyBorder="1" applyAlignment="1">
      <alignment horizontal="left" vertical="top" wrapText="1"/>
    </xf>
    <xf numFmtId="0" fontId="17" fillId="46" borderId="10" xfId="3" applyFont="1" applyFill="1" applyBorder="1" applyAlignment="1">
      <alignment horizontal="left" vertical="top" wrapText="1"/>
    </xf>
    <xf numFmtId="0" fontId="17" fillId="46" borderId="11" xfId="3" applyFont="1" applyFill="1" applyBorder="1" applyAlignment="1">
      <alignment horizontal="left" vertical="top" wrapText="1"/>
    </xf>
    <xf numFmtId="0" fontId="17" fillId="46" borderId="3" xfId="3" applyFont="1" applyFill="1" applyBorder="1" applyAlignment="1">
      <alignment horizontal="left" vertical="top" wrapText="1"/>
    </xf>
    <xf numFmtId="0" fontId="17" fillId="46" borderId="12" xfId="3" applyFont="1" applyFill="1" applyBorder="1" applyAlignment="1">
      <alignment horizontal="left" vertical="top" wrapText="1"/>
    </xf>
    <xf numFmtId="0" fontId="6" fillId="0" borderId="10" xfId="6" applyFont="1" applyFill="1" applyBorder="1" applyAlignment="1">
      <alignment horizontal="left" vertical="center"/>
    </xf>
    <xf numFmtId="0" fontId="5" fillId="0" borderId="3" xfId="6" applyFont="1" applyFill="1" applyBorder="1" applyAlignment="1">
      <alignment horizontal="left" vertical="top"/>
    </xf>
    <xf numFmtId="0" fontId="56" fillId="0" borderId="23" xfId="0" applyFont="1" applyBorder="1" applyAlignment="1">
      <alignment horizontal="center" vertical="top" wrapText="1"/>
    </xf>
    <xf numFmtId="0" fontId="56" fillId="0" borderId="0" xfId="0" applyFont="1" applyAlignment="1">
      <alignment horizontal="center" vertical="top" wrapText="1"/>
    </xf>
    <xf numFmtId="0" fontId="56" fillId="0" borderId="19" xfId="0" applyFont="1" applyBorder="1" applyAlignment="1">
      <alignment horizontal="center" vertical="top" wrapText="1"/>
    </xf>
    <xf numFmtId="0" fontId="55" fillId="0" borderId="35" xfId="0" applyFont="1" applyBorder="1" applyAlignment="1">
      <alignment horizontal="center" wrapText="1"/>
    </xf>
    <xf numFmtId="0" fontId="55" fillId="0" borderId="28" xfId="0" applyFont="1" applyBorder="1" applyAlignment="1">
      <alignment horizontal="center" wrapText="1"/>
    </xf>
    <xf numFmtId="0" fontId="55" fillId="0" borderId="21" xfId="0" applyFont="1" applyBorder="1" applyAlignment="1">
      <alignment horizontal="center" wrapText="1"/>
    </xf>
    <xf numFmtId="0" fontId="57" fillId="0" borderId="23" xfId="0" applyFont="1" applyBorder="1" applyAlignment="1">
      <alignment horizontal="center" vertical="center" wrapText="1"/>
    </xf>
    <xf numFmtId="0" fontId="57" fillId="0" borderId="0" xfId="0" applyFont="1" applyAlignment="1">
      <alignment horizontal="center" vertical="center" wrapText="1"/>
    </xf>
    <xf numFmtId="0" fontId="57" fillId="0" borderId="19" xfId="0" applyFont="1" applyBorder="1" applyAlignment="1">
      <alignment horizontal="center" vertical="center" wrapText="1"/>
    </xf>
    <xf numFmtId="0" fontId="11" fillId="0" borderId="93" xfId="0" applyFont="1" applyBorder="1" applyAlignment="1">
      <alignment horizontal="center" vertical="top"/>
    </xf>
    <xf numFmtId="0" fontId="11" fillId="0" borderId="0" xfId="0" applyFont="1" applyAlignment="1">
      <alignment horizontal="center" vertical="top"/>
    </xf>
    <xf numFmtId="0" fontId="11" fillId="0" borderId="91" xfId="0" applyFont="1" applyBorder="1" applyAlignment="1">
      <alignment horizontal="center" vertical="top"/>
    </xf>
    <xf numFmtId="49" fontId="4" fillId="8" borderId="49" xfId="7" applyNumberFormat="1" applyFill="1" applyBorder="1" applyAlignment="1" applyProtection="1">
      <alignment horizontal="left" vertical="top"/>
      <protection locked="0"/>
    </xf>
    <xf numFmtId="49" fontId="4" fillId="8" borderId="27" xfId="7" applyNumberFormat="1" applyFill="1" applyBorder="1" applyAlignment="1" applyProtection="1">
      <alignment horizontal="left" vertical="top"/>
      <protection locked="0"/>
    </xf>
    <xf numFmtId="49" fontId="4" fillId="8" borderId="50" xfId="7" applyNumberFormat="1" applyFill="1" applyBorder="1" applyAlignment="1" applyProtection="1">
      <alignment horizontal="left" vertical="top"/>
      <protection locked="0"/>
    </xf>
    <xf numFmtId="49" fontId="4" fillId="8" borderId="41" xfId="7" applyNumberFormat="1" applyFill="1" applyBorder="1" applyAlignment="1" applyProtection="1">
      <alignment horizontal="left" vertical="top"/>
      <protection locked="0"/>
    </xf>
    <xf numFmtId="49" fontId="4" fillId="8" borderId="29" xfId="7" applyNumberFormat="1" applyFill="1" applyBorder="1" applyAlignment="1" applyProtection="1">
      <alignment horizontal="left" vertical="top"/>
      <protection locked="0"/>
    </xf>
    <xf numFmtId="49" fontId="4" fillId="8" borderId="30" xfId="7" applyNumberFormat="1" applyFill="1" applyBorder="1" applyAlignment="1" applyProtection="1">
      <alignment horizontal="left" vertical="top"/>
      <protection locked="0"/>
    </xf>
    <xf numFmtId="49" fontId="4" fillId="8" borderId="22" xfId="7" applyNumberFormat="1" applyFill="1" applyBorder="1" applyAlignment="1" applyProtection="1">
      <alignment horizontal="left" vertical="top" wrapText="1"/>
      <protection locked="0"/>
    </xf>
    <xf numFmtId="49" fontId="4" fillId="8" borderId="31" xfId="7" applyNumberFormat="1" applyFill="1" applyBorder="1" applyAlignment="1" applyProtection="1">
      <alignment horizontal="left" vertical="top" wrapText="1"/>
      <protection locked="0"/>
    </xf>
    <xf numFmtId="49" fontId="4" fillId="8" borderId="32" xfId="7" applyNumberFormat="1" applyFill="1" applyBorder="1" applyAlignment="1" applyProtection="1">
      <alignment horizontal="left" vertical="top" wrapText="1"/>
      <protection locked="0"/>
    </xf>
    <xf numFmtId="0" fontId="4" fillId="0" borderId="31" xfId="7" applyBorder="1" applyAlignment="1">
      <alignment horizontal="left" vertical="top" wrapText="1"/>
    </xf>
    <xf numFmtId="0" fontId="4" fillId="0" borderId="32" xfId="7" applyBorder="1" applyAlignment="1">
      <alignment horizontal="left" vertical="top" wrapText="1"/>
    </xf>
    <xf numFmtId="0" fontId="4" fillId="0" borderId="22" xfId="7" applyBorder="1" applyAlignment="1">
      <alignment horizontal="left" vertical="top"/>
    </xf>
    <xf numFmtId="0" fontId="4" fillId="0" borderId="31" xfId="7" applyBorder="1" applyAlignment="1">
      <alignment horizontal="left" vertical="top"/>
    </xf>
    <xf numFmtId="0" fontId="4" fillId="0" borderId="32" xfId="7" applyBorder="1" applyAlignment="1">
      <alignment horizontal="left" vertical="top"/>
    </xf>
    <xf numFmtId="0" fontId="4" fillId="0" borderId="31" xfId="0" applyFont="1" applyBorder="1" applyAlignment="1">
      <alignment horizontal="left" vertical="center" wrapText="1"/>
    </xf>
    <xf numFmtId="0" fontId="4" fillId="0" borderId="0" xfId="7" applyFill="1" applyBorder="1" applyAlignment="1" applyProtection="1">
      <alignment horizontal="left" vertical="top" wrapText="1"/>
    </xf>
    <xf numFmtId="0" fontId="0" fillId="0" borderId="50" xfId="0" applyBorder="1" applyAlignment="1">
      <alignment vertical="top" wrapText="1"/>
    </xf>
    <xf numFmtId="0" fontId="4" fillId="0" borderId="41" xfId="7" applyBorder="1" applyAlignment="1">
      <alignment horizontal="left" vertical="top" wrapText="1"/>
    </xf>
    <xf numFmtId="0" fontId="4" fillId="0" borderId="29" xfId="7" applyBorder="1" applyAlignment="1">
      <alignment horizontal="left" vertical="top" wrapText="1"/>
    </xf>
    <xf numFmtId="0" fontId="0" fillId="0" borderId="30" xfId="0" applyBorder="1" applyAlignment="1">
      <alignment vertical="top" wrapText="1"/>
    </xf>
    <xf numFmtId="0" fontId="4" fillId="0" borderId="0" xfId="0" applyFont="1" applyAlignment="1">
      <alignment horizontal="left" vertical="top" wrapText="1"/>
    </xf>
    <xf numFmtId="0" fontId="27" fillId="0" borderId="7" xfId="9" applyFont="1" applyBorder="1" applyAlignment="1">
      <alignment horizontal="left" vertical="top" wrapText="1"/>
    </xf>
    <xf numFmtId="0" fontId="27" fillId="0" borderId="13" xfId="9" applyFont="1" applyBorder="1" applyAlignment="1">
      <alignment horizontal="left" vertical="top" wrapText="1"/>
    </xf>
    <xf numFmtId="0" fontId="27" fillId="0" borderId="44" xfId="9" applyFont="1" applyBorder="1" applyAlignment="1">
      <alignment horizontal="left" vertical="top" wrapText="1"/>
    </xf>
    <xf numFmtId="0" fontId="4" fillId="0" borderId="22" xfId="7" applyFill="1" applyBorder="1" applyAlignment="1" applyProtection="1">
      <alignment horizontal="left" vertical="top" wrapText="1"/>
    </xf>
    <xf numFmtId="0" fontId="0" fillId="0" borderId="32" xfId="0" applyBorder="1" applyAlignment="1">
      <alignment horizontal="left" vertical="top" wrapText="1"/>
    </xf>
    <xf numFmtId="0" fontId="4" fillId="0" borderId="22" xfId="7" applyFill="1" applyBorder="1" applyAlignment="1" applyProtection="1">
      <alignment vertical="top" wrapText="1"/>
    </xf>
    <xf numFmtId="0" fontId="4" fillId="0" borderId="31" xfId="7" applyFill="1" applyBorder="1" applyAlignment="1" applyProtection="1">
      <alignment vertical="top" wrapText="1"/>
    </xf>
    <xf numFmtId="0" fontId="4" fillId="0" borderId="32" xfId="7" applyFill="1" applyBorder="1" applyAlignment="1" applyProtection="1">
      <alignment vertical="top" wrapText="1"/>
    </xf>
    <xf numFmtId="0" fontId="5" fillId="7" borderId="35" xfId="0" applyFont="1" applyFill="1" applyBorder="1" applyAlignment="1" applyProtection="1">
      <alignment horizontal="left" vertical="top" wrapText="1"/>
      <protection locked="0"/>
    </xf>
    <xf numFmtId="0" fontId="4" fillId="7" borderId="28" xfId="0" applyFont="1" applyFill="1" applyBorder="1" applyAlignment="1" applyProtection="1">
      <alignment vertical="top" wrapText="1"/>
      <protection locked="0"/>
    </xf>
    <xf numFmtId="0" fontId="4" fillId="7" borderId="21" xfId="0" applyFont="1" applyFill="1" applyBorder="1" applyAlignment="1" applyProtection="1">
      <alignment vertical="top" wrapText="1"/>
      <protection locked="0"/>
    </xf>
    <xf numFmtId="0" fontId="4" fillId="7" borderId="25" xfId="0" applyFont="1" applyFill="1" applyBorder="1" applyAlignment="1" applyProtection="1">
      <alignment vertical="top" wrapText="1"/>
      <protection locked="0"/>
    </xf>
    <xf numFmtId="0" fontId="4" fillId="7" borderId="43" xfId="0" applyFont="1" applyFill="1" applyBorder="1" applyAlignment="1" applyProtection="1">
      <alignment vertical="top" wrapText="1"/>
      <protection locked="0"/>
    </xf>
    <xf numFmtId="0" fontId="4" fillId="7" borderId="26" xfId="0" applyFont="1" applyFill="1" applyBorder="1" applyAlignment="1" applyProtection="1">
      <alignment vertical="top" wrapText="1"/>
      <protection locked="0"/>
    </xf>
    <xf numFmtId="0" fontId="17" fillId="0" borderId="7" xfId="0" applyFont="1" applyBorder="1" applyAlignment="1">
      <alignment vertical="top" wrapText="1"/>
    </xf>
    <xf numFmtId="0" fontId="0" fillId="0" borderId="42" xfId="0" applyBorder="1" applyAlignment="1">
      <alignment vertical="top"/>
    </xf>
    <xf numFmtId="0" fontId="4" fillId="12" borderId="49" xfId="6" applyBorder="1" applyAlignment="1" applyProtection="1">
      <alignment horizontal="left" vertical="top" wrapText="1"/>
      <protection locked="0"/>
    </xf>
    <xf numFmtId="0" fontId="4" fillId="12" borderId="27" xfId="6" applyBorder="1" applyAlignment="1" applyProtection="1">
      <alignment horizontal="left" vertical="top" wrapText="1"/>
      <protection locked="0"/>
    </xf>
    <xf numFmtId="0" fontId="0" fillId="7" borderId="27" xfId="0" applyFill="1" applyBorder="1" applyAlignment="1" applyProtection="1">
      <alignment wrapText="1"/>
      <protection locked="0"/>
    </xf>
    <xf numFmtId="0" fontId="0" fillId="7" borderId="50" xfId="0" applyFill="1" applyBorder="1" applyAlignment="1" applyProtection="1">
      <alignment wrapText="1"/>
      <protection locked="0"/>
    </xf>
    <xf numFmtId="0" fontId="4" fillId="12" borderId="33" xfId="6" applyBorder="1" applyAlignment="1" applyProtection="1">
      <alignment horizontal="left" vertical="top" wrapText="1"/>
      <protection locked="0"/>
    </xf>
    <xf numFmtId="0" fontId="4" fillId="12" borderId="0" xfId="6" applyAlignment="1" applyProtection="1">
      <alignment horizontal="left" vertical="top" wrapText="1"/>
      <protection locked="0"/>
    </xf>
    <xf numFmtId="0" fontId="0" fillId="7" borderId="0" xfId="0" applyFill="1" applyAlignment="1" applyProtection="1">
      <alignment wrapText="1"/>
      <protection locked="0"/>
    </xf>
    <xf numFmtId="0" fontId="0" fillId="7" borderId="91" xfId="0" applyFill="1" applyBorder="1" applyAlignment="1" applyProtection="1">
      <alignment wrapText="1"/>
      <protection locked="0"/>
    </xf>
    <xf numFmtId="0" fontId="0" fillId="7" borderId="41" xfId="0" applyFill="1" applyBorder="1" applyAlignment="1" applyProtection="1">
      <alignment wrapText="1"/>
      <protection locked="0"/>
    </xf>
    <xf numFmtId="0" fontId="0" fillId="7" borderId="29" xfId="0" applyFill="1" applyBorder="1" applyAlignment="1" applyProtection="1">
      <alignment wrapText="1"/>
      <protection locked="0"/>
    </xf>
    <xf numFmtId="0" fontId="0" fillId="7" borderId="30" xfId="0" applyFill="1" applyBorder="1" applyAlignment="1" applyProtection="1">
      <alignment wrapText="1"/>
      <protection locked="0"/>
    </xf>
    <xf numFmtId="0" fontId="54" fillId="0" borderId="0" xfId="0" applyFont="1" applyAlignment="1">
      <alignment horizontal="left" vertical="top" wrapText="1"/>
    </xf>
    <xf numFmtId="0" fontId="0" fillId="0" borderId="0" xfId="0" applyAlignment="1">
      <alignment vertical="top"/>
    </xf>
    <xf numFmtId="14" fontId="5" fillId="0" borderId="22" xfId="7" applyNumberFormat="1" applyFont="1" applyFill="1" applyBorder="1" applyAlignment="1" applyProtection="1">
      <alignment vertical="center" wrapText="1"/>
    </xf>
    <xf numFmtId="14" fontId="5" fillId="0" borderId="31" xfId="7" applyNumberFormat="1" applyFont="1" applyFill="1" applyBorder="1" applyAlignment="1" applyProtection="1">
      <alignment vertical="center" wrapText="1"/>
    </xf>
    <xf numFmtId="14" fontId="5" fillId="0" borderId="32" xfId="7" applyNumberFormat="1" applyFont="1" applyFill="1" applyBorder="1" applyAlignment="1" applyProtection="1">
      <alignment vertical="center" wrapText="1"/>
    </xf>
    <xf numFmtId="0" fontId="6" fillId="0" borderId="0" xfId="0" applyFont="1" applyAlignment="1">
      <alignment vertical="top" wrapText="1"/>
    </xf>
    <xf numFmtId="0" fontId="4" fillId="7" borderId="22" xfId="0" applyFont="1" applyFill="1" applyBorder="1" applyAlignment="1" applyProtection="1">
      <alignment horizontal="left" vertical="top" wrapText="1"/>
      <protection locked="0"/>
    </xf>
    <xf numFmtId="0" fontId="4" fillId="7" borderId="31" xfId="0" applyFont="1" applyFill="1" applyBorder="1" applyAlignment="1" applyProtection="1">
      <alignment horizontal="left" vertical="top" wrapText="1"/>
      <protection locked="0"/>
    </xf>
    <xf numFmtId="0" fontId="4" fillId="7" borderId="32" xfId="0" applyFont="1" applyFill="1" applyBorder="1" applyAlignment="1" applyProtection="1">
      <alignment horizontal="left" vertical="top" wrapText="1"/>
      <protection locked="0"/>
    </xf>
    <xf numFmtId="0" fontId="4" fillId="0" borderId="22" xfId="0" applyFont="1" applyBorder="1" applyAlignment="1">
      <alignment vertical="top"/>
    </xf>
    <xf numFmtId="0" fontId="4" fillId="0" borderId="32" xfId="0" applyFont="1" applyBorder="1" applyAlignment="1">
      <alignment vertical="top"/>
    </xf>
    <xf numFmtId="175" fontId="4" fillId="9" borderId="22" xfId="5" applyNumberFormat="1" applyBorder="1" applyAlignment="1">
      <alignment horizontal="right" vertical="top" wrapText="1"/>
    </xf>
    <xf numFmtId="175" fontId="4" fillId="9" borderId="98" xfId="5" applyNumberFormat="1" applyBorder="1" applyAlignment="1">
      <alignment horizontal="right" vertical="top" wrapText="1"/>
    </xf>
    <xf numFmtId="0" fontId="4" fillId="9" borderId="22" xfId="0" applyFont="1" applyFill="1" applyBorder="1" applyAlignment="1">
      <alignment horizontal="left" vertical="top" wrapText="1"/>
    </xf>
    <xf numFmtId="0" fontId="4" fillId="9" borderId="32" xfId="0" applyFont="1" applyFill="1" applyBorder="1" applyAlignment="1">
      <alignment horizontal="left" vertical="top" wrapText="1"/>
    </xf>
    <xf numFmtId="0" fontId="4" fillId="0" borderId="22" xfId="7" applyFont="1" applyFill="1" applyBorder="1" applyAlignment="1" applyProtection="1">
      <alignment horizontal="left" vertical="top" wrapText="1"/>
    </xf>
    <xf numFmtId="0" fontId="4" fillId="0" borderId="32" xfId="7" applyFont="1" applyFill="1" applyBorder="1" applyAlignment="1" applyProtection="1">
      <alignment horizontal="left" vertical="top" wrapText="1"/>
    </xf>
    <xf numFmtId="0" fontId="24" fillId="15" borderId="7" xfId="0" applyFont="1" applyFill="1" applyBorder="1" applyAlignment="1">
      <alignment vertical="top" wrapText="1"/>
    </xf>
    <xf numFmtId="0" fontId="9" fillId="15" borderId="37" xfId="0" applyFont="1" applyFill="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42" borderId="7" xfId="0" applyFont="1" applyFill="1" applyBorder="1" applyAlignment="1">
      <alignment horizontal="left" vertical="top" wrapText="1"/>
    </xf>
    <xf numFmtId="0" fontId="4" fillId="42" borderId="37" xfId="0" applyFont="1" applyFill="1" applyBorder="1" applyAlignment="1">
      <alignment vertical="top" wrapText="1"/>
    </xf>
    <xf numFmtId="0" fontId="4" fillId="7" borderId="7" xfId="0" applyFont="1" applyFill="1" applyBorder="1" applyAlignment="1" applyProtection="1">
      <alignment vertical="top" wrapText="1"/>
      <protection locked="0"/>
    </xf>
    <xf numFmtId="0" fontId="4" fillId="7" borderId="13" xfId="0" applyFont="1" applyFill="1" applyBorder="1" applyAlignment="1" applyProtection="1">
      <alignment vertical="top" wrapText="1"/>
      <protection locked="0"/>
    </xf>
    <xf numFmtId="0" fontId="4" fillId="7" borderId="14" xfId="0" applyFont="1"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4" fillId="8" borderId="7" xfId="0" applyFont="1" applyFill="1" applyBorder="1" applyAlignment="1" applyProtection="1">
      <alignment vertical="top" wrapText="1"/>
      <protection locked="0"/>
    </xf>
    <xf numFmtId="0" fontId="4" fillId="8" borderId="13" xfId="0" applyFont="1" applyFill="1" applyBorder="1" applyAlignment="1" applyProtection="1">
      <alignment vertical="top" wrapText="1"/>
      <protection locked="0"/>
    </xf>
    <xf numFmtId="0" fontId="4" fillId="8" borderId="14" xfId="0" applyFont="1"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4" fillId="0" borderId="21" xfId="0" applyFont="1" applyBorder="1" applyAlignment="1">
      <alignment horizontal="right" wrapText="1"/>
    </xf>
    <xf numFmtId="0" fontId="0" fillId="0" borderId="26" xfId="0" applyBorder="1" applyAlignment="1">
      <alignment horizontal="right" wrapText="1"/>
    </xf>
    <xf numFmtId="0" fontId="4" fillId="0" borderId="38" xfId="0" applyFont="1" applyBorder="1" applyAlignment="1">
      <alignment horizontal="left" wrapText="1"/>
    </xf>
    <xf numFmtId="0" fontId="4" fillId="0" borderId="40" xfId="0" applyFont="1" applyBorder="1" applyAlignment="1">
      <alignment horizontal="left" wrapText="1"/>
    </xf>
    <xf numFmtId="0" fontId="4" fillId="0" borderId="35" xfId="0" applyFont="1" applyBorder="1" applyAlignment="1">
      <alignment horizontal="left" wrapText="1"/>
    </xf>
    <xf numFmtId="0" fontId="4" fillId="0" borderId="21" xfId="0" applyFont="1" applyBorder="1" applyAlignment="1">
      <alignment horizontal="left" wrapText="1"/>
    </xf>
    <xf numFmtId="0" fontId="4" fillId="0" borderId="25" xfId="0" applyFont="1" applyBorder="1" applyAlignment="1">
      <alignment horizontal="left" wrapText="1"/>
    </xf>
    <xf numFmtId="0" fontId="4" fillId="0" borderId="26" xfId="0" applyFont="1" applyBorder="1" applyAlignment="1">
      <alignment horizontal="left" wrapText="1"/>
    </xf>
    <xf numFmtId="0" fontId="4"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3" fillId="0" borderId="0" xfId="0" applyFont="1" applyAlignment="1">
      <alignment horizontal="left" vertical="top"/>
    </xf>
    <xf numFmtId="172" fontId="4" fillId="9" borderId="46" xfId="7" applyNumberFormat="1" applyFill="1" applyBorder="1" applyAlignment="1">
      <alignment horizontal="right" vertical="center"/>
    </xf>
    <xf numFmtId="172" fontId="4" fillId="9" borderId="48" xfId="7" applyNumberFormat="1" applyFill="1" applyBorder="1" applyAlignment="1">
      <alignment horizontal="right" vertical="center"/>
    </xf>
    <xf numFmtId="167" fontId="4" fillId="9" borderId="46" xfId="7" applyNumberFormat="1" applyFill="1" applyBorder="1" applyAlignment="1">
      <alignment horizontal="right" vertical="center"/>
    </xf>
    <xf numFmtId="167" fontId="4" fillId="9" borderId="48" xfId="7" applyNumberFormat="1" applyFill="1" applyBorder="1" applyAlignment="1">
      <alignment horizontal="right" vertical="center"/>
    </xf>
    <xf numFmtId="167" fontId="8" fillId="9" borderId="35" xfId="7" applyNumberFormat="1" applyFont="1" applyFill="1" applyBorder="1" applyAlignment="1">
      <alignment horizontal="center" vertical="center"/>
    </xf>
    <xf numFmtId="167" fontId="8" fillId="9" borderId="21" xfId="7" applyNumberFormat="1" applyFont="1" applyFill="1" applyBorder="1" applyAlignment="1">
      <alignment horizontal="center" vertical="center"/>
    </xf>
    <xf numFmtId="167" fontId="8" fillId="9" borderId="23" xfId="7" applyNumberFormat="1" applyFont="1" applyFill="1" applyBorder="1" applyAlignment="1">
      <alignment horizontal="center" vertical="center"/>
    </xf>
    <xf numFmtId="167" fontId="8" fillId="9" borderId="19" xfId="7" applyNumberFormat="1" applyFont="1" applyFill="1" applyBorder="1" applyAlignment="1">
      <alignment horizontal="center" vertical="center"/>
    </xf>
    <xf numFmtId="167" fontId="8" fillId="9" borderId="25" xfId="7" applyNumberFormat="1" applyFont="1" applyFill="1" applyBorder="1" applyAlignment="1">
      <alignment horizontal="center" vertical="center"/>
    </xf>
    <xf numFmtId="167" fontId="8" fillId="9" borderId="26" xfId="7" applyNumberFormat="1" applyFont="1" applyFill="1" applyBorder="1" applyAlignment="1">
      <alignment horizontal="center" vertical="center"/>
    </xf>
    <xf numFmtId="0" fontId="5" fillId="0" borderId="79" xfId="7" applyFont="1" applyBorder="1" applyAlignment="1">
      <alignment horizontal="left" vertical="top" wrapText="1"/>
    </xf>
    <xf numFmtId="0" fontId="5" fillId="0" borderId="80" xfId="7" applyFont="1" applyBorder="1" applyAlignment="1">
      <alignment horizontal="left" vertical="top" wrapText="1"/>
    </xf>
    <xf numFmtId="0" fontId="5" fillId="0" borderId="81" xfId="7" applyFont="1" applyBorder="1" applyAlignment="1">
      <alignment horizontal="left" vertical="top" wrapText="1"/>
    </xf>
    <xf numFmtId="0" fontId="4" fillId="0" borderId="28" xfId="0" applyFont="1" applyBorder="1" applyAlignment="1">
      <alignment horizontal="left" vertical="top"/>
    </xf>
    <xf numFmtId="0" fontId="4" fillId="0" borderId="21" xfId="0" applyFont="1" applyBorder="1" applyAlignment="1">
      <alignment horizontal="left" vertical="top"/>
    </xf>
    <xf numFmtId="0" fontId="4" fillId="0" borderId="46" xfId="0" applyFont="1" applyBorder="1" applyAlignment="1">
      <alignment vertical="top" wrapText="1"/>
    </xf>
    <xf numFmtId="0" fontId="4" fillId="0" borderId="48" xfId="0" applyFont="1" applyBorder="1" applyAlignment="1">
      <alignment vertical="top" wrapText="1"/>
    </xf>
    <xf numFmtId="167" fontId="4" fillId="0" borderId="43" xfId="7" applyNumberFormat="1" applyBorder="1" applyAlignment="1">
      <alignment horizontal="right" vertical="center"/>
    </xf>
    <xf numFmtId="167" fontId="4" fillId="0" borderId="26" xfId="7" applyNumberFormat="1" applyBorder="1" applyAlignment="1">
      <alignment horizontal="right" vertical="center"/>
    </xf>
    <xf numFmtId="0" fontId="38" fillId="0" borderId="0" xfId="0" applyFont="1" applyAlignment="1">
      <alignment vertical="top"/>
    </xf>
    <xf numFmtId="0" fontId="10" fillId="0" borderId="0" xfId="0" applyFont="1" applyAlignment="1">
      <alignment horizontal="center" vertical="top" wrapText="1"/>
    </xf>
    <xf numFmtId="0" fontId="0" fillId="0" borderId="0" xfId="0" applyAlignment="1">
      <alignment horizontal="center" vertical="top" wrapText="1"/>
    </xf>
    <xf numFmtId="0" fontId="10" fillId="0" borderId="45" xfId="0" applyFont="1" applyBorder="1" applyAlignment="1">
      <alignment horizontal="center" vertical="top" wrapText="1"/>
    </xf>
    <xf numFmtId="0" fontId="4" fillId="7" borderId="7" xfId="0" applyFont="1" applyFill="1" applyBorder="1" applyAlignment="1" applyProtection="1">
      <alignment horizontal="left" vertical="top" wrapText="1"/>
      <protection locked="0"/>
    </xf>
    <xf numFmtId="0" fontId="4" fillId="7" borderId="13" xfId="0" applyFont="1" applyFill="1" applyBorder="1" applyAlignment="1" applyProtection="1">
      <alignment horizontal="left" vertical="top" wrapText="1"/>
      <protection locked="0"/>
    </xf>
    <xf numFmtId="0" fontId="4" fillId="7" borderId="14" xfId="0" applyFont="1" applyFill="1" applyBorder="1" applyAlignment="1" applyProtection="1">
      <alignment horizontal="left" vertical="top" wrapText="1"/>
      <protection locked="0"/>
    </xf>
    <xf numFmtId="0" fontId="4" fillId="8" borderId="7" xfId="0" applyFont="1" applyFill="1" applyBorder="1" applyAlignment="1" applyProtection="1">
      <alignment horizontal="left" vertical="top" wrapText="1"/>
      <protection locked="0"/>
    </xf>
    <xf numFmtId="0" fontId="4" fillId="8" borderId="13" xfId="0" applyFont="1" applyFill="1" applyBorder="1" applyAlignment="1" applyProtection="1">
      <alignment horizontal="left" vertical="top" wrapText="1"/>
      <protection locked="0"/>
    </xf>
    <xf numFmtId="0" fontId="4" fillId="8" borderId="14" xfId="0" applyFont="1" applyFill="1" applyBorder="1" applyAlignment="1" applyProtection="1">
      <alignment horizontal="left" vertical="top" wrapText="1"/>
      <protection locked="0"/>
    </xf>
    <xf numFmtId="0" fontId="4" fillId="7" borderId="7" xfId="9" applyFont="1" applyFill="1" applyBorder="1" applyAlignment="1" applyProtection="1">
      <alignment horizontal="right" vertical="top"/>
      <protection locked="0"/>
    </xf>
    <xf numFmtId="0" fontId="4" fillId="7" borderId="13" xfId="9" applyFont="1" applyFill="1" applyBorder="1" applyAlignment="1" applyProtection="1">
      <alignment horizontal="right" vertical="top"/>
      <protection locked="0"/>
    </xf>
    <xf numFmtId="0" fontId="4" fillId="7" borderId="14" xfId="9" applyFont="1" applyFill="1" applyBorder="1" applyAlignment="1" applyProtection="1">
      <alignment horizontal="right" vertical="top"/>
      <protection locked="0"/>
    </xf>
    <xf numFmtId="0" fontId="26" fillId="0" borderId="53" xfId="9" applyFont="1" applyBorder="1" applyAlignment="1">
      <alignment vertical="center"/>
    </xf>
    <xf numFmtId="0" fontId="26" fillId="0" borderId="75" xfId="9" applyFont="1" applyBorder="1" applyAlignment="1">
      <alignment vertical="center"/>
    </xf>
    <xf numFmtId="0" fontId="26" fillId="0" borderId="54" xfId="9" applyFont="1" applyBorder="1" applyAlignment="1">
      <alignment vertical="center"/>
    </xf>
    <xf numFmtId="0" fontId="4" fillId="0" borderId="0" xfId="0" applyFont="1" applyAlignment="1">
      <alignment vertical="center" wrapText="1"/>
    </xf>
    <xf numFmtId="0" fontId="4" fillId="8" borderId="13" xfId="0" applyFont="1" applyFill="1" applyBorder="1" applyAlignment="1" applyProtection="1">
      <alignment wrapText="1"/>
      <protection locked="0"/>
    </xf>
    <xf numFmtId="0" fontId="4" fillId="8" borderId="14" xfId="0" applyFont="1" applyFill="1" applyBorder="1" applyAlignment="1" applyProtection="1">
      <alignment wrapText="1"/>
      <protection locked="0"/>
    </xf>
    <xf numFmtId="0" fontId="17" fillId="15" borderId="7" xfId="0" applyFont="1" applyFill="1" applyBorder="1" applyAlignment="1">
      <alignment vertical="top" wrapText="1"/>
    </xf>
    <xf numFmtId="0" fontId="4" fillId="15" borderId="37" xfId="0" applyFont="1" applyFill="1" applyBorder="1" applyAlignment="1">
      <alignment vertical="top" wrapText="1"/>
    </xf>
    <xf numFmtId="0" fontId="17" fillId="15" borderId="13" xfId="0" applyFont="1" applyFill="1" applyBorder="1" applyAlignment="1">
      <alignment vertical="top" wrapText="1"/>
    </xf>
    <xf numFmtId="0" fontId="4" fillId="15" borderId="13" xfId="0" applyFont="1" applyFill="1" applyBorder="1" applyAlignment="1">
      <alignment vertical="top" wrapText="1"/>
    </xf>
    <xf numFmtId="0" fontId="4" fillId="15" borderId="14" xfId="0" applyFont="1" applyFill="1" applyBorder="1" applyAlignment="1">
      <alignment vertical="top" wrapText="1"/>
    </xf>
    <xf numFmtId="0" fontId="17" fillId="15" borderId="7" xfId="0" applyFont="1" applyFill="1" applyBorder="1" applyAlignment="1">
      <alignment horizontal="left" vertical="top" wrapText="1"/>
    </xf>
    <xf numFmtId="0" fontId="17" fillId="15" borderId="13" xfId="0" applyFont="1" applyFill="1" applyBorder="1" applyAlignment="1">
      <alignment horizontal="left" vertical="top" wrapText="1"/>
    </xf>
    <xf numFmtId="0" fontId="17" fillId="0" borderId="7" xfId="9" applyFont="1" applyBorder="1" applyAlignment="1">
      <alignment horizontal="left" vertical="top" wrapText="1"/>
    </xf>
    <xf numFmtId="0" fontId="17" fillId="0" borderId="13" xfId="9" applyFont="1" applyBorder="1" applyAlignment="1">
      <alignment horizontal="left" vertical="top" wrapText="1"/>
    </xf>
    <xf numFmtId="0" fontId="17" fillId="0" borderId="14" xfId="9" applyFont="1" applyBorder="1" applyAlignment="1">
      <alignment horizontal="left" vertical="top" wrapText="1"/>
    </xf>
    <xf numFmtId="0" fontId="17" fillId="15" borderId="14" xfId="0" applyFont="1" applyFill="1" applyBorder="1" applyAlignment="1">
      <alignment vertical="top" wrapText="1"/>
    </xf>
    <xf numFmtId="0" fontId="0" fillId="0" borderId="0" xfId="0" applyAlignment="1">
      <alignment vertical="top" wrapText="1"/>
    </xf>
    <xf numFmtId="0" fontId="4" fillId="0" borderId="0" xfId="0" applyFont="1" applyAlignment="1">
      <alignment horizontal="left" wrapText="1"/>
    </xf>
    <xf numFmtId="0" fontId="4" fillId="0" borderId="0" xfId="0" applyFont="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27" fillId="0" borderId="7" xfId="9" applyFont="1" applyBorder="1" applyAlignment="1">
      <alignment vertical="top" wrapText="1"/>
    </xf>
    <xf numFmtId="0" fontId="4" fillId="0" borderId="44" xfId="0" applyFont="1" applyBorder="1" applyAlignment="1">
      <alignment vertical="top" wrapText="1"/>
    </xf>
    <xf numFmtId="0" fontId="4" fillId="0" borderId="25" xfId="0" applyFont="1" applyBorder="1" applyAlignment="1">
      <alignment horizontal="left" vertical="center" wrapText="1"/>
    </xf>
    <xf numFmtId="0" fontId="4" fillId="0" borderId="43" xfId="0" applyFont="1" applyBorder="1" applyAlignment="1">
      <alignment horizontal="left" vertical="center" wrapText="1"/>
    </xf>
    <xf numFmtId="0" fontId="4" fillId="0" borderId="26" xfId="0" applyFont="1" applyBorder="1" applyAlignment="1">
      <alignment horizontal="left" vertical="center" wrapText="1"/>
    </xf>
    <xf numFmtId="0" fontId="34" fillId="0" borderId="0" xfId="0" applyFont="1" applyAlignment="1">
      <alignment horizontal="left" vertical="top" wrapText="1"/>
    </xf>
    <xf numFmtId="0" fontId="24" fillId="0" borderId="0" xfId="0" applyFont="1" applyAlignment="1">
      <alignment horizontal="left" vertical="top" wrapText="1"/>
    </xf>
    <xf numFmtId="0" fontId="0" fillId="0" borderId="0" xfId="0" applyAlignment="1">
      <alignment horizontal="left" vertical="top" wrapText="1"/>
    </xf>
    <xf numFmtId="0" fontId="34" fillId="0" borderId="0" xfId="0" applyFont="1" applyAlignment="1">
      <alignment vertical="top" wrapText="1"/>
    </xf>
    <xf numFmtId="0" fontId="4" fillId="0" borderId="31" xfId="7" applyFill="1" applyBorder="1" applyAlignment="1" applyProtection="1">
      <alignment horizontal="left" vertical="top" wrapText="1"/>
    </xf>
    <xf numFmtId="14" fontId="5" fillId="0" borderId="22" xfId="7" applyNumberFormat="1" applyFont="1" applyFill="1" applyBorder="1" applyAlignment="1" applyProtection="1">
      <alignment horizontal="left" vertical="center" wrapText="1"/>
    </xf>
    <xf numFmtId="14" fontId="5" fillId="0" borderId="31" xfId="7" applyNumberFormat="1" applyFont="1" applyFill="1" applyBorder="1" applyAlignment="1" applyProtection="1">
      <alignment horizontal="left" vertical="center" wrapText="1"/>
    </xf>
    <xf numFmtId="0" fontId="5" fillId="0" borderId="35" xfId="7" applyFont="1" applyBorder="1" applyAlignment="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7" fillId="7" borderId="38" xfId="7" applyFont="1" applyFill="1" applyBorder="1" applyAlignment="1" applyProtection="1">
      <alignment horizontal="left" vertical="top" wrapText="1"/>
      <protection locked="0"/>
    </xf>
    <xf numFmtId="0" fontId="0" fillId="7" borderId="39" xfId="0" applyFill="1" applyBorder="1" applyAlignment="1" applyProtection="1">
      <alignment vertical="top" wrapText="1"/>
      <protection locked="0"/>
    </xf>
    <xf numFmtId="0" fontId="4" fillId="0" borderId="35" xfId="0" applyFont="1" applyBorder="1" applyAlignment="1">
      <alignment horizontal="left" vertical="top" wrapText="1"/>
    </xf>
    <xf numFmtId="0" fontId="0" fillId="0" borderId="28" xfId="0" applyBorder="1" applyAlignment="1">
      <alignment vertical="top" wrapText="1"/>
    </xf>
    <xf numFmtId="0" fontId="34" fillId="0" borderId="0" xfId="0" applyFont="1" applyAlignment="1">
      <alignment horizontal="right" vertical="top"/>
    </xf>
    <xf numFmtId="0" fontId="4" fillId="0" borderId="45" xfId="0" applyFont="1" applyBorder="1" applyAlignment="1">
      <alignment vertical="top" wrapText="1"/>
    </xf>
    <xf numFmtId="0" fontId="4" fillId="0" borderId="68" xfId="0" applyFont="1" applyBorder="1" applyAlignment="1">
      <alignment vertical="top" wrapText="1"/>
    </xf>
    <xf numFmtId="0" fontId="4" fillId="0" borderId="71" xfId="0" applyFont="1" applyBorder="1" applyAlignment="1">
      <alignment vertical="top" wrapText="1"/>
    </xf>
    <xf numFmtId="0" fontId="4" fillId="0" borderId="72" xfId="0" applyFont="1" applyBorder="1" applyAlignment="1">
      <alignment vertical="top" wrapText="1"/>
    </xf>
    <xf numFmtId="0" fontId="4" fillId="0" borderId="73" xfId="0" applyFont="1" applyBorder="1" applyAlignment="1">
      <alignmen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4" fillId="0" borderId="72" xfId="0" applyFont="1" applyBorder="1" applyAlignment="1">
      <alignment horizontal="left" vertical="center" wrapText="1"/>
    </xf>
    <xf numFmtId="0" fontId="0" fillId="0" borderId="72" xfId="0" applyBorder="1" applyAlignment="1">
      <alignment horizontal="left" vertical="center" wrapText="1"/>
    </xf>
    <xf numFmtId="170" fontId="5" fillId="0" borderId="53" xfId="0" applyNumberFormat="1" applyFont="1" applyBorder="1" applyAlignment="1">
      <alignment vertical="center"/>
    </xf>
    <xf numFmtId="0" fontId="5" fillId="0" borderId="54" xfId="0" applyFont="1" applyBorder="1" applyAlignment="1">
      <alignment vertical="center"/>
    </xf>
    <xf numFmtId="0" fontId="5" fillId="0" borderId="68" xfId="0" applyFont="1" applyBorder="1" applyAlignment="1">
      <alignment horizontal="left" vertical="top" wrapText="1"/>
    </xf>
    <xf numFmtId="0" fontId="26" fillId="9" borderId="53" xfId="9" applyFont="1" applyFill="1" applyBorder="1" applyAlignment="1">
      <alignment horizontal="right" vertical="center"/>
    </xf>
    <xf numFmtId="0" fontId="26" fillId="9" borderId="54" xfId="9" applyFont="1" applyFill="1" applyBorder="1" applyAlignment="1">
      <alignment horizontal="right" vertical="center"/>
    </xf>
    <xf numFmtId="0" fontId="4" fillId="7" borderId="7" xfId="0" applyFont="1" applyFill="1" applyBorder="1" applyAlignment="1" applyProtection="1">
      <alignment horizontal="center" vertical="top" wrapText="1"/>
      <protection locked="0"/>
    </xf>
    <xf numFmtId="0" fontId="4" fillId="7" borderId="13" xfId="0" applyFont="1" applyFill="1" applyBorder="1" applyAlignment="1" applyProtection="1">
      <alignment horizontal="center" vertical="top" wrapText="1"/>
      <protection locked="0"/>
    </xf>
    <xf numFmtId="0" fontId="4" fillId="7" borderId="14" xfId="0" applyFont="1" applyFill="1" applyBorder="1" applyAlignment="1" applyProtection="1">
      <alignment horizontal="center" vertical="top" wrapText="1"/>
      <protection locked="0"/>
    </xf>
    <xf numFmtId="174" fontId="31" fillId="7" borderId="7" xfId="9" applyNumberFormat="1" applyFont="1" applyFill="1" applyBorder="1" applyAlignment="1" applyProtection="1">
      <alignment vertical="center"/>
      <protection locked="0"/>
    </xf>
    <xf numFmtId="174" fontId="31" fillId="7" borderId="13" xfId="9" applyNumberFormat="1" applyFont="1" applyFill="1" applyBorder="1" applyAlignment="1" applyProtection="1">
      <alignment vertical="center"/>
      <protection locked="0"/>
    </xf>
    <xf numFmtId="174" fontId="31" fillId="7" borderId="14" xfId="9" applyNumberFormat="1" applyFont="1" applyFill="1" applyBorder="1" applyAlignment="1" applyProtection="1">
      <alignment vertical="center"/>
      <protection locked="0"/>
    </xf>
    <xf numFmtId="0" fontId="0" fillId="7" borderId="14" xfId="0" applyFill="1" applyBorder="1" applyAlignment="1" applyProtection="1">
      <alignment wrapText="1"/>
      <protection locked="0"/>
    </xf>
    <xf numFmtId="0" fontId="17" fillId="0" borderId="13" xfId="0" applyFont="1" applyBorder="1" applyAlignment="1">
      <alignment vertical="top" wrapText="1"/>
    </xf>
    <xf numFmtId="0" fontId="17" fillId="0" borderId="14" xfId="0" applyFont="1" applyBorder="1" applyAlignment="1">
      <alignment vertical="top" wrapText="1"/>
    </xf>
    <xf numFmtId="0" fontId="4" fillId="8" borderId="13" xfId="0" applyFont="1" applyFill="1" applyBorder="1" applyAlignment="1" applyProtection="1">
      <alignment horizontal="center" vertical="top"/>
      <protection locked="0"/>
    </xf>
    <xf numFmtId="0" fontId="4" fillId="8" borderId="14" xfId="0" applyFont="1" applyFill="1" applyBorder="1" applyAlignment="1" applyProtection="1">
      <alignment horizontal="center" vertical="top"/>
      <protection locked="0"/>
    </xf>
    <xf numFmtId="167" fontId="4" fillId="0" borderId="0" xfId="7" applyNumberFormat="1" applyFill="1" applyBorder="1" applyAlignment="1" applyProtection="1">
      <alignment horizontal="right" vertical="top"/>
    </xf>
    <xf numFmtId="0" fontId="8" fillId="7" borderId="45" xfId="0" applyFont="1" applyFill="1" applyBorder="1" applyAlignment="1" applyProtection="1">
      <alignment vertical="top" wrapText="1"/>
      <protection locked="0"/>
    </xf>
    <xf numFmtId="0" fontId="0" fillId="7" borderId="68" xfId="0" applyFill="1" applyBorder="1" applyAlignment="1" applyProtection="1">
      <alignment wrapText="1"/>
      <protection locked="0"/>
    </xf>
    <xf numFmtId="0" fontId="0" fillId="7" borderId="45" xfId="0" applyFill="1" applyBorder="1" applyAlignment="1" applyProtection="1">
      <alignment wrapText="1"/>
      <protection locked="0"/>
    </xf>
    <xf numFmtId="0" fontId="0" fillId="7" borderId="71"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5" fillId="0" borderId="0" xfId="7" applyFont="1" applyFill="1" applyBorder="1" applyAlignment="1" applyProtection="1">
      <alignment horizontal="left" vertical="top" wrapText="1"/>
    </xf>
    <xf numFmtId="0" fontId="17" fillId="15" borderId="14" xfId="0" applyFont="1" applyFill="1" applyBorder="1" applyAlignment="1">
      <alignment horizontal="left" vertical="top" wrapText="1"/>
    </xf>
    <xf numFmtId="0" fontId="10" fillId="0" borderId="27" xfId="0" applyFont="1" applyBorder="1" applyAlignment="1">
      <alignment horizontal="center" vertical="top"/>
    </xf>
    <xf numFmtId="0" fontId="4" fillId="12" borderId="7" xfId="6" applyBorder="1" applyAlignment="1" applyProtection="1">
      <alignment horizontal="center" vertical="center" wrapText="1"/>
      <protection locked="0"/>
    </xf>
    <xf numFmtId="0" fontId="4" fillId="12" borderId="13" xfId="6" applyBorder="1" applyAlignment="1" applyProtection="1">
      <alignment horizontal="center" vertical="center" wrapText="1"/>
      <protection locked="0"/>
    </xf>
    <xf numFmtId="0" fontId="4" fillId="12" borderId="14" xfId="6" applyBorder="1" applyAlignment="1" applyProtection="1">
      <alignment horizontal="center" vertical="center" wrapText="1"/>
      <protection locked="0"/>
    </xf>
    <xf numFmtId="0" fontId="8" fillId="0" borderId="0" xfId="0" applyFont="1" applyAlignment="1">
      <alignment vertical="center" wrapText="1"/>
    </xf>
    <xf numFmtId="0" fontId="0" fillId="0" borderId="0" xfId="0" applyAlignment="1">
      <alignment vertical="center"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4" fillId="12" borderId="93" xfId="6" applyNumberFormat="1" applyFont="1" applyBorder="1" applyAlignment="1" applyProtection="1">
      <alignment horizontal="left" vertical="top" wrapText="1"/>
      <protection locked="0"/>
    </xf>
    <xf numFmtId="0" fontId="4" fillId="12" borderId="0" xfId="6" applyNumberFormat="1" applyFont="1" applyBorder="1" applyAlignment="1" applyProtection="1">
      <alignment horizontal="left" vertical="top" wrapText="1"/>
      <protection locked="0"/>
    </xf>
    <xf numFmtId="0" fontId="4" fillId="12" borderId="99" xfId="6" applyNumberFormat="1" applyFont="1" applyBorder="1" applyAlignment="1" applyProtection="1">
      <alignment horizontal="left" vertical="top" wrapText="1"/>
      <protection locked="0"/>
    </xf>
    <xf numFmtId="0" fontId="4" fillId="12" borderId="15" xfId="6" applyNumberFormat="1" applyFont="1" applyBorder="1" applyAlignment="1" applyProtection="1">
      <alignment horizontal="left" vertical="top" wrapText="1"/>
      <protection locked="0"/>
    </xf>
    <xf numFmtId="0" fontId="4" fillId="12" borderId="3" xfId="6" applyNumberFormat="1" applyFont="1" applyBorder="1" applyAlignment="1" applyProtection="1">
      <alignment horizontal="left" vertical="top" wrapText="1"/>
      <protection locked="0"/>
    </xf>
    <xf numFmtId="0" fontId="4" fillId="12" borderId="12" xfId="6" applyNumberFormat="1" applyFont="1" applyBorder="1" applyAlignment="1" applyProtection="1">
      <alignment horizontal="left" vertical="top" wrapText="1"/>
      <protection locked="0"/>
    </xf>
  </cellXfs>
  <cellStyles count="53">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omma 2" xfId="51" xr:uid="{F59C0812-89FE-4A8A-B875-425B0B60CB00}"/>
    <cellStyle name="Currency" xfId="13" builtinId="4"/>
    <cellStyle name="Currency 2" xfId="50" xr:uid="{141E1126-B53B-4ACA-9E0A-0D4E14DA017A}"/>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4 2 2" xfId="52" xr:uid="{D55A6C21-84A5-4655-BDF1-4185230DF282}"/>
    <cellStyle name="Normal 4 3" xfId="49" xr:uid="{D0164537-0B58-45E4-ACB8-7F7D687DA706}"/>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48">
    <dxf>
      <font>
        <color theme="0"/>
      </font>
      <fill>
        <patternFill>
          <bgColor theme="0"/>
        </patternFill>
      </fill>
    </dxf>
    <dxf>
      <font>
        <color theme="0"/>
      </font>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rgb="FFFF0000"/>
        </patternFill>
      </fill>
    </dxf>
    <dxf>
      <font>
        <color theme="0" tint="-0.24994659260841701"/>
      </font>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ill>
        <patternFill>
          <bgColor theme="0"/>
        </patternFill>
      </fill>
    </dxf>
    <dxf>
      <fill>
        <patternFill>
          <bgColor theme="0" tint="-0.24994659260841701"/>
        </patternFill>
      </fill>
    </dxf>
    <dxf>
      <fill>
        <patternFill>
          <bgColor theme="0" tint="-0.24994659260841701"/>
        </patternFill>
      </fill>
    </dxf>
    <dxf>
      <font>
        <color theme="0"/>
      </font>
      <fill>
        <patternFill>
          <bgColor theme="0"/>
        </patternFill>
      </fill>
      <border>
        <left/>
        <right/>
        <top/>
        <bottom/>
        <vertical/>
        <horizontal/>
      </border>
    </dxf>
    <dxf>
      <fill>
        <patternFill>
          <bgColor rgb="FFFF0000"/>
        </patternFill>
      </fill>
    </dxf>
    <dxf>
      <font>
        <color theme="0" tint="-0.24994659260841701"/>
      </font>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rgb="FFFF0000"/>
        </patternFill>
      </fill>
    </dxf>
    <dxf>
      <font>
        <color theme="0" tint="-0.24994659260841701"/>
      </font>
      <fill>
        <patternFill>
          <bgColor theme="0" tint="-0.24994659260841701"/>
        </patternFill>
      </fill>
    </dxf>
    <dxf>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rgb="FFFF0000"/>
        </patternFill>
      </fill>
    </dxf>
    <dxf>
      <font>
        <color theme="0" tint="-0.24994659260841701"/>
      </font>
      <fill>
        <patternFill>
          <bgColor theme="0" tint="-0.24994659260841701"/>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FFFF00"/>
      <color rgb="FFCCFFCC"/>
      <color rgb="FF66FFFF"/>
      <color rgb="FFCCFFFF"/>
      <color rgb="FFFFFF99"/>
      <color rgb="FF0066FF"/>
      <color rgb="FFFFFF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E83D935-0450-41A8-BB27-CC24DA57A5D1}">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3:E20"/>
  <sheetViews>
    <sheetView showGridLines="0" tabSelected="1" zoomScaleNormal="100" workbookViewId="0">
      <selection activeCell="B13" sqref="B13"/>
    </sheetView>
  </sheetViews>
  <sheetFormatPr defaultColWidth="9.140625" defaultRowHeight="12.75" x14ac:dyDescent="0.2"/>
  <cols>
    <col min="1" max="1" width="2.85546875" style="166" customWidth="1"/>
    <col min="2" max="2" width="135.7109375" style="167" customWidth="1"/>
    <col min="3" max="3" width="29.42578125" style="166" customWidth="1"/>
    <col min="4" max="4" width="13.28515625" style="166" customWidth="1"/>
    <col min="5" max="5" width="12.7109375" style="166" customWidth="1"/>
    <col min="6" max="16384" width="9.140625" style="166"/>
  </cols>
  <sheetData>
    <row r="3" spans="2:5" ht="25.5" x14ac:dyDescent="0.35">
      <c r="B3" s="315" t="s">
        <v>270</v>
      </c>
      <c r="C3" s="316"/>
      <c r="D3" s="316"/>
      <c r="E3" s="168"/>
    </row>
    <row r="4" spans="2:5" ht="27.95" customHeight="1" x14ac:dyDescent="0.35">
      <c r="B4" s="315" t="s">
        <v>271</v>
      </c>
      <c r="C4" s="316"/>
      <c r="D4" s="316"/>
      <c r="E4" s="168"/>
    </row>
    <row r="5" spans="2:5" ht="30" customHeight="1" x14ac:dyDescent="0.35">
      <c r="B5" s="317" t="str">
        <f>Ramavtalsområde</f>
        <v>Resebyråtjänster</v>
      </c>
      <c r="C5" s="316"/>
      <c r="D5" s="316"/>
      <c r="E5" s="168"/>
    </row>
    <row r="6" spans="2:5" ht="26.25" customHeight="1" x14ac:dyDescent="0.25">
      <c r="B6" s="318" t="str">
        <f>"Ramavtalsnummer: "&amp;Ramavtalsnummer</f>
        <v>Ramavtalsnummer: 23.3-9790-2023</v>
      </c>
      <c r="C6" s="316"/>
      <c r="D6" s="316"/>
      <c r="E6" s="168"/>
    </row>
    <row r="7" spans="2:5" ht="9" customHeight="1" x14ac:dyDescent="0.35">
      <c r="B7" s="170"/>
      <c r="C7" s="168"/>
      <c r="D7" s="168"/>
      <c r="E7" s="168"/>
    </row>
    <row r="8" spans="2:5" ht="29.1" customHeight="1" x14ac:dyDescent="0.2">
      <c r="B8" s="319" t="s">
        <v>272</v>
      </c>
      <c r="C8" s="316"/>
      <c r="D8" s="316"/>
      <c r="E8" s="168"/>
    </row>
    <row r="9" spans="2:5" ht="40.5" customHeight="1" x14ac:dyDescent="0.2">
      <c r="B9" s="311" t="s">
        <v>273</v>
      </c>
      <c r="C9" s="312"/>
      <c r="D9" s="312"/>
      <c r="E9" s="168"/>
    </row>
    <row r="10" spans="2:5" s="169" customFormat="1" ht="60.6" customHeight="1" x14ac:dyDescent="0.2">
      <c r="B10" s="311" t="s">
        <v>294</v>
      </c>
      <c r="C10" s="313"/>
      <c r="D10" s="313"/>
      <c r="E10" s="168"/>
    </row>
    <row r="11" spans="2:5" ht="27.95" customHeight="1" x14ac:dyDescent="0.2">
      <c r="B11" s="314" t="s">
        <v>295</v>
      </c>
      <c r="C11" s="314"/>
      <c r="D11" s="314"/>
      <c r="E11" s="168"/>
    </row>
    <row r="12" spans="2:5" ht="27.95" customHeight="1" x14ac:dyDescent="0.2">
      <c r="B12" s="308" t="s">
        <v>274</v>
      </c>
      <c r="C12" s="309"/>
      <c r="D12" s="310"/>
      <c r="E12" s="168"/>
    </row>
    <row r="13" spans="2:5" ht="12.75" customHeight="1" x14ac:dyDescent="0.35">
      <c r="B13" s="171"/>
      <c r="C13" s="169"/>
      <c r="D13" s="169"/>
      <c r="E13" s="169"/>
    </row>
    <row r="14" spans="2:5" ht="12.75" customHeight="1" x14ac:dyDescent="0.35">
      <c r="B14" s="171"/>
      <c r="C14" s="169"/>
      <c r="D14" s="169"/>
      <c r="E14" s="169"/>
    </row>
    <row r="15" spans="2:5" ht="12.75" customHeight="1" x14ac:dyDescent="0.35">
      <c r="B15" s="171"/>
      <c r="C15" s="169"/>
      <c r="D15" s="169"/>
      <c r="E15" s="169"/>
    </row>
    <row r="16" spans="2:5" ht="12.75" customHeight="1" x14ac:dyDescent="0.35">
      <c r="B16" s="171"/>
      <c r="C16" s="169"/>
      <c r="D16" s="169"/>
      <c r="E16" s="169"/>
    </row>
    <row r="17" spans="2:5" ht="12.75" customHeight="1" x14ac:dyDescent="0.35">
      <c r="B17" s="171"/>
      <c r="C17" s="169"/>
      <c r="D17" s="169"/>
      <c r="E17" s="169"/>
    </row>
    <row r="18" spans="2:5" ht="12.75" customHeight="1" x14ac:dyDescent="0.35">
      <c r="B18" s="171"/>
      <c r="C18" s="169"/>
      <c r="D18" s="169"/>
      <c r="E18" s="169"/>
    </row>
    <row r="19" spans="2:5" ht="12.75" customHeight="1" x14ac:dyDescent="0.35">
      <c r="B19" s="171"/>
      <c r="C19" s="169"/>
      <c r="D19" s="169"/>
      <c r="E19" s="169"/>
    </row>
    <row r="20" spans="2:5" ht="12.75" customHeight="1" x14ac:dyDescent="0.35">
      <c r="B20" s="171"/>
      <c r="C20" s="169"/>
      <c r="D20" s="169"/>
      <c r="E20" s="169"/>
    </row>
  </sheetData>
  <sheetProtection algorithmName="SHA-512" hashValue="dhpOCxXU78GJLI45TAi9qK8HBd40LShmbTwPFh8/dJM7787sDSyd9ZpjS4vrMzFvfVZcXMcAQ6JO9+8NiTSmFA==" saltValue="HoTOE7AFtqweP7IEwYonBQ==" spinCount="100000" sheet="1" objects="1" scenarios="1" selectLockedCells="1"/>
  <dataConsolidate/>
  <mergeCells count="9">
    <mergeCell ref="B12:D12"/>
    <mergeCell ref="B9:D9"/>
    <mergeCell ref="B10:D10"/>
    <mergeCell ref="B11:D11"/>
    <mergeCell ref="B3:D3"/>
    <mergeCell ref="B4:D4"/>
    <mergeCell ref="B5:D5"/>
    <mergeCell ref="B6:D6"/>
    <mergeCell ref="B8:D8"/>
  </mergeCells>
  <dataValidations count="1">
    <dataValidation type="list" allowBlank="1" showInputMessage="1" showErrorMessage="1" sqref="B12:D12" xr:uid="{7219FECC-9D87-4D45-8839-CCD983314078}">
      <formula1>TblUtvModeller</formula1>
    </dataValidation>
  </dataValidations>
  <pageMargins left="0.31496062992125984" right="0.31496062992125984" top="0.39370078740157483" bottom="0.39370078740157483" header="0.51181102362204722" footer="0.19685039370078741"/>
  <pageSetup paperSize="9" scale="79" fitToHeight="0" pageOrder="overThenDown" orientation="landscape" r:id="rId1"/>
  <headerFooter alignWithMargins="0">
    <oddFooter>&amp;R&amp;P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S231"/>
  <sheetViews>
    <sheetView showGridLines="0" zoomScaleNormal="100" workbookViewId="0">
      <selection activeCell="B9" sqref="B9:G9"/>
    </sheetView>
  </sheetViews>
  <sheetFormatPr defaultColWidth="9.140625" defaultRowHeight="12.75" x14ac:dyDescent="0.2"/>
  <cols>
    <col min="1" max="1" width="5.140625" style="134" bestFit="1" customWidth="1"/>
    <col min="2" max="9" width="10.28515625" style="25" customWidth="1"/>
    <col min="10" max="10" width="10.42578125" style="25" customWidth="1"/>
    <col min="11" max="11" width="11.5703125" style="25" customWidth="1"/>
    <col min="12" max="12" width="15" style="25" customWidth="1"/>
    <col min="13" max="13" width="15.85546875" style="25" customWidth="1"/>
    <col min="14" max="14" width="14" style="25" customWidth="1"/>
    <col min="15" max="15" width="11.7109375" style="25" customWidth="1"/>
    <col min="16" max="18" width="19.140625" style="25" customWidth="1"/>
    <col min="19" max="19" width="10.28515625" style="25" customWidth="1"/>
    <col min="20" max="20" width="10.5703125" style="25" customWidth="1"/>
    <col min="21" max="21" width="9.5703125" style="25" customWidth="1"/>
    <col min="22" max="22" width="11.28515625" style="25" bestFit="1" customWidth="1"/>
    <col min="23" max="23" width="11.28515625" style="25" customWidth="1"/>
    <col min="24" max="25" width="8.7109375" style="25" customWidth="1"/>
    <col min="26" max="26" width="8.5703125" style="25" customWidth="1"/>
    <col min="27" max="27" width="8.7109375" style="173" hidden="1" customWidth="1"/>
    <col min="28" max="33" width="8.7109375" style="174" hidden="1" customWidth="1"/>
    <col min="34" max="35" width="8.7109375" style="175"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134" t="b">
        <f>OR(INDEX(Admin!$S$3:$S$9,MATCH(B1,Admin!$Q$3:$Q$9,0)),AdminMode)</f>
        <v>1</v>
      </c>
      <c r="B1" s="134" t="s">
        <v>279</v>
      </c>
      <c r="AI1" s="175" t="b">
        <f>OR(AH:AH)</f>
        <v>1</v>
      </c>
    </row>
    <row r="2" spans="1:35" x14ac:dyDescent="0.2">
      <c r="G2" s="26"/>
      <c r="J2" s="41"/>
      <c r="K2" s="41"/>
      <c r="M2" s="47"/>
      <c r="O2" s="22" t="str">
        <f>"Avrop nr: "&amp;B15</f>
        <v xml:space="preserve">Avrop nr: </v>
      </c>
      <c r="W2" s="22" t="str">
        <f>"Avrop nr: "&amp;B15</f>
        <v xml:space="preserve">Avrop nr: </v>
      </c>
    </row>
    <row r="3" spans="1:35" ht="26.25" customHeight="1" x14ac:dyDescent="0.2">
      <c r="B3" s="435" t="s">
        <v>73</v>
      </c>
      <c r="C3" s="435"/>
      <c r="D3" s="436"/>
      <c r="E3" s="436"/>
      <c r="P3" s="435" t="s">
        <v>74</v>
      </c>
      <c r="Q3" s="437"/>
      <c r="R3" s="436"/>
      <c r="T3" s="438" t="str">
        <f>IF(LarmStatus,"Minst ett av de obligatoriska kraven är inte ifyllda. Fel hittat på rad: "&amp;MATCH(TRUE,$AH:$AH,0),"")</f>
        <v>Minst ett av de obligatoriska kraven är inte ifyllda. Fel hittat på rad: 9</v>
      </c>
      <c r="U3" s="438"/>
      <c r="V3" s="438"/>
      <c r="W3" s="438"/>
      <c r="X3" s="26"/>
      <c r="Y3" s="26"/>
      <c r="Z3" s="26"/>
      <c r="AD3" s="176"/>
    </row>
    <row r="4" spans="1:35" ht="32.25" customHeight="1" x14ac:dyDescent="0.35">
      <c r="B4" s="439" t="s">
        <v>122</v>
      </c>
      <c r="C4" s="440"/>
      <c r="D4" s="440"/>
      <c r="E4" s="440"/>
      <c r="F4" s="440"/>
      <c r="G4" s="440"/>
      <c r="H4" s="440"/>
      <c r="I4" s="440"/>
      <c r="J4" s="452" t="s">
        <v>236</v>
      </c>
      <c r="K4" s="453"/>
      <c r="L4" s="453"/>
      <c r="M4" s="453"/>
      <c r="N4" s="453"/>
      <c r="O4" s="454"/>
      <c r="P4" s="443" t="s">
        <v>263</v>
      </c>
      <c r="Q4" s="443"/>
      <c r="R4" s="443"/>
      <c r="S4" s="443"/>
      <c r="T4" s="443"/>
      <c r="U4" s="443"/>
      <c r="V4" s="443"/>
      <c r="W4" s="444"/>
      <c r="Z4" s="27"/>
    </row>
    <row r="5" spans="1:35" ht="63" customHeight="1" x14ac:dyDescent="0.2">
      <c r="B5" s="441"/>
      <c r="C5" s="442"/>
      <c r="D5" s="442"/>
      <c r="E5" s="442"/>
      <c r="F5" s="442"/>
      <c r="G5" s="442"/>
      <c r="H5" s="442"/>
      <c r="I5" s="442"/>
      <c r="J5" s="455" t="str">
        <f>Ramavtalsområde</f>
        <v>Resebyråtjänster</v>
      </c>
      <c r="K5" s="456"/>
      <c r="L5" s="456"/>
      <c r="M5" s="456"/>
      <c r="N5" s="456"/>
      <c r="O5" s="457"/>
      <c r="P5" s="445"/>
      <c r="Q5" s="445"/>
      <c r="R5" s="445"/>
      <c r="S5" s="445"/>
      <c r="T5" s="445"/>
      <c r="U5" s="445"/>
      <c r="V5" s="445"/>
      <c r="W5" s="446"/>
      <c r="AC5" s="176"/>
      <c r="AD5" s="176"/>
      <c r="AE5" s="176"/>
      <c r="AF5" s="176"/>
    </row>
    <row r="6" spans="1:35" ht="26.25" customHeight="1" x14ac:dyDescent="0.2">
      <c r="B6" s="447" t="s">
        <v>158</v>
      </c>
      <c r="C6" s="447"/>
      <c r="D6" s="447"/>
      <c r="E6" s="447"/>
      <c r="F6" s="447"/>
      <c r="G6" s="447"/>
      <c r="H6" s="447"/>
      <c r="I6" s="447"/>
      <c r="J6" s="449" t="s">
        <v>444</v>
      </c>
      <c r="K6" s="450"/>
      <c r="L6" s="450"/>
      <c r="M6" s="450"/>
      <c r="N6" s="450"/>
      <c r="O6" s="451"/>
      <c r="P6" s="26"/>
      <c r="Q6" s="2"/>
      <c r="R6" s="2"/>
      <c r="S6" s="2"/>
      <c r="T6" s="2"/>
      <c r="U6" s="2"/>
      <c r="V6" s="2"/>
      <c r="W6" s="2"/>
      <c r="AC6" s="176"/>
      <c r="AD6" s="176"/>
      <c r="AE6" s="176"/>
      <c r="AF6" s="176"/>
    </row>
    <row r="7" spans="1:35" ht="18" customHeight="1" x14ac:dyDescent="0.2">
      <c r="B7" s="448" t="s">
        <v>72</v>
      </c>
      <c r="C7" s="448"/>
      <c r="D7" s="448"/>
      <c r="E7" s="448"/>
      <c r="F7" s="448"/>
      <c r="G7" s="448"/>
      <c r="H7" s="448"/>
      <c r="I7" s="448"/>
      <c r="J7" s="449"/>
      <c r="K7" s="450"/>
      <c r="L7" s="450"/>
      <c r="M7" s="450"/>
      <c r="N7" s="450"/>
      <c r="O7" s="451"/>
      <c r="P7" s="28" t="s">
        <v>29</v>
      </c>
      <c r="Q7" s="2"/>
      <c r="R7" s="2"/>
      <c r="S7" s="2"/>
      <c r="T7" s="2"/>
      <c r="U7" s="2"/>
      <c r="V7" s="2"/>
      <c r="W7" s="2"/>
      <c r="AC7" s="176"/>
      <c r="AD7" s="176"/>
      <c r="AE7" s="176"/>
      <c r="AF7" s="176"/>
    </row>
    <row r="8" spans="1:35" ht="27.75" customHeight="1" x14ac:dyDescent="0.2">
      <c r="B8" s="331" t="s">
        <v>6</v>
      </c>
      <c r="C8" s="364"/>
      <c r="D8" s="364"/>
      <c r="E8" s="364"/>
      <c r="F8" s="364"/>
      <c r="G8" s="364"/>
      <c r="H8" s="331" t="s">
        <v>31</v>
      </c>
      <c r="I8" s="425"/>
      <c r="J8" s="458" t="str">
        <f>Ramavtalsnummer</f>
        <v>23.3-9790-2023</v>
      </c>
      <c r="K8" s="459"/>
      <c r="L8" s="459"/>
      <c r="M8" s="459"/>
      <c r="N8" s="459"/>
      <c r="O8" s="460"/>
      <c r="P8" s="424" t="s">
        <v>30</v>
      </c>
      <c r="Q8" s="424"/>
      <c r="R8" s="424"/>
      <c r="S8" s="424"/>
      <c r="T8" s="424"/>
      <c r="U8" s="424"/>
      <c r="V8" s="424" t="s">
        <v>31</v>
      </c>
      <c r="W8" s="424"/>
      <c r="AC8" s="176"/>
      <c r="AD8" s="176"/>
      <c r="AE8" s="176"/>
      <c r="AF8" s="176"/>
    </row>
    <row r="9" spans="1:35" ht="19.5" customHeight="1" x14ac:dyDescent="0.2">
      <c r="B9" s="418"/>
      <c r="C9" s="419"/>
      <c r="D9" s="419"/>
      <c r="E9" s="419"/>
      <c r="F9" s="419"/>
      <c r="G9" s="419"/>
      <c r="H9" s="418"/>
      <c r="I9" s="420"/>
      <c r="J9" s="354" t="s">
        <v>249</v>
      </c>
      <c r="K9" s="355"/>
      <c r="L9" s="355"/>
      <c r="M9" s="355"/>
      <c r="N9" s="355"/>
      <c r="O9" s="356"/>
      <c r="P9" s="426"/>
      <c r="Q9" s="426"/>
      <c r="R9" s="426"/>
      <c r="S9" s="426"/>
      <c r="T9" s="426"/>
      <c r="U9" s="426"/>
      <c r="V9" s="427"/>
      <c r="W9" s="427"/>
      <c r="AA9" s="173" t="b">
        <f>IF(P9="",TRUE,FALSE)</f>
        <v>1</v>
      </c>
      <c r="AB9" s="174" t="b">
        <f>IF(V9="",TRUE,FALSE)</f>
        <v>1</v>
      </c>
      <c r="AC9" s="176"/>
      <c r="AD9" s="176"/>
      <c r="AE9" s="176"/>
      <c r="AF9" s="176"/>
      <c r="AH9" s="175" t="b">
        <f>OR(AA9:AG9)</f>
        <v>1</v>
      </c>
    </row>
    <row r="10" spans="1:35" s="29" customFormat="1" ht="27.75" customHeight="1" x14ac:dyDescent="0.2">
      <c r="A10" s="135"/>
      <c r="B10" s="422" t="s">
        <v>7</v>
      </c>
      <c r="C10" s="422"/>
      <c r="D10" s="422"/>
      <c r="E10" s="422" t="s">
        <v>5</v>
      </c>
      <c r="F10" s="422"/>
      <c r="G10" s="422"/>
      <c r="H10" s="422" t="s">
        <v>56</v>
      </c>
      <c r="I10" s="422"/>
      <c r="J10" s="357" t="str">
        <f>"Version "&amp;CurrentVersion</f>
        <v>Version 1.10</v>
      </c>
      <c r="K10" s="358"/>
      <c r="L10" s="358"/>
      <c r="M10" s="358"/>
      <c r="N10" s="358"/>
      <c r="O10" s="359"/>
      <c r="P10" s="424" t="s">
        <v>1</v>
      </c>
      <c r="Q10" s="424"/>
      <c r="R10" s="424"/>
      <c r="S10" s="424"/>
      <c r="T10" s="424" t="s">
        <v>3</v>
      </c>
      <c r="U10" s="424"/>
      <c r="V10" s="424"/>
      <c r="W10" s="424"/>
      <c r="AA10" s="177"/>
      <c r="AB10" s="174"/>
      <c r="AC10" s="176"/>
      <c r="AD10" s="176"/>
      <c r="AE10" s="176"/>
      <c r="AF10" s="176"/>
      <c r="AG10" s="176"/>
      <c r="AH10" s="175"/>
      <c r="AI10" s="175"/>
    </row>
    <row r="11" spans="1:35" ht="19.5" customHeight="1" x14ac:dyDescent="0.2">
      <c r="B11" s="421"/>
      <c r="C11" s="421"/>
      <c r="D11" s="421"/>
      <c r="E11" s="421"/>
      <c r="F11" s="421"/>
      <c r="G11" s="421"/>
      <c r="H11" s="421"/>
      <c r="I11" s="421"/>
      <c r="P11" s="427"/>
      <c r="Q11" s="427"/>
      <c r="R11" s="427"/>
      <c r="S11" s="427"/>
      <c r="T11" s="427"/>
      <c r="U11" s="427"/>
      <c r="V11" s="427"/>
      <c r="W11" s="427"/>
      <c r="AA11" s="173" t="b">
        <f>IF(P11="",TRUE,FALSE)</f>
        <v>1</v>
      </c>
      <c r="AB11" s="174" t="b">
        <f>IF(T11="",TRUE,FALSE)</f>
        <v>1</v>
      </c>
      <c r="AC11" s="176"/>
      <c r="AD11" s="176"/>
      <c r="AE11" s="176"/>
      <c r="AF11" s="176"/>
      <c r="AH11" s="175" t="b">
        <f>OR(AA11:AG11)</f>
        <v>1</v>
      </c>
    </row>
    <row r="12" spans="1:35" ht="27.75" customHeight="1" x14ac:dyDescent="0.2">
      <c r="B12" s="422" t="s">
        <v>55</v>
      </c>
      <c r="C12" s="422"/>
      <c r="D12" s="422"/>
      <c r="E12" s="422" t="s">
        <v>1</v>
      </c>
      <c r="F12" s="422"/>
      <c r="G12" s="422"/>
      <c r="H12" s="422" t="s">
        <v>2</v>
      </c>
      <c r="I12" s="422"/>
      <c r="P12" s="424" t="s">
        <v>7</v>
      </c>
      <c r="Q12" s="424"/>
      <c r="R12" s="424"/>
      <c r="S12" s="365"/>
      <c r="T12" s="424" t="s">
        <v>5</v>
      </c>
      <c r="U12" s="424"/>
      <c r="V12" s="424" t="s">
        <v>56</v>
      </c>
      <c r="W12" s="424"/>
      <c r="AC12" s="176"/>
      <c r="AD12" s="176"/>
      <c r="AE12" s="176"/>
      <c r="AF12" s="176"/>
    </row>
    <row r="13" spans="1:35" ht="19.5" customHeight="1" x14ac:dyDescent="0.2">
      <c r="B13" s="421"/>
      <c r="C13" s="421"/>
      <c r="D13" s="421"/>
      <c r="E13" s="421"/>
      <c r="F13" s="421"/>
      <c r="G13" s="421"/>
      <c r="H13" s="421"/>
      <c r="I13" s="421"/>
      <c r="P13" s="427"/>
      <c r="Q13" s="427"/>
      <c r="R13" s="427"/>
      <c r="S13" s="432"/>
      <c r="T13" s="427"/>
      <c r="U13" s="427"/>
      <c r="V13" s="427"/>
      <c r="W13" s="427"/>
      <c r="AA13" s="173" t="b">
        <f>IF(P13="",TRUE,FALSE)</f>
        <v>1</v>
      </c>
      <c r="AB13" s="174" t="b">
        <f>IF(T13="",TRUE,FALSE)</f>
        <v>1</v>
      </c>
      <c r="AC13" s="174" t="b">
        <f>IF(V13="",TRUE,FALSE)</f>
        <v>1</v>
      </c>
      <c r="AD13" s="176"/>
      <c r="AE13" s="176"/>
      <c r="AF13" s="176"/>
      <c r="AH13" s="175" t="b">
        <f>OR(AA13:AG13)</f>
        <v>1</v>
      </c>
    </row>
    <row r="14" spans="1:35" ht="27.75" customHeight="1" x14ac:dyDescent="0.2">
      <c r="B14" s="422" t="s">
        <v>134</v>
      </c>
      <c r="C14" s="422"/>
      <c r="D14" s="422"/>
      <c r="E14" s="331" t="s">
        <v>3</v>
      </c>
      <c r="F14" s="364"/>
      <c r="G14" s="364"/>
      <c r="H14" s="364"/>
      <c r="I14" s="425"/>
      <c r="P14" s="365" t="s">
        <v>2</v>
      </c>
      <c r="Q14" s="366"/>
      <c r="R14" s="366"/>
      <c r="S14" s="366"/>
      <c r="T14" s="365" t="s">
        <v>32</v>
      </c>
      <c r="U14" s="366"/>
      <c r="V14" s="366"/>
      <c r="W14" s="367"/>
      <c r="AC14" s="176"/>
      <c r="AD14" s="176"/>
      <c r="AE14" s="176"/>
      <c r="AF14" s="176"/>
    </row>
    <row r="15" spans="1:35" ht="19.5" customHeight="1" x14ac:dyDescent="0.2">
      <c r="B15" s="421"/>
      <c r="C15" s="421"/>
      <c r="D15" s="421"/>
      <c r="E15" s="418" t="s">
        <v>0</v>
      </c>
      <c r="F15" s="419"/>
      <c r="G15" s="419"/>
      <c r="H15" s="419"/>
      <c r="I15" s="420"/>
      <c r="P15" s="405"/>
      <c r="Q15" s="406"/>
      <c r="R15" s="406"/>
      <c r="S15" s="406"/>
      <c r="T15" s="405"/>
      <c r="U15" s="406"/>
      <c r="V15" s="406"/>
      <c r="W15" s="407"/>
      <c r="AA15" s="173" t="b">
        <f>IF(P15="",TRUE,FALSE)</f>
        <v>1</v>
      </c>
      <c r="AB15" s="174" t="b">
        <f>IF(T15="",TRUE,FALSE)</f>
        <v>1</v>
      </c>
      <c r="AC15" s="176"/>
      <c r="AD15" s="176"/>
      <c r="AE15" s="176"/>
      <c r="AF15" s="176"/>
      <c r="AH15" s="175" t="b">
        <f>OR(AA15:AG15)</f>
        <v>1</v>
      </c>
    </row>
    <row r="16" spans="1:35" ht="27.75" customHeight="1" x14ac:dyDescent="0.2">
      <c r="B16" s="422" t="s">
        <v>400</v>
      </c>
      <c r="C16" s="422"/>
      <c r="D16" s="422"/>
      <c r="E16" s="364"/>
      <c r="F16" s="364"/>
      <c r="G16" s="364"/>
      <c r="H16" s="364"/>
      <c r="I16" s="364"/>
      <c r="J16" s="41"/>
      <c r="K16" s="41"/>
      <c r="P16" s="365" t="s">
        <v>33</v>
      </c>
      <c r="Q16" s="366"/>
      <c r="R16" s="367"/>
      <c r="S16" s="365" t="s">
        <v>246</v>
      </c>
      <c r="T16" s="366"/>
      <c r="U16" s="366"/>
      <c r="V16" s="366"/>
      <c r="W16" s="367"/>
      <c r="AC16" s="176"/>
      <c r="AD16" s="176"/>
      <c r="AE16" s="176"/>
      <c r="AF16" s="176"/>
    </row>
    <row r="17" spans="2:34" ht="19.5" customHeight="1" x14ac:dyDescent="0.2">
      <c r="B17" s="421"/>
      <c r="C17" s="421"/>
      <c r="D17" s="421"/>
      <c r="E17" s="428" t="s">
        <v>0</v>
      </c>
      <c r="F17" s="428"/>
      <c r="G17" s="428"/>
      <c r="H17" s="428"/>
      <c r="I17" s="428"/>
      <c r="P17" s="432"/>
      <c r="Q17" s="433"/>
      <c r="R17" s="434"/>
      <c r="S17" s="429"/>
      <c r="T17" s="430"/>
      <c r="U17" s="430"/>
      <c r="V17" s="430"/>
      <c r="W17" s="431"/>
      <c r="AA17" s="173" t="b">
        <f>IF(OR(P17="Ja",P17="Nej"),FALSE,TRUE)</f>
        <v>1</v>
      </c>
      <c r="AB17" s="176" t="b">
        <f>AND(P17="Nej",S17="")</f>
        <v>0</v>
      </c>
      <c r="AC17" s="176"/>
      <c r="AD17" s="176"/>
      <c r="AE17" s="176"/>
      <c r="AF17" s="176"/>
      <c r="AH17" s="175" t="b">
        <f>OR(AA17:AG17)</f>
        <v>1</v>
      </c>
    </row>
    <row r="18" spans="2:34" ht="19.5" customHeight="1" x14ac:dyDescent="0.2">
      <c r="B18" s="220"/>
      <c r="C18" s="220"/>
      <c r="D18" s="220"/>
      <c r="E18" s="220"/>
      <c r="F18" s="220"/>
      <c r="G18" s="220"/>
      <c r="H18" s="220"/>
      <c r="I18" s="220"/>
      <c r="P18" s="221"/>
      <c r="Q18" s="221"/>
      <c r="R18" s="221"/>
      <c r="S18" s="223"/>
      <c r="T18" s="223"/>
      <c r="U18" s="223"/>
      <c r="V18" s="223"/>
      <c r="W18" s="223"/>
      <c r="AC18" s="176"/>
      <c r="AD18" s="176"/>
      <c r="AE18" s="176"/>
      <c r="AF18" s="176"/>
    </row>
    <row r="19" spans="2:34" ht="17.25" customHeight="1" x14ac:dyDescent="0.2">
      <c r="B19" s="26" t="s">
        <v>232</v>
      </c>
      <c r="P19" s="26" t="s">
        <v>233</v>
      </c>
      <c r="AC19" s="176"/>
      <c r="AD19" s="176"/>
      <c r="AE19" s="176"/>
      <c r="AF19" s="176"/>
    </row>
    <row r="20" spans="2:34" ht="12.75" customHeight="1" x14ac:dyDescent="0.2">
      <c r="B20" s="390" t="s">
        <v>261</v>
      </c>
      <c r="C20" s="391"/>
      <c r="D20" s="391"/>
      <c r="E20" s="391"/>
      <c r="F20" s="391"/>
      <c r="G20" s="391"/>
      <c r="H20" s="391"/>
      <c r="I20" s="392"/>
      <c r="P20" s="390" t="s">
        <v>262</v>
      </c>
      <c r="Q20" s="391"/>
      <c r="R20" s="391"/>
      <c r="S20" s="391"/>
      <c r="T20" s="391"/>
      <c r="U20" s="391"/>
      <c r="V20" s="391"/>
      <c r="W20" s="392"/>
      <c r="AC20" s="176"/>
      <c r="AD20" s="176"/>
      <c r="AE20" s="176"/>
      <c r="AF20" s="176"/>
    </row>
    <row r="21" spans="2:34" ht="12.75" customHeight="1" x14ac:dyDescent="0.2">
      <c r="B21" s="393"/>
      <c r="C21" s="394"/>
      <c r="D21" s="394"/>
      <c r="E21" s="394"/>
      <c r="F21" s="394"/>
      <c r="G21" s="394"/>
      <c r="H21" s="394"/>
      <c r="I21" s="395"/>
      <c r="P21" s="393"/>
      <c r="Q21" s="394"/>
      <c r="R21" s="394"/>
      <c r="S21" s="394"/>
      <c r="T21" s="394"/>
      <c r="U21" s="394"/>
      <c r="V21" s="394"/>
      <c r="W21" s="395"/>
      <c r="AC21" s="176"/>
      <c r="AD21" s="176"/>
      <c r="AE21" s="176"/>
      <c r="AF21" s="176"/>
    </row>
    <row r="22" spans="2:34" ht="12.75" customHeight="1" x14ac:dyDescent="0.2">
      <c r="B22" s="393"/>
      <c r="C22" s="394"/>
      <c r="D22" s="394"/>
      <c r="E22" s="394"/>
      <c r="F22" s="394"/>
      <c r="G22" s="394"/>
      <c r="H22" s="394"/>
      <c r="I22" s="395"/>
      <c r="P22" s="393"/>
      <c r="Q22" s="394"/>
      <c r="R22" s="394"/>
      <c r="S22" s="394"/>
      <c r="T22" s="394"/>
      <c r="U22" s="394"/>
      <c r="V22" s="394"/>
      <c r="W22" s="395"/>
      <c r="AC22" s="176"/>
      <c r="AD22" s="176"/>
      <c r="AE22" s="176"/>
      <c r="AF22" s="176"/>
    </row>
    <row r="23" spans="2:34" ht="12.75" customHeight="1" x14ac:dyDescent="0.2">
      <c r="B23" s="393"/>
      <c r="C23" s="394"/>
      <c r="D23" s="394"/>
      <c r="E23" s="394"/>
      <c r="F23" s="394"/>
      <c r="G23" s="394"/>
      <c r="H23" s="394"/>
      <c r="I23" s="395"/>
      <c r="P23" s="393"/>
      <c r="Q23" s="394"/>
      <c r="R23" s="394"/>
      <c r="S23" s="394"/>
      <c r="T23" s="394"/>
      <c r="U23" s="394"/>
      <c r="V23" s="394"/>
      <c r="W23" s="395"/>
      <c r="AC23" s="176"/>
      <c r="AD23" s="176"/>
      <c r="AE23" s="176"/>
      <c r="AF23" s="176"/>
    </row>
    <row r="24" spans="2:34" ht="54.4" customHeight="1" x14ac:dyDescent="0.2">
      <c r="B24" s="393"/>
      <c r="C24" s="394"/>
      <c r="D24" s="394"/>
      <c r="E24" s="394"/>
      <c r="F24" s="394"/>
      <c r="G24" s="394"/>
      <c r="H24" s="394"/>
      <c r="I24" s="395"/>
      <c r="P24" s="396"/>
      <c r="Q24" s="397"/>
      <c r="R24" s="397"/>
      <c r="S24" s="397"/>
      <c r="T24" s="397"/>
      <c r="U24" s="397"/>
      <c r="V24" s="397"/>
      <c r="W24" s="398"/>
      <c r="AC24" s="176"/>
      <c r="AD24" s="176"/>
      <c r="AE24" s="176"/>
      <c r="AF24" s="176"/>
    </row>
    <row r="25" spans="2:34" ht="43.15" customHeight="1" x14ac:dyDescent="0.2">
      <c r="B25" s="396"/>
      <c r="C25" s="397"/>
      <c r="D25" s="397"/>
      <c r="E25" s="397"/>
      <c r="F25" s="397"/>
      <c r="G25" s="397"/>
      <c r="H25" s="397"/>
      <c r="I25" s="398"/>
      <c r="AC25" s="176"/>
      <c r="AD25" s="176"/>
      <c r="AE25" s="176"/>
      <c r="AF25" s="176"/>
    </row>
    <row r="26" spans="2:34" ht="17.25" customHeight="1" x14ac:dyDescent="0.2">
      <c r="B26" s="53"/>
      <c r="C26" s="38"/>
      <c r="D26" s="38"/>
      <c r="E26" s="38"/>
      <c r="F26" s="38"/>
      <c r="G26" s="38"/>
      <c r="H26" s="38"/>
      <c r="P26" s="26" t="s">
        <v>247</v>
      </c>
    </row>
    <row r="27" spans="2:34" ht="55.5" customHeight="1" x14ac:dyDescent="0.2">
      <c r="B27" s="44" t="s">
        <v>228</v>
      </c>
      <c r="P27" s="408" t="s">
        <v>248</v>
      </c>
      <c r="Q27" s="409"/>
      <c r="R27" s="409"/>
      <c r="S27" s="409"/>
      <c r="T27" s="409"/>
      <c r="U27" s="409"/>
      <c r="V27" s="409"/>
      <c r="W27" s="410"/>
      <c r="AC27" s="176"/>
      <c r="AD27" s="176"/>
      <c r="AE27" s="176"/>
      <c r="AF27" s="176"/>
    </row>
    <row r="28" spans="2:34" ht="115.5" customHeight="1" x14ac:dyDescent="0.2">
      <c r="B28" s="400"/>
      <c r="C28" s="401"/>
      <c r="D28" s="401"/>
      <c r="E28" s="401"/>
      <c r="F28" s="401"/>
      <c r="G28" s="401"/>
      <c r="H28" s="401"/>
      <c r="I28" s="401"/>
      <c r="P28" s="402"/>
      <c r="Q28" s="403"/>
      <c r="R28" s="403"/>
      <c r="S28" s="403"/>
      <c r="T28" s="403"/>
      <c r="U28" s="403"/>
      <c r="V28" s="403"/>
      <c r="W28" s="404"/>
      <c r="AC28" s="176"/>
      <c r="AD28" s="176"/>
      <c r="AE28" s="176"/>
      <c r="AF28" s="176"/>
    </row>
    <row r="29" spans="2:34" ht="17.25" customHeight="1" x14ac:dyDescent="0.2">
      <c r="B29" s="53"/>
      <c r="C29" s="38"/>
      <c r="D29" s="38"/>
      <c r="E29" s="38"/>
      <c r="F29" s="38"/>
      <c r="G29" s="38"/>
      <c r="H29" s="38"/>
    </row>
    <row r="30" spans="2:34" ht="27.75" customHeight="1" x14ac:dyDescent="0.2">
      <c r="B30" s="399" t="s">
        <v>239</v>
      </c>
      <c r="C30" s="399"/>
      <c r="D30" s="399" t="s">
        <v>240</v>
      </c>
      <c r="E30" s="399"/>
      <c r="G30" s="341" t="s">
        <v>110</v>
      </c>
      <c r="H30" s="341"/>
      <c r="I30" s="341"/>
    </row>
    <row r="31" spans="2:34" ht="19.5" customHeight="1" x14ac:dyDescent="0.2">
      <c r="B31" s="388"/>
      <c r="C31" s="389"/>
      <c r="D31" s="423"/>
      <c r="E31" s="423"/>
      <c r="G31" s="400" t="str">
        <f>E15</f>
        <v>     </v>
      </c>
      <c r="H31" s="400"/>
      <c r="I31" s="400"/>
    </row>
    <row r="32" spans="2:34" ht="12.75" customHeight="1" x14ac:dyDescent="0.2"/>
    <row r="33" spans="1:43" ht="27.75" customHeight="1" x14ac:dyDescent="0.2">
      <c r="B33" s="399" t="s">
        <v>50</v>
      </c>
      <c r="C33" s="399"/>
      <c r="D33" s="399" t="s">
        <v>51</v>
      </c>
      <c r="E33" s="399"/>
      <c r="G33" s="412" t="s">
        <v>256</v>
      </c>
      <c r="H33" s="413"/>
      <c r="I33" s="416"/>
    </row>
    <row r="34" spans="1:43" ht="19.5" customHeight="1" x14ac:dyDescent="0.2">
      <c r="B34" s="388"/>
      <c r="C34" s="389"/>
      <c r="D34" s="411"/>
      <c r="E34" s="411"/>
      <c r="G34" s="414"/>
      <c r="H34" s="415"/>
      <c r="I34" s="417"/>
      <c r="P34" s="54"/>
      <c r="Q34" s="54"/>
      <c r="R34" s="54"/>
    </row>
    <row r="35" spans="1:43" ht="12.75" customHeight="1" x14ac:dyDescent="0.2">
      <c r="F35" s="41"/>
    </row>
    <row r="36" spans="1:43" ht="27.75" customHeight="1" x14ac:dyDescent="0.2">
      <c r="B36" s="399" t="s">
        <v>241</v>
      </c>
      <c r="C36" s="399"/>
      <c r="D36" s="399" t="s">
        <v>242</v>
      </c>
      <c r="E36" s="399"/>
      <c r="G36" s="399" t="s">
        <v>305</v>
      </c>
      <c r="H36" s="399"/>
    </row>
    <row r="37" spans="1:43" ht="19.5" customHeight="1" x14ac:dyDescent="0.2">
      <c r="B37" s="388"/>
      <c r="C37" s="389"/>
      <c r="D37" s="388"/>
      <c r="E37" s="389"/>
      <c r="G37" s="388"/>
      <c r="H37" s="389"/>
      <c r="P37" s="54"/>
      <c r="Q37" s="54"/>
      <c r="R37" s="54"/>
    </row>
    <row r="38" spans="1:43" ht="12.75" customHeight="1" x14ac:dyDescent="0.2"/>
    <row r="39" spans="1:43" ht="26.25" hidden="1" customHeight="1" x14ac:dyDescent="0.2">
      <c r="B39" s="487" t="s">
        <v>226</v>
      </c>
      <c r="C39" s="488"/>
      <c r="D39" s="488"/>
      <c r="E39" s="488"/>
      <c r="F39" s="488"/>
      <c r="G39" s="488"/>
      <c r="H39" s="488"/>
      <c r="I39" s="489"/>
      <c r="M39" s="274"/>
      <c r="N39" s="274"/>
    </row>
    <row r="40" spans="1:43" ht="26.25" hidden="1" customHeight="1" x14ac:dyDescent="0.2">
      <c r="B40" s="511" t="s">
        <v>197</v>
      </c>
      <c r="C40" s="512"/>
      <c r="D40" s="512"/>
      <c r="E40" s="512"/>
      <c r="F40" s="512"/>
      <c r="G40" s="512"/>
      <c r="H40" s="512"/>
      <c r="I40" s="513"/>
      <c r="M40" s="275"/>
      <c r="N40" s="275"/>
    </row>
    <row r="41" spans="1:43" ht="12.75" hidden="1" customHeight="1" x14ac:dyDescent="0.2">
      <c r="B41" s="35"/>
      <c r="C41" s="35"/>
      <c r="D41" s="35"/>
      <c r="E41" s="35"/>
      <c r="F41" s="35"/>
      <c r="G41" s="35"/>
      <c r="H41" s="35"/>
      <c r="I41" s="35"/>
    </row>
    <row r="42" spans="1:43" ht="27.75" hidden="1" customHeight="1" x14ac:dyDescent="0.2">
      <c r="B42" s="487" t="s">
        <v>227</v>
      </c>
      <c r="C42" s="488"/>
      <c r="D42" s="488"/>
      <c r="E42" s="488"/>
      <c r="F42" s="488"/>
      <c r="G42" s="488"/>
      <c r="H42" s="488"/>
      <c r="I42" s="489"/>
      <c r="M42" s="274"/>
      <c r="N42" s="274"/>
    </row>
    <row r="43" spans="1:43" ht="25.5" hidden="1" customHeight="1" x14ac:dyDescent="0.2">
      <c r="B43" s="511" t="s">
        <v>300</v>
      </c>
      <c r="C43" s="512"/>
      <c r="D43" s="512"/>
      <c r="E43" s="512"/>
      <c r="F43" s="512"/>
      <c r="G43" s="512"/>
      <c r="H43" s="512"/>
      <c r="I43" s="513"/>
      <c r="M43" s="275"/>
      <c r="N43" s="275"/>
      <c r="P43" s="276"/>
      <c r="Q43" s="276"/>
      <c r="R43" s="276"/>
      <c r="V43" s="41"/>
    </row>
    <row r="44" spans="1:43" ht="12.75" customHeight="1" x14ac:dyDescent="0.2">
      <c r="B44" s="277"/>
      <c r="C44" s="277"/>
      <c r="D44" s="278"/>
      <c r="E44" s="278"/>
      <c r="F44" s="278"/>
      <c r="M44" s="29"/>
      <c r="N44" s="29"/>
    </row>
    <row r="45" spans="1:43" ht="18" x14ac:dyDescent="0.2">
      <c r="B45" s="387" t="s">
        <v>212</v>
      </c>
      <c r="C45" s="387"/>
      <c r="D45" s="387"/>
      <c r="E45" s="387"/>
      <c r="F45" s="387"/>
      <c r="I45" s="41"/>
      <c r="M45" s="29"/>
      <c r="N45" s="29"/>
      <c r="P45" s="386" t="s">
        <v>52</v>
      </c>
      <c r="Q45" s="386"/>
      <c r="X45" s="157"/>
      <c r="Y45" s="30"/>
      <c r="Z45" s="30"/>
    </row>
    <row r="46" spans="1:43" x14ac:dyDescent="0.2">
      <c r="B46" s="370"/>
      <c r="C46" s="370"/>
      <c r="D46" s="370"/>
      <c r="E46" s="370"/>
      <c r="F46" s="370"/>
      <c r="G46" s="51"/>
      <c r="I46" s="158" t="s">
        <v>171</v>
      </c>
      <c r="P46" s="370"/>
      <c r="Q46" s="370"/>
      <c r="R46" s="370"/>
      <c r="S46" s="370"/>
      <c r="T46" s="370"/>
    </row>
    <row r="47" spans="1:43" ht="51" customHeight="1" x14ac:dyDescent="0.2">
      <c r="B47" s="193" t="s">
        <v>215</v>
      </c>
      <c r="C47" s="377" t="s">
        <v>213</v>
      </c>
      <c r="D47" s="377"/>
      <c r="E47" s="377"/>
      <c r="F47" s="378" t="s">
        <v>384</v>
      </c>
      <c r="G47" s="379"/>
      <c r="H47" s="379"/>
      <c r="I47" s="379"/>
      <c r="J47" s="380"/>
      <c r="K47" s="194" t="s">
        <v>396</v>
      </c>
      <c r="L47" s="198" t="s">
        <v>349</v>
      </c>
      <c r="M47" s="195" t="s">
        <v>308</v>
      </c>
      <c r="N47" s="195" t="s">
        <v>309</v>
      </c>
      <c r="P47" s="487" t="s">
        <v>214</v>
      </c>
      <c r="Q47" s="488"/>
      <c r="R47" s="488"/>
      <c r="S47" s="489"/>
      <c r="T47" s="196" t="s">
        <v>348</v>
      </c>
      <c r="U47" s="197" t="s">
        <v>345</v>
      </c>
      <c r="V47" s="196" t="s">
        <v>347</v>
      </c>
      <c r="W47" s="197" t="s">
        <v>346</v>
      </c>
      <c r="X47" s="485" t="s">
        <v>229</v>
      </c>
      <c r="Y47" s="486"/>
    </row>
    <row r="48" spans="1:43" ht="43.5" customHeight="1" x14ac:dyDescent="0.2">
      <c r="A48" s="134" t="b">
        <f t="shared" ref="A48:A73" si="0">INDEX(Självbokning,MATCH($C48,ResOpt,0))</f>
        <v>1</v>
      </c>
      <c r="B48" s="163" t="s">
        <v>100</v>
      </c>
      <c r="C48" s="320" t="s">
        <v>343</v>
      </c>
      <c r="D48" s="321"/>
      <c r="E48" s="322"/>
      <c r="F48" s="323"/>
      <c r="G48" s="324"/>
      <c r="H48" s="324"/>
      <c r="I48" s="324"/>
      <c r="J48" s="325"/>
      <c r="K48" s="192"/>
      <c r="L48" s="269" t="str">
        <f t="shared" ref="L48:L67" si="1">IF(C48="Välj Tjänst","",INDEX(ArvodePer,MATCH(C48,ResOpt,0)))</f>
        <v/>
      </c>
      <c r="M48" s="159"/>
      <c r="N48" s="160"/>
      <c r="P48" s="326"/>
      <c r="Q48" s="327"/>
      <c r="R48" s="327"/>
      <c r="S48" s="328"/>
      <c r="T48" s="199"/>
      <c r="U48" s="200">
        <f>IFERROR(T48*M48,"")</f>
        <v>0</v>
      </c>
      <c r="V48" s="199"/>
      <c r="W48" s="200">
        <f>IFERROR(V48*N48,"")</f>
        <v>0</v>
      </c>
      <c r="X48" s="360">
        <f>IFERROR(U48+W48,"")</f>
        <v>0</v>
      </c>
      <c r="Y48" s="361"/>
      <c r="Z48" s="172"/>
      <c r="AB48" s="174" t="b">
        <f>AND(AND(LEFT(C48,4)&lt;&gt;"Välj",C48&lt;&gt;""),ISBLANK(X48))</f>
        <v>0</v>
      </c>
      <c r="AC48" s="174" t="b">
        <f t="shared" ref="AC48:AC73" si="2">IF(M48=0,FALSE(),ISBLANK(T48))</f>
        <v>0</v>
      </c>
      <c r="AD48" s="174" t="b">
        <f t="shared" ref="AD48:AD73" si="3">IF(N48=0,FALSE(),ISBLANK(V48))</f>
        <v>0</v>
      </c>
      <c r="AH48" s="175" t="b">
        <f t="shared" ref="AH48:AH73" si="4">OR(AA48:AG48)</f>
        <v>0</v>
      </c>
      <c r="AJ48" s="164"/>
      <c r="AK48" s="164"/>
      <c r="AL48" s="164"/>
      <c r="AM48" s="164"/>
      <c r="AN48" s="164"/>
      <c r="AO48" s="164"/>
      <c r="AP48" s="164"/>
      <c r="AQ48" s="164"/>
    </row>
    <row r="49" spans="1:34" ht="42.75" customHeight="1" x14ac:dyDescent="0.2">
      <c r="A49" s="134" t="b">
        <f t="shared" si="0"/>
        <v>1</v>
      </c>
      <c r="B49" s="163" t="s">
        <v>101</v>
      </c>
      <c r="C49" s="320" t="s">
        <v>343</v>
      </c>
      <c r="D49" s="321"/>
      <c r="E49" s="322"/>
      <c r="F49" s="323"/>
      <c r="G49" s="324"/>
      <c r="H49" s="324"/>
      <c r="I49" s="324"/>
      <c r="J49" s="325"/>
      <c r="K49" s="192"/>
      <c r="L49" s="269" t="str">
        <f t="shared" si="1"/>
        <v/>
      </c>
      <c r="M49" s="159"/>
      <c r="N49" s="160"/>
      <c r="P49" s="326"/>
      <c r="Q49" s="327"/>
      <c r="R49" s="327"/>
      <c r="S49" s="328"/>
      <c r="T49" s="199"/>
      <c r="U49" s="200">
        <f t="shared" ref="U49:U67" si="5">IFERROR(T49*M49,"")</f>
        <v>0</v>
      </c>
      <c r="V49" s="199"/>
      <c r="W49" s="200">
        <f t="shared" ref="W49:W67" si="6">IFERROR(V49*N49,"")</f>
        <v>0</v>
      </c>
      <c r="X49" s="360">
        <f t="shared" ref="X49:X67" si="7">IFERROR(U49+W49,"")</f>
        <v>0</v>
      </c>
      <c r="Y49" s="361"/>
      <c r="AB49" s="174" t="b">
        <f t="shared" ref="AB49:AB73" si="8">AND(AND(LEFT(C49,4)&lt;&gt;"Välj",C49&lt;&gt;""),ISBLANK(X49))</f>
        <v>0</v>
      </c>
      <c r="AC49" s="174" t="b">
        <f t="shared" si="2"/>
        <v>0</v>
      </c>
      <c r="AD49" s="174" t="b">
        <f t="shared" si="3"/>
        <v>0</v>
      </c>
      <c r="AH49" s="175" t="b">
        <f t="shared" si="4"/>
        <v>0</v>
      </c>
    </row>
    <row r="50" spans="1:34" ht="42.75" customHeight="1" x14ac:dyDescent="0.2">
      <c r="A50" s="134" t="b">
        <f t="shared" si="0"/>
        <v>1</v>
      </c>
      <c r="B50" s="163" t="s">
        <v>102</v>
      </c>
      <c r="C50" s="320" t="s">
        <v>343</v>
      </c>
      <c r="D50" s="321"/>
      <c r="E50" s="322"/>
      <c r="F50" s="323"/>
      <c r="G50" s="324"/>
      <c r="H50" s="324"/>
      <c r="I50" s="324"/>
      <c r="J50" s="325"/>
      <c r="K50" s="192"/>
      <c r="L50" s="269" t="str">
        <f t="shared" si="1"/>
        <v/>
      </c>
      <c r="M50" s="159"/>
      <c r="N50" s="160"/>
      <c r="P50" s="326"/>
      <c r="Q50" s="327"/>
      <c r="R50" s="327"/>
      <c r="S50" s="328"/>
      <c r="T50" s="199"/>
      <c r="U50" s="200">
        <f t="shared" si="5"/>
        <v>0</v>
      </c>
      <c r="V50" s="199"/>
      <c r="W50" s="200">
        <f t="shared" si="6"/>
        <v>0</v>
      </c>
      <c r="X50" s="360">
        <f t="shared" si="7"/>
        <v>0</v>
      </c>
      <c r="Y50" s="361"/>
      <c r="AB50" s="174" t="b">
        <f t="shared" si="8"/>
        <v>0</v>
      </c>
      <c r="AC50" s="174" t="b">
        <f t="shared" si="2"/>
        <v>0</v>
      </c>
      <c r="AD50" s="174" t="b">
        <f t="shared" si="3"/>
        <v>0</v>
      </c>
      <c r="AH50" s="175" t="b">
        <f t="shared" si="4"/>
        <v>0</v>
      </c>
    </row>
    <row r="51" spans="1:34" ht="42.75" customHeight="1" x14ac:dyDescent="0.2">
      <c r="A51" s="134" t="b">
        <f t="shared" si="0"/>
        <v>1</v>
      </c>
      <c r="B51" s="163" t="s">
        <v>103</v>
      </c>
      <c r="C51" s="320" t="s">
        <v>343</v>
      </c>
      <c r="D51" s="321"/>
      <c r="E51" s="322"/>
      <c r="F51" s="323"/>
      <c r="G51" s="324"/>
      <c r="H51" s="324"/>
      <c r="I51" s="324"/>
      <c r="J51" s="325"/>
      <c r="K51" s="192"/>
      <c r="L51" s="269" t="str">
        <f t="shared" si="1"/>
        <v/>
      </c>
      <c r="M51" s="159"/>
      <c r="N51" s="160"/>
      <c r="P51" s="326"/>
      <c r="Q51" s="327"/>
      <c r="R51" s="327"/>
      <c r="S51" s="328"/>
      <c r="T51" s="199"/>
      <c r="U51" s="200">
        <f t="shared" si="5"/>
        <v>0</v>
      </c>
      <c r="V51" s="199"/>
      <c r="W51" s="200">
        <f t="shared" si="6"/>
        <v>0</v>
      </c>
      <c r="X51" s="360">
        <f t="shared" si="7"/>
        <v>0</v>
      </c>
      <c r="Y51" s="361"/>
      <c r="AB51" s="174" t="b">
        <f t="shared" si="8"/>
        <v>0</v>
      </c>
      <c r="AC51" s="174" t="b">
        <f t="shared" si="2"/>
        <v>0</v>
      </c>
      <c r="AD51" s="174" t="b">
        <f t="shared" si="3"/>
        <v>0</v>
      </c>
      <c r="AH51" s="175" t="b">
        <f t="shared" si="4"/>
        <v>0</v>
      </c>
    </row>
    <row r="52" spans="1:34" ht="42.75" customHeight="1" x14ac:dyDescent="0.2">
      <c r="A52" s="134" t="b">
        <f t="shared" si="0"/>
        <v>1</v>
      </c>
      <c r="B52" s="163" t="s">
        <v>104</v>
      </c>
      <c r="C52" s="320" t="s">
        <v>343</v>
      </c>
      <c r="D52" s="321"/>
      <c r="E52" s="322"/>
      <c r="F52" s="323"/>
      <c r="G52" s="324"/>
      <c r="H52" s="324"/>
      <c r="I52" s="324"/>
      <c r="J52" s="325"/>
      <c r="K52" s="192"/>
      <c r="L52" s="269" t="str">
        <f t="shared" si="1"/>
        <v/>
      </c>
      <c r="M52" s="159"/>
      <c r="N52" s="160"/>
      <c r="P52" s="326"/>
      <c r="Q52" s="327"/>
      <c r="R52" s="327"/>
      <c r="S52" s="328"/>
      <c r="T52" s="199"/>
      <c r="U52" s="200">
        <f t="shared" si="5"/>
        <v>0</v>
      </c>
      <c r="V52" s="199"/>
      <c r="W52" s="200">
        <f t="shared" si="6"/>
        <v>0</v>
      </c>
      <c r="X52" s="360">
        <f t="shared" si="7"/>
        <v>0</v>
      </c>
      <c r="Y52" s="361"/>
      <c r="AB52" s="174" t="b">
        <f t="shared" si="8"/>
        <v>0</v>
      </c>
      <c r="AC52" s="174" t="b">
        <f t="shared" si="2"/>
        <v>0</v>
      </c>
      <c r="AD52" s="174" t="b">
        <f t="shared" si="3"/>
        <v>0</v>
      </c>
      <c r="AH52" s="175" t="b">
        <f t="shared" si="4"/>
        <v>0</v>
      </c>
    </row>
    <row r="53" spans="1:34" ht="42.75" customHeight="1" x14ac:dyDescent="0.2">
      <c r="A53" s="134" t="b">
        <f t="shared" si="0"/>
        <v>1</v>
      </c>
      <c r="B53" s="163" t="s">
        <v>106</v>
      </c>
      <c r="C53" s="320" t="s">
        <v>343</v>
      </c>
      <c r="D53" s="321"/>
      <c r="E53" s="322"/>
      <c r="F53" s="323"/>
      <c r="G53" s="324"/>
      <c r="H53" s="324"/>
      <c r="I53" s="324"/>
      <c r="J53" s="325"/>
      <c r="K53" s="192"/>
      <c r="L53" s="269" t="str">
        <f t="shared" si="1"/>
        <v/>
      </c>
      <c r="M53" s="159"/>
      <c r="N53" s="160"/>
      <c r="P53" s="326"/>
      <c r="Q53" s="327"/>
      <c r="R53" s="327"/>
      <c r="S53" s="328"/>
      <c r="T53" s="199"/>
      <c r="U53" s="200">
        <f t="shared" si="5"/>
        <v>0</v>
      </c>
      <c r="V53" s="199"/>
      <c r="W53" s="200">
        <f t="shared" si="6"/>
        <v>0</v>
      </c>
      <c r="X53" s="360">
        <f t="shared" si="7"/>
        <v>0</v>
      </c>
      <c r="Y53" s="361"/>
      <c r="AB53" s="174" t="b">
        <f t="shared" si="8"/>
        <v>0</v>
      </c>
      <c r="AC53" s="174" t="b">
        <f t="shared" si="2"/>
        <v>0</v>
      </c>
      <c r="AD53" s="174" t="b">
        <f t="shared" si="3"/>
        <v>0</v>
      </c>
      <c r="AH53" s="175" t="b">
        <f t="shared" si="4"/>
        <v>0</v>
      </c>
    </row>
    <row r="54" spans="1:34" ht="42.75" customHeight="1" x14ac:dyDescent="0.2">
      <c r="A54" s="134" t="b">
        <f t="shared" si="0"/>
        <v>1</v>
      </c>
      <c r="B54" s="163" t="s">
        <v>105</v>
      </c>
      <c r="C54" s="320" t="s">
        <v>343</v>
      </c>
      <c r="D54" s="321"/>
      <c r="E54" s="322"/>
      <c r="F54" s="323"/>
      <c r="G54" s="324"/>
      <c r="H54" s="324"/>
      <c r="I54" s="324"/>
      <c r="J54" s="325"/>
      <c r="K54" s="192"/>
      <c r="L54" s="269" t="str">
        <f t="shared" si="1"/>
        <v/>
      </c>
      <c r="M54" s="159"/>
      <c r="N54" s="160"/>
      <c r="P54" s="326"/>
      <c r="Q54" s="327"/>
      <c r="R54" s="327"/>
      <c r="S54" s="328"/>
      <c r="T54" s="199"/>
      <c r="U54" s="200">
        <f t="shared" si="5"/>
        <v>0</v>
      </c>
      <c r="V54" s="199"/>
      <c r="W54" s="200">
        <f t="shared" si="6"/>
        <v>0</v>
      </c>
      <c r="X54" s="360">
        <f t="shared" si="7"/>
        <v>0</v>
      </c>
      <c r="Y54" s="361"/>
      <c r="AB54" s="174" t="b">
        <f t="shared" si="8"/>
        <v>0</v>
      </c>
      <c r="AC54" s="174" t="b">
        <f t="shared" si="2"/>
        <v>0</v>
      </c>
      <c r="AD54" s="174" t="b">
        <f t="shared" si="3"/>
        <v>0</v>
      </c>
      <c r="AH54" s="175" t="b">
        <f t="shared" si="4"/>
        <v>0</v>
      </c>
    </row>
    <row r="55" spans="1:34" ht="42.75" customHeight="1" x14ac:dyDescent="0.2">
      <c r="A55" s="134" t="b">
        <f t="shared" si="0"/>
        <v>1</v>
      </c>
      <c r="B55" s="163" t="s">
        <v>107</v>
      </c>
      <c r="C55" s="320" t="s">
        <v>343</v>
      </c>
      <c r="D55" s="321"/>
      <c r="E55" s="322"/>
      <c r="F55" s="323"/>
      <c r="G55" s="324"/>
      <c r="H55" s="324"/>
      <c r="I55" s="324"/>
      <c r="J55" s="325"/>
      <c r="K55" s="192"/>
      <c r="L55" s="269" t="str">
        <f t="shared" si="1"/>
        <v/>
      </c>
      <c r="M55" s="159"/>
      <c r="N55" s="160"/>
      <c r="P55" s="326"/>
      <c r="Q55" s="327"/>
      <c r="R55" s="327"/>
      <c r="S55" s="328"/>
      <c r="T55" s="199"/>
      <c r="U55" s="200">
        <f t="shared" si="5"/>
        <v>0</v>
      </c>
      <c r="V55" s="199"/>
      <c r="W55" s="200">
        <f t="shared" si="6"/>
        <v>0</v>
      </c>
      <c r="X55" s="360">
        <f t="shared" si="7"/>
        <v>0</v>
      </c>
      <c r="Y55" s="361"/>
      <c r="AB55" s="174" t="b">
        <f t="shared" si="8"/>
        <v>0</v>
      </c>
      <c r="AC55" s="174" t="b">
        <f t="shared" si="2"/>
        <v>0</v>
      </c>
      <c r="AD55" s="174" t="b">
        <f t="shared" si="3"/>
        <v>0</v>
      </c>
      <c r="AH55" s="175" t="b">
        <f t="shared" si="4"/>
        <v>0</v>
      </c>
    </row>
    <row r="56" spans="1:34" ht="42.75" customHeight="1" x14ac:dyDescent="0.2">
      <c r="A56" s="134" t="b">
        <f t="shared" si="0"/>
        <v>1</v>
      </c>
      <c r="B56" s="163" t="s">
        <v>108</v>
      </c>
      <c r="C56" s="320" t="s">
        <v>343</v>
      </c>
      <c r="D56" s="321"/>
      <c r="E56" s="322"/>
      <c r="F56" s="323"/>
      <c r="G56" s="324"/>
      <c r="H56" s="324"/>
      <c r="I56" s="324"/>
      <c r="J56" s="325"/>
      <c r="K56" s="192"/>
      <c r="L56" s="269" t="str">
        <f t="shared" si="1"/>
        <v/>
      </c>
      <c r="M56" s="159"/>
      <c r="N56" s="160"/>
      <c r="P56" s="326"/>
      <c r="Q56" s="327"/>
      <c r="R56" s="327"/>
      <c r="S56" s="328"/>
      <c r="T56" s="199"/>
      <c r="U56" s="200">
        <f t="shared" si="5"/>
        <v>0</v>
      </c>
      <c r="V56" s="199"/>
      <c r="W56" s="200">
        <f t="shared" si="6"/>
        <v>0</v>
      </c>
      <c r="X56" s="360">
        <f t="shared" si="7"/>
        <v>0</v>
      </c>
      <c r="Y56" s="361"/>
      <c r="AB56" s="174" t="b">
        <f t="shared" si="8"/>
        <v>0</v>
      </c>
      <c r="AC56" s="174" t="b">
        <f t="shared" si="2"/>
        <v>0</v>
      </c>
      <c r="AD56" s="174" t="b">
        <f t="shared" si="3"/>
        <v>0</v>
      </c>
      <c r="AH56" s="175" t="b">
        <f t="shared" si="4"/>
        <v>0</v>
      </c>
    </row>
    <row r="57" spans="1:34" ht="42.75" customHeight="1" x14ac:dyDescent="0.2">
      <c r="A57" s="134" t="b">
        <f t="shared" si="0"/>
        <v>1</v>
      </c>
      <c r="B57" s="163" t="s">
        <v>109</v>
      </c>
      <c r="C57" s="320" t="s">
        <v>343</v>
      </c>
      <c r="D57" s="321"/>
      <c r="E57" s="322"/>
      <c r="F57" s="323"/>
      <c r="G57" s="324"/>
      <c r="H57" s="324"/>
      <c r="I57" s="324"/>
      <c r="J57" s="325"/>
      <c r="K57" s="192"/>
      <c r="L57" s="269" t="str">
        <f t="shared" si="1"/>
        <v/>
      </c>
      <c r="M57" s="159"/>
      <c r="N57" s="160"/>
      <c r="P57" s="326"/>
      <c r="Q57" s="327"/>
      <c r="R57" s="327"/>
      <c r="S57" s="328"/>
      <c r="T57" s="199"/>
      <c r="U57" s="200">
        <f t="shared" si="5"/>
        <v>0</v>
      </c>
      <c r="V57" s="199"/>
      <c r="W57" s="200">
        <f t="shared" si="6"/>
        <v>0</v>
      </c>
      <c r="X57" s="360">
        <f t="shared" si="7"/>
        <v>0</v>
      </c>
      <c r="Y57" s="361"/>
      <c r="AB57" s="174" t="b">
        <f t="shared" si="8"/>
        <v>0</v>
      </c>
      <c r="AC57" s="174" t="b">
        <f t="shared" si="2"/>
        <v>0</v>
      </c>
      <c r="AD57" s="174" t="b">
        <f t="shared" si="3"/>
        <v>0</v>
      </c>
      <c r="AH57" s="175" t="b">
        <f t="shared" si="4"/>
        <v>0</v>
      </c>
    </row>
    <row r="58" spans="1:34" ht="42.75" customHeight="1" x14ac:dyDescent="0.2">
      <c r="A58" s="134" t="b">
        <f t="shared" si="0"/>
        <v>1</v>
      </c>
      <c r="B58" s="163" t="s">
        <v>175</v>
      </c>
      <c r="C58" s="320" t="s">
        <v>343</v>
      </c>
      <c r="D58" s="321"/>
      <c r="E58" s="322"/>
      <c r="F58" s="323"/>
      <c r="G58" s="324"/>
      <c r="H58" s="324"/>
      <c r="I58" s="324"/>
      <c r="J58" s="325"/>
      <c r="K58" s="192"/>
      <c r="L58" s="269" t="str">
        <f t="shared" si="1"/>
        <v/>
      </c>
      <c r="M58" s="159"/>
      <c r="N58" s="160"/>
      <c r="P58" s="326"/>
      <c r="Q58" s="327"/>
      <c r="R58" s="327"/>
      <c r="S58" s="328"/>
      <c r="T58" s="199"/>
      <c r="U58" s="200">
        <f t="shared" si="5"/>
        <v>0</v>
      </c>
      <c r="V58" s="199"/>
      <c r="W58" s="200">
        <f t="shared" si="6"/>
        <v>0</v>
      </c>
      <c r="X58" s="360">
        <f t="shared" si="7"/>
        <v>0</v>
      </c>
      <c r="Y58" s="361"/>
      <c r="AB58" s="174" t="b">
        <f t="shared" si="8"/>
        <v>0</v>
      </c>
      <c r="AC58" s="174" t="b">
        <f t="shared" si="2"/>
        <v>0</v>
      </c>
      <c r="AD58" s="174" t="b">
        <f t="shared" si="3"/>
        <v>0</v>
      </c>
      <c r="AH58" s="175" t="b">
        <f t="shared" si="4"/>
        <v>0</v>
      </c>
    </row>
    <row r="59" spans="1:34" ht="42.75" customHeight="1" x14ac:dyDescent="0.2">
      <c r="A59" s="134" t="b">
        <f t="shared" si="0"/>
        <v>1</v>
      </c>
      <c r="B59" s="163" t="s">
        <v>176</v>
      </c>
      <c r="C59" s="320" t="s">
        <v>343</v>
      </c>
      <c r="D59" s="321"/>
      <c r="E59" s="322"/>
      <c r="F59" s="323"/>
      <c r="G59" s="324"/>
      <c r="H59" s="324"/>
      <c r="I59" s="324"/>
      <c r="J59" s="325"/>
      <c r="K59" s="192"/>
      <c r="L59" s="269" t="str">
        <f t="shared" si="1"/>
        <v/>
      </c>
      <c r="M59" s="159"/>
      <c r="N59" s="160"/>
      <c r="P59" s="326"/>
      <c r="Q59" s="327"/>
      <c r="R59" s="327"/>
      <c r="S59" s="328"/>
      <c r="T59" s="199"/>
      <c r="U59" s="200">
        <f t="shared" si="5"/>
        <v>0</v>
      </c>
      <c r="V59" s="199"/>
      <c r="W59" s="200">
        <f t="shared" si="6"/>
        <v>0</v>
      </c>
      <c r="X59" s="360">
        <f t="shared" si="7"/>
        <v>0</v>
      </c>
      <c r="Y59" s="361"/>
      <c r="AB59" s="174" t="b">
        <f t="shared" si="8"/>
        <v>0</v>
      </c>
      <c r="AC59" s="174" t="b">
        <f t="shared" si="2"/>
        <v>0</v>
      </c>
      <c r="AD59" s="174" t="b">
        <f t="shared" si="3"/>
        <v>0</v>
      </c>
      <c r="AH59" s="175" t="b">
        <f t="shared" si="4"/>
        <v>0</v>
      </c>
    </row>
    <row r="60" spans="1:34" ht="42.75" customHeight="1" x14ac:dyDescent="0.2">
      <c r="A60" s="134" t="b">
        <f t="shared" si="0"/>
        <v>1</v>
      </c>
      <c r="B60" s="163" t="s">
        <v>177</v>
      </c>
      <c r="C60" s="320" t="s">
        <v>343</v>
      </c>
      <c r="D60" s="321"/>
      <c r="E60" s="322"/>
      <c r="F60" s="323"/>
      <c r="G60" s="324"/>
      <c r="H60" s="324"/>
      <c r="I60" s="324"/>
      <c r="J60" s="325"/>
      <c r="K60" s="192"/>
      <c r="L60" s="269" t="str">
        <f t="shared" si="1"/>
        <v/>
      </c>
      <c r="M60" s="159"/>
      <c r="N60" s="160"/>
      <c r="P60" s="326"/>
      <c r="Q60" s="327"/>
      <c r="R60" s="327"/>
      <c r="S60" s="328"/>
      <c r="T60" s="199"/>
      <c r="U60" s="200">
        <f t="shared" si="5"/>
        <v>0</v>
      </c>
      <c r="V60" s="199"/>
      <c r="W60" s="200">
        <f t="shared" si="6"/>
        <v>0</v>
      </c>
      <c r="X60" s="360">
        <f t="shared" si="7"/>
        <v>0</v>
      </c>
      <c r="Y60" s="361"/>
      <c r="AB60" s="174" t="b">
        <f t="shared" si="8"/>
        <v>0</v>
      </c>
      <c r="AC60" s="174" t="b">
        <f t="shared" si="2"/>
        <v>0</v>
      </c>
      <c r="AD60" s="174" t="b">
        <f t="shared" si="3"/>
        <v>0</v>
      </c>
      <c r="AH60" s="175" t="b">
        <f t="shared" si="4"/>
        <v>0</v>
      </c>
    </row>
    <row r="61" spans="1:34" ht="42.75" customHeight="1" x14ac:dyDescent="0.2">
      <c r="A61" s="134" t="b">
        <f t="shared" si="0"/>
        <v>1</v>
      </c>
      <c r="B61" s="163" t="s">
        <v>178</v>
      </c>
      <c r="C61" s="320" t="s">
        <v>343</v>
      </c>
      <c r="D61" s="321"/>
      <c r="E61" s="322"/>
      <c r="F61" s="323"/>
      <c r="G61" s="324"/>
      <c r="H61" s="324"/>
      <c r="I61" s="324"/>
      <c r="J61" s="325"/>
      <c r="K61" s="192"/>
      <c r="L61" s="269" t="str">
        <f t="shared" si="1"/>
        <v/>
      </c>
      <c r="M61" s="159"/>
      <c r="N61" s="160"/>
      <c r="P61" s="326"/>
      <c r="Q61" s="327"/>
      <c r="R61" s="327"/>
      <c r="S61" s="328"/>
      <c r="T61" s="199"/>
      <c r="U61" s="200">
        <f t="shared" si="5"/>
        <v>0</v>
      </c>
      <c r="V61" s="199"/>
      <c r="W61" s="200">
        <f t="shared" si="6"/>
        <v>0</v>
      </c>
      <c r="X61" s="360">
        <f t="shared" si="7"/>
        <v>0</v>
      </c>
      <c r="Y61" s="361"/>
      <c r="AB61" s="174" t="b">
        <f t="shared" si="8"/>
        <v>0</v>
      </c>
      <c r="AC61" s="174" t="b">
        <f t="shared" si="2"/>
        <v>0</v>
      </c>
      <c r="AD61" s="174" t="b">
        <f t="shared" si="3"/>
        <v>0</v>
      </c>
      <c r="AH61" s="175" t="b">
        <f t="shared" si="4"/>
        <v>0</v>
      </c>
    </row>
    <row r="62" spans="1:34" ht="42.75" customHeight="1" x14ac:dyDescent="0.2">
      <c r="A62" s="134" t="b">
        <f t="shared" si="0"/>
        <v>1</v>
      </c>
      <c r="B62" s="163" t="s">
        <v>179</v>
      </c>
      <c r="C62" s="320" t="s">
        <v>343</v>
      </c>
      <c r="D62" s="321"/>
      <c r="E62" s="322"/>
      <c r="F62" s="323"/>
      <c r="G62" s="324"/>
      <c r="H62" s="324"/>
      <c r="I62" s="324"/>
      <c r="J62" s="325"/>
      <c r="K62" s="192"/>
      <c r="L62" s="269" t="str">
        <f t="shared" si="1"/>
        <v/>
      </c>
      <c r="M62" s="159"/>
      <c r="N62" s="160"/>
      <c r="P62" s="326"/>
      <c r="Q62" s="327"/>
      <c r="R62" s="327"/>
      <c r="S62" s="328"/>
      <c r="T62" s="199"/>
      <c r="U62" s="200">
        <f t="shared" si="5"/>
        <v>0</v>
      </c>
      <c r="V62" s="199"/>
      <c r="W62" s="200">
        <f t="shared" si="6"/>
        <v>0</v>
      </c>
      <c r="X62" s="360">
        <f t="shared" si="7"/>
        <v>0</v>
      </c>
      <c r="Y62" s="361"/>
      <c r="AB62" s="174" t="b">
        <f t="shared" si="8"/>
        <v>0</v>
      </c>
      <c r="AC62" s="174" t="b">
        <f t="shared" si="2"/>
        <v>0</v>
      </c>
      <c r="AD62" s="174" t="b">
        <f t="shared" si="3"/>
        <v>0</v>
      </c>
      <c r="AH62" s="175" t="b">
        <f t="shared" si="4"/>
        <v>0</v>
      </c>
    </row>
    <row r="63" spans="1:34" ht="42.75" customHeight="1" x14ac:dyDescent="0.2">
      <c r="A63" s="134" t="b">
        <f t="shared" si="0"/>
        <v>1</v>
      </c>
      <c r="B63" s="163" t="s">
        <v>180</v>
      </c>
      <c r="C63" s="320" t="s">
        <v>343</v>
      </c>
      <c r="D63" s="321"/>
      <c r="E63" s="322"/>
      <c r="F63" s="323"/>
      <c r="G63" s="324"/>
      <c r="H63" s="324"/>
      <c r="I63" s="324"/>
      <c r="J63" s="325"/>
      <c r="K63" s="192"/>
      <c r="L63" s="269" t="str">
        <f t="shared" si="1"/>
        <v/>
      </c>
      <c r="M63" s="159"/>
      <c r="N63" s="160"/>
      <c r="P63" s="326"/>
      <c r="Q63" s="327"/>
      <c r="R63" s="327"/>
      <c r="S63" s="328"/>
      <c r="T63" s="199"/>
      <c r="U63" s="200">
        <f t="shared" si="5"/>
        <v>0</v>
      </c>
      <c r="V63" s="199"/>
      <c r="W63" s="200">
        <f t="shared" si="6"/>
        <v>0</v>
      </c>
      <c r="X63" s="360">
        <f t="shared" si="7"/>
        <v>0</v>
      </c>
      <c r="Y63" s="361"/>
      <c r="AB63" s="174" t="b">
        <f t="shared" si="8"/>
        <v>0</v>
      </c>
      <c r="AC63" s="174" t="b">
        <f t="shared" si="2"/>
        <v>0</v>
      </c>
      <c r="AD63" s="174" t="b">
        <f t="shared" si="3"/>
        <v>0</v>
      </c>
      <c r="AH63" s="175" t="b">
        <f t="shared" si="4"/>
        <v>0</v>
      </c>
    </row>
    <row r="64" spans="1:34" ht="42.75" customHeight="1" x14ac:dyDescent="0.2">
      <c r="A64" s="134" t="b">
        <f t="shared" si="0"/>
        <v>1</v>
      </c>
      <c r="B64" s="163" t="s">
        <v>181</v>
      </c>
      <c r="C64" s="320" t="s">
        <v>343</v>
      </c>
      <c r="D64" s="321"/>
      <c r="E64" s="322"/>
      <c r="F64" s="323"/>
      <c r="G64" s="324"/>
      <c r="H64" s="324"/>
      <c r="I64" s="324"/>
      <c r="J64" s="325"/>
      <c r="K64" s="192"/>
      <c r="L64" s="269" t="str">
        <f t="shared" si="1"/>
        <v/>
      </c>
      <c r="M64" s="159"/>
      <c r="N64" s="160"/>
      <c r="P64" s="326"/>
      <c r="Q64" s="327"/>
      <c r="R64" s="327"/>
      <c r="S64" s="328"/>
      <c r="T64" s="199"/>
      <c r="U64" s="200">
        <f t="shared" si="5"/>
        <v>0</v>
      </c>
      <c r="V64" s="199"/>
      <c r="W64" s="200">
        <f t="shared" si="6"/>
        <v>0</v>
      </c>
      <c r="X64" s="360">
        <f t="shared" si="7"/>
        <v>0</v>
      </c>
      <c r="Y64" s="361"/>
      <c r="AB64" s="174" t="b">
        <f t="shared" si="8"/>
        <v>0</v>
      </c>
      <c r="AC64" s="174" t="b">
        <f t="shared" si="2"/>
        <v>0</v>
      </c>
      <c r="AD64" s="174" t="b">
        <f t="shared" si="3"/>
        <v>0</v>
      </c>
      <c r="AH64" s="175" t="b">
        <f t="shared" si="4"/>
        <v>0</v>
      </c>
    </row>
    <row r="65" spans="1:34" ht="42.75" customHeight="1" x14ac:dyDescent="0.2">
      <c r="A65" s="134" t="b">
        <f t="shared" si="0"/>
        <v>1</v>
      </c>
      <c r="B65" s="163" t="s">
        <v>182</v>
      </c>
      <c r="C65" s="320" t="s">
        <v>343</v>
      </c>
      <c r="D65" s="321"/>
      <c r="E65" s="322"/>
      <c r="F65" s="323"/>
      <c r="G65" s="324"/>
      <c r="H65" s="324"/>
      <c r="I65" s="324"/>
      <c r="J65" s="325"/>
      <c r="K65" s="192"/>
      <c r="L65" s="269" t="str">
        <f t="shared" si="1"/>
        <v/>
      </c>
      <c r="M65" s="159"/>
      <c r="N65" s="160"/>
      <c r="P65" s="326"/>
      <c r="Q65" s="327"/>
      <c r="R65" s="327"/>
      <c r="S65" s="328"/>
      <c r="T65" s="199"/>
      <c r="U65" s="200">
        <f t="shared" si="5"/>
        <v>0</v>
      </c>
      <c r="V65" s="199"/>
      <c r="W65" s="200">
        <f t="shared" si="6"/>
        <v>0</v>
      </c>
      <c r="X65" s="360">
        <f t="shared" si="7"/>
        <v>0</v>
      </c>
      <c r="Y65" s="361"/>
      <c r="AB65" s="174" t="b">
        <f t="shared" si="8"/>
        <v>0</v>
      </c>
      <c r="AC65" s="174" t="b">
        <f t="shared" si="2"/>
        <v>0</v>
      </c>
      <c r="AD65" s="174" t="b">
        <f t="shared" si="3"/>
        <v>0</v>
      </c>
      <c r="AH65" s="175" t="b">
        <f t="shared" si="4"/>
        <v>0</v>
      </c>
    </row>
    <row r="66" spans="1:34" ht="42.75" customHeight="1" x14ac:dyDescent="0.2">
      <c r="A66" s="134" t="b">
        <f t="shared" si="0"/>
        <v>1</v>
      </c>
      <c r="B66" s="163" t="s">
        <v>183</v>
      </c>
      <c r="C66" s="320" t="s">
        <v>343</v>
      </c>
      <c r="D66" s="321"/>
      <c r="E66" s="322"/>
      <c r="F66" s="323"/>
      <c r="G66" s="324"/>
      <c r="H66" s="324"/>
      <c r="I66" s="324"/>
      <c r="J66" s="325"/>
      <c r="K66" s="192"/>
      <c r="L66" s="269" t="str">
        <f t="shared" si="1"/>
        <v/>
      </c>
      <c r="M66" s="159"/>
      <c r="N66" s="160"/>
      <c r="P66" s="326"/>
      <c r="Q66" s="327"/>
      <c r="R66" s="327"/>
      <c r="S66" s="328"/>
      <c r="T66" s="199"/>
      <c r="U66" s="200">
        <f t="shared" si="5"/>
        <v>0</v>
      </c>
      <c r="V66" s="199"/>
      <c r="W66" s="200">
        <f t="shared" si="6"/>
        <v>0</v>
      </c>
      <c r="X66" s="360">
        <f t="shared" si="7"/>
        <v>0</v>
      </c>
      <c r="Y66" s="361"/>
      <c r="AB66" s="174" t="b">
        <f t="shared" si="8"/>
        <v>0</v>
      </c>
      <c r="AC66" s="174" t="b">
        <f t="shared" si="2"/>
        <v>0</v>
      </c>
      <c r="AD66" s="174" t="b">
        <f t="shared" si="3"/>
        <v>0</v>
      </c>
      <c r="AH66" s="175" t="b">
        <f t="shared" si="4"/>
        <v>0</v>
      </c>
    </row>
    <row r="67" spans="1:34" ht="42.75" customHeight="1" x14ac:dyDescent="0.2">
      <c r="A67" s="134" t="b">
        <f t="shared" si="0"/>
        <v>1</v>
      </c>
      <c r="B67" s="163" t="s">
        <v>116</v>
      </c>
      <c r="C67" s="320" t="s">
        <v>343</v>
      </c>
      <c r="D67" s="321"/>
      <c r="E67" s="322"/>
      <c r="F67" s="323"/>
      <c r="G67" s="324"/>
      <c r="H67" s="324"/>
      <c r="I67" s="324"/>
      <c r="J67" s="325"/>
      <c r="K67" s="192"/>
      <c r="L67" s="269" t="str">
        <f t="shared" si="1"/>
        <v/>
      </c>
      <c r="M67" s="159"/>
      <c r="N67" s="160"/>
      <c r="P67" s="326"/>
      <c r="Q67" s="327"/>
      <c r="R67" s="327"/>
      <c r="S67" s="328"/>
      <c r="T67" s="199"/>
      <c r="U67" s="200">
        <f t="shared" si="5"/>
        <v>0</v>
      </c>
      <c r="V67" s="199"/>
      <c r="W67" s="200">
        <f t="shared" si="6"/>
        <v>0</v>
      </c>
      <c r="X67" s="329">
        <f t="shared" si="7"/>
        <v>0</v>
      </c>
      <c r="Y67" s="330"/>
      <c r="AB67" s="174" t="b">
        <f t="shared" si="8"/>
        <v>0</v>
      </c>
      <c r="AC67" s="174" t="b">
        <f t="shared" si="2"/>
        <v>0</v>
      </c>
      <c r="AD67" s="174" t="b">
        <f t="shared" si="3"/>
        <v>0</v>
      </c>
      <c r="AH67" s="175" t="b">
        <f t="shared" si="4"/>
        <v>0</v>
      </c>
    </row>
    <row r="68" spans="1:34" ht="42.75" customHeight="1" x14ac:dyDescent="0.2">
      <c r="A68" s="134" t="b">
        <f t="shared" si="0"/>
        <v>1</v>
      </c>
      <c r="B68" s="163" t="s">
        <v>416</v>
      </c>
      <c r="C68" s="320" t="s">
        <v>343</v>
      </c>
      <c r="D68" s="321"/>
      <c r="E68" s="322"/>
      <c r="F68" s="323"/>
      <c r="G68" s="324"/>
      <c r="H68" s="324"/>
      <c r="I68" s="324"/>
      <c r="J68" s="325"/>
      <c r="K68" s="192"/>
      <c r="L68" s="269" t="str">
        <f t="shared" ref="L68" si="9">IF(C68="Välj Tjänst","",INDEX(ArvodePer,MATCH(C68,ResOpt,0)))</f>
        <v/>
      </c>
      <c r="M68" s="159"/>
      <c r="N68" s="160"/>
      <c r="P68" s="326"/>
      <c r="Q68" s="327"/>
      <c r="R68" s="327"/>
      <c r="S68" s="328"/>
      <c r="T68" s="199"/>
      <c r="U68" s="200">
        <f t="shared" ref="U68" si="10">IFERROR(T68*M68,"")</f>
        <v>0</v>
      </c>
      <c r="V68" s="199"/>
      <c r="W68" s="200">
        <f t="shared" ref="W68" si="11">IFERROR(V68*N68,"")</f>
        <v>0</v>
      </c>
      <c r="X68" s="329">
        <f t="shared" ref="X68" si="12">IFERROR(U68+W68,"")</f>
        <v>0</v>
      </c>
      <c r="Y68" s="330"/>
      <c r="AB68" s="174" t="b">
        <f t="shared" si="8"/>
        <v>0</v>
      </c>
      <c r="AC68" s="174" t="b">
        <f t="shared" si="2"/>
        <v>0</v>
      </c>
      <c r="AD68" s="174" t="b">
        <f t="shared" si="3"/>
        <v>0</v>
      </c>
      <c r="AH68" s="175" t="b">
        <f t="shared" si="4"/>
        <v>0</v>
      </c>
    </row>
    <row r="69" spans="1:34" ht="42.75" customHeight="1" x14ac:dyDescent="0.2">
      <c r="A69" s="134" t="b">
        <f t="shared" si="0"/>
        <v>1</v>
      </c>
      <c r="B69" s="163" t="s">
        <v>417</v>
      </c>
      <c r="C69" s="320" t="s">
        <v>343</v>
      </c>
      <c r="D69" s="321"/>
      <c r="E69" s="322"/>
      <c r="F69" s="323"/>
      <c r="G69" s="324"/>
      <c r="H69" s="324"/>
      <c r="I69" s="324"/>
      <c r="J69" s="325"/>
      <c r="K69" s="192"/>
      <c r="L69" s="269" t="str">
        <f t="shared" ref="L69" si="13">IF(C69="Välj Tjänst","",INDEX(ArvodePer,MATCH(C69,ResOpt,0)))</f>
        <v/>
      </c>
      <c r="M69" s="159"/>
      <c r="N69" s="160"/>
      <c r="P69" s="326"/>
      <c r="Q69" s="327"/>
      <c r="R69" s="327"/>
      <c r="S69" s="328"/>
      <c r="T69" s="199"/>
      <c r="U69" s="200">
        <f t="shared" ref="U69" si="14">IFERROR(T69*M69,"")</f>
        <v>0</v>
      </c>
      <c r="V69" s="199"/>
      <c r="W69" s="200">
        <f t="shared" ref="W69" si="15">IFERROR(V69*N69,"")</f>
        <v>0</v>
      </c>
      <c r="X69" s="329">
        <f t="shared" ref="X69" si="16">IFERROR(U69+W69,"")</f>
        <v>0</v>
      </c>
      <c r="Y69" s="330"/>
      <c r="AB69" s="174" t="b">
        <f t="shared" si="8"/>
        <v>0</v>
      </c>
      <c r="AC69" s="174" t="b">
        <f t="shared" si="2"/>
        <v>0</v>
      </c>
      <c r="AD69" s="174" t="b">
        <f t="shared" si="3"/>
        <v>0</v>
      </c>
      <c r="AH69" s="175" t="b">
        <f t="shared" si="4"/>
        <v>0</v>
      </c>
    </row>
    <row r="70" spans="1:34" ht="42.75" customHeight="1" x14ac:dyDescent="0.2">
      <c r="A70" s="134" t="b">
        <f t="shared" si="0"/>
        <v>1</v>
      </c>
      <c r="B70" s="163" t="s">
        <v>418</v>
      </c>
      <c r="C70" s="320" t="s">
        <v>343</v>
      </c>
      <c r="D70" s="321"/>
      <c r="E70" s="322"/>
      <c r="F70" s="323"/>
      <c r="G70" s="324"/>
      <c r="H70" s="324"/>
      <c r="I70" s="324"/>
      <c r="J70" s="325"/>
      <c r="K70" s="192"/>
      <c r="L70" s="269" t="str">
        <f t="shared" ref="L70" si="17">IF(C70="Välj Tjänst","",INDEX(ArvodePer,MATCH(C70,ResOpt,0)))</f>
        <v/>
      </c>
      <c r="M70" s="159"/>
      <c r="N70" s="160"/>
      <c r="P70" s="326"/>
      <c r="Q70" s="327"/>
      <c r="R70" s="327"/>
      <c r="S70" s="328"/>
      <c r="T70" s="199"/>
      <c r="U70" s="200">
        <f t="shared" ref="U70" si="18">IFERROR(T70*M70,"")</f>
        <v>0</v>
      </c>
      <c r="V70" s="199"/>
      <c r="W70" s="200">
        <f t="shared" ref="W70" si="19">IFERROR(V70*N70,"")</f>
        <v>0</v>
      </c>
      <c r="X70" s="329">
        <f t="shared" ref="X70" si="20">IFERROR(U70+W70,"")</f>
        <v>0</v>
      </c>
      <c r="Y70" s="330"/>
      <c r="AB70" s="174" t="b">
        <f t="shared" si="8"/>
        <v>0</v>
      </c>
      <c r="AC70" s="174" t="b">
        <f t="shared" si="2"/>
        <v>0</v>
      </c>
      <c r="AD70" s="174" t="b">
        <f t="shared" si="3"/>
        <v>0</v>
      </c>
      <c r="AH70" s="175" t="b">
        <f t="shared" si="4"/>
        <v>0</v>
      </c>
    </row>
    <row r="71" spans="1:34" ht="42.75" customHeight="1" x14ac:dyDescent="0.2">
      <c r="A71" s="134" t="b">
        <f t="shared" si="0"/>
        <v>1</v>
      </c>
      <c r="B71" s="163" t="s">
        <v>419</v>
      </c>
      <c r="C71" s="320" t="s">
        <v>343</v>
      </c>
      <c r="D71" s="321"/>
      <c r="E71" s="322"/>
      <c r="F71" s="323"/>
      <c r="G71" s="324"/>
      <c r="H71" s="324"/>
      <c r="I71" s="324"/>
      <c r="J71" s="325"/>
      <c r="K71" s="192"/>
      <c r="L71" s="269" t="str">
        <f t="shared" ref="L71" si="21">IF(C71="Välj Tjänst","",INDEX(ArvodePer,MATCH(C71,ResOpt,0)))</f>
        <v/>
      </c>
      <c r="M71" s="159"/>
      <c r="N71" s="160"/>
      <c r="P71" s="326"/>
      <c r="Q71" s="327"/>
      <c r="R71" s="327"/>
      <c r="S71" s="328"/>
      <c r="T71" s="199"/>
      <c r="U71" s="200">
        <f t="shared" ref="U71" si="22">IFERROR(T71*M71,"")</f>
        <v>0</v>
      </c>
      <c r="V71" s="199"/>
      <c r="W71" s="200">
        <f t="shared" ref="W71" si="23">IFERROR(V71*N71,"")</f>
        <v>0</v>
      </c>
      <c r="X71" s="329">
        <f t="shared" ref="X71" si="24">IFERROR(U71+W71,"")</f>
        <v>0</v>
      </c>
      <c r="Y71" s="330"/>
      <c r="AB71" s="174" t="b">
        <f t="shared" si="8"/>
        <v>0</v>
      </c>
      <c r="AC71" s="174" t="b">
        <f t="shared" si="2"/>
        <v>0</v>
      </c>
      <c r="AD71" s="174" t="b">
        <f t="shared" si="3"/>
        <v>0</v>
      </c>
      <c r="AH71" s="175" t="b">
        <f t="shared" si="4"/>
        <v>0</v>
      </c>
    </row>
    <row r="72" spans="1:34" ht="42.75" customHeight="1" x14ac:dyDescent="0.2">
      <c r="A72" s="134" t="b">
        <f t="shared" si="0"/>
        <v>1</v>
      </c>
      <c r="B72" s="163" t="s">
        <v>420</v>
      </c>
      <c r="C72" s="320" t="s">
        <v>343</v>
      </c>
      <c r="D72" s="321"/>
      <c r="E72" s="322"/>
      <c r="F72" s="323"/>
      <c r="G72" s="324"/>
      <c r="H72" s="324"/>
      <c r="I72" s="324"/>
      <c r="J72" s="325"/>
      <c r="K72" s="192"/>
      <c r="L72" s="269" t="str">
        <f t="shared" ref="L72" si="25">IF(C72="Välj Tjänst","",INDEX(ArvodePer,MATCH(C72,ResOpt,0)))</f>
        <v/>
      </c>
      <c r="M72" s="159"/>
      <c r="N72" s="160"/>
      <c r="P72" s="326"/>
      <c r="Q72" s="327"/>
      <c r="R72" s="327"/>
      <c r="S72" s="328"/>
      <c r="T72" s="199"/>
      <c r="U72" s="200">
        <f t="shared" ref="U72" si="26">IFERROR(T72*M72,"")</f>
        <v>0</v>
      </c>
      <c r="V72" s="199"/>
      <c r="W72" s="200">
        <f t="shared" ref="W72" si="27">IFERROR(V72*N72,"")</f>
        <v>0</v>
      </c>
      <c r="X72" s="329">
        <f t="shared" ref="X72" si="28">IFERROR(U72+W72,"")</f>
        <v>0</v>
      </c>
      <c r="Y72" s="330"/>
      <c r="AB72" s="174" t="b">
        <f t="shared" si="8"/>
        <v>0</v>
      </c>
      <c r="AC72" s="174" t="b">
        <f t="shared" si="2"/>
        <v>0</v>
      </c>
      <c r="AD72" s="174" t="b">
        <f t="shared" si="3"/>
        <v>0</v>
      </c>
      <c r="AH72" s="175" t="b">
        <f t="shared" si="4"/>
        <v>0</v>
      </c>
    </row>
    <row r="73" spans="1:34" ht="42.75" customHeight="1" x14ac:dyDescent="0.2">
      <c r="A73" s="134" t="b">
        <f t="shared" si="0"/>
        <v>1</v>
      </c>
      <c r="B73" s="163" t="s">
        <v>421</v>
      </c>
      <c r="C73" s="320" t="s">
        <v>343</v>
      </c>
      <c r="D73" s="321"/>
      <c r="E73" s="322"/>
      <c r="F73" s="323"/>
      <c r="G73" s="324"/>
      <c r="H73" s="324"/>
      <c r="I73" s="324"/>
      <c r="J73" s="325"/>
      <c r="K73" s="192"/>
      <c r="L73" s="269" t="str">
        <f t="shared" ref="L73" si="29">IF(C73="Välj Tjänst","",INDEX(ArvodePer,MATCH(C73,ResOpt,0)))</f>
        <v/>
      </c>
      <c r="M73" s="159"/>
      <c r="N73" s="160"/>
      <c r="P73" s="326"/>
      <c r="Q73" s="327"/>
      <c r="R73" s="327"/>
      <c r="S73" s="328"/>
      <c r="T73" s="199"/>
      <c r="U73" s="200">
        <f t="shared" ref="U73" si="30">IFERROR(T73*M73,"")</f>
        <v>0</v>
      </c>
      <c r="V73" s="199"/>
      <c r="W73" s="200">
        <f t="shared" ref="W73" si="31">IFERROR(V73*N73,"")</f>
        <v>0</v>
      </c>
      <c r="X73" s="329">
        <f t="shared" ref="X73" si="32">IFERROR(U73+W73,"")</f>
        <v>0</v>
      </c>
      <c r="Y73" s="330"/>
      <c r="AB73" s="174" t="b">
        <f t="shared" si="8"/>
        <v>0</v>
      </c>
      <c r="AC73" s="174" t="b">
        <f t="shared" si="2"/>
        <v>0</v>
      </c>
      <c r="AD73" s="174" t="b">
        <f t="shared" si="3"/>
        <v>0</v>
      </c>
      <c r="AH73" s="175" t="b">
        <f t="shared" si="4"/>
        <v>0</v>
      </c>
    </row>
    <row r="74" spans="1:34" ht="7.5" customHeight="1" x14ac:dyDescent="0.2">
      <c r="C74" s="1"/>
      <c r="H74" s="22"/>
      <c r="P74" s="153"/>
      <c r="Q74" s="153"/>
      <c r="R74" s="153"/>
      <c r="X74" s="154"/>
      <c r="Y74" s="154"/>
      <c r="Z74" s="30"/>
    </row>
    <row r="75" spans="1:34" ht="28.5" customHeight="1" x14ac:dyDescent="0.2">
      <c r="C75" s="1"/>
      <c r="P75" s="153"/>
      <c r="Q75" s="153"/>
      <c r="R75" s="153"/>
      <c r="U75" s="30"/>
      <c r="V75" s="30"/>
      <c r="W75" s="55" t="s">
        <v>117</v>
      </c>
      <c r="X75" s="381">
        <f>SUM(X48:X73)</f>
        <v>0</v>
      </c>
      <c r="Y75" s="382"/>
      <c r="Z75" s="30"/>
    </row>
    <row r="76" spans="1:34" ht="7.5" customHeight="1" x14ac:dyDescent="0.2">
      <c r="C76" s="1"/>
      <c r="H76" s="22"/>
      <c r="P76" s="54"/>
      <c r="Q76" s="54"/>
      <c r="R76" s="54"/>
      <c r="Z76" s="30"/>
    </row>
    <row r="77" spans="1:34" ht="27" customHeight="1" x14ac:dyDescent="0.2">
      <c r="A77" s="133"/>
      <c r="B77" s="514" t="s">
        <v>376</v>
      </c>
      <c r="C77" s="514"/>
      <c r="D77" s="514"/>
      <c r="E77" s="514"/>
      <c r="F77" s="514"/>
      <c r="G77" s="514"/>
      <c r="H77" s="514"/>
      <c r="I77" s="514"/>
      <c r="J77" s="514"/>
      <c r="K77" s="514"/>
      <c r="L77" s="514"/>
      <c r="M77" s="514"/>
      <c r="N77" s="514"/>
      <c r="P77" s="30"/>
      <c r="Q77" s="30"/>
      <c r="R77" s="30"/>
      <c r="S77" s="30"/>
      <c r="T77" s="30"/>
      <c r="V77" s="138"/>
      <c r="Z77" s="30"/>
      <c r="AA77" s="178"/>
    </row>
    <row r="78" spans="1:34" ht="40.5" customHeight="1" x14ac:dyDescent="0.2">
      <c r="A78" s="133"/>
      <c r="B78" s="193" t="s">
        <v>377</v>
      </c>
      <c r="C78" s="377" t="s">
        <v>378</v>
      </c>
      <c r="D78" s="377"/>
      <c r="E78" s="377"/>
      <c r="F78" s="378" t="s">
        <v>379</v>
      </c>
      <c r="G78" s="379"/>
      <c r="H78" s="379"/>
      <c r="I78" s="379"/>
      <c r="J78" s="380"/>
      <c r="K78" s="524" t="s">
        <v>272</v>
      </c>
      <c r="L78" s="525"/>
      <c r="M78" s="193" t="s">
        <v>380</v>
      </c>
      <c r="N78" s="193" t="s">
        <v>412</v>
      </c>
      <c r="P78" s="487" t="s">
        <v>214</v>
      </c>
      <c r="Q78" s="488"/>
      <c r="R78" s="488"/>
      <c r="S78" s="488"/>
      <c r="T78" s="488"/>
      <c r="U78" s="488"/>
      <c r="V78" s="489"/>
      <c r="W78" s="196" t="s">
        <v>385</v>
      </c>
      <c r="X78" s="518" t="s">
        <v>386</v>
      </c>
      <c r="Y78" s="519"/>
      <c r="Z78" s="30"/>
      <c r="AA78" s="178"/>
    </row>
    <row r="79" spans="1:34" ht="27" customHeight="1" x14ac:dyDescent="0.2">
      <c r="A79" s="133"/>
      <c r="B79" s="163" t="s">
        <v>100</v>
      </c>
      <c r="C79" s="320"/>
      <c r="D79" s="321"/>
      <c r="E79" s="322"/>
      <c r="F79" s="515"/>
      <c r="G79" s="516"/>
      <c r="H79" s="516"/>
      <c r="I79" s="516"/>
      <c r="J79" s="517"/>
      <c r="K79" s="522" t="str">
        <f t="shared" ref="K79:K90" si="33">IFERROR(INDEX(InfoTillägg,MATCH($C79,Tilläggstjänster,0)),"")</f>
        <v/>
      </c>
      <c r="L79" s="523"/>
      <c r="M79" s="224"/>
      <c r="N79" s="270" t="str">
        <f>IFERROR(INDEX(EnhetTillägg,MATCH($C79,Tilläggstjänster,0)),"")</f>
        <v/>
      </c>
      <c r="P79" s="326"/>
      <c r="Q79" s="327"/>
      <c r="R79" s="327"/>
      <c r="S79" s="327"/>
      <c r="T79" s="327"/>
      <c r="U79" s="327"/>
      <c r="V79" s="328"/>
      <c r="W79" s="199"/>
      <c r="X79" s="520">
        <f t="shared" ref="X79:X90" si="34">M79*W79</f>
        <v>0</v>
      </c>
      <c r="Y79" s="361"/>
      <c r="Z79" s="30"/>
      <c r="AB79" s="174" t="b">
        <f>AND(C79&lt;&gt;"",ISBLANK(W79))</f>
        <v>0</v>
      </c>
      <c r="AH79" s="175" t="b">
        <f>OR(AB79:AG79)</f>
        <v>0</v>
      </c>
    </row>
    <row r="80" spans="1:34" ht="27" customHeight="1" x14ac:dyDescent="0.2">
      <c r="A80" s="133"/>
      <c r="B80" s="163" t="s">
        <v>101</v>
      </c>
      <c r="C80" s="320"/>
      <c r="D80" s="321"/>
      <c r="E80" s="322"/>
      <c r="F80" s="515"/>
      <c r="G80" s="516"/>
      <c r="H80" s="516"/>
      <c r="I80" s="516"/>
      <c r="J80" s="517"/>
      <c r="K80" s="522" t="str">
        <f t="shared" si="33"/>
        <v/>
      </c>
      <c r="L80" s="523"/>
      <c r="M80" s="224"/>
      <c r="N80" s="270" t="str">
        <f t="shared" ref="N80:N90" si="35">IFERROR(INDEX(EnhetTillägg,MATCH($C80,Tilläggstjänster,0)),"")</f>
        <v/>
      </c>
      <c r="P80" s="326"/>
      <c r="Q80" s="327"/>
      <c r="R80" s="327"/>
      <c r="S80" s="327"/>
      <c r="T80" s="327"/>
      <c r="U80" s="327"/>
      <c r="V80" s="328"/>
      <c r="W80" s="199"/>
      <c r="X80" s="520">
        <f t="shared" si="34"/>
        <v>0</v>
      </c>
      <c r="Y80" s="361"/>
      <c r="Z80" s="30"/>
      <c r="AA80" s="178"/>
      <c r="AB80" s="174" t="b">
        <f t="shared" ref="AB80:AB90" si="36">AND(C80&lt;&gt;"",ISBLANK(W80))</f>
        <v>0</v>
      </c>
      <c r="AH80" s="175" t="b">
        <f t="shared" ref="AH80:AH90" si="37">OR(AA80:AG80)</f>
        <v>0</v>
      </c>
    </row>
    <row r="81" spans="1:34" ht="27" customHeight="1" x14ac:dyDescent="0.2">
      <c r="A81" s="133"/>
      <c r="B81" s="163" t="s">
        <v>102</v>
      </c>
      <c r="C81" s="320"/>
      <c r="D81" s="321"/>
      <c r="E81" s="322"/>
      <c r="F81" s="515"/>
      <c r="G81" s="516"/>
      <c r="H81" s="516"/>
      <c r="I81" s="516"/>
      <c r="J81" s="517"/>
      <c r="K81" s="522" t="str">
        <f t="shared" si="33"/>
        <v/>
      </c>
      <c r="L81" s="523"/>
      <c r="M81" s="224"/>
      <c r="N81" s="270" t="str">
        <f t="shared" si="35"/>
        <v/>
      </c>
      <c r="P81" s="326"/>
      <c r="Q81" s="327"/>
      <c r="R81" s="327"/>
      <c r="S81" s="327"/>
      <c r="T81" s="327"/>
      <c r="U81" s="327"/>
      <c r="V81" s="328"/>
      <c r="W81" s="199"/>
      <c r="X81" s="520">
        <f t="shared" si="34"/>
        <v>0</v>
      </c>
      <c r="Y81" s="361"/>
      <c r="Z81" s="30"/>
      <c r="AA81" s="178"/>
      <c r="AB81" s="174" t="b">
        <f t="shared" si="36"/>
        <v>0</v>
      </c>
      <c r="AH81" s="175" t="b">
        <f t="shared" si="37"/>
        <v>0</v>
      </c>
    </row>
    <row r="82" spans="1:34" ht="27" customHeight="1" x14ac:dyDescent="0.2">
      <c r="A82" s="133"/>
      <c r="B82" s="163" t="s">
        <v>103</v>
      </c>
      <c r="C82" s="320"/>
      <c r="D82" s="321"/>
      <c r="E82" s="322"/>
      <c r="F82" s="515"/>
      <c r="G82" s="516"/>
      <c r="H82" s="516"/>
      <c r="I82" s="516"/>
      <c r="J82" s="517"/>
      <c r="K82" s="522" t="str">
        <f t="shared" si="33"/>
        <v/>
      </c>
      <c r="L82" s="523"/>
      <c r="M82" s="224"/>
      <c r="N82" s="270" t="str">
        <f t="shared" si="35"/>
        <v/>
      </c>
      <c r="P82" s="326"/>
      <c r="Q82" s="327"/>
      <c r="R82" s="327"/>
      <c r="S82" s="327"/>
      <c r="T82" s="327"/>
      <c r="U82" s="327"/>
      <c r="V82" s="328"/>
      <c r="W82" s="199"/>
      <c r="X82" s="520">
        <f t="shared" si="34"/>
        <v>0</v>
      </c>
      <c r="Y82" s="361"/>
      <c r="Z82" s="30"/>
      <c r="AA82" s="178"/>
      <c r="AB82" s="174" t="b">
        <f t="shared" si="36"/>
        <v>0</v>
      </c>
      <c r="AH82" s="175" t="b">
        <f t="shared" si="37"/>
        <v>0</v>
      </c>
    </row>
    <row r="83" spans="1:34" ht="27" customHeight="1" x14ac:dyDescent="0.2">
      <c r="A83" s="133"/>
      <c r="B83" s="163" t="s">
        <v>104</v>
      </c>
      <c r="C83" s="320"/>
      <c r="D83" s="321"/>
      <c r="E83" s="322"/>
      <c r="F83" s="515"/>
      <c r="G83" s="516"/>
      <c r="H83" s="516"/>
      <c r="I83" s="516"/>
      <c r="J83" s="517"/>
      <c r="K83" s="522" t="str">
        <f t="shared" si="33"/>
        <v/>
      </c>
      <c r="L83" s="523"/>
      <c r="M83" s="224"/>
      <c r="N83" s="270" t="str">
        <f t="shared" si="35"/>
        <v/>
      </c>
      <c r="P83" s="326"/>
      <c r="Q83" s="327"/>
      <c r="R83" s="327"/>
      <c r="S83" s="327"/>
      <c r="T83" s="327"/>
      <c r="U83" s="327"/>
      <c r="V83" s="328"/>
      <c r="W83" s="199"/>
      <c r="X83" s="520">
        <f t="shared" si="34"/>
        <v>0</v>
      </c>
      <c r="Y83" s="361"/>
      <c r="Z83" s="30"/>
      <c r="AA83" s="178"/>
      <c r="AB83" s="174" t="b">
        <f t="shared" si="36"/>
        <v>0</v>
      </c>
      <c r="AH83" s="175" t="b">
        <f t="shared" si="37"/>
        <v>0</v>
      </c>
    </row>
    <row r="84" spans="1:34" ht="27" customHeight="1" x14ac:dyDescent="0.2">
      <c r="A84" s="133"/>
      <c r="B84" s="163" t="s">
        <v>106</v>
      </c>
      <c r="C84" s="320"/>
      <c r="D84" s="321"/>
      <c r="E84" s="322"/>
      <c r="F84" s="515"/>
      <c r="G84" s="516"/>
      <c r="H84" s="516"/>
      <c r="I84" s="516"/>
      <c r="J84" s="517"/>
      <c r="K84" s="522" t="str">
        <f t="shared" si="33"/>
        <v/>
      </c>
      <c r="L84" s="523"/>
      <c r="M84" s="224"/>
      <c r="N84" s="270" t="str">
        <f t="shared" si="35"/>
        <v/>
      </c>
      <c r="P84" s="326"/>
      <c r="Q84" s="327"/>
      <c r="R84" s="327"/>
      <c r="S84" s="327"/>
      <c r="T84" s="327"/>
      <c r="U84" s="327"/>
      <c r="V84" s="328"/>
      <c r="W84" s="199"/>
      <c r="X84" s="520">
        <f t="shared" si="34"/>
        <v>0</v>
      </c>
      <c r="Y84" s="361"/>
      <c r="Z84" s="30"/>
      <c r="AA84" s="178"/>
      <c r="AB84" s="174" t="b">
        <f t="shared" si="36"/>
        <v>0</v>
      </c>
      <c r="AH84" s="175" t="b">
        <f t="shared" si="37"/>
        <v>0</v>
      </c>
    </row>
    <row r="85" spans="1:34" ht="27" customHeight="1" x14ac:dyDescent="0.2">
      <c r="A85" s="133"/>
      <c r="B85" s="163" t="s">
        <v>105</v>
      </c>
      <c r="C85" s="320"/>
      <c r="D85" s="321"/>
      <c r="E85" s="322"/>
      <c r="F85" s="515"/>
      <c r="G85" s="516"/>
      <c r="H85" s="516"/>
      <c r="I85" s="516"/>
      <c r="J85" s="517"/>
      <c r="K85" s="522" t="str">
        <f t="shared" si="33"/>
        <v/>
      </c>
      <c r="L85" s="523"/>
      <c r="M85" s="224"/>
      <c r="N85" s="270" t="str">
        <f t="shared" si="35"/>
        <v/>
      </c>
      <c r="P85" s="326"/>
      <c r="Q85" s="327"/>
      <c r="R85" s="327"/>
      <c r="S85" s="327"/>
      <c r="T85" s="327"/>
      <c r="U85" s="327"/>
      <c r="V85" s="328"/>
      <c r="W85" s="199"/>
      <c r="X85" s="520">
        <f t="shared" si="34"/>
        <v>0</v>
      </c>
      <c r="Y85" s="361"/>
      <c r="Z85" s="30"/>
      <c r="AA85" s="178"/>
      <c r="AB85" s="174" t="b">
        <f t="shared" si="36"/>
        <v>0</v>
      </c>
      <c r="AH85" s="175" t="b">
        <f t="shared" si="37"/>
        <v>0</v>
      </c>
    </row>
    <row r="86" spans="1:34" ht="27" customHeight="1" x14ac:dyDescent="0.2">
      <c r="A86" s="133"/>
      <c r="B86" s="163" t="s">
        <v>107</v>
      </c>
      <c r="C86" s="320"/>
      <c r="D86" s="321"/>
      <c r="E86" s="322"/>
      <c r="F86" s="515"/>
      <c r="G86" s="516"/>
      <c r="H86" s="516"/>
      <c r="I86" s="516"/>
      <c r="J86" s="517"/>
      <c r="K86" s="522" t="str">
        <f t="shared" si="33"/>
        <v/>
      </c>
      <c r="L86" s="523"/>
      <c r="M86" s="224"/>
      <c r="N86" s="270" t="str">
        <f t="shared" si="35"/>
        <v/>
      </c>
      <c r="P86" s="326"/>
      <c r="Q86" s="327"/>
      <c r="R86" s="327"/>
      <c r="S86" s="327"/>
      <c r="T86" s="327"/>
      <c r="U86" s="327"/>
      <c r="V86" s="328"/>
      <c r="W86" s="199"/>
      <c r="X86" s="520">
        <f t="shared" si="34"/>
        <v>0</v>
      </c>
      <c r="Y86" s="361"/>
      <c r="Z86" s="30"/>
      <c r="AA86" s="178"/>
      <c r="AB86" s="174" t="b">
        <f t="shared" si="36"/>
        <v>0</v>
      </c>
      <c r="AH86" s="175" t="b">
        <f t="shared" si="37"/>
        <v>0</v>
      </c>
    </row>
    <row r="87" spans="1:34" ht="27" customHeight="1" x14ac:dyDescent="0.2">
      <c r="A87" s="133"/>
      <c r="B87" s="163" t="s">
        <v>108</v>
      </c>
      <c r="C87" s="320"/>
      <c r="D87" s="321"/>
      <c r="E87" s="322"/>
      <c r="F87" s="515"/>
      <c r="G87" s="516"/>
      <c r="H87" s="516"/>
      <c r="I87" s="516"/>
      <c r="J87" s="517"/>
      <c r="K87" s="522" t="str">
        <f t="shared" si="33"/>
        <v/>
      </c>
      <c r="L87" s="523"/>
      <c r="M87" s="224"/>
      <c r="N87" s="270" t="str">
        <f t="shared" si="35"/>
        <v/>
      </c>
      <c r="P87" s="326"/>
      <c r="Q87" s="327"/>
      <c r="R87" s="327"/>
      <c r="S87" s="327"/>
      <c r="T87" s="327"/>
      <c r="U87" s="327"/>
      <c r="V87" s="328"/>
      <c r="W87" s="199"/>
      <c r="X87" s="520">
        <f t="shared" si="34"/>
        <v>0</v>
      </c>
      <c r="Y87" s="361"/>
      <c r="Z87" s="30"/>
      <c r="AA87" s="178"/>
      <c r="AB87" s="174" t="b">
        <f t="shared" si="36"/>
        <v>0</v>
      </c>
      <c r="AH87" s="175" t="b">
        <f t="shared" si="37"/>
        <v>0</v>
      </c>
    </row>
    <row r="88" spans="1:34" ht="27" customHeight="1" x14ac:dyDescent="0.2">
      <c r="A88" s="133"/>
      <c r="B88" s="163" t="s">
        <v>109</v>
      </c>
      <c r="C88" s="320"/>
      <c r="D88" s="321"/>
      <c r="E88" s="322"/>
      <c r="F88" s="515"/>
      <c r="G88" s="516"/>
      <c r="H88" s="516"/>
      <c r="I88" s="516"/>
      <c r="J88" s="517"/>
      <c r="K88" s="522" t="str">
        <f t="shared" si="33"/>
        <v/>
      </c>
      <c r="L88" s="523"/>
      <c r="M88" s="224"/>
      <c r="N88" s="270" t="str">
        <f t="shared" si="35"/>
        <v/>
      </c>
      <c r="P88" s="326"/>
      <c r="Q88" s="327"/>
      <c r="R88" s="327"/>
      <c r="S88" s="327"/>
      <c r="T88" s="327"/>
      <c r="U88" s="327"/>
      <c r="V88" s="328"/>
      <c r="W88" s="199"/>
      <c r="X88" s="520">
        <f t="shared" si="34"/>
        <v>0</v>
      </c>
      <c r="Y88" s="361"/>
      <c r="Z88" s="30"/>
      <c r="AA88" s="178"/>
      <c r="AB88" s="174" t="b">
        <f t="shared" si="36"/>
        <v>0</v>
      </c>
      <c r="AH88" s="175" t="b">
        <f t="shared" si="37"/>
        <v>0</v>
      </c>
    </row>
    <row r="89" spans="1:34" ht="27" customHeight="1" x14ac:dyDescent="0.2">
      <c r="A89" s="133"/>
      <c r="B89" s="163" t="s">
        <v>175</v>
      </c>
      <c r="C89" s="320"/>
      <c r="D89" s="321"/>
      <c r="E89" s="322"/>
      <c r="F89" s="515"/>
      <c r="G89" s="516"/>
      <c r="H89" s="516"/>
      <c r="I89" s="516"/>
      <c r="J89" s="517"/>
      <c r="K89" s="522" t="str">
        <f t="shared" si="33"/>
        <v/>
      </c>
      <c r="L89" s="523"/>
      <c r="M89" s="224"/>
      <c r="N89" s="270" t="str">
        <f t="shared" si="35"/>
        <v/>
      </c>
      <c r="P89" s="326"/>
      <c r="Q89" s="327"/>
      <c r="R89" s="327"/>
      <c r="S89" s="327"/>
      <c r="T89" s="327"/>
      <c r="U89" s="327"/>
      <c r="V89" s="328"/>
      <c r="W89" s="199"/>
      <c r="X89" s="520">
        <f t="shared" si="34"/>
        <v>0</v>
      </c>
      <c r="Y89" s="361"/>
      <c r="Z89" s="30"/>
      <c r="AA89" s="178"/>
      <c r="AB89" s="174" t="b">
        <f t="shared" si="36"/>
        <v>0</v>
      </c>
      <c r="AH89" s="175" t="b">
        <f t="shared" si="37"/>
        <v>0</v>
      </c>
    </row>
    <row r="90" spans="1:34" ht="27" customHeight="1" x14ac:dyDescent="0.2">
      <c r="A90" s="133"/>
      <c r="B90" s="163" t="s">
        <v>176</v>
      </c>
      <c r="C90" s="320"/>
      <c r="D90" s="321"/>
      <c r="E90" s="322"/>
      <c r="F90" s="515"/>
      <c r="G90" s="516"/>
      <c r="H90" s="516"/>
      <c r="I90" s="516"/>
      <c r="J90" s="517"/>
      <c r="K90" s="522" t="str">
        <f t="shared" si="33"/>
        <v/>
      </c>
      <c r="L90" s="523"/>
      <c r="M90" s="224"/>
      <c r="N90" s="270" t="str">
        <f t="shared" si="35"/>
        <v/>
      </c>
      <c r="P90" s="326"/>
      <c r="Q90" s="327"/>
      <c r="R90" s="327"/>
      <c r="S90" s="327"/>
      <c r="T90" s="327"/>
      <c r="U90" s="327"/>
      <c r="V90" s="328"/>
      <c r="W90" s="199"/>
      <c r="X90" s="521">
        <f t="shared" si="34"/>
        <v>0</v>
      </c>
      <c r="Y90" s="330"/>
      <c r="Z90" s="30"/>
      <c r="AA90" s="178"/>
      <c r="AB90" s="174" t="b">
        <f t="shared" si="36"/>
        <v>0</v>
      </c>
      <c r="AH90" s="175" t="b">
        <f t="shared" si="37"/>
        <v>0</v>
      </c>
    </row>
    <row r="91" spans="1:34" ht="17.25" customHeight="1" x14ac:dyDescent="0.2">
      <c r="A91" s="133"/>
      <c r="B91" s="30"/>
      <c r="C91" s="30"/>
      <c r="D91" s="30"/>
      <c r="E91" s="30"/>
      <c r="F91" s="30"/>
      <c r="G91" s="30"/>
      <c r="H91" s="30"/>
      <c r="I91" s="30"/>
      <c r="J91" s="30"/>
      <c r="K91" s="30"/>
      <c r="P91" s="30"/>
      <c r="Q91" s="30"/>
      <c r="R91" s="30"/>
      <c r="S91" s="30"/>
      <c r="T91" s="30"/>
      <c r="U91" s="362"/>
      <c r="V91" s="363"/>
      <c r="W91" s="363"/>
      <c r="X91" s="55"/>
      <c r="Y91" s="56"/>
      <c r="Z91" s="30"/>
      <c r="AA91" s="178"/>
    </row>
    <row r="92" spans="1:34" ht="28.5" customHeight="1" x14ac:dyDescent="0.2">
      <c r="A92" s="133"/>
      <c r="B92" s="30"/>
      <c r="C92" s="30"/>
      <c r="D92" s="30"/>
      <c r="E92" s="30"/>
      <c r="F92" s="30"/>
      <c r="G92" s="30"/>
      <c r="H92" s="30"/>
      <c r="I92" s="30"/>
      <c r="J92" s="30"/>
      <c r="K92" s="30"/>
      <c r="P92" s="30"/>
      <c r="Q92" s="30"/>
      <c r="R92" s="30"/>
      <c r="S92" s="30"/>
      <c r="T92" s="30"/>
      <c r="U92" s="190"/>
      <c r="W92" s="55" t="s">
        <v>401</v>
      </c>
      <c r="X92" s="381">
        <f>SUM(X79:X90)</f>
        <v>0</v>
      </c>
      <c r="Y92" s="382"/>
      <c r="Z92" s="30"/>
      <c r="AA92" s="178"/>
    </row>
    <row r="93" spans="1:34" ht="17.25" customHeight="1" x14ac:dyDescent="0.2">
      <c r="A93" s="133"/>
      <c r="B93" s="31"/>
      <c r="K93" s="30"/>
      <c r="P93" s="30"/>
      <c r="Q93" s="30"/>
      <c r="R93" s="30"/>
      <c r="S93" s="30"/>
      <c r="T93" s="30"/>
      <c r="U93" s="30"/>
      <c r="V93" s="30"/>
      <c r="W93" s="30"/>
      <c r="X93" s="55"/>
      <c r="Y93" s="56"/>
      <c r="Z93" s="30"/>
      <c r="AA93" s="178"/>
    </row>
    <row r="94" spans="1:34" ht="20.25" customHeight="1" x14ac:dyDescent="0.2">
      <c r="A94" s="133"/>
      <c r="B94" s="387" t="s">
        <v>442</v>
      </c>
      <c r="C94" s="387"/>
      <c r="D94" s="387"/>
      <c r="E94" s="387"/>
      <c r="F94" s="387"/>
      <c r="G94" s="41"/>
      <c r="J94" s="30"/>
      <c r="K94" s="30"/>
      <c r="P94" s="45" t="s">
        <v>34</v>
      </c>
      <c r="X94" s="55"/>
      <c r="Y94" s="56"/>
      <c r="Z94" s="30"/>
      <c r="AA94" s="178"/>
    </row>
    <row r="95" spans="1:34" ht="15.75" customHeight="1" x14ac:dyDescent="0.2">
      <c r="A95" s="133"/>
      <c r="B95" s="384" t="s">
        <v>218</v>
      </c>
      <c r="C95" s="384"/>
      <c r="D95" s="384"/>
      <c r="E95" s="385"/>
      <c r="F95" s="139"/>
      <c r="G95" s="6"/>
      <c r="H95" s="6"/>
      <c r="I95" s="6"/>
      <c r="J95" s="30"/>
      <c r="K95" s="30"/>
      <c r="L95" s="140"/>
      <c r="M95" s="279"/>
      <c r="N95" s="137"/>
      <c r="P95" s="26"/>
      <c r="X95" s="55"/>
      <c r="Y95" s="56"/>
      <c r="Z95" s="30"/>
      <c r="AA95" s="178"/>
    </row>
    <row r="96" spans="1:34" ht="99" customHeight="1" x14ac:dyDescent="0.2">
      <c r="A96" s="133"/>
      <c r="B96" s="526"/>
      <c r="C96" s="527"/>
      <c r="D96" s="372" t="s">
        <v>253</v>
      </c>
      <c r="E96" s="528"/>
      <c r="F96" s="528"/>
      <c r="G96" s="529"/>
      <c r="H96" s="372" t="s">
        <v>220</v>
      </c>
      <c r="I96" s="528"/>
      <c r="J96" s="528"/>
      <c r="K96" s="528"/>
      <c r="L96" s="528"/>
      <c r="M96" s="528"/>
      <c r="N96" s="529"/>
      <c r="P96" s="152" t="s">
        <v>252</v>
      </c>
      <c r="Q96" s="482" t="s">
        <v>251</v>
      </c>
      <c r="R96" s="483"/>
      <c r="S96" s="483"/>
      <c r="T96" s="483"/>
      <c r="U96" s="483"/>
      <c r="V96" s="483"/>
      <c r="W96" s="483"/>
      <c r="X96" s="484"/>
      <c r="Y96" s="82"/>
      <c r="Z96" s="81"/>
      <c r="AA96" s="178"/>
    </row>
    <row r="97" spans="1:34" ht="34.5" customHeight="1" x14ac:dyDescent="0.2">
      <c r="A97" s="133" t="s">
        <v>185</v>
      </c>
      <c r="B97" s="530"/>
      <c r="C97" s="531"/>
      <c r="D97" s="532"/>
      <c r="E97" s="533"/>
      <c r="F97" s="533"/>
      <c r="G97" s="534"/>
      <c r="H97" s="532"/>
      <c r="I97" s="535"/>
      <c r="J97" s="535"/>
      <c r="K97" s="535"/>
      <c r="L97" s="535"/>
      <c r="M97" s="535"/>
      <c r="N97" s="536"/>
      <c r="O97" s="58"/>
      <c r="P97" s="201"/>
      <c r="Q97" s="537"/>
      <c r="R97" s="538"/>
      <c r="S97" s="538"/>
      <c r="T97" s="538"/>
      <c r="U97" s="538"/>
      <c r="V97" s="538"/>
      <c r="W97" s="538"/>
      <c r="X97" s="539"/>
      <c r="Y97" s="58"/>
      <c r="Z97" s="58"/>
      <c r="AA97" s="173" t="b">
        <f>AND(AND(LEFT(D97,4)&lt;&gt;"Välj",D97&lt;&gt;""),P97="")</f>
        <v>0</v>
      </c>
      <c r="AH97" s="175" t="b">
        <f t="shared" ref="AH97:AH116" si="38">OR(AA97:AG97)</f>
        <v>0</v>
      </c>
    </row>
    <row r="98" spans="1:34" ht="32.25" customHeight="1" x14ac:dyDescent="0.2">
      <c r="A98" s="133" t="s">
        <v>185</v>
      </c>
      <c r="B98" s="530"/>
      <c r="C98" s="531"/>
      <c r="D98" s="532"/>
      <c r="E98" s="533"/>
      <c r="F98" s="533"/>
      <c r="G98" s="534"/>
      <c r="H98" s="540"/>
      <c r="I98" s="535"/>
      <c r="J98" s="535"/>
      <c r="K98" s="535"/>
      <c r="L98" s="535"/>
      <c r="M98" s="535"/>
      <c r="N98" s="536"/>
      <c r="O98" s="58"/>
      <c r="P98" s="201"/>
      <c r="Q98" s="537"/>
      <c r="R98" s="538"/>
      <c r="S98" s="538"/>
      <c r="T98" s="538"/>
      <c r="U98" s="538"/>
      <c r="V98" s="538"/>
      <c r="W98" s="538"/>
      <c r="X98" s="539"/>
      <c r="Y98" s="58"/>
      <c r="Z98" s="58"/>
      <c r="AA98" s="173" t="b">
        <f t="shared" ref="AA98:AA116" si="39">AND(AND(LEFT(D98,4)&lt;&gt;"Välj",D98&lt;&gt;""),P98="")</f>
        <v>0</v>
      </c>
      <c r="AH98" s="175" t="b">
        <f t="shared" si="38"/>
        <v>0</v>
      </c>
    </row>
    <row r="99" spans="1:34" ht="32.25" customHeight="1" x14ac:dyDescent="0.2">
      <c r="A99" s="133" t="s">
        <v>185</v>
      </c>
      <c r="B99" s="530"/>
      <c r="C99" s="531"/>
      <c r="D99" s="532"/>
      <c r="E99" s="533"/>
      <c r="F99" s="533"/>
      <c r="G99" s="534"/>
      <c r="H99" s="540"/>
      <c r="I99" s="535"/>
      <c r="J99" s="535"/>
      <c r="K99" s="535"/>
      <c r="L99" s="535"/>
      <c r="M99" s="535"/>
      <c r="N99" s="536"/>
      <c r="O99" s="58"/>
      <c r="P99" s="201"/>
      <c r="Q99" s="537"/>
      <c r="R99" s="538"/>
      <c r="S99" s="538"/>
      <c r="T99" s="538"/>
      <c r="U99" s="538"/>
      <c r="V99" s="538"/>
      <c r="W99" s="538"/>
      <c r="X99" s="539"/>
      <c r="Y99" s="58"/>
      <c r="Z99" s="58"/>
      <c r="AA99" s="173" t="b">
        <f t="shared" si="39"/>
        <v>0</v>
      </c>
      <c r="AH99" s="175" t="b">
        <f t="shared" si="38"/>
        <v>0</v>
      </c>
    </row>
    <row r="100" spans="1:34" ht="32.25" customHeight="1" x14ac:dyDescent="0.2">
      <c r="A100" s="133" t="s">
        <v>185</v>
      </c>
      <c r="B100" s="530"/>
      <c r="C100" s="531"/>
      <c r="D100" s="532"/>
      <c r="E100" s="533"/>
      <c r="F100" s="533"/>
      <c r="G100" s="534"/>
      <c r="H100" s="540"/>
      <c r="I100" s="535"/>
      <c r="J100" s="535"/>
      <c r="K100" s="535"/>
      <c r="L100" s="535"/>
      <c r="M100" s="535"/>
      <c r="N100" s="536"/>
      <c r="O100" s="58"/>
      <c r="P100" s="201"/>
      <c r="Q100" s="537"/>
      <c r="R100" s="538"/>
      <c r="S100" s="538"/>
      <c r="T100" s="538"/>
      <c r="U100" s="538"/>
      <c r="V100" s="538"/>
      <c r="W100" s="538"/>
      <c r="X100" s="539"/>
      <c r="Y100" s="58"/>
      <c r="Z100" s="58"/>
      <c r="AA100" s="173" t="b">
        <f t="shared" si="39"/>
        <v>0</v>
      </c>
      <c r="AH100" s="175" t="b">
        <f t="shared" si="38"/>
        <v>0</v>
      </c>
    </row>
    <row r="101" spans="1:34" ht="32.25" customHeight="1" x14ac:dyDescent="0.2">
      <c r="A101" s="133" t="s">
        <v>185</v>
      </c>
      <c r="B101" s="530"/>
      <c r="C101" s="531"/>
      <c r="D101" s="532"/>
      <c r="E101" s="533"/>
      <c r="F101" s="533"/>
      <c r="G101" s="534"/>
      <c r="H101" s="540"/>
      <c r="I101" s="535"/>
      <c r="J101" s="535"/>
      <c r="K101" s="535"/>
      <c r="L101" s="535"/>
      <c r="M101" s="535"/>
      <c r="N101" s="536"/>
      <c r="O101" s="58"/>
      <c r="P101" s="201"/>
      <c r="Q101" s="537"/>
      <c r="R101" s="538"/>
      <c r="S101" s="538"/>
      <c r="T101" s="538"/>
      <c r="U101" s="538"/>
      <c r="V101" s="538"/>
      <c r="W101" s="538"/>
      <c r="X101" s="539"/>
      <c r="Y101" s="58"/>
      <c r="Z101" s="58"/>
      <c r="AA101" s="173" t="b">
        <f t="shared" si="39"/>
        <v>0</v>
      </c>
      <c r="AH101" s="175" t="b">
        <f t="shared" si="38"/>
        <v>0</v>
      </c>
    </row>
    <row r="102" spans="1:34" ht="32.25" customHeight="1" x14ac:dyDescent="0.2">
      <c r="A102" s="133" t="s">
        <v>185</v>
      </c>
      <c r="B102" s="530"/>
      <c r="C102" s="531"/>
      <c r="D102" s="532"/>
      <c r="E102" s="533"/>
      <c r="F102" s="533"/>
      <c r="G102" s="534"/>
      <c r="H102" s="540"/>
      <c r="I102" s="535"/>
      <c r="J102" s="535"/>
      <c r="K102" s="535"/>
      <c r="L102" s="535"/>
      <c r="M102" s="535"/>
      <c r="N102" s="536"/>
      <c r="O102" s="144"/>
      <c r="P102" s="201"/>
      <c r="Q102" s="537"/>
      <c r="R102" s="538"/>
      <c r="S102" s="538"/>
      <c r="T102" s="538"/>
      <c r="U102" s="538"/>
      <c r="V102" s="538"/>
      <c r="W102" s="538"/>
      <c r="X102" s="539"/>
      <c r="Y102" s="58"/>
      <c r="Z102" s="58"/>
      <c r="AA102" s="173" t="b">
        <f t="shared" si="39"/>
        <v>0</v>
      </c>
      <c r="AH102" s="175" t="b">
        <f t="shared" si="38"/>
        <v>0</v>
      </c>
    </row>
    <row r="103" spans="1:34" ht="32.25" customHeight="1" x14ac:dyDescent="0.2">
      <c r="A103" s="133" t="s">
        <v>185</v>
      </c>
      <c r="B103" s="530"/>
      <c r="C103" s="531"/>
      <c r="D103" s="532"/>
      <c r="E103" s="533"/>
      <c r="F103" s="533"/>
      <c r="G103" s="534"/>
      <c r="H103" s="540"/>
      <c r="I103" s="535"/>
      <c r="J103" s="535"/>
      <c r="K103" s="535"/>
      <c r="L103" s="535"/>
      <c r="M103" s="535"/>
      <c r="N103" s="536"/>
      <c r="O103" s="58"/>
      <c r="P103" s="201"/>
      <c r="Q103" s="537"/>
      <c r="R103" s="538"/>
      <c r="S103" s="538"/>
      <c r="T103" s="538"/>
      <c r="U103" s="538"/>
      <c r="V103" s="538"/>
      <c r="W103" s="538"/>
      <c r="X103" s="539"/>
      <c r="Y103" s="58"/>
      <c r="Z103" s="58"/>
      <c r="AA103" s="173" t="b">
        <f t="shared" si="39"/>
        <v>0</v>
      </c>
      <c r="AH103" s="175" t="b">
        <f t="shared" si="38"/>
        <v>0</v>
      </c>
    </row>
    <row r="104" spans="1:34" ht="32.25" customHeight="1" x14ac:dyDescent="0.2">
      <c r="A104" s="133" t="s">
        <v>185</v>
      </c>
      <c r="B104" s="530"/>
      <c r="C104" s="531"/>
      <c r="D104" s="532"/>
      <c r="E104" s="533"/>
      <c r="F104" s="533"/>
      <c r="G104" s="534"/>
      <c r="H104" s="540"/>
      <c r="I104" s="535"/>
      <c r="J104" s="535"/>
      <c r="K104" s="535"/>
      <c r="L104" s="535"/>
      <c r="M104" s="535"/>
      <c r="N104" s="536"/>
      <c r="O104" s="58"/>
      <c r="P104" s="201"/>
      <c r="Q104" s="537"/>
      <c r="R104" s="538"/>
      <c r="S104" s="538"/>
      <c r="T104" s="538"/>
      <c r="U104" s="538"/>
      <c r="V104" s="538"/>
      <c r="W104" s="538"/>
      <c r="X104" s="539"/>
      <c r="Y104" s="58"/>
      <c r="Z104" s="58"/>
      <c r="AA104" s="173" t="b">
        <f t="shared" si="39"/>
        <v>0</v>
      </c>
      <c r="AH104" s="175" t="b">
        <f t="shared" si="38"/>
        <v>0</v>
      </c>
    </row>
    <row r="105" spans="1:34" ht="32.25" customHeight="1" x14ac:dyDescent="0.2">
      <c r="A105" s="133" t="s">
        <v>185</v>
      </c>
      <c r="B105" s="530"/>
      <c r="C105" s="531"/>
      <c r="D105" s="532"/>
      <c r="E105" s="533"/>
      <c r="F105" s="533"/>
      <c r="G105" s="534"/>
      <c r="H105" s="540"/>
      <c r="I105" s="535"/>
      <c r="J105" s="535"/>
      <c r="K105" s="535"/>
      <c r="L105" s="535"/>
      <c r="M105" s="535"/>
      <c r="N105" s="536"/>
      <c r="O105" s="58"/>
      <c r="P105" s="201"/>
      <c r="Q105" s="537"/>
      <c r="R105" s="538"/>
      <c r="S105" s="538"/>
      <c r="T105" s="538"/>
      <c r="U105" s="538"/>
      <c r="V105" s="538"/>
      <c r="W105" s="538"/>
      <c r="X105" s="539"/>
      <c r="Y105" s="58"/>
      <c r="Z105" s="58"/>
      <c r="AA105" s="173" t="b">
        <f t="shared" si="39"/>
        <v>0</v>
      </c>
      <c r="AH105" s="175" t="b">
        <f t="shared" si="38"/>
        <v>0</v>
      </c>
    </row>
    <row r="106" spans="1:34" ht="32.25" customHeight="1" x14ac:dyDescent="0.2">
      <c r="A106" s="133" t="s">
        <v>185</v>
      </c>
      <c r="B106" s="530"/>
      <c r="C106" s="531"/>
      <c r="D106" s="532"/>
      <c r="E106" s="533"/>
      <c r="F106" s="533"/>
      <c r="G106" s="534"/>
      <c r="H106" s="540"/>
      <c r="I106" s="535"/>
      <c r="J106" s="535"/>
      <c r="K106" s="535"/>
      <c r="L106" s="535"/>
      <c r="M106" s="535"/>
      <c r="N106" s="536"/>
      <c r="O106" s="58"/>
      <c r="P106" s="201"/>
      <c r="Q106" s="537"/>
      <c r="R106" s="538"/>
      <c r="S106" s="538"/>
      <c r="T106" s="538"/>
      <c r="U106" s="538"/>
      <c r="V106" s="538"/>
      <c r="W106" s="538"/>
      <c r="X106" s="539"/>
      <c r="Y106" s="58"/>
      <c r="Z106" s="58"/>
      <c r="AA106" s="173" t="b">
        <f t="shared" si="39"/>
        <v>0</v>
      </c>
      <c r="AH106" s="175" t="b">
        <f t="shared" si="38"/>
        <v>0</v>
      </c>
    </row>
    <row r="107" spans="1:34" ht="32.25" customHeight="1" x14ac:dyDescent="0.2">
      <c r="A107" s="133" t="s">
        <v>185</v>
      </c>
      <c r="B107" s="530"/>
      <c r="C107" s="531"/>
      <c r="D107" s="532"/>
      <c r="E107" s="533"/>
      <c r="F107" s="533"/>
      <c r="G107" s="534"/>
      <c r="H107" s="540"/>
      <c r="I107" s="535"/>
      <c r="J107" s="535"/>
      <c r="K107" s="535"/>
      <c r="L107" s="535"/>
      <c r="M107" s="535"/>
      <c r="N107" s="536"/>
      <c r="O107" s="58"/>
      <c r="P107" s="201"/>
      <c r="Q107" s="537"/>
      <c r="R107" s="538"/>
      <c r="S107" s="538"/>
      <c r="T107" s="538"/>
      <c r="U107" s="538"/>
      <c r="V107" s="538"/>
      <c r="W107" s="538"/>
      <c r="X107" s="539"/>
      <c r="Y107" s="58"/>
      <c r="Z107" s="58"/>
      <c r="AA107" s="173" t="b">
        <f t="shared" si="39"/>
        <v>0</v>
      </c>
      <c r="AH107" s="175" t="b">
        <f t="shared" si="38"/>
        <v>0</v>
      </c>
    </row>
    <row r="108" spans="1:34" ht="32.25" customHeight="1" x14ac:dyDescent="0.2">
      <c r="A108" s="133" t="s">
        <v>185</v>
      </c>
      <c r="B108" s="530"/>
      <c r="C108" s="531"/>
      <c r="D108" s="532"/>
      <c r="E108" s="533"/>
      <c r="F108" s="533"/>
      <c r="G108" s="534"/>
      <c r="H108" s="540"/>
      <c r="I108" s="535"/>
      <c r="J108" s="535"/>
      <c r="K108" s="535"/>
      <c r="L108" s="535"/>
      <c r="M108" s="535"/>
      <c r="N108" s="536"/>
      <c r="O108" s="58"/>
      <c r="P108" s="201"/>
      <c r="Q108" s="537"/>
      <c r="R108" s="538"/>
      <c r="S108" s="538"/>
      <c r="T108" s="538"/>
      <c r="U108" s="538"/>
      <c r="V108" s="538"/>
      <c r="W108" s="538"/>
      <c r="X108" s="539"/>
      <c r="Y108" s="58"/>
      <c r="Z108" s="58"/>
      <c r="AA108" s="173" t="b">
        <f t="shared" si="39"/>
        <v>0</v>
      </c>
      <c r="AH108" s="175" t="b">
        <f t="shared" si="38"/>
        <v>0</v>
      </c>
    </row>
    <row r="109" spans="1:34" ht="32.25" customHeight="1" x14ac:dyDescent="0.2">
      <c r="A109" s="133" t="s">
        <v>185</v>
      </c>
      <c r="B109" s="530"/>
      <c r="C109" s="531"/>
      <c r="D109" s="532"/>
      <c r="E109" s="533"/>
      <c r="F109" s="533"/>
      <c r="G109" s="534"/>
      <c r="H109" s="540"/>
      <c r="I109" s="535"/>
      <c r="J109" s="535"/>
      <c r="K109" s="535"/>
      <c r="L109" s="535"/>
      <c r="M109" s="535"/>
      <c r="N109" s="536"/>
      <c r="O109" s="58"/>
      <c r="P109" s="201"/>
      <c r="Q109" s="537"/>
      <c r="R109" s="538"/>
      <c r="S109" s="538"/>
      <c r="T109" s="538"/>
      <c r="U109" s="538"/>
      <c r="V109" s="538"/>
      <c r="W109" s="538"/>
      <c r="X109" s="539"/>
      <c r="Y109" s="58"/>
      <c r="Z109" s="58"/>
      <c r="AA109" s="173" t="b">
        <f t="shared" si="39"/>
        <v>0</v>
      </c>
      <c r="AH109" s="175" t="b">
        <f t="shared" si="38"/>
        <v>0</v>
      </c>
    </row>
    <row r="110" spans="1:34" ht="32.25" customHeight="1" x14ac:dyDescent="0.2">
      <c r="A110" s="133" t="s">
        <v>185</v>
      </c>
      <c r="B110" s="530"/>
      <c r="C110" s="531"/>
      <c r="D110" s="532"/>
      <c r="E110" s="533"/>
      <c r="F110" s="533"/>
      <c r="G110" s="534"/>
      <c r="H110" s="540"/>
      <c r="I110" s="535"/>
      <c r="J110" s="535"/>
      <c r="K110" s="535"/>
      <c r="L110" s="535"/>
      <c r="M110" s="535"/>
      <c r="N110" s="536"/>
      <c r="O110" s="58"/>
      <c r="P110" s="201"/>
      <c r="Q110" s="537"/>
      <c r="R110" s="538"/>
      <c r="S110" s="538"/>
      <c r="T110" s="538"/>
      <c r="U110" s="538"/>
      <c r="V110" s="538"/>
      <c r="W110" s="538"/>
      <c r="X110" s="539"/>
      <c r="Y110" s="58"/>
      <c r="Z110" s="58"/>
      <c r="AA110" s="173" t="b">
        <f t="shared" si="39"/>
        <v>0</v>
      </c>
      <c r="AH110" s="175" t="b">
        <f t="shared" si="38"/>
        <v>0</v>
      </c>
    </row>
    <row r="111" spans="1:34" ht="32.25" customHeight="1" x14ac:dyDescent="0.2">
      <c r="A111" s="133" t="s">
        <v>185</v>
      </c>
      <c r="B111" s="530"/>
      <c r="C111" s="531"/>
      <c r="D111" s="532"/>
      <c r="E111" s="533"/>
      <c r="F111" s="533"/>
      <c r="G111" s="534"/>
      <c r="H111" s="540"/>
      <c r="I111" s="535"/>
      <c r="J111" s="535"/>
      <c r="K111" s="535"/>
      <c r="L111" s="535"/>
      <c r="M111" s="535"/>
      <c r="N111" s="536"/>
      <c r="O111" s="144"/>
      <c r="P111" s="201"/>
      <c r="Q111" s="537"/>
      <c r="R111" s="538"/>
      <c r="S111" s="538"/>
      <c r="T111" s="538"/>
      <c r="U111" s="538"/>
      <c r="V111" s="538"/>
      <c r="W111" s="538"/>
      <c r="X111" s="539"/>
      <c r="Y111" s="58"/>
      <c r="Z111" s="58"/>
      <c r="AA111" s="173" t="b">
        <f t="shared" si="39"/>
        <v>0</v>
      </c>
      <c r="AH111" s="175" t="b">
        <f t="shared" si="38"/>
        <v>0</v>
      </c>
    </row>
    <row r="112" spans="1:34" ht="32.25" customHeight="1" x14ac:dyDescent="0.2">
      <c r="A112" s="133" t="s">
        <v>185</v>
      </c>
      <c r="B112" s="530"/>
      <c r="C112" s="531"/>
      <c r="D112" s="532"/>
      <c r="E112" s="533"/>
      <c r="F112" s="533"/>
      <c r="G112" s="534"/>
      <c r="H112" s="540"/>
      <c r="I112" s="535"/>
      <c r="J112" s="535"/>
      <c r="K112" s="535"/>
      <c r="L112" s="535"/>
      <c r="M112" s="535"/>
      <c r="N112" s="536"/>
      <c r="O112" s="58"/>
      <c r="P112" s="201"/>
      <c r="Q112" s="537"/>
      <c r="R112" s="538"/>
      <c r="S112" s="538"/>
      <c r="T112" s="538"/>
      <c r="U112" s="538"/>
      <c r="V112" s="538"/>
      <c r="W112" s="538"/>
      <c r="X112" s="539"/>
      <c r="Y112" s="58"/>
      <c r="Z112" s="58"/>
      <c r="AA112" s="173" t="b">
        <f t="shared" si="39"/>
        <v>0</v>
      </c>
      <c r="AH112" s="175" t="b">
        <f t="shared" si="38"/>
        <v>0</v>
      </c>
    </row>
    <row r="113" spans="1:35" ht="32.25" customHeight="1" x14ac:dyDescent="0.2">
      <c r="A113" s="133" t="s">
        <v>185</v>
      </c>
      <c r="B113" s="530"/>
      <c r="C113" s="531"/>
      <c r="D113" s="532"/>
      <c r="E113" s="533"/>
      <c r="F113" s="533"/>
      <c r="G113" s="534"/>
      <c r="H113" s="540"/>
      <c r="I113" s="535"/>
      <c r="J113" s="535"/>
      <c r="K113" s="535"/>
      <c r="L113" s="535"/>
      <c r="M113" s="535"/>
      <c r="N113" s="536"/>
      <c r="O113" s="58"/>
      <c r="P113" s="201"/>
      <c r="Q113" s="537"/>
      <c r="R113" s="538"/>
      <c r="S113" s="538"/>
      <c r="T113" s="538"/>
      <c r="U113" s="538"/>
      <c r="V113" s="538"/>
      <c r="W113" s="538"/>
      <c r="X113" s="539"/>
      <c r="Y113" s="58"/>
      <c r="Z113" s="58"/>
      <c r="AA113" s="173" t="b">
        <f t="shared" si="39"/>
        <v>0</v>
      </c>
      <c r="AH113" s="175" t="b">
        <f t="shared" si="38"/>
        <v>0</v>
      </c>
    </row>
    <row r="114" spans="1:35" ht="32.25" customHeight="1" x14ac:dyDescent="0.2">
      <c r="A114" s="133" t="s">
        <v>185</v>
      </c>
      <c r="B114" s="530"/>
      <c r="C114" s="531"/>
      <c r="D114" s="532"/>
      <c r="E114" s="533"/>
      <c r="F114" s="533"/>
      <c r="G114" s="534"/>
      <c r="H114" s="540"/>
      <c r="I114" s="535"/>
      <c r="J114" s="535"/>
      <c r="K114" s="535"/>
      <c r="L114" s="535"/>
      <c r="M114" s="535"/>
      <c r="N114" s="536"/>
      <c r="O114" s="58"/>
      <c r="P114" s="201"/>
      <c r="Q114" s="537"/>
      <c r="R114" s="538"/>
      <c r="S114" s="538"/>
      <c r="T114" s="538"/>
      <c r="U114" s="538"/>
      <c r="V114" s="538"/>
      <c r="W114" s="538"/>
      <c r="X114" s="539"/>
      <c r="Y114" s="58"/>
      <c r="Z114" s="58"/>
      <c r="AA114" s="173" t="b">
        <f t="shared" si="39"/>
        <v>0</v>
      </c>
      <c r="AH114" s="175" t="b">
        <f t="shared" si="38"/>
        <v>0</v>
      </c>
    </row>
    <row r="115" spans="1:35" ht="32.25" customHeight="1" x14ac:dyDescent="0.2">
      <c r="A115" s="133" t="s">
        <v>185</v>
      </c>
      <c r="B115" s="530"/>
      <c r="C115" s="531"/>
      <c r="D115" s="532"/>
      <c r="E115" s="533"/>
      <c r="F115" s="533"/>
      <c r="G115" s="534"/>
      <c r="H115" s="540"/>
      <c r="I115" s="535"/>
      <c r="J115" s="535"/>
      <c r="K115" s="535"/>
      <c r="L115" s="535"/>
      <c r="M115" s="535"/>
      <c r="N115" s="536"/>
      <c r="O115" s="58"/>
      <c r="P115" s="201"/>
      <c r="Q115" s="537"/>
      <c r="R115" s="538"/>
      <c r="S115" s="538"/>
      <c r="T115" s="538"/>
      <c r="U115" s="538"/>
      <c r="V115" s="538"/>
      <c r="W115" s="538"/>
      <c r="X115" s="539"/>
      <c r="Y115" s="58"/>
      <c r="Z115" s="58"/>
      <c r="AA115" s="173" t="b">
        <f t="shared" si="39"/>
        <v>0</v>
      </c>
      <c r="AH115" s="175" t="b">
        <f t="shared" si="38"/>
        <v>0</v>
      </c>
    </row>
    <row r="116" spans="1:35" ht="32.25" customHeight="1" x14ac:dyDescent="0.2">
      <c r="A116" s="133" t="s">
        <v>185</v>
      </c>
      <c r="B116" s="530"/>
      <c r="C116" s="531"/>
      <c r="D116" s="532"/>
      <c r="E116" s="533"/>
      <c r="F116" s="533"/>
      <c r="G116" s="534"/>
      <c r="H116" s="540"/>
      <c r="I116" s="535"/>
      <c r="J116" s="535"/>
      <c r="K116" s="535"/>
      <c r="L116" s="535"/>
      <c r="M116" s="535"/>
      <c r="N116" s="536"/>
      <c r="O116" s="58"/>
      <c r="P116" s="201"/>
      <c r="Q116" s="537"/>
      <c r="R116" s="538"/>
      <c r="S116" s="538"/>
      <c r="T116" s="538"/>
      <c r="U116" s="538"/>
      <c r="V116" s="538"/>
      <c r="W116" s="538"/>
      <c r="X116" s="539"/>
      <c r="Y116" s="58"/>
      <c r="Z116" s="58"/>
      <c r="AA116" s="173" t="b">
        <f t="shared" si="39"/>
        <v>0</v>
      </c>
      <c r="AH116" s="175" t="b">
        <f t="shared" si="38"/>
        <v>0</v>
      </c>
    </row>
    <row r="117" spans="1:35" ht="42.75" customHeight="1" x14ac:dyDescent="0.2">
      <c r="A117" s="133"/>
      <c r="B117" s="150"/>
      <c r="C117" s="139"/>
      <c r="D117" s="141"/>
      <c r="E117" s="139"/>
      <c r="F117" s="139"/>
      <c r="G117" s="6"/>
      <c r="H117" s="6"/>
      <c r="I117" s="6"/>
      <c r="J117" s="30"/>
      <c r="K117" s="147"/>
      <c r="L117" s="148"/>
      <c r="M117" s="279"/>
      <c r="N117" s="149"/>
      <c r="P117" s="26"/>
      <c r="X117" s="55"/>
      <c r="Y117" s="56"/>
      <c r="Z117" s="30"/>
    </row>
    <row r="118" spans="1:35" ht="21" customHeight="1" x14ac:dyDescent="0.25">
      <c r="B118" s="208" t="s">
        <v>414</v>
      </c>
      <c r="C118" s="209"/>
      <c r="D118" s="210"/>
      <c r="E118" s="210"/>
      <c r="F118" s="210"/>
      <c r="G118" s="210"/>
      <c r="H118" s="211"/>
      <c r="I118" s="210"/>
      <c r="J118" s="210"/>
      <c r="K118" s="210"/>
      <c r="L118" s="210"/>
      <c r="M118" s="210"/>
      <c r="N118" s="212"/>
      <c r="P118" s="213"/>
      <c r="Q118" s="213"/>
      <c r="R118" s="213"/>
      <c r="X118" s="214"/>
      <c r="Z118" s="30"/>
      <c r="AA118" s="178"/>
    </row>
    <row r="119" spans="1:35" ht="24" customHeight="1" x14ac:dyDescent="0.2">
      <c r="B119" s="215" t="s">
        <v>415</v>
      </c>
      <c r="C119" s="216"/>
      <c r="D119" s="217"/>
      <c r="E119" s="217"/>
      <c r="F119" s="217"/>
      <c r="G119" s="217"/>
      <c r="H119" s="218"/>
      <c r="I119" s="217"/>
      <c r="J119" s="217"/>
      <c r="K119" s="217"/>
      <c r="L119" s="217"/>
      <c r="M119" s="217"/>
      <c r="N119" s="219"/>
      <c r="P119" s="213"/>
      <c r="Q119" s="213"/>
      <c r="R119" s="213"/>
      <c r="X119" s="214"/>
      <c r="Z119" s="30"/>
      <c r="AA119" s="178"/>
    </row>
    <row r="120" spans="1:35" ht="28.5" customHeight="1" x14ac:dyDescent="0.2">
      <c r="A120" s="133"/>
      <c r="B120" s="30"/>
      <c r="C120" s="30"/>
      <c r="D120" s="30"/>
      <c r="E120" s="30"/>
      <c r="F120" s="30"/>
      <c r="G120" s="30"/>
      <c r="H120" s="30"/>
      <c r="I120" s="30"/>
      <c r="J120" s="30"/>
      <c r="K120" s="30"/>
      <c r="P120" s="30"/>
      <c r="Q120" s="30"/>
      <c r="R120" s="30"/>
      <c r="S120" s="30"/>
      <c r="T120" s="30"/>
      <c r="U120" s="190"/>
      <c r="V120" s="190"/>
      <c r="W120" s="190"/>
      <c r="X120" s="190"/>
      <c r="Z120" s="30"/>
      <c r="AA120" s="178"/>
    </row>
    <row r="121" spans="1:35" ht="19.5" customHeight="1" x14ac:dyDescent="0.2">
      <c r="B121" s="45" t="s">
        <v>443</v>
      </c>
      <c r="D121" s="52"/>
      <c r="F121" s="41"/>
      <c r="L121" s="45"/>
      <c r="N121" s="41"/>
      <c r="AA121" s="178"/>
    </row>
    <row r="122" spans="1:35" ht="41.25" customHeight="1" x14ac:dyDescent="0.2">
      <c r="A122" s="133"/>
      <c r="B122" s="165" t="s">
        <v>264</v>
      </c>
      <c r="C122" s="52"/>
      <c r="P122" s="30"/>
      <c r="Q122" s="30"/>
      <c r="R122" s="30"/>
      <c r="S122" s="30"/>
      <c r="T122" s="30"/>
      <c r="U122" s="30"/>
      <c r="V122" s="191"/>
      <c r="W122" s="55" t="s">
        <v>117</v>
      </c>
      <c r="X122" s="381">
        <f>X75+X92</f>
        <v>0</v>
      </c>
      <c r="Y122" s="382"/>
      <c r="Z122" s="30"/>
      <c r="AA122" s="178"/>
    </row>
    <row r="123" spans="1:35" ht="18.75" customHeight="1" x14ac:dyDescent="0.2">
      <c r="A123" s="133"/>
      <c r="B123" s="370" t="s">
        <v>382</v>
      </c>
      <c r="C123" s="371"/>
      <c r="D123" s="371"/>
      <c r="E123" s="371"/>
      <c r="F123" s="371"/>
      <c r="G123" s="371"/>
      <c r="H123" s="371"/>
      <c r="I123" s="371"/>
      <c r="J123" s="371"/>
      <c r="O123" s="83"/>
      <c r="P123" s="83"/>
      <c r="Q123" s="30"/>
      <c r="R123" s="30"/>
      <c r="S123" s="30"/>
      <c r="T123" s="30"/>
      <c r="U123" s="30"/>
      <c r="V123" s="30"/>
      <c r="W123" s="30"/>
      <c r="X123" s="55"/>
      <c r="Y123" s="56"/>
      <c r="Z123" s="30"/>
      <c r="AA123" s="178"/>
    </row>
    <row r="124" spans="1:35" ht="25.5" customHeight="1" x14ac:dyDescent="0.2">
      <c r="A124" s="133"/>
      <c r="B124" s="490" t="s">
        <v>430</v>
      </c>
      <c r="C124" s="491"/>
      <c r="D124" s="491"/>
      <c r="E124" s="491"/>
      <c r="F124" s="491"/>
      <c r="G124" s="491"/>
      <c r="H124" s="491"/>
      <c r="I124" s="491"/>
      <c r="J124" s="492"/>
      <c r="K124" s="30"/>
      <c r="M124" s="49"/>
      <c r="N124" s="49"/>
      <c r="O124" s="83"/>
      <c r="P124" s="83"/>
      <c r="Q124" s="30"/>
      <c r="R124" s="30"/>
      <c r="S124" s="30"/>
      <c r="T124" s="30"/>
      <c r="U124" s="30"/>
      <c r="V124" s="30"/>
      <c r="W124" s="30"/>
      <c r="X124" s="55"/>
      <c r="Y124" s="56"/>
      <c r="Z124" s="30"/>
      <c r="AA124" s="178"/>
    </row>
    <row r="125" spans="1:35" ht="17.25" customHeight="1" x14ac:dyDescent="0.2">
      <c r="A125" s="133"/>
      <c r="B125" s="493"/>
      <c r="C125" s="494"/>
      <c r="D125" s="494"/>
      <c r="E125" s="494"/>
      <c r="F125" s="494"/>
      <c r="G125" s="494"/>
      <c r="H125" s="494"/>
      <c r="I125" s="494"/>
      <c r="J125" s="495"/>
      <c r="K125" s="280"/>
      <c r="L125" s="375"/>
      <c r="M125" s="394"/>
      <c r="N125" s="394"/>
      <c r="P125" s="30"/>
      <c r="Q125" s="30"/>
      <c r="R125" s="30"/>
      <c r="S125" s="30"/>
      <c r="T125" s="30"/>
      <c r="U125" s="30"/>
      <c r="V125" s="30"/>
      <c r="W125" s="30"/>
      <c r="X125" s="55"/>
      <c r="Y125" s="56"/>
      <c r="Z125" s="30"/>
      <c r="AA125" s="178"/>
    </row>
    <row r="126" spans="1:35" ht="17.25" customHeight="1" x14ac:dyDescent="0.2">
      <c r="A126" s="133"/>
      <c r="B126" s="31"/>
      <c r="L126" s="375"/>
      <c r="M126" s="394"/>
      <c r="N126" s="394"/>
      <c r="P126" s="30"/>
      <c r="Q126" s="30"/>
      <c r="R126" s="30"/>
      <c r="S126" s="30"/>
      <c r="T126" s="30"/>
      <c r="U126" s="30"/>
      <c r="V126" s="30"/>
      <c r="W126" s="30"/>
      <c r="X126" s="55"/>
      <c r="Y126" s="56"/>
      <c r="Z126" s="30"/>
      <c r="AA126" s="178"/>
    </row>
    <row r="127" spans="1:35" ht="20.25" hidden="1" customHeight="1" x14ac:dyDescent="0.2">
      <c r="A127" s="133"/>
      <c r="B127" s="387" t="s">
        <v>168</v>
      </c>
      <c r="C127" s="387"/>
      <c r="D127" s="387"/>
      <c r="E127" s="387"/>
      <c r="F127" s="387"/>
      <c r="G127" s="41"/>
      <c r="J127" s="30"/>
      <c r="K127" s="30"/>
      <c r="L127" s="375"/>
      <c r="M127" s="394"/>
      <c r="N127" s="394"/>
      <c r="P127" s="45" t="s">
        <v>34</v>
      </c>
      <c r="X127" s="55"/>
      <c r="Y127" s="56"/>
      <c r="Z127" s="30"/>
      <c r="AA127" s="293"/>
      <c r="AB127" s="272"/>
      <c r="AC127" s="272"/>
      <c r="AD127" s="272"/>
      <c r="AE127" s="272"/>
      <c r="AF127" s="272"/>
      <c r="AG127" s="272"/>
      <c r="AH127" s="273"/>
      <c r="AI127" s="273"/>
    </row>
    <row r="128" spans="1:35" ht="15.75" hidden="1" customHeight="1" x14ac:dyDescent="0.2">
      <c r="A128" s="133"/>
      <c r="B128" s="384" t="s">
        <v>218</v>
      </c>
      <c r="C128" s="384"/>
      <c r="D128" s="384"/>
      <c r="E128" s="385"/>
      <c r="F128" s="139"/>
      <c r="G128" s="6"/>
      <c r="H128" s="6"/>
      <c r="I128" s="6"/>
      <c r="J128" s="30"/>
      <c r="K128" s="30"/>
      <c r="L128" s="376"/>
      <c r="M128" s="279"/>
      <c r="N128" s="137"/>
      <c r="P128" s="26"/>
      <c r="X128" s="55"/>
      <c r="Y128" s="56"/>
      <c r="Z128" s="30"/>
      <c r="AA128" s="293"/>
      <c r="AB128" s="272"/>
      <c r="AC128" s="272"/>
      <c r="AD128" s="272"/>
      <c r="AE128" s="272"/>
      <c r="AF128" s="272"/>
      <c r="AG128" s="272"/>
      <c r="AH128" s="273"/>
      <c r="AI128" s="273"/>
    </row>
    <row r="129" spans="1:35" ht="99" hidden="1" customHeight="1" x14ac:dyDescent="0.2">
      <c r="A129" s="133"/>
      <c r="B129" s="496" t="s">
        <v>254</v>
      </c>
      <c r="C129" s="332"/>
      <c r="D129" s="372" t="s">
        <v>297</v>
      </c>
      <c r="E129" s="373"/>
      <c r="F129" s="373"/>
      <c r="G129" s="374"/>
      <c r="H129" s="372" t="s">
        <v>220</v>
      </c>
      <c r="I129" s="373"/>
      <c r="J129" s="373"/>
      <c r="K129" s="373"/>
      <c r="L129" s="373"/>
      <c r="M129" s="373"/>
      <c r="N129" s="374"/>
      <c r="P129" s="152" t="s">
        <v>252</v>
      </c>
      <c r="Q129" s="482" t="s">
        <v>251</v>
      </c>
      <c r="R129" s="483"/>
      <c r="S129" s="483"/>
      <c r="T129" s="483"/>
      <c r="U129" s="483"/>
      <c r="V129" s="483"/>
      <c r="W129" s="483"/>
      <c r="X129" s="484"/>
      <c r="Y129" s="82"/>
      <c r="Z129" s="81"/>
      <c r="AA129" s="293"/>
      <c r="AB129" s="272"/>
      <c r="AC129" s="272"/>
      <c r="AD129" s="272"/>
      <c r="AE129" s="272"/>
      <c r="AF129" s="272"/>
      <c r="AG129" s="272"/>
      <c r="AH129" s="273"/>
      <c r="AI129" s="273"/>
    </row>
    <row r="130" spans="1:35" ht="34.5" hidden="1" customHeight="1" x14ac:dyDescent="0.2">
      <c r="A130" s="133">
        <f t="shared" ref="A130:A149" si="40">IFERROR(INDEX(TblMatchKravres,MATCH($B130,TblSpecTjnstr,0)),"")</f>
        <v>0</v>
      </c>
      <c r="B130" s="336" t="s">
        <v>343</v>
      </c>
      <c r="C130" s="332"/>
      <c r="D130" s="333"/>
      <c r="E130" s="334"/>
      <c r="F130" s="334"/>
      <c r="G130" s="335"/>
      <c r="H130" s="337"/>
      <c r="I130" s="334"/>
      <c r="J130" s="334"/>
      <c r="K130" s="334"/>
      <c r="L130" s="334"/>
      <c r="M130" s="334"/>
      <c r="N130" s="335"/>
      <c r="O130" s="58"/>
      <c r="P130" s="59"/>
      <c r="Q130" s="383"/>
      <c r="R130" s="368"/>
      <c r="S130" s="368"/>
      <c r="T130" s="368"/>
      <c r="U130" s="368"/>
      <c r="V130" s="368"/>
      <c r="W130" s="368"/>
      <c r="X130" s="369"/>
      <c r="Y130" s="58"/>
      <c r="Z130" s="58"/>
      <c r="AA130" s="271" t="b">
        <f t="shared" ref="AA130:AA149" si="41">AND(AND(LEFT(B130,4)&lt;&gt;"Välj",B130&lt;&gt;""),P130="")</f>
        <v>0</v>
      </c>
      <c r="AB130" s="272" t="b">
        <f t="shared" ref="AB130:AB149" si="42">AND(AND(LEFT(B130,4)&lt;&gt;"Välj",B130&lt;&gt;""),Q130="")</f>
        <v>0</v>
      </c>
      <c r="AC130" s="272"/>
      <c r="AD130" s="272"/>
      <c r="AE130" s="272"/>
      <c r="AF130" s="272"/>
      <c r="AG130" s="272"/>
      <c r="AH130" s="273" t="b">
        <f t="shared" ref="AH130:AH148" si="43">OR(AA130:AG130)</f>
        <v>0</v>
      </c>
      <c r="AI130" s="273"/>
    </row>
    <row r="131" spans="1:35" ht="32.25" hidden="1" customHeight="1" x14ac:dyDescent="0.2">
      <c r="A131" s="133">
        <f t="shared" si="40"/>
        <v>0</v>
      </c>
      <c r="B131" s="336" t="s">
        <v>343</v>
      </c>
      <c r="C131" s="332"/>
      <c r="D131" s="333"/>
      <c r="E131" s="334"/>
      <c r="F131" s="334"/>
      <c r="G131" s="335"/>
      <c r="H131" s="337"/>
      <c r="I131" s="334"/>
      <c r="J131" s="334"/>
      <c r="K131" s="334"/>
      <c r="L131" s="334"/>
      <c r="M131" s="334"/>
      <c r="N131" s="335"/>
      <c r="O131" s="58"/>
      <c r="P131" s="59"/>
      <c r="Q131" s="368"/>
      <c r="R131" s="368"/>
      <c r="S131" s="368"/>
      <c r="T131" s="368"/>
      <c r="U131" s="368"/>
      <c r="V131" s="368"/>
      <c r="W131" s="368"/>
      <c r="X131" s="369"/>
      <c r="Y131" s="58"/>
      <c r="Z131" s="58"/>
      <c r="AA131" s="271" t="b">
        <f t="shared" si="41"/>
        <v>0</v>
      </c>
      <c r="AB131" s="272" t="b">
        <f t="shared" si="42"/>
        <v>0</v>
      </c>
      <c r="AC131" s="272"/>
      <c r="AD131" s="272"/>
      <c r="AE131" s="272"/>
      <c r="AF131" s="272"/>
      <c r="AG131" s="272"/>
      <c r="AH131" s="273" t="b">
        <f t="shared" si="43"/>
        <v>0</v>
      </c>
      <c r="AI131" s="273"/>
    </row>
    <row r="132" spans="1:35" ht="32.25" hidden="1" customHeight="1" x14ac:dyDescent="0.2">
      <c r="A132" s="133">
        <f t="shared" si="40"/>
        <v>0</v>
      </c>
      <c r="B132" s="336" t="s">
        <v>343</v>
      </c>
      <c r="C132" s="332"/>
      <c r="D132" s="333"/>
      <c r="E132" s="334"/>
      <c r="F132" s="334"/>
      <c r="G132" s="335"/>
      <c r="H132" s="337"/>
      <c r="I132" s="334"/>
      <c r="J132" s="334"/>
      <c r="K132" s="334"/>
      <c r="L132" s="334"/>
      <c r="M132" s="334"/>
      <c r="N132" s="335"/>
      <c r="O132" s="58"/>
      <c r="P132" s="59"/>
      <c r="Q132" s="368"/>
      <c r="R132" s="368"/>
      <c r="S132" s="368"/>
      <c r="T132" s="368"/>
      <c r="U132" s="368"/>
      <c r="V132" s="368"/>
      <c r="W132" s="368"/>
      <c r="X132" s="369"/>
      <c r="Y132" s="58"/>
      <c r="Z132" s="58"/>
      <c r="AA132" s="271" t="b">
        <f t="shared" si="41"/>
        <v>0</v>
      </c>
      <c r="AB132" s="272" t="b">
        <f t="shared" si="42"/>
        <v>0</v>
      </c>
      <c r="AC132" s="272"/>
      <c r="AD132" s="272"/>
      <c r="AE132" s="272"/>
      <c r="AF132" s="272"/>
      <c r="AG132" s="272"/>
      <c r="AH132" s="273" t="b">
        <f t="shared" si="43"/>
        <v>0</v>
      </c>
      <c r="AI132" s="273"/>
    </row>
    <row r="133" spans="1:35" ht="32.25" hidden="1" customHeight="1" x14ac:dyDescent="0.2">
      <c r="A133" s="133">
        <f t="shared" si="40"/>
        <v>0</v>
      </c>
      <c r="B133" s="336" t="s">
        <v>343</v>
      </c>
      <c r="C133" s="332"/>
      <c r="D133" s="333"/>
      <c r="E133" s="334"/>
      <c r="F133" s="334"/>
      <c r="G133" s="335"/>
      <c r="H133" s="337"/>
      <c r="I133" s="334"/>
      <c r="J133" s="334"/>
      <c r="K133" s="334"/>
      <c r="L133" s="334"/>
      <c r="M133" s="334"/>
      <c r="N133" s="335"/>
      <c r="O133" s="58"/>
      <c r="P133" s="59"/>
      <c r="Q133" s="368"/>
      <c r="R133" s="368"/>
      <c r="S133" s="368"/>
      <c r="T133" s="368"/>
      <c r="U133" s="368"/>
      <c r="V133" s="368"/>
      <c r="W133" s="368"/>
      <c r="X133" s="369"/>
      <c r="Y133" s="58"/>
      <c r="Z133" s="58"/>
      <c r="AA133" s="271" t="b">
        <f t="shared" si="41"/>
        <v>0</v>
      </c>
      <c r="AB133" s="272" t="b">
        <f t="shared" si="42"/>
        <v>0</v>
      </c>
      <c r="AC133" s="272"/>
      <c r="AD133" s="272"/>
      <c r="AE133" s="272"/>
      <c r="AF133" s="272"/>
      <c r="AG133" s="272"/>
      <c r="AH133" s="273" t="b">
        <f t="shared" si="43"/>
        <v>0</v>
      </c>
      <c r="AI133" s="273"/>
    </row>
    <row r="134" spans="1:35" ht="32.25" hidden="1" customHeight="1" x14ac:dyDescent="0.2">
      <c r="A134" s="133">
        <f t="shared" si="40"/>
        <v>0</v>
      </c>
      <c r="B134" s="336" t="s">
        <v>343</v>
      </c>
      <c r="C134" s="332"/>
      <c r="D134" s="333"/>
      <c r="E134" s="334"/>
      <c r="F134" s="334"/>
      <c r="G134" s="335"/>
      <c r="H134" s="337"/>
      <c r="I134" s="334"/>
      <c r="J134" s="334"/>
      <c r="K134" s="334"/>
      <c r="L134" s="334"/>
      <c r="M134" s="334"/>
      <c r="N134" s="335"/>
      <c r="O134" s="58"/>
      <c r="P134" s="59"/>
      <c r="Q134" s="368"/>
      <c r="R134" s="368"/>
      <c r="S134" s="368"/>
      <c r="T134" s="368"/>
      <c r="U134" s="368"/>
      <c r="V134" s="368"/>
      <c r="W134" s="368"/>
      <c r="X134" s="369"/>
      <c r="Y134" s="58"/>
      <c r="Z134" s="58"/>
      <c r="AA134" s="271" t="b">
        <f t="shared" si="41"/>
        <v>0</v>
      </c>
      <c r="AB134" s="272" t="b">
        <f t="shared" si="42"/>
        <v>0</v>
      </c>
      <c r="AC134" s="272"/>
      <c r="AD134" s="272"/>
      <c r="AE134" s="272"/>
      <c r="AF134" s="272"/>
      <c r="AG134" s="272"/>
      <c r="AH134" s="273" t="b">
        <f t="shared" si="43"/>
        <v>0</v>
      </c>
      <c r="AI134" s="273"/>
    </row>
    <row r="135" spans="1:35" ht="32.25" hidden="1" customHeight="1" x14ac:dyDescent="0.2">
      <c r="A135" s="133">
        <f t="shared" si="40"/>
        <v>0</v>
      </c>
      <c r="B135" s="336" t="s">
        <v>343</v>
      </c>
      <c r="C135" s="332"/>
      <c r="D135" s="333"/>
      <c r="E135" s="334"/>
      <c r="F135" s="334"/>
      <c r="G135" s="335"/>
      <c r="H135" s="337"/>
      <c r="I135" s="334"/>
      <c r="J135" s="334"/>
      <c r="K135" s="334"/>
      <c r="L135" s="334"/>
      <c r="M135" s="334"/>
      <c r="N135" s="335"/>
      <c r="O135" s="144"/>
      <c r="P135" s="59"/>
      <c r="Q135" s="368"/>
      <c r="R135" s="368"/>
      <c r="S135" s="368"/>
      <c r="T135" s="368"/>
      <c r="U135" s="368"/>
      <c r="V135" s="368"/>
      <c r="W135" s="368"/>
      <c r="X135" s="369"/>
      <c r="Y135" s="58"/>
      <c r="Z135" s="58"/>
      <c r="AA135" s="271" t="b">
        <f t="shared" si="41"/>
        <v>0</v>
      </c>
      <c r="AB135" s="272" t="b">
        <f t="shared" si="42"/>
        <v>0</v>
      </c>
      <c r="AC135" s="272"/>
      <c r="AD135" s="272"/>
      <c r="AE135" s="272"/>
      <c r="AF135" s="272"/>
      <c r="AG135" s="272"/>
      <c r="AH135" s="273" t="b">
        <f t="shared" si="43"/>
        <v>0</v>
      </c>
      <c r="AI135" s="273"/>
    </row>
    <row r="136" spans="1:35" ht="32.25" hidden="1" customHeight="1" x14ac:dyDescent="0.2">
      <c r="A136" s="133">
        <f t="shared" si="40"/>
        <v>0</v>
      </c>
      <c r="B136" s="336" t="s">
        <v>343</v>
      </c>
      <c r="C136" s="332"/>
      <c r="D136" s="333"/>
      <c r="E136" s="334"/>
      <c r="F136" s="334"/>
      <c r="G136" s="335"/>
      <c r="H136" s="337"/>
      <c r="I136" s="334"/>
      <c r="J136" s="334"/>
      <c r="K136" s="334"/>
      <c r="L136" s="334"/>
      <c r="M136" s="334"/>
      <c r="N136" s="335"/>
      <c r="O136" s="58"/>
      <c r="P136" s="59"/>
      <c r="Q136" s="368"/>
      <c r="R136" s="368"/>
      <c r="S136" s="368"/>
      <c r="T136" s="368"/>
      <c r="U136" s="368"/>
      <c r="V136" s="368"/>
      <c r="W136" s="368"/>
      <c r="X136" s="369"/>
      <c r="Y136" s="58"/>
      <c r="Z136" s="58"/>
      <c r="AA136" s="271" t="b">
        <f t="shared" si="41"/>
        <v>0</v>
      </c>
      <c r="AB136" s="272" t="b">
        <f t="shared" si="42"/>
        <v>0</v>
      </c>
      <c r="AC136" s="272"/>
      <c r="AD136" s="272"/>
      <c r="AE136" s="272"/>
      <c r="AF136" s="272"/>
      <c r="AG136" s="272"/>
      <c r="AH136" s="273" t="b">
        <f t="shared" si="43"/>
        <v>0</v>
      </c>
      <c r="AI136" s="273"/>
    </row>
    <row r="137" spans="1:35" ht="32.25" hidden="1" customHeight="1" x14ac:dyDescent="0.2">
      <c r="A137" s="133">
        <f t="shared" si="40"/>
        <v>0</v>
      </c>
      <c r="B137" s="336" t="s">
        <v>343</v>
      </c>
      <c r="C137" s="332"/>
      <c r="D137" s="333"/>
      <c r="E137" s="334"/>
      <c r="F137" s="334"/>
      <c r="G137" s="335"/>
      <c r="H137" s="337"/>
      <c r="I137" s="334"/>
      <c r="J137" s="334"/>
      <c r="K137" s="334"/>
      <c r="L137" s="334"/>
      <c r="M137" s="334"/>
      <c r="N137" s="335"/>
      <c r="O137" s="58"/>
      <c r="P137" s="59"/>
      <c r="Q137" s="368"/>
      <c r="R137" s="368"/>
      <c r="S137" s="368"/>
      <c r="T137" s="368"/>
      <c r="U137" s="368"/>
      <c r="V137" s="368"/>
      <c r="W137" s="368"/>
      <c r="X137" s="369"/>
      <c r="Y137" s="58"/>
      <c r="Z137" s="58"/>
      <c r="AA137" s="271" t="b">
        <f t="shared" si="41"/>
        <v>0</v>
      </c>
      <c r="AB137" s="272" t="b">
        <f t="shared" si="42"/>
        <v>0</v>
      </c>
      <c r="AC137" s="272"/>
      <c r="AD137" s="272"/>
      <c r="AE137" s="272"/>
      <c r="AF137" s="272"/>
      <c r="AG137" s="272"/>
      <c r="AH137" s="273" t="b">
        <f t="shared" si="43"/>
        <v>0</v>
      </c>
      <c r="AI137" s="273"/>
    </row>
    <row r="138" spans="1:35" ht="32.25" hidden="1" customHeight="1" x14ac:dyDescent="0.2">
      <c r="A138" s="133">
        <f t="shared" si="40"/>
        <v>0</v>
      </c>
      <c r="B138" s="336" t="s">
        <v>343</v>
      </c>
      <c r="C138" s="332"/>
      <c r="D138" s="333"/>
      <c r="E138" s="334"/>
      <c r="F138" s="334"/>
      <c r="G138" s="335"/>
      <c r="H138" s="337"/>
      <c r="I138" s="334"/>
      <c r="J138" s="334"/>
      <c r="K138" s="334"/>
      <c r="L138" s="334"/>
      <c r="M138" s="334"/>
      <c r="N138" s="335"/>
      <c r="O138" s="58"/>
      <c r="P138" s="59"/>
      <c r="Q138" s="368"/>
      <c r="R138" s="368"/>
      <c r="S138" s="368"/>
      <c r="T138" s="368"/>
      <c r="U138" s="368"/>
      <c r="V138" s="368"/>
      <c r="W138" s="368"/>
      <c r="X138" s="369"/>
      <c r="Y138" s="58"/>
      <c r="Z138" s="58"/>
      <c r="AA138" s="271" t="b">
        <f t="shared" si="41"/>
        <v>0</v>
      </c>
      <c r="AB138" s="272" t="b">
        <f t="shared" si="42"/>
        <v>0</v>
      </c>
      <c r="AC138" s="272"/>
      <c r="AD138" s="272"/>
      <c r="AE138" s="272"/>
      <c r="AF138" s="272"/>
      <c r="AG138" s="272"/>
      <c r="AH138" s="273" t="b">
        <f t="shared" si="43"/>
        <v>0</v>
      </c>
      <c r="AI138" s="273"/>
    </row>
    <row r="139" spans="1:35" ht="32.25" hidden="1" customHeight="1" x14ac:dyDescent="0.2">
      <c r="A139" s="133">
        <f t="shared" si="40"/>
        <v>0</v>
      </c>
      <c r="B139" s="336" t="s">
        <v>343</v>
      </c>
      <c r="C139" s="332"/>
      <c r="D139" s="333"/>
      <c r="E139" s="334"/>
      <c r="F139" s="334"/>
      <c r="G139" s="335"/>
      <c r="H139" s="337"/>
      <c r="I139" s="334"/>
      <c r="J139" s="334"/>
      <c r="K139" s="334"/>
      <c r="L139" s="334"/>
      <c r="M139" s="334"/>
      <c r="N139" s="335"/>
      <c r="O139" s="58"/>
      <c r="P139" s="59"/>
      <c r="Q139" s="368"/>
      <c r="R139" s="368"/>
      <c r="S139" s="368"/>
      <c r="T139" s="368"/>
      <c r="U139" s="368"/>
      <c r="V139" s="368"/>
      <c r="W139" s="368"/>
      <c r="X139" s="369"/>
      <c r="Y139" s="58"/>
      <c r="Z139" s="58"/>
      <c r="AA139" s="271" t="b">
        <f t="shared" si="41"/>
        <v>0</v>
      </c>
      <c r="AB139" s="272" t="b">
        <f t="shared" si="42"/>
        <v>0</v>
      </c>
      <c r="AC139" s="272"/>
      <c r="AD139" s="272"/>
      <c r="AE139" s="272"/>
      <c r="AF139" s="272"/>
      <c r="AG139" s="272"/>
      <c r="AH139" s="273" t="b">
        <f t="shared" si="43"/>
        <v>0</v>
      </c>
      <c r="AI139" s="273"/>
    </row>
    <row r="140" spans="1:35" ht="32.25" hidden="1" customHeight="1" x14ac:dyDescent="0.2">
      <c r="A140" s="133">
        <f t="shared" si="40"/>
        <v>0</v>
      </c>
      <c r="B140" s="336" t="s">
        <v>343</v>
      </c>
      <c r="C140" s="332"/>
      <c r="D140" s="333"/>
      <c r="E140" s="334"/>
      <c r="F140" s="334"/>
      <c r="G140" s="335"/>
      <c r="H140" s="337"/>
      <c r="I140" s="334"/>
      <c r="J140" s="334"/>
      <c r="K140" s="334"/>
      <c r="L140" s="334"/>
      <c r="M140" s="334"/>
      <c r="N140" s="335"/>
      <c r="O140" s="58"/>
      <c r="P140" s="59"/>
      <c r="Q140" s="368"/>
      <c r="R140" s="368"/>
      <c r="S140" s="368"/>
      <c r="T140" s="368"/>
      <c r="U140" s="368"/>
      <c r="V140" s="368"/>
      <c r="W140" s="368"/>
      <c r="X140" s="369"/>
      <c r="Y140" s="58"/>
      <c r="Z140" s="58"/>
      <c r="AA140" s="271" t="b">
        <f t="shared" si="41"/>
        <v>0</v>
      </c>
      <c r="AB140" s="272" t="b">
        <f t="shared" si="42"/>
        <v>0</v>
      </c>
      <c r="AC140" s="272"/>
      <c r="AD140" s="272"/>
      <c r="AE140" s="272"/>
      <c r="AF140" s="272"/>
      <c r="AG140" s="272"/>
      <c r="AH140" s="273" t="b">
        <f t="shared" si="43"/>
        <v>0</v>
      </c>
      <c r="AI140" s="273"/>
    </row>
    <row r="141" spans="1:35" ht="32.25" hidden="1" customHeight="1" x14ac:dyDescent="0.2">
      <c r="A141" s="133">
        <f t="shared" si="40"/>
        <v>0</v>
      </c>
      <c r="B141" s="336" t="s">
        <v>343</v>
      </c>
      <c r="C141" s="332"/>
      <c r="D141" s="333"/>
      <c r="E141" s="334"/>
      <c r="F141" s="334"/>
      <c r="G141" s="335"/>
      <c r="H141" s="337"/>
      <c r="I141" s="334"/>
      <c r="J141" s="334"/>
      <c r="K141" s="334"/>
      <c r="L141" s="334"/>
      <c r="M141" s="334"/>
      <c r="N141" s="335"/>
      <c r="O141" s="58"/>
      <c r="P141" s="59"/>
      <c r="Q141" s="368"/>
      <c r="R141" s="368"/>
      <c r="S141" s="368"/>
      <c r="T141" s="368"/>
      <c r="U141" s="368"/>
      <c r="V141" s="368"/>
      <c r="W141" s="368"/>
      <c r="X141" s="369"/>
      <c r="Y141" s="58"/>
      <c r="Z141" s="58"/>
      <c r="AA141" s="271" t="b">
        <f t="shared" si="41"/>
        <v>0</v>
      </c>
      <c r="AB141" s="272" t="b">
        <f t="shared" si="42"/>
        <v>0</v>
      </c>
      <c r="AC141" s="272"/>
      <c r="AD141" s="272"/>
      <c r="AE141" s="272"/>
      <c r="AF141" s="272"/>
      <c r="AG141" s="272"/>
      <c r="AH141" s="273" t="b">
        <f t="shared" si="43"/>
        <v>0</v>
      </c>
      <c r="AI141" s="273"/>
    </row>
    <row r="142" spans="1:35" ht="32.25" hidden="1" customHeight="1" x14ac:dyDescent="0.2">
      <c r="A142" s="133">
        <f t="shared" si="40"/>
        <v>0</v>
      </c>
      <c r="B142" s="336" t="s">
        <v>343</v>
      </c>
      <c r="C142" s="332"/>
      <c r="D142" s="333"/>
      <c r="E142" s="334"/>
      <c r="F142" s="334"/>
      <c r="G142" s="335"/>
      <c r="H142" s="337"/>
      <c r="I142" s="334"/>
      <c r="J142" s="334"/>
      <c r="K142" s="334"/>
      <c r="L142" s="334"/>
      <c r="M142" s="334"/>
      <c r="N142" s="335"/>
      <c r="O142" s="58"/>
      <c r="P142" s="59"/>
      <c r="Q142" s="368"/>
      <c r="R142" s="368"/>
      <c r="S142" s="368"/>
      <c r="T142" s="368"/>
      <c r="U142" s="368"/>
      <c r="V142" s="368"/>
      <c r="W142" s="368"/>
      <c r="X142" s="369"/>
      <c r="Y142" s="58"/>
      <c r="Z142" s="58"/>
      <c r="AA142" s="271" t="b">
        <f t="shared" si="41"/>
        <v>0</v>
      </c>
      <c r="AB142" s="272" t="b">
        <f t="shared" si="42"/>
        <v>0</v>
      </c>
      <c r="AC142" s="272"/>
      <c r="AD142" s="272"/>
      <c r="AE142" s="272"/>
      <c r="AF142" s="272"/>
      <c r="AG142" s="272"/>
      <c r="AH142" s="273" t="b">
        <f t="shared" si="43"/>
        <v>0</v>
      </c>
      <c r="AI142" s="273"/>
    </row>
    <row r="143" spans="1:35" ht="32.25" hidden="1" customHeight="1" x14ac:dyDescent="0.2">
      <c r="A143" s="133">
        <f t="shared" si="40"/>
        <v>0</v>
      </c>
      <c r="B143" s="336" t="s">
        <v>343</v>
      </c>
      <c r="C143" s="332"/>
      <c r="D143" s="333"/>
      <c r="E143" s="334"/>
      <c r="F143" s="334"/>
      <c r="G143" s="335"/>
      <c r="H143" s="337"/>
      <c r="I143" s="334"/>
      <c r="J143" s="334"/>
      <c r="K143" s="334"/>
      <c r="L143" s="334"/>
      <c r="M143" s="334"/>
      <c r="N143" s="335"/>
      <c r="O143" s="58"/>
      <c r="P143" s="59"/>
      <c r="Q143" s="368"/>
      <c r="R143" s="368"/>
      <c r="S143" s="368"/>
      <c r="T143" s="368"/>
      <c r="U143" s="368"/>
      <c r="V143" s="368"/>
      <c r="W143" s="368"/>
      <c r="X143" s="369"/>
      <c r="Y143" s="58"/>
      <c r="Z143" s="58"/>
      <c r="AA143" s="271" t="b">
        <f t="shared" si="41"/>
        <v>0</v>
      </c>
      <c r="AB143" s="272" t="b">
        <f t="shared" si="42"/>
        <v>0</v>
      </c>
      <c r="AC143" s="272"/>
      <c r="AD143" s="272"/>
      <c r="AE143" s="272"/>
      <c r="AF143" s="272"/>
      <c r="AG143" s="272"/>
      <c r="AH143" s="273" t="b">
        <f t="shared" si="43"/>
        <v>0</v>
      </c>
      <c r="AI143" s="273"/>
    </row>
    <row r="144" spans="1:35" ht="32.25" hidden="1" customHeight="1" x14ac:dyDescent="0.2">
      <c r="A144" s="133">
        <f t="shared" si="40"/>
        <v>0</v>
      </c>
      <c r="B144" s="336" t="s">
        <v>343</v>
      </c>
      <c r="C144" s="332"/>
      <c r="D144" s="333"/>
      <c r="E144" s="334"/>
      <c r="F144" s="334"/>
      <c r="G144" s="335"/>
      <c r="H144" s="337"/>
      <c r="I144" s="334"/>
      <c r="J144" s="334"/>
      <c r="K144" s="334"/>
      <c r="L144" s="334"/>
      <c r="M144" s="334"/>
      <c r="N144" s="335"/>
      <c r="O144" s="144"/>
      <c r="P144" s="59"/>
      <c r="Q144" s="368"/>
      <c r="R144" s="368"/>
      <c r="S144" s="368"/>
      <c r="T144" s="368"/>
      <c r="U144" s="368"/>
      <c r="V144" s="368"/>
      <c r="W144" s="368"/>
      <c r="X144" s="369"/>
      <c r="Y144" s="58"/>
      <c r="Z144" s="58"/>
      <c r="AA144" s="271" t="b">
        <f t="shared" si="41"/>
        <v>0</v>
      </c>
      <c r="AB144" s="272" t="b">
        <f t="shared" si="42"/>
        <v>0</v>
      </c>
      <c r="AC144" s="272"/>
      <c r="AD144" s="272"/>
      <c r="AE144" s="272"/>
      <c r="AF144" s="272"/>
      <c r="AG144" s="272"/>
      <c r="AH144" s="273" t="b">
        <f t="shared" si="43"/>
        <v>0</v>
      </c>
      <c r="AI144" s="273"/>
    </row>
    <row r="145" spans="1:35" ht="32.25" hidden="1" customHeight="1" x14ac:dyDescent="0.2">
      <c r="A145" s="133">
        <f t="shared" si="40"/>
        <v>0</v>
      </c>
      <c r="B145" s="336" t="s">
        <v>343</v>
      </c>
      <c r="C145" s="332"/>
      <c r="D145" s="333"/>
      <c r="E145" s="334"/>
      <c r="F145" s="334"/>
      <c r="G145" s="335"/>
      <c r="H145" s="337"/>
      <c r="I145" s="334"/>
      <c r="J145" s="334"/>
      <c r="K145" s="334"/>
      <c r="L145" s="334"/>
      <c r="M145" s="334"/>
      <c r="N145" s="335"/>
      <c r="O145" s="58"/>
      <c r="P145" s="59"/>
      <c r="Q145" s="368"/>
      <c r="R145" s="368"/>
      <c r="S145" s="368"/>
      <c r="T145" s="368"/>
      <c r="U145" s="368"/>
      <c r="V145" s="368"/>
      <c r="W145" s="368"/>
      <c r="X145" s="369"/>
      <c r="Y145" s="58"/>
      <c r="Z145" s="58"/>
      <c r="AA145" s="271" t="b">
        <f t="shared" si="41"/>
        <v>0</v>
      </c>
      <c r="AB145" s="272" t="b">
        <f t="shared" si="42"/>
        <v>0</v>
      </c>
      <c r="AC145" s="272"/>
      <c r="AD145" s="272"/>
      <c r="AE145" s="272"/>
      <c r="AF145" s="272"/>
      <c r="AG145" s="272"/>
      <c r="AH145" s="273" t="b">
        <f t="shared" si="43"/>
        <v>0</v>
      </c>
      <c r="AI145" s="273"/>
    </row>
    <row r="146" spans="1:35" ht="32.25" hidden="1" customHeight="1" x14ac:dyDescent="0.2">
      <c r="A146" s="133">
        <f t="shared" si="40"/>
        <v>0</v>
      </c>
      <c r="B146" s="336" t="s">
        <v>343</v>
      </c>
      <c r="C146" s="332"/>
      <c r="D146" s="333"/>
      <c r="E146" s="334"/>
      <c r="F146" s="334"/>
      <c r="G146" s="335"/>
      <c r="H146" s="337"/>
      <c r="I146" s="334"/>
      <c r="J146" s="334"/>
      <c r="K146" s="334"/>
      <c r="L146" s="334"/>
      <c r="M146" s="334"/>
      <c r="N146" s="335"/>
      <c r="O146" s="58"/>
      <c r="P146" s="59"/>
      <c r="Q146" s="368"/>
      <c r="R146" s="368"/>
      <c r="S146" s="368"/>
      <c r="T146" s="368"/>
      <c r="U146" s="368"/>
      <c r="V146" s="368"/>
      <c r="W146" s="368"/>
      <c r="X146" s="369"/>
      <c r="Y146" s="58"/>
      <c r="Z146" s="58"/>
      <c r="AA146" s="271" t="b">
        <f t="shared" si="41"/>
        <v>0</v>
      </c>
      <c r="AB146" s="272" t="b">
        <f t="shared" si="42"/>
        <v>0</v>
      </c>
      <c r="AC146" s="272"/>
      <c r="AD146" s="272"/>
      <c r="AE146" s="272"/>
      <c r="AF146" s="272"/>
      <c r="AG146" s="272"/>
      <c r="AH146" s="273" t="b">
        <f t="shared" si="43"/>
        <v>0</v>
      </c>
      <c r="AI146" s="273"/>
    </row>
    <row r="147" spans="1:35" ht="32.25" hidden="1" customHeight="1" x14ac:dyDescent="0.2">
      <c r="A147" s="133">
        <f t="shared" si="40"/>
        <v>0</v>
      </c>
      <c r="B147" s="336" t="s">
        <v>343</v>
      </c>
      <c r="C147" s="332"/>
      <c r="D147" s="333"/>
      <c r="E147" s="334"/>
      <c r="F147" s="334"/>
      <c r="G147" s="335"/>
      <c r="H147" s="337"/>
      <c r="I147" s="334"/>
      <c r="J147" s="334"/>
      <c r="K147" s="334"/>
      <c r="L147" s="334"/>
      <c r="M147" s="334"/>
      <c r="N147" s="335"/>
      <c r="O147" s="58"/>
      <c r="P147" s="59"/>
      <c r="Q147" s="368"/>
      <c r="R147" s="368"/>
      <c r="S147" s="368"/>
      <c r="T147" s="368"/>
      <c r="U147" s="368"/>
      <c r="V147" s="368"/>
      <c r="W147" s="368"/>
      <c r="X147" s="369"/>
      <c r="Y147" s="58"/>
      <c r="Z147" s="58"/>
      <c r="AA147" s="271" t="b">
        <f t="shared" si="41"/>
        <v>0</v>
      </c>
      <c r="AB147" s="272" t="b">
        <f t="shared" si="42"/>
        <v>0</v>
      </c>
      <c r="AC147" s="272"/>
      <c r="AD147" s="272"/>
      <c r="AE147" s="272"/>
      <c r="AF147" s="272"/>
      <c r="AG147" s="272"/>
      <c r="AH147" s="273" t="b">
        <f t="shared" si="43"/>
        <v>0</v>
      </c>
      <c r="AI147" s="273"/>
    </row>
    <row r="148" spans="1:35" ht="32.25" hidden="1" customHeight="1" x14ac:dyDescent="0.2">
      <c r="A148" s="133">
        <f t="shared" si="40"/>
        <v>0</v>
      </c>
      <c r="B148" s="336" t="s">
        <v>343</v>
      </c>
      <c r="C148" s="332"/>
      <c r="D148" s="333"/>
      <c r="E148" s="334"/>
      <c r="F148" s="334"/>
      <c r="G148" s="335"/>
      <c r="H148" s="337"/>
      <c r="I148" s="334"/>
      <c r="J148" s="334"/>
      <c r="K148" s="334"/>
      <c r="L148" s="334"/>
      <c r="M148" s="334"/>
      <c r="N148" s="335"/>
      <c r="O148" s="58"/>
      <c r="P148" s="59"/>
      <c r="Q148" s="368"/>
      <c r="R148" s="368"/>
      <c r="S148" s="368"/>
      <c r="T148" s="368"/>
      <c r="U148" s="368"/>
      <c r="V148" s="368"/>
      <c r="W148" s="368"/>
      <c r="X148" s="369"/>
      <c r="Y148" s="58"/>
      <c r="Z148" s="58"/>
      <c r="AA148" s="271" t="b">
        <f t="shared" si="41"/>
        <v>0</v>
      </c>
      <c r="AB148" s="272" t="b">
        <f t="shared" si="42"/>
        <v>0</v>
      </c>
      <c r="AC148" s="272"/>
      <c r="AD148" s="272"/>
      <c r="AE148" s="272"/>
      <c r="AF148" s="272"/>
      <c r="AG148" s="272"/>
      <c r="AH148" s="273" t="b">
        <f t="shared" si="43"/>
        <v>0</v>
      </c>
      <c r="AI148" s="273"/>
    </row>
    <row r="149" spans="1:35" ht="32.25" hidden="1" customHeight="1" x14ac:dyDescent="0.2">
      <c r="A149" s="133">
        <f t="shared" si="40"/>
        <v>0</v>
      </c>
      <c r="B149" s="331" t="s">
        <v>343</v>
      </c>
      <c r="C149" s="332"/>
      <c r="D149" s="333"/>
      <c r="E149" s="334"/>
      <c r="F149" s="334"/>
      <c r="G149" s="335"/>
      <c r="H149" s="337"/>
      <c r="I149" s="334"/>
      <c r="J149" s="334"/>
      <c r="K149" s="334"/>
      <c r="L149" s="334"/>
      <c r="M149" s="334"/>
      <c r="N149" s="335"/>
      <c r="O149" s="58"/>
      <c r="P149" s="59"/>
      <c r="Q149" s="368"/>
      <c r="R149" s="368"/>
      <c r="S149" s="368"/>
      <c r="T149" s="368"/>
      <c r="U149" s="368"/>
      <c r="V149" s="368"/>
      <c r="W149" s="368"/>
      <c r="X149" s="369"/>
      <c r="Y149" s="58"/>
      <c r="Z149" s="58"/>
      <c r="AA149" s="271" t="b">
        <f t="shared" si="41"/>
        <v>0</v>
      </c>
      <c r="AB149" s="272" t="b">
        <f t="shared" si="42"/>
        <v>0</v>
      </c>
      <c r="AC149" s="272"/>
      <c r="AD149" s="272"/>
      <c r="AE149" s="272"/>
      <c r="AF149" s="272"/>
      <c r="AG149" s="272"/>
      <c r="AH149" s="273" t="b">
        <f>OR(AA149:AG149)</f>
        <v>0</v>
      </c>
      <c r="AI149" s="273"/>
    </row>
    <row r="150" spans="1:35" x14ac:dyDescent="0.2">
      <c r="A150" s="133"/>
      <c r="B150" s="139"/>
      <c r="C150" s="139"/>
      <c r="D150" s="141"/>
      <c r="E150" s="139"/>
      <c r="F150" s="139"/>
      <c r="G150" s="6"/>
      <c r="H150" s="6"/>
      <c r="I150" s="6"/>
      <c r="J150" s="30"/>
      <c r="K150" s="30"/>
      <c r="L150" s="147"/>
      <c r="M150" s="279"/>
      <c r="N150" s="149"/>
      <c r="P150" s="26"/>
      <c r="X150" s="55"/>
      <c r="Y150" s="56"/>
      <c r="Z150" s="30"/>
    </row>
    <row r="151" spans="1:35" x14ac:dyDescent="0.2">
      <c r="B151" s="75"/>
      <c r="C151" s="75"/>
      <c r="D151" s="75"/>
      <c r="F151" s="75"/>
      <c r="G151" s="75"/>
      <c r="H151" s="75"/>
      <c r="I151" s="75"/>
      <c r="J151" s="3"/>
      <c r="K151" s="3"/>
      <c r="M151" s="69"/>
      <c r="N151" s="69"/>
      <c r="P151" s="57"/>
      <c r="R151" s="6"/>
      <c r="U151" s="29"/>
      <c r="V151" s="29"/>
      <c r="W151" s="3"/>
    </row>
    <row r="152" spans="1:35" ht="18" x14ac:dyDescent="0.2">
      <c r="B152" s="387" t="s">
        <v>217</v>
      </c>
      <c r="C152" s="387"/>
      <c r="D152" s="387"/>
      <c r="E152" s="387"/>
      <c r="F152" s="387"/>
      <c r="H152" s="61"/>
      <c r="I152" s="61"/>
      <c r="J152" s="61"/>
      <c r="K152" s="61"/>
      <c r="S152" s="30"/>
      <c r="T152" s="30"/>
      <c r="U152" s="30"/>
      <c r="W152" s="30"/>
    </row>
    <row r="153" spans="1:35" ht="26.25" customHeight="1" x14ac:dyDescent="0.2">
      <c r="B153" s="509" t="s">
        <v>216</v>
      </c>
      <c r="C153" s="510"/>
      <c r="D153" s="510"/>
      <c r="E153" s="510"/>
      <c r="F153" s="510"/>
      <c r="G153" s="510"/>
      <c r="H153" s="510"/>
      <c r="I153" s="510"/>
      <c r="J153" s="61"/>
      <c r="K153" s="61"/>
      <c r="S153" s="30"/>
      <c r="T153" s="30"/>
      <c r="U153" s="30"/>
      <c r="W153" s="30"/>
      <c r="AA153" s="178"/>
    </row>
    <row r="154" spans="1:35" x14ac:dyDescent="0.2">
      <c r="B154" s="26" t="s">
        <v>121</v>
      </c>
      <c r="H154" s="61"/>
      <c r="I154" s="61"/>
      <c r="J154" s="61"/>
      <c r="K154" s="61"/>
      <c r="L154" s="41"/>
      <c r="P154" s="26"/>
      <c r="U154" s="30"/>
      <c r="V154" s="30"/>
      <c r="W154" s="30"/>
    </row>
    <row r="155" spans="1:35" ht="19.5" customHeight="1" x14ac:dyDescent="0.2">
      <c r="B155" s="346" t="s">
        <v>238</v>
      </c>
      <c r="C155" s="470"/>
      <c r="D155" s="470"/>
      <c r="E155" s="470"/>
      <c r="F155" s="470"/>
      <c r="G155" s="470"/>
      <c r="H155" s="470"/>
      <c r="I155" s="471"/>
      <c r="J155" s="61"/>
      <c r="K155" s="61"/>
      <c r="L155" s="41"/>
      <c r="P155" s="476"/>
      <c r="Q155" s="476"/>
      <c r="R155" s="476"/>
      <c r="S155" s="476"/>
      <c r="T155" s="281"/>
      <c r="U155" s="30"/>
    </row>
    <row r="156" spans="1:35" ht="19.5" customHeight="1" x14ac:dyDescent="0.2">
      <c r="B156" s="342"/>
      <c r="C156" s="343"/>
      <c r="D156" s="343"/>
      <c r="E156" s="343"/>
      <c r="F156" s="343"/>
      <c r="G156" s="343"/>
      <c r="H156" s="343"/>
      <c r="I156" s="344"/>
      <c r="J156" s="61"/>
      <c r="K156" s="61"/>
      <c r="L156" s="41"/>
      <c r="U156" s="30"/>
    </row>
    <row r="157" spans="1:35" ht="19.5" customHeight="1" x14ac:dyDescent="0.2">
      <c r="B157" s="342"/>
      <c r="C157" s="343"/>
      <c r="D157" s="343"/>
      <c r="E157" s="343"/>
      <c r="F157" s="343"/>
      <c r="G157" s="343"/>
      <c r="H157" s="343"/>
      <c r="I157" s="344"/>
      <c r="L157" s="41"/>
      <c r="U157" s="30"/>
      <c r="X157" s="283"/>
      <c r="Y157" s="283"/>
      <c r="Z157" s="188"/>
    </row>
    <row r="158" spans="1:35" ht="19.5" customHeight="1" x14ac:dyDescent="0.2">
      <c r="B158" s="345"/>
      <c r="C158" s="345"/>
      <c r="D158" s="345"/>
      <c r="E158" s="345"/>
      <c r="F158" s="345"/>
      <c r="G158" s="345"/>
      <c r="H158" s="345"/>
      <c r="I158" s="345"/>
      <c r="L158" s="41"/>
      <c r="U158" s="30"/>
      <c r="X158" s="283"/>
      <c r="Y158" s="283"/>
      <c r="Z158" s="188"/>
    </row>
    <row r="159" spans="1:35" ht="12.75" customHeight="1" x14ac:dyDescent="0.2">
      <c r="J159" s="3"/>
      <c r="K159" s="3"/>
      <c r="P159" s="3"/>
      <c r="Q159" s="3"/>
      <c r="R159" s="3"/>
      <c r="S159" s="3"/>
      <c r="T159" s="3"/>
      <c r="U159" s="30"/>
      <c r="X159" s="283"/>
      <c r="Y159" s="283"/>
      <c r="Z159" s="188"/>
      <c r="AG159" s="179"/>
      <c r="AH159" s="180"/>
      <c r="AI159" s="180"/>
    </row>
    <row r="160" spans="1:35" ht="19.5" customHeight="1" x14ac:dyDescent="0.2">
      <c r="B160" s="26" t="s">
        <v>223</v>
      </c>
      <c r="P160" s="26"/>
      <c r="U160" s="30"/>
      <c r="X160" s="283"/>
      <c r="Y160" s="283"/>
      <c r="Z160" s="188"/>
      <c r="AG160" s="179"/>
      <c r="AH160" s="180"/>
      <c r="AI160" s="180"/>
    </row>
    <row r="161" spans="2:35" ht="19.5" customHeight="1" x14ac:dyDescent="0.2">
      <c r="B161" s="341" t="s">
        <v>172</v>
      </c>
      <c r="C161" s="341"/>
      <c r="D161" s="341"/>
      <c r="E161" s="341"/>
      <c r="F161" s="341"/>
      <c r="G161" s="341"/>
      <c r="H161" s="341"/>
      <c r="I161" s="341"/>
      <c r="P161" s="476"/>
      <c r="Q161" s="476"/>
      <c r="R161" s="476"/>
      <c r="S161" s="476"/>
      <c r="T161" s="281"/>
      <c r="U161" s="30"/>
      <c r="X161" s="283"/>
      <c r="Y161" s="283"/>
      <c r="Z161" s="188"/>
      <c r="AG161" s="179"/>
      <c r="AH161" s="180"/>
      <c r="AI161" s="180"/>
    </row>
    <row r="162" spans="2:35" ht="19.5" customHeight="1" x14ac:dyDescent="0.2">
      <c r="B162" s="345"/>
      <c r="C162" s="345"/>
      <c r="D162" s="345"/>
      <c r="E162" s="345"/>
      <c r="F162" s="345"/>
      <c r="G162" s="345"/>
      <c r="H162" s="345"/>
      <c r="I162" s="345"/>
      <c r="U162" s="30"/>
      <c r="X162" s="283"/>
      <c r="Y162" s="283"/>
      <c r="Z162" s="188"/>
      <c r="AG162" s="179"/>
      <c r="AH162" s="180"/>
      <c r="AI162" s="180"/>
    </row>
    <row r="163" spans="2:35" ht="19.5" customHeight="1" x14ac:dyDescent="0.2">
      <c r="B163" s="345"/>
      <c r="C163" s="345"/>
      <c r="D163" s="345"/>
      <c r="E163" s="345"/>
      <c r="F163" s="345"/>
      <c r="G163" s="345"/>
      <c r="H163" s="345"/>
      <c r="I163" s="345"/>
      <c r="U163" s="30"/>
      <c r="X163" s="283"/>
      <c r="Y163" s="283"/>
      <c r="Z163" s="188"/>
      <c r="AG163" s="179"/>
      <c r="AH163" s="180"/>
      <c r="AI163" s="180"/>
    </row>
    <row r="164" spans="2:35" ht="19.5" customHeight="1" x14ac:dyDescent="0.2">
      <c r="B164" s="345"/>
      <c r="C164" s="345"/>
      <c r="D164" s="345"/>
      <c r="E164" s="345"/>
      <c r="F164" s="345"/>
      <c r="G164" s="345"/>
      <c r="H164" s="345"/>
      <c r="I164" s="345"/>
      <c r="U164" s="30"/>
      <c r="X164" s="283"/>
      <c r="Y164" s="283"/>
      <c r="Z164" s="188"/>
    </row>
    <row r="165" spans="2:35" ht="19.5" customHeight="1" x14ac:dyDescent="0.2">
      <c r="U165" s="30"/>
      <c r="X165" s="283"/>
      <c r="Y165" s="283"/>
      <c r="Z165" s="188"/>
      <c r="AG165" s="179"/>
      <c r="AH165" s="180"/>
      <c r="AI165" s="180"/>
    </row>
    <row r="166" spans="2:35" ht="19.5" customHeight="1" x14ac:dyDescent="0.2">
      <c r="B166" s="26" t="s">
        <v>388</v>
      </c>
      <c r="P166" s="26"/>
      <c r="U166" s="30"/>
      <c r="X166" s="283"/>
      <c r="Y166" s="283"/>
      <c r="Z166" s="188"/>
      <c r="AG166" s="179"/>
      <c r="AH166" s="180"/>
      <c r="AI166" s="180"/>
    </row>
    <row r="167" spans="2:35" ht="19.5" customHeight="1" x14ac:dyDescent="0.2">
      <c r="B167" s="341" t="s">
        <v>389</v>
      </c>
      <c r="C167" s="341"/>
      <c r="D167" s="341"/>
      <c r="E167" s="341"/>
      <c r="F167" s="341"/>
      <c r="G167" s="341"/>
      <c r="H167" s="341"/>
      <c r="I167" s="341"/>
      <c r="P167" s="481"/>
      <c r="Q167" s="481"/>
      <c r="R167" s="481"/>
      <c r="S167" s="481"/>
      <c r="T167" s="281"/>
      <c r="U167" s="30"/>
      <c r="X167" s="283"/>
      <c r="Y167" s="283"/>
      <c r="Z167" s="188"/>
      <c r="AG167" s="179"/>
      <c r="AH167" s="180"/>
      <c r="AI167" s="180"/>
    </row>
    <row r="168" spans="2:35" ht="19.5" customHeight="1" x14ac:dyDescent="0.2">
      <c r="B168" s="345" t="s">
        <v>394</v>
      </c>
      <c r="C168" s="345"/>
      <c r="D168" s="345"/>
      <c r="E168" s="345"/>
      <c r="F168" s="345"/>
      <c r="G168" s="345"/>
      <c r="H168" s="345"/>
      <c r="I168" s="345"/>
      <c r="U168" s="30"/>
      <c r="X168" s="283"/>
      <c r="Y168" s="283"/>
      <c r="Z168" s="188"/>
      <c r="AG168" s="179"/>
      <c r="AH168" s="180"/>
      <c r="AI168" s="180"/>
    </row>
    <row r="169" spans="2:35" ht="19.5" customHeight="1" x14ac:dyDescent="0.2">
      <c r="U169" s="30"/>
      <c r="X169" s="283"/>
      <c r="Y169" s="283"/>
      <c r="Z169" s="188"/>
      <c r="AG169" s="179"/>
      <c r="AH169" s="180"/>
      <c r="AI169" s="180"/>
    </row>
    <row r="170" spans="2:35" ht="19.5" customHeight="1" x14ac:dyDescent="0.2">
      <c r="B170" s="26" t="s">
        <v>224</v>
      </c>
      <c r="P170" s="26"/>
      <c r="U170" s="30"/>
      <c r="X170" s="283"/>
      <c r="Y170" s="283"/>
      <c r="Z170" s="188"/>
      <c r="AG170" s="179"/>
      <c r="AH170" s="180"/>
      <c r="AI170" s="180"/>
    </row>
    <row r="171" spans="2:35" ht="19.5" customHeight="1" x14ac:dyDescent="0.2">
      <c r="B171" s="341" t="s">
        <v>225</v>
      </c>
      <c r="C171" s="341"/>
      <c r="D171" s="341"/>
      <c r="E171" s="341"/>
      <c r="F171" s="341"/>
      <c r="G171" s="341"/>
      <c r="H171" s="341"/>
      <c r="I171" s="341"/>
      <c r="P171" s="481"/>
      <c r="Q171" s="481"/>
      <c r="R171" s="481"/>
      <c r="S171" s="481"/>
      <c r="T171" s="281"/>
      <c r="U171" s="30"/>
      <c r="X171" s="283"/>
      <c r="Y171" s="283"/>
      <c r="Z171" s="188"/>
      <c r="AG171" s="179"/>
      <c r="AH171" s="180"/>
      <c r="AI171" s="180"/>
    </row>
    <row r="172" spans="2:35" ht="19.5" customHeight="1" x14ac:dyDescent="0.2">
      <c r="B172" s="345"/>
      <c r="C172" s="345"/>
      <c r="D172" s="345"/>
      <c r="E172" s="345"/>
      <c r="F172" s="345"/>
      <c r="G172" s="345"/>
      <c r="H172" s="345"/>
      <c r="I172" s="345"/>
      <c r="U172" s="30"/>
      <c r="X172" s="283"/>
      <c r="Y172" s="283"/>
      <c r="Z172" s="188"/>
      <c r="AG172" s="179"/>
      <c r="AH172" s="180"/>
      <c r="AI172" s="180"/>
    </row>
    <row r="173" spans="2:35" ht="19.5" customHeight="1" x14ac:dyDescent="0.2">
      <c r="B173" s="345"/>
      <c r="C173" s="345"/>
      <c r="D173" s="345"/>
      <c r="E173" s="345"/>
      <c r="F173" s="345"/>
      <c r="G173" s="345"/>
      <c r="H173" s="345"/>
      <c r="I173" s="345"/>
      <c r="U173" s="30"/>
      <c r="X173" s="283"/>
      <c r="Y173" s="283"/>
      <c r="Z173" s="188"/>
      <c r="AG173" s="179"/>
      <c r="AH173" s="180"/>
      <c r="AI173" s="180"/>
    </row>
    <row r="174" spans="2:35" ht="19.5" customHeight="1" x14ac:dyDescent="0.2">
      <c r="B174" s="345"/>
      <c r="C174" s="345"/>
      <c r="D174" s="345"/>
      <c r="E174" s="345"/>
      <c r="F174" s="345"/>
      <c r="G174" s="345"/>
      <c r="H174" s="345"/>
      <c r="I174" s="345"/>
      <c r="U174" s="30"/>
      <c r="X174" s="283"/>
      <c r="Y174" s="283"/>
      <c r="Z174" s="188"/>
    </row>
    <row r="175" spans="2:35" ht="19.5" customHeight="1" x14ac:dyDescent="0.2">
      <c r="B175" s="345"/>
      <c r="C175" s="345"/>
      <c r="D175" s="345"/>
      <c r="E175" s="345"/>
      <c r="F175" s="345"/>
      <c r="G175" s="345"/>
      <c r="H175" s="345"/>
      <c r="I175" s="345"/>
      <c r="U175" s="30"/>
      <c r="X175" s="283"/>
      <c r="Y175" s="283"/>
      <c r="Z175" s="188"/>
      <c r="AG175" s="179"/>
      <c r="AH175" s="180"/>
      <c r="AI175" s="180"/>
    </row>
    <row r="176" spans="2:35" ht="19.5" customHeight="1" x14ac:dyDescent="0.2">
      <c r="B176" s="345"/>
      <c r="C176" s="345"/>
      <c r="D176" s="345"/>
      <c r="E176" s="345"/>
      <c r="F176" s="345"/>
      <c r="G176" s="345"/>
      <c r="H176" s="345"/>
      <c r="I176" s="345"/>
      <c r="U176" s="30"/>
      <c r="X176" s="283"/>
      <c r="Y176" s="283"/>
      <c r="Z176" s="188"/>
      <c r="AG176" s="179"/>
      <c r="AH176" s="180"/>
      <c r="AI176" s="180"/>
    </row>
    <row r="177" spans="2:35" ht="17.25" customHeight="1" x14ac:dyDescent="0.2">
      <c r="B177" s="39"/>
      <c r="C177" s="39"/>
      <c r="D177" s="39"/>
      <c r="E177" s="39"/>
      <c r="F177" s="39"/>
      <c r="H177" s="33"/>
      <c r="I177" s="33"/>
      <c r="J177" s="33"/>
      <c r="K177" s="33"/>
      <c r="P177" s="32"/>
      <c r="S177" s="30"/>
      <c r="T177" s="30"/>
      <c r="U177" s="30"/>
      <c r="X177" s="283"/>
      <c r="Y177" s="283"/>
      <c r="Z177" s="188"/>
      <c r="AG177" s="179"/>
      <c r="AH177" s="180"/>
      <c r="AI177" s="180"/>
    </row>
    <row r="178" spans="2:35" ht="19.5" customHeight="1" x14ac:dyDescent="0.2">
      <c r="B178" s="26" t="s">
        <v>166</v>
      </c>
      <c r="P178" s="26"/>
      <c r="U178" s="30"/>
      <c r="X178" s="283"/>
      <c r="Y178" s="283"/>
      <c r="Z178" s="188"/>
      <c r="AG178" s="179"/>
      <c r="AH178" s="180"/>
      <c r="AI178" s="180"/>
    </row>
    <row r="179" spans="2:35" ht="19.5" customHeight="1" x14ac:dyDescent="0.2">
      <c r="B179" s="341" t="s">
        <v>195</v>
      </c>
      <c r="C179" s="341"/>
      <c r="D179" s="341"/>
      <c r="E179" s="341"/>
      <c r="F179" s="341"/>
      <c r="G179" s="341"/>
      <c r="H179" s="341"/>
      <c r="I179" s="341"/>
      <c r="L179" s="41"/>
      <c r="P179" s="476"/>
      <c r="Q179" s="476"/>
      <c r="R179" s="476"/>
      <c r="S179" s="476"/>
      <c r="T179" s="281"/>
      <c r="U179" s="30"/>
      <c r="X179" s="283"/>
      <c r="Y179" s="283"/>
      <c r="Z179" s="188"/>
      <c r="AG179" s="179"/>
      <c r="AH179" s="180"/>
      <c r="AI179" s="180"/>
    </row>
    <row r="180" spans="2:35" ht="19.5" customHeight="1" x14ac:dyDescent="0.2">
      <c r="B180" s="342"/>
      <c r="C180" s="343"/>
      <c r="D180" s="343"/>
      <c r="E180" s="343"/>
      <c r="F180" s="343"/>
      <c r="G180" s="343"/>
      <c r="H180" s="343"/>
      <c r="I180" s="344"/>
      <c r="L180" s="41"/>
      <c r="U180" s="30"/>
      <c r="X180" s="283"/>
      <c r="Y180" s="283"/>
      <c r="Z180" s="188"/>
      <c r="AG180" s="179"/>
      <c r="AH180" s="180"/>
      <c r="AI180" s="180"/>
    </row>
    <row r="181" spans="2:35" ht="19.5" customHeight="1" x14ac:dyDescent="0.2">
      <c r="B181" s="345"/>
      <c r="C181" s="345"/>
      <c r="D181" s="345"/>
      <c r="E181" s="345"/>
      <c r="F181" s="345"/>
      <c r="G181" s="345"/>
      <c r="H181" s="345"/>
      <c r="I181" s="345"/>
      <c r="L181" s="41"/>
      <c r="U181" s="30"/>
      <c r="X181" s="283"/>
      <c r="Y181" s="283"/>
      <c r="Z181" s="188"/>
      <c r="AG181" s="179"/>
      <c r="AH181" s="180"/>
      <c r="AI181" s="180"/>
    </row>
    <row r="182" spans="2:35" ht="19.5" customHeight="1" x14ac:dyDescent="0.2">
      <c r="B182" s="345"/>
      <c r="C182" s="345"/>
      <c r="D182" s="345"/>
      <c r="E182" s="345"/>
      <c r="F182" s="345"/>
      <c r="G182" s="345"/>
      <c r="H182" s="345"/>
      <c r="I182" s="345"/>
      <c r="L182" s="41"/>
      <c r="U182" s="30"/>
      <c r="X182" s="188"/>
      <c r="Y182" s="188"/>
      <c r="Z182" s="188"/>
    </row>
    <row r="183" spans="2:35" ht="19.5" customHeight="1" x14ac:dyDescent="0.2">
      <c r="J183" s="3"/>
      <c r="K183" s="3"/>
      <c r="P183" s="3"/>
      <c r="Q183" s="3"/>
      <c r="R183" s="3"/>
      <c r="S183" s="3"/>
      <c r="T183" s="3"/>
      <c r="U183" s="30"/>
      <c r="X183" s="188"/>
      <c r="Y183" s="188"/>
      <c r="Z183" s="188"/>
      <c r="AG183" s="179"/>
      <c r="AH183" s="180"/>
      <c r="AI183" s="180"/>
    </row>
    <row r="184" spans="2:35" ht="17.25" customHeight="1" x14ac:dyDescent="0.2">
      <c r="B184" s="26" t="s">
        <v>222</v>
      </c>
      <c r="C184" s="39"/>
      <c r="D184" s="39"/>
      <c r="E184" s="39"/>
      <c r="F184" s="39"/>
      <c r="H184" s="33"/>
      <c r="I184" s="33"/>
      <c r="J184" s="33"/>
      <c r="K184" s="33"/>
      <c r="P184" s="32"/>
      <c r="S184" s="30"/>
      <c r="T184" s="30"/>
      <c r="U184" s="30"/>
      <c r="X184" s="188"/>
      <c r="Y184" s="188"/>
      <c r="Z184" s="188"/>
      <c r="AG184" s="179"/>
      <c r="AH184" s="180"/>
      <c r="AI184" s="180"/>
    </row>
    <row r="185" spans="2:35" s="1" customFormat="1" ht="43.9" customHeight="1" x14ac:dyDescent="0.2">
      <c r="B185" s="341" t="s">
        <v>431</v>
      </c>
      <c r="C185" s="341"/>
      <c r="D185" s="341"/>
      <c r="E185" s="341"/>
      <c r="F185" s="341"/>
      <c r="G185" s="341"/>
      <c r="H185" s="341"/>
      <c r="I185" s="341"/>
      <c r="X185" s="188"/>
      <c r="Y185" s="188"/>
      <c r="Z185" s="188"/>
      <c r="AA185" s="173"/>
      <c r="AB185" s="174"/>
      <c r="AC185" s="174"/>
      <c r="AD185" s="174"/>
      <c r="AE185" s="174"/>
      <c r="AF185" s="174"/>
      <c r="AG185" s="179"/>
      <c r="AH185" s="180"/>
      <c r="AI185" s="180"/>
    </row>
    <row r="186" spans="2:35" s="1" customFormat="1" ht="41.25" customHeight="1" x14ac:dyDescent="0.2">
      <c r="B186" s="498"/>
      <c r="C186" s="499"/>
      <c r="D186" s="499"/>
      <c r="E186" s="500"/>
      <c r="F186" s="500"/>
      <c r="G186" s="500"/>
      <c r="H186" s="500"/>
      <c r="I186" s="501"/>
      <c r="X186" s="188"/>
      <c r="Y186" s="188"/>
      <c r="Z186" s="188"/>
      <c r="AA186" s="173"/>
      <c r="AB186" s="174"/>
      <c r="AC186" s="174"/>
      <c r="AD186" s="174"/>
      <c r="AE186" s="174"/>
      <c r="AF186" s="174"/>
      <c r="AG186" s="179"/>
      <c r="AH186" s="180"/>
      <c r="AI186" s="180"/>
    </row>
    <row r="187" spans="2:35" s="1" customFormat="1" ht="41.25" customHeight="1" x14ac:dyDescent="0.2">
      <c r="B187" s="502"/>
      <c r="C187" s="503"/>
      <c r="D187" s="503"/>
      <c r="E187" s="504"/>
      <c r="F187" s="504"/>
      <c r="G187" s="504"/>
      <c r="H187" s="504"/>
      <c r="I187" s="505"/>
      <c r="X187" s="188"/>
      <c r="Y187" s="188"/>
      <c r="Z187" s="188"/>
      <c r="AA187" s="173"/>
      <c r="AB187" s="174"/>
      <c r="AC187" s="174"/>
      <c r="AD187" s="174"/>
      <c r="AE187" s="174"/>
      <c r="AF187" s="174"/>
      <c r="AG187" s="179"/>
      <c r="AH187" s="180"/>
      <c r="AI187" s="180"/>
    </row>
    <row r="188" spans="2:35" s="1" customFormat="1" ht="25.5" customHeight="1" x14ac:dyDescent="0.25">
      <c r="B188" s="506"/>
      <c r="C188" s="507"/>
      <c r="D188" s="507"/>
      <c r="E188" s="507"/>
      <c r="F188" s="507"/>
      <c r="G188" s="507"/>
      <c r="H188" s="507"/>
      <c r="I188" s="508"/>
      <c r="J188" s="18"/>
      <c r="K188" s="18"/>
      <c r="L188" s="18"/>
      <c r="M188" s="18"/>
      <c r="X188" s="188"/>
      <c r="Y188" s="188"/>
      <c r="Z188" s="188"/>
      <c r="AA188" s="173"/>
      <c r="AB188" s="174"/>
      <c r="AC188" s="174"/>
      <c r="AD188" s="174"/>
      <c r="AE188" s="174"/>
      <c r="AF188" s="174"/>
      <c r="AG188" s="174"/>
      <c r="AH188" s="175"/>
      <c r="AI188" s="175"/>
    </row>
    <row r="189" spans="2:35" ht="17.25" customHeight="1" x14ac:dyDescent="0.2">
      <c r="B189" s="39"/>
      <c r="C189" s="39"/>
      <c r="D189" s="39"/>
      <c r="E189" s="39"/>
      <c r="F189" s="39"/>
      <c r="H189" s="33"/>
      <c r="I189" s="33"/>
      <c r="J189" s="6"/>
      <c r="K189" s="6"/>
      <c r="P189" s="32"/>
      <c r="S189" s="30"/>
      <c r="T189" s="30"/>
      <c r="U189" s="30"/>
      <c r="X189" s="188"/>
      <c r="Y189" s="188"/>
      <c r="Z189" s="188"/>
    </row>
    <row r="190" spans="2:35" ht="20.25" customHeight="1" x14ac:dyDescent="0.2">
      <c r="B190" s="387" t="s">
        <v>35</v>
      </c>
      <c r="C190" s="387"/>
      <c r="D190" s="387"/>
      <c r="E190" s="387"/>
      <c r="F190" s="387"/>
      <c r="P190" s="32"/>
      <c r="S190" s="30"/>
      <c r="T190" s="30"/>
      <c r="U190" s="30"/>
      <c r="X190" s="188"/>
      <c r="Y190" s="188"/>
      <c r="Z190" s="188"/>
    </row>
    <row r="191" spans="2:35" ht="33" customHeight="1" x14ac:dyDescent="0.2">
      <c r="B191" s="346" t="s">
        <v>36</v>
      </c>
      <c r="C191" s="347"/>
      <c r="D191" s="347"/>
      <c r="E191" s="347"/>
      <c r="F191" s="347"/>
      <c r="G191" s="347"/>
      <c r="H191" s="347"/>
      <c r="I191" s="347"/>
      <c r="J191" s="286"/>
      <c r="K191" s="282"/>
      <c r="L191" s="282"/>
      <c r="M191" s="282"/>
      <c r="N191" s="282"/>
      <c r="O191" s="30"/>
      <c r="P191" s="30"/>
      <c r="Q191" s="30"/>
      <c r="R191" s="30"/>
      <c r="S191" s="30"/>
      <c r="T191" s="30"/>
      <c r="U191" s="30"/>
      <c r="X191" s="188"/>
      <c r="Y191" s="188"/>
      <c r="Z191" s="188"/>
    </row>
    <row r="192" spans="2:35" ht="17.25" customHeight="1" x14ac:dyDescent="0.2">
      <c r="B192" s="348"/>
      <c r="C192" s="349"/>
      <c r="D192" s="349"/>
      <c r="E192" s="349"/>
      <c r="F192" s="349"/>
      <c r="G192" s="349"/>
      <c r="H192" s="349"/>
      <c r="I192" s="349"/>
      <c r="J192" s="284"/>
      <c r="K192" s="285"/>
      <c r="L192" s="285"/>
      <c r="M192" s="285"/>
      <c r="N192" s="285"/>
      <c r="O192" s="30"/>
      <c r="P192" s="30"/>
      <c r="Q192" s="30"/>
      <c r="R192" s="30"/>
      <c r="S192" s="30"/>
      <c r="T192" s="30"/>
      <c r="U192" s="30"/>
      <c r="X192" s="188"/>
      <c r="Y192" s="188"/>
      <c r="Z192" s="188"/>
      <c r="AG192" s="179"/>
      <c r="AH192" s="180"/>
      <c r="AI192" s="180"/>
    </row>
    <row r="193" spans="2:35" ht="12.75" customHeight="1" x14ac:dyDescent="0.2">
      <c r="B193" s="350"/>
      <c r="C193" s="351"/>
      <c r="D193" s="351"/>
      <c r="E193" s="351"/>
      <c r="F193" s="351"/>
      <c r="G193" s="351"/>
      <c r="H193" s="351"/>
      <c r="I193" s="351"/>
      <c r="J193" s="284"/>
      <c r="K193" s="285"/>
      <c r="L193" s="285"/>
      <c r="M193" s="285"/>
      <c r="N193" s="285"/>
      <c r="X193" s="188"/>
      <c r="Y193" s="188"/>
      <c r="Z193" s="188"/>
      <c r="AG193" s="179"/>
      <c r="AH193" s="180"/>
      <c r="AI193" s="180"/>
    </row>
    <row r="194" spans="2:35" ht="12.75" customHeight="1" x14ac:dyDescent="0.2">
      <c r="B194" s="350"/>
      <c r="C194" s="351"/>
      <c r="D194" s="351"/>
      <c r="E194" s="351"/>
      <c r="F194" s="351"/>
      <c r="G194" s="351"/>
      <c r="H194" s="351"/>
      <c r="I194" s="351"/>
      <c r="J194" s="284"/>
      <c r="K194" s="285"/>
      <c r="L194" s="285"/>
      <c r="M194" s="285"/>
      <c r="N194" s="285"/>
      <c r="X194" s="188"/>
      <c r="Y194" s="188"/>
      <c r="Z194" s="188"/>
      <c r="AG194" s="179"/>
      <c r="AH194" s="180"/>
      <c r="AI194" s="180"/>
    </row>
    <row r="195" spans="2:35" ht="12.75" customHeight="1" x14ac:dyDescent="0.2">
      <c r="B195" s="350"/>
      <c r="C195" s="351"/>
      <c r="D195" s="351"/>
      <c r="E195" s="351"/>
      <c r="F195" s="351"/>
      <c r="G195" s="351"/>
      <c r="H195" s="351"/>
      <c r="I195" s="351"/>
      <c r="J195" s="284"/>
      <c r="K195" s="285"/>
      <c r="L195" s="285"/>
      <c r="M195" s="285"/>
      <c r="N195" s="285"/>
      <c r="X195" s="188"/>
      <c r="Y195" s="188"/>
      <c r="Z195" s="188"/>
      <c r="AG195" s="179"/>
      <c r="AH195" s="180"/>
      <c r="AI195" s="180"/>
    </row>
    <row r="196" spans="2:35" ht="12.75" customHeight="1" x14ac:dyDescent="0.2">
      <c r="B196" s="350"/>
      <c r="C196" s="351"/>
      <c r="D196" s="351"/>
      <c r="E196" s="351"/>
      <c r="F196" s="351"/>
      <c r="G196" s="351"/>
      <c r="H196" s="351"/>
      <c r="I196" s="351"/>
      <c r="J196" s="284"/>
      <c r="K196" s="285"/>
      <c r="L196" s="285"/>
      <c r="M196" s="285"/>
      <c r="N196" s="285"/>
      <c r="X196" s="188"/>
      <c r="Y196" s="188"/>
      <c r="Z196" s="188"/>
    </row>
    <row r="197" spans="2:35" ht="12.75" customHeight="1" x14ac:dyDescent="0.2">
      <c r="B197" s="350"/>
      <c r="C197" s="351"/>
      <c r="D197" s="351"/>
      <c r="E197" s="351"/>
      <c r="F197" s="351"/>
      <c r="G197" s="351"/>
      <c r="H197" s="351"/>
      <c r="I197" s="351"/>
      <c r="J197" s="284"/>
      <c r="K197" s="285"/>
      <c r="L197" s="285"/>
      <c r="M197" s="285"/>
      <c r="N197" s="285"/>
      <c r="X197" s="188"/>
      <c r="Y197" s="188"/>
      <c r="Z197" s="188"/>
    </row>
    <row r="198" spans="2:35" ht="12.75" customHeight="1" x14ac:dyDescent="0.2">
      <c r="B198" s="350"/>
      <c r="C198" s="351"/>
      <c r="D198" s="351"/>
      <c r="E198" s="351"/>
      <c r="F198" s="351"/>
      <c r="G198" s="351"/>
      <c r="H198" s="351"/>
      <c r="I198" s="351"/>
      <c r="J198" s="287"/>
      <c r="K198" s="164"/>
      <c r="L198" s="164"/>
      <c r="M198" s="164"/>
      <c r="N198" s="164"/>
      <c r="X198" s="188"/>
      <c r="Y198" s="188"/>
      <c r="Z198" s="188"/>
    </row>
    <row r="199" spans="2:35" ht="12.75" customHeight="1" x14ac:dyDescent="0.2">
      <c r="B199" s="350"/>
      <c r="C199" s="351"/>
      <c r="D199" s="351"/>
      <c r="E199" s="351"/>
      <c r="F199" s="351"/>
      <c r="G199" s="351"/>
      <c r="H199" s="351"/>
      <c r="I199" s="351"/>
      <c r="J199" s="287"/>
      <c r="K199" s="164"/>
      <c r="L199" s="164"/>
      <c r="M199" s="164"/>
      <c r="N199" s="164"/>
      <c r="X199" s="188"/>
      <c r="Y199" s="188"/>
      <c r="Z199" s="188"/>
    </row>
    <row r="200" spans="2:35" ht="12.75" customHeight="1" x14ac:dyDescent="0.2">
      <c r="B200" s="350"/>
      <c r="C200" s="351"/>
      <c r="D200" s="351"/>
      <c r="E200" s="351"/>
      <c r="F200" s="351"/>
      <c r="G200" s="351"/>
      <c r="H200" s="351"/>
      <c r="I200" s="351"/>
      <c r="J200" s="287"/>
      <c r="K200" s="164"/>
      <c r="L200" s="164"/>
      <c r="M200" s="164"/>
      <c r="N200" s="164"/>
      <c r="X200" s="188"/>
      <c r="Y200" s="188"/>
      <c r="Z200" s="188"/>
    </row>
    <row r="201" spans="2:35" ht="15" customHeight="1" x14ac:dyDescent="0.2">
      <c r="B201" s="352"/>
      <c r="C201" s="353"/>
      <c r="D201" s="353"/>
      <c r="E201" s="353"/>
      <c r="F201" s="353"/>
      <c r="G201" s="353"/>
      <c r="H201" s="353"/>
      <c r="I201" s="353"/>
      <c r="J201" s="287"/>
      <c r="K201" s="164"/>
      <c r="L201" s="164"/>
      <c r="M201" s="164"/>
      <c r="N201" s="164"/>
      <c r="X201" s="188"/>
      <c r="Y201" s="188"/>
      <c r="Z201" s="188"/>
    </row>
    <row r="202" spans="2:35" x14ac:dyDescent="0.2">
      <c r="P202" s="41"/>
      <c r="X202" s="188"/>
      <c r="Y202" s="188"/>
      <c r="Z202" s="188"/>
    </row>
    <row r="203" spans="2:35" ht="15" customHeight="1" x14ac:dyDescent="0.2">
      <c r="B203" s="26" t="s">
        <v>278</v>
      </c>
      <c r="M203" s="26"/>
      <c r="P203" s="26" t="s">
        <v>135</v>
      </c>
      <c r="X203" s="188"/>
      <c r="Y203" s="188"/>
      <c r="Z203" s="188"/>
    </row>
    <row r="204" spans="2:35" ht="19.5" customHeight="1" x14ac:dyDescent="0.2">
      <c r="B204" s="341" t="s">
        <v>137</v>
      </c>
      <c r="C204" s="341"/>
      <c r="D204" s="341"/>
      <c r="E204" s="341"/>
      <c r="F204" s="341"/>
      <c r="G204" s="341"/>
      <c r="H204" s="341"/>
      <c r="I204" s="341"/>
      <c r="P204" s="346" t="s">
        <v>136</v>
      </c>
      <c r="Q204" s="470"/>
      <c r="R204" s="470"/>
      <c r="S204" s="470"/>
      <c r="T204" s="470"/>
      <c r="U204" s="470"/>
      <c r="V204" s="470"/>
      <c r="W204" s="497"/>
      <c r="X204" s="188"/>
      <c r="Y204" s="188"/>
      <c r="Z204" s="188"/>
    </row>
    <row r="205" spans="2:35" ht="19.5" customHeight="1" x14ac:dyDescent="0.2">
      <c r="B205" s="345"/>
      <c r="C205" s="345"/>
      <c r="D205" s="345"/>
      <c r="E205" s="345"/>
      <c r="F205" s="345"/>
      <c r="G205" s="345"/>
      <c r="H205" s="345"/>
      <c r="I205" s="345"/>
      <c r="O205" s="47"/>
      <c r="P205" s="467"/>
      <c r="Q205" s="468"/>
      <c r="R205" s="468"/>
      <c r="S205" s="468"/>
      <c r="T205" s="468"/>
      <c r="U205" s="468"/>
      <c r="V205" s="468"/>
      <c r="W205" s="469"/>
      <c r="X205" s="188"/>
      <c r="Y205" s="188"/>
      <c r="Z205" s="188"/>
    </row>
    <row r="206" spans="2:35" ht="19.5" customHeight="1" x14ac:dyDescent="0.2">
      <c r="B206" s="345"/>
      <c r="C206" s="345"/>
      <c r="D206" s="345"/>
      <c r="E206" s="345"/>
      <c r="F206" s="345"/>
      <c r="G206" s="345"/>
      <c r="H206" s="345"/>
      <c r="I206" s="345"/>
      <c r="P206" s="467"/>
      <c r="Q206" s="468"/>
      <c r="R206" s="468"/>
      <c r="S206" s="468"/>
      <c r="T206" s="468"/>
      <c r="U206" s="468"/>
      <c r="V206" s="468"/>
      <c r="W206" s="469"/>
      <c r="X206" s="188"/>
      <c r="Y206" s="188"/>
      <c r="Z206" s="188"/>
    </row>
    <row r="207" spans="2:35" ht="19.5" customHeight="1" x14ac:dyDescent="0.2">
      <c r="B207" s="342"/>
      <c r="C207" s="343"/>
      <c r="D207" s="343"/>
      <c r="E207" s="343"/>
      <c r="F207" s="343"/>
      <c r="G207" s="343"/>
      <c r="H207" s="343"/>
      <c r="I207" s="344"/>
      <c r="P207" s="467"/>
      <c r="Q207" s="468"/>
      <c r="R207" s="468"/>
      <c r="S207" s="468"/>
      <c r="T207" s="468"/>
      <c r="U207" s="468"/>
      <c r="V207" s="468"/>
      <c r="W207" s="469"/>
      <c r="X207" s="188"/>
      <c r="Y207" s="188"/>
      <c r="Z207" s="188"/>
    </row>
    <row r="208" spans="2:35" ht="19.5" customHeight="1" x14ac:dyDescent="0.2">
      <c r="B208" s="26"/>
      <c r="P208" s="34"/>
      <c r="Q208" s="34"/>
      <c r="R208" s="34"/>
      <c r="S208" s="34"/>
      <c r="T208" s="34"/>
      <c r="U208" s="34"/>
      <c r="X208" s="188"/>
      <c r="Y208" s="188"/>
      <c r="Z208" s="188"/>
    </row>
    <row r="209" spans="2:45" x14ac:dyDescent="0.2">
      <c r="P209" s="41"/>
      <c r="X209" s="188"/>
      <c r="Y209" s="188"/>
      <c r="Z209" s="188"/>
    </row>
    <row r="210" spans="2:45" ht="19.5" customHeight="1" x14ac:dyDescent="0.2">
      <c r="B210" s="26"/>
      <c r="H210" s="26"/>
      <c r="R210" s="31"/>
      <c r="U210" s="65"/>
      <c r="X210" s="188"/>
      <c r="Y210" s="188"/>
      <c r="Z210" s="188"/>
    </row>
    <row r="211" spans="2:45" ht="19.5" customHeight="1" x14ac:dyDescent="0.2">
      <c r="B211" s="26"/>
      <c r="H211" s="26"/>
      <c r="P211" s="365" t="s">
        <v>243</v>
      </c>
      <c r="Q211" s="366"/>
      <c r="R211" s="366"/>
      <c r="S211" s="366"/>
      <c r="T211" s="366"/>
      <c r="U211" s="366"/>
      <c r="V211" s="366"/>
      <c r="W211" s="477"/>
      <c r="X211" s="62"/>
      <c r="Y211" s="62"/>
      <c r="Z211" s="62"/>
      <c r="AA211" s="181"/>
      <c r="AB211" s="182"/>
    </row>
    <row r="212" spans="2:45" ht="21" customHeight="1" x14ac:dyDescent="0.2">
      <c r="M212" s="41"/>
      <c r="P212" s="478"/>
      <c r="Q212" s="479"/>
      <c r="R212" s="479"/>
      <c r="S212" s="479"/>
      <c r="T212" s="479"/>
      <c r="U212" s="479"/>
      <c r="V212" s="479"/>
      <c r="W212" s="480"/>
      <c r="X212" s="26"/>
      <c r="Y212" s="26"/>
      <c r="Z212" s="26"/>
      <c r="AA212" s="181"/>
      <c r="AB212" s="182"/>
      <c r="AJ212" s="26"/>
      <c r="AK212" s="26"/>
      <c r="AL212" s="26"/>
      <c r="AM212" s="26"/>
      <c r="AN212" s="26"/>
      <c r="AO212" s="26"/>
      <c r="AP212" s="26"/>
      <c r="AQ212" s="26"/>
      <c r="AR212" s="26"/>
      <c r="AS212" s="26"/>
    </row>
    <row r="213" spans="2:45" ht="51" customHeight="1" x14ac:dyDescent="0.2">
      <c r="B213" s="338" t="s">
        <v>422</v>
      </c>
      <c r="C213" s="339"/>
      <c r="D213" s="339"/>
      <c r="E213" s="339"/>
      <c r="F213" s="339"/>
      <c r="G213" s="339"/>
      <c r="H213" s="339"/>
      <c r="I213" s="340"/>
      <c r="P213" s="475" t="str">
        <f>"Leverantören intygar att avropssvaret är giltigt minst den tid som avropande organisation angett ovan. "&amp;CHAR(10)&amp;"("&amp;TEXT(D34,"ÅÅÅÅ-MM-DD")&amp;")"</f>
        <v>Leverantören intygar att avropssvaret är giltigt minst den tid som avropande organisation angett ovan. 
(1900-01-00)</v>
      </c>
      <c r="Q213" s="475"/>
      <c r="R213" s="475"/>
      <c r="S213" s="475"/>
      <c r="T213" s="475"/>
      <c r="U213" s="475"/>
      <c r="V213" s="475"/>
      <c r="W213" s="475"/>
      <c r="X213" s="26"/>
      <c r="Y213" s="26"/>
      <c r="Z213" s="26"/>
      <c r="AA213" s="181"/>
      <c r="AB213" s="182"/>
      <c r="AJ213" s="26"/>
      <c r="AK213" s="26"/>
      <c r="AL213" s="26"/>
      <c r="AM213" s="26"/>
      <c r="AN213" s="26"/>
      <c r="AO213" s="26"/>
      <c r="AP213" s="26"/>
      <c r="AQ213" s="26"/>
      <c r="AR213" s="26"/>
      <c r="AS213" s="26"/>
    </row>
    <row r="214" spans="2:45" ht="21" customHeight="1" x14ac:dyDescent="0.2">
      <c r="B214" s="66"/>
      <c r="P214" s="346" t="s">
        <v>38</v>
      </c>
      <c r="Q214" s="470"/>
      <c r="R214" s="470"/>
      <c r="S214" s="470"/>
      <c r="T214" s="470"/>
      <c r="U214" s="470"/>
      <c r="V214" s="470"/>
      <c r="W214" s="471"/>
      <c r="X214" s="26"/>
      <c r="Y214" s="26"/>
      <c r="Z214" s="26"/>
      <c r="AA214" s="181"/>
      <c r="AB214" s="182"/>
      <c r="AJ214" s="26"/>
      <c r="AK214" s="26"/>
      <c r="AL214" s="26"/>
      <c r="AM214" s="26"/>
      <c r="AN214" s="26"/>
      <c r="AO214" s="26"/>
      <c r="AP214" s="26"/>
      <c r="AQ214" s="26"/>
      <c r="AR214" s="26"/>
      <c r="AS214" s="26"/>
    </row>
    <row r="215" spans="2:45" ht="21.75" customHeight="1" x14ac:dyDescent="0.2">
      <c r="B215" s="29"/>
      <c r="C215" s="29"/>
      <c r="D215" s="29"/>
      <c r="E215" s="29"/>
      <c r="F215" s="29"/>
      <c r="G215" s="29"/>
      <c r="H215" s="29"/>
      <c r="I215" s="29"/>
      <c r="J215" s="29"/>
      <c r="K215" s="29"/>
      <c r="L215" s="29"/>
      <c r="M215" s="29"/>
      <c r="P215" s="467"/>
      <c r="Q215" s="468"/>
      <c r="R215" s="468"/>
      <c r="S215" s="468"/>
      <c r="T215" s="468"/>
      <c r="U215" s="468"/>
      <c r="V215" s="468"/>
      <c r="W215" s="469"/>
      <c r="X215" s="35"/>
      <c r="Y215" s="35"/>
      <c r="Z215" s="35"/>
      <c r="AA215" s="173" t="b">
        <f>IF(P215=0,TRUE,FALSE)</f>
        <v>1</v>
      </c>
      <c r="AH215" s="175" t="b">
        <f>OR(AA215:AG215)</f>
        <v>1</v>
      </c>
      <c r="AJ215" s="36"/>
    </row>
    <row r="216" spans="2:45" ht="7.5" customHeight="1" x14ac:dyDescent="0.2">
      <c r="B216" s="29"/>
      <c r="C216" s="29"/>
      <c r="D216" s="29"/>
      <c r="E216" s="29"/>
      <c r="F216" s="29"/>
      <c r="G216" s="29"/>
      <c r="H216" s="29"/>
      <c r="I216" s="29"/>
      <c r="J216" s="29"/>
      <c r="K216" s="29"/>
      <c r="L216" s="29"/>
      <c r="M216" s="29"/>
      <c r="P216" s="36"/>
      <c r="Q216" s="36"/>
      <c r="R216" s="36"/>
      <c r="S216" s="36"/>
      <c r="T216" s="36"/>
      <c r="X216" s="37"/>
      <c r="Y216" s="37"/>
      <c r="Z216" s="37"/>
      <c r="AB216" s="183"/>
      <c r="AC216" s="183"/>
      <c r="AD216" s="183"/>
      <c r="AE216" s="183"/>
      <c r="AF216" s="183"/>
      <c r="AG216" s="183"/>
      <c r="AH216" s="184"/>
      <c r="AJ216" s="36"/>
    </row>
    <row r="217" spans="2:45" ht="18" customHeight="1" x14ac:dyDescent="0.2">
      <c r="B217" s="29"/>
      <c r="C217" s="29"/>
      <c r="D217" s="29"/>
      <c r="E217" s="29"/>
      <c r="F217" s="29"/>
      <c r="G217" s="29"/>
      <c r="H217" s="29"/>
      <c r="I217" s="29"/>
      <c r="J217" s="29"/>
      <c r="K217" s="29"/>
      <c r="L217" s="29"/>
      <c r="M217" s="29"/>
      <c r="P217" s="472" t="s">
        <v>39</v>
      </c>
      <c r="Q217" s="473"/>
      <c r="R217" s="473"/>
      <c r="S217" s="473"/>
      <c r="T217" s="473"/>
      <c r="U217" s="473"/>
      <c r="V217" s="473"/>
      <c r="W217" s="474"/>
      <c r="X217" s="36"/>
      <c r="Y217" s="36"/>
      <c r="Z217" s="36"/>
      <c r="AB217" s="185"/>
      <c r="AC217" s="185"/>
      <c r="AD217" s="185"/>
      <c r="AE217" s="185"/>
      <c r="AF217" s="185"/>
      <c r="AG217" s="185"/>
      <c r="AH217" s="186"/>
      <c r="AJ217" s="36"/>
    </row>
    <row r="218" spans="2:45" ht="14.25" customHeight="1" x14ac:dyDescent="0.2">
      <c r="B218" s="42"/>
      <c r="C218" s="42"/>
      <c r="D218" s="42"/>
      <c r="P218" s="461"/>
      <c r="Q218" s="462"/>
      <c r="R218" s="462"/>
      <c r="S218" s="462"/>
      <c r="T218" s="462"/>
      <c r="U218" s="462"/>
      <c r="V218" s="462"/>
      <c r="W218" s="463"/>
      <c r="X218" s="35"/>
      <c r="Y218" s="35"/>
      <c r="Z218" s="35"/>
      <c r="AA218" s="173" t="b">
        <f>IF(P218=0,TRUE,FALSE)</f>
        <v>1</v>
      </c>
      <c r="AH218" s="175" t="b">
        <f>OR(AA218:AG218)</f>
        <v>1</v>
      </c>
      <c r="AJ218" s="36"/>
    </row>
    <row r="219" spans="2:45" ht="26.25" customHeight="1" x14ac:dyDescent="0.2">
      <c r="B219" s="42"/>
      <c r="C219" s="42"/>
      <c r="D219" s="42"/>
      <c r="F219" s="41"/>
      <c r="P219" s="464"/>
      <c r="Q219" s="465"/>
      <c r="R219" s="465"/>
      <c r="S219" s="465"/>
      <c r="T219" s="465"/>
      <c r="U219" s="465"/>
      <c r="V219" s="465"/>
      <c r="W219" s="466"/>
      <c r="X219" s="37"/>
      <c r="Y219" s="37"/>
      <c r="Z219" s="37"/>
      <c r="AB219" s="183"/>
      <c r="AC219" s="183"/>
      <c r="AD219" s="183"/>
      <c r="AE219" s="183"/>
      <c r="AF219" s="183"/>
      <c r="AG219" s="183"/>
      <c r="AH219" s="184"/>
      <c r="AI219" s="184"/>
      <c r="AJ219" s="36"/>
    </row>
    <row r="220" spans="2:45" ht="42.75" customHeight="1" x14ac:dyDescent="0.2">
      <c r="F220" s="41"/>
      <c r="R220" s="37"/>
      <c r="X220" s="37"/>
      <c r="Y220" s="37"/>
      <c r="Z220" s="37"/>
      <c r="AB220" s="185"/>
      <c r="AC220" s="185"/>
      <c r="AD220" s="185"/>
      <c r="AE220" s="185"/>
      <c r="AF220" s="185"/>
      <c r="AG220" s="185"/>
      <c r="AH220" s="186"/>
      <c r="AI220" s="186"/>
      <c r="AJ220" s="36"/>
    </row>
    <row r="221" spans="2:45" ht="31.5" customHeight="1" x14ac:dyDescent="0.2">
      <c r="T221" s="438" t="str">
        <f>IF(LarmStatus,"Minst ett av de obligatoriska kraven är inte ifyllda. Fel hittat på rad: "&amp;MATCH(TRUE,$AH:$AH,0),"")</f>
        <v>Minst ett av de obligatoriska kraven är inte ifyllda. Fel hittat på rad: 9</v>
      </c>
      <c r="U221" s="438"/>
      <c r="V221" s="438"/>
      <c r="W221" s="438"/>
      <c r="X221" s="41"/>
    </row>
    <row r="222" spans="2:45" ht="7.5" customHeight="1" x14ac:dyDescent="0.2">
      <c r="AB222" s="183"/>
      <c r="AC222" s="183"/>
      <c r="AD222" s="183"/>
      <c r="AE222" s="183"/>
      <c r="AF222" s="183"/>
      <c r="AG222" s="183"/>
    </row>
    <row r="223" spans="2:45" ht="7.5" customHeight="1" x14ac:dyDescent="0.2">
      <c r="AA223" s="187"/>
      <c r="AB223" s="183"/>
      <c r="AC223" s="183"/>
      <c r="AD223" s="183"/>
      <c r="AE223" s="183"/>
      <c r="AF223" s="183"/>
      <c r="AG223" s="183"/>
      <c r="AH223" s="184"/>
      <c r="AI223" s="184"/>
    </row>
    <row r="224" spans="2:45" ht="20.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sheetData>
  <sheetProtection algorithmName="SHA-512" hashValue="Y0V+8Im5/ANi/GJZ6UShfVGynyQi/bI8glLv+uNdcgIfTVP73xY9xKJLAxS6WHrC+ewov6MrJUod4TcJrS+ySA==" saltValue="1I4avczFhe9/hSDBuAqxyg==" spinCount="100000" sheet="1" objects="1" scenarios="1" selectLockedCells="1"/>
  <dataConsolidate/>
  <mergeCells count="492">
    <mergeCell ref="B116:C116"/>
    <mergeCell ref="D116:G116"/>
    <mergeCell ref="H116:N116"/>
    <mergeCell ref="Q116:X116"/>
    <mergeCell ref="B113:C113"/>
    <mergeCell ref="D113:G113"/>
    <mergeCell ref="H113:N113"/>
    <mergeCell ref="Q113:X113"/>
    <mergeCell ref="B114:C114"/>
    <mergeCell ref="D114:G114"/>
    <mergeCell ref="H114:N114"/>
    <mergeCell ref="Q114:X114"/>
    <mergeCell ref="B115:C115"/>
    <mergeCell ref="D115:G115"/>
    <mergeCell ref="H115:N115"/>
    <mergeCell ref="Q115:X115"/>
    <mergeCell ref="B110:C110"/>
    <mergeCell ref="D110:G110"/>
    <mergeCell ref="H110:N110"/>
    <mergeCell ref="Q110:X110"/>
    <mergeCell ref="B111:C111"/>
    <mergeCell ref="D111:G111"/>
    <mergeCell ref="H111:N111"/>
    <mergeCell ref="Q111:X111"/>
    <mergeCell ref="B112:C112"/>
    <mergeCell ref="D112:G112"/>
    <mergeCell ref="H112:N112"/>
    <mergeCell ref="Q112:X112"/>
    <mergeCell ref="B107:C107"/>
    <mergeCell ref="D107:G107"/>
    <mergeCell ref="H107:N107"/>
    <mergeCell ref="Q107:X107"/>
    <mergeCell ref="B108:C108"/>
    <mergeCell ref="D108:G108"/>
    <mergeCell ref="H108:N108"/>
    <mergeCell ref="Q108:X108"/>
    <mergeCell ref="B109:C109"/>
    <mergeCell ref="D109:G109"/>
    <mergeCell ref="H109:N109"/>
    <mergeCell ref="Q109:X109"/>
    <mergeCell ref="B104:C104"/>
    <mergeCell ref="D104:G104"/>
    <mergeCell ref="H104:N104"/>
    <mergeCell ref="Q104:X104"/>
    <mergeCell ref="B105:C105"/>
    <mergeCell ref="D105:G105"/>
    <mergeCell ref="H105:N105"/>
    <mergeCell ref="Q105:X105"/>
    <mergeCell ref="B106:C106"/>
    <mergeCell ref="D106:G106"/>
    <mergeCell ref="H106:N106"/>
    <mergeCell ref="Q106:X106"/>
    <mergeCell ref="B101:C101"/>
    <mergeCell ref="D101:G101"/>
    <mergeCell ref="H101:N101"/>
    <mergeCell ref="Q101:X101"/>
    <mergeCell ref="B102:C102"/>
    <mergeCell ref="D102:G102"/>
    <mergeCell ref="H102:N102"/>
    <mergeCell ref="Q102:X102"/>
    <mergeCell ref="B103:C103"/>
    <mergeCell ref="D103:G103"/>
    <mergeCell ref="H103:N103"/>
    <mergeCell ref="Q103:X103"/>
    <mergeCell ref="B98:C98"/>
    <mergeCell ref="D98:G98"/>
    <mergeCell ref="H98:N98"/>
    <mergeCell ref="Q98:X98"/>
    <mergeCell ref="B99:C99"/>
    <mergeCell ref="D99:G99"/>
    <mergeCell ref="H99:N99"/>
    <mergeCell ref="Q99:X99"/>
    <mergeCell ref="B100:C100"/>
    <mergeCell ref="D100:G100"/>
    <mergeCell ref="H100:N100"/>
    <mergeCell ref="Q100:X100"/>
    <mergeCell ref="B94:F94"/>
    <mergeCell ref="B95:E95"/>
    <mergeCell ref="B96:C96"/>
    <mergeCell ref="D96:G96"/>
    <mergeCell ref="H96:N96"/>
    <mergeCell ref="Q96:X96"/>
    <mergeCell ref="B97:C97"/>
    <mergeCell ref="D97:G97"/>
    <mergeCell ref="H97:N97"/>
    <mergeCell ref="Q97:X97"/>
    <mergeCell ref="P89:V89"/>
    <mergeCell ref="P90:V90"/>
    <mergeCell ref="K87:L87"/>
    <mergeCell ref="K88:L88"/>
    <mergeCell ref="K89:L89"/>
    <mergeCell ref="K90:L90"/>
    <mergeCell ref="K78:L78"/>
    <mergeCell ref="K79:L79"/>
    <mergeCell ref="K80:L80"/>
    <mergeCell ref="K81:L81"/>
    <mergeCell ref="K82:L82"/>
    <mergeCell ref="K83:L83"/>
    <mergeCell ref="K84:L84"/>
    <mergeCell ref="K85:L85"/>
    <mergeCell ref="K86:L86"/>
    <mergeCell ref="P78:V78"/>
    <mergeCell ref="P79:V79"/>
    <mergeCell ref="P80:V80"/>
    <mergeCell ref="P81:V81"/>
    <mergeCell ref="P82:V82"/>
    <mergeCell ref="P83:V83"/>
    <mergeCell ref="P84:V84"/>
    <mergeCell ref="P85:V85"/>
    <mergeCell ref="P86:V86"/>
    <mergeCell ref="X78:Y78"/>
    <mergeCell ref="X79:Y79"/>
    <mergeCell ref="X122:Y122"/>
    <mergeCell ref="X80:Y80"/>
    <mergeCell ref="X81:Y81"/>
    <mergeCell ref="X82:Y82"/>
    <mergeCell ref="X83:Y83"/>
    <mergeCell ref="X84:Y84"/>
    <mergeCell ref="X85:Y85"/>
    <mergeCell ref="X86:Y86"/>
    <mergeCell ref="X87:Y87"/>
    <mergeCell ref="X88:Y88"/>
    <mergeCell ref="X89:Y89"/>
    <mergeCell ref="X90:Y90"/>
    <mergeCell ref="X92:Y92"/>
    <mergeCell ref="C88:E88"/>
    <mergeCell ref="C89:E89"/>
    <mergeCell ref="C90:E90"/>
    <mergeCell ref="F79:J79"/>
    <mergeCell ref="F80:J80"/>
    <mergeCell ref="F81:J81"/>
    <mergeCell ref="F82:J82"/>
    <mergeCell ref="F83:J83"/>
    <mergeCell ref="F84:J84"/>
    <mergeCell ref="F85:J85"/>
    <mergeCell ref="F86:J86"/>
    <mergeCell ref="F87:J87"/>
    <mergeCell ref="F88:J88"/>
    <mergeCell ref="F89:J89"/>
    <mergeCell ref="F90:J90"/>
    <mergeCell ref="C83:E83"/>
    <mergeCell ref="C84:E84"/>
    <mergeCell ref="C85:E85"/>
    <mergeCell ref="C86:E86"/>
    <mergeCell ref="C87:E87"/>
    <mergeCell ref="B153:I153"/>
    <mergeCell ref="P155:S155"/>
    <mergeCell ref="P87:V87"/>
    <mergeCell ref="P88:V88"/>
    <mergeCell ref="B39:I39"/>
    <mergeCell ref="B40:I40"/>
    <mergeCell ref="B42:I42"/>
    <mergeCell ref="B43:I43"/>
    <mergeCell ref="B77:N77"/>
    <mergeCell ref="F59:J59"/>
    <mergeCell ref="F60:J60"/>
    <mergeCell ref="F61:J61"/>
    <mergeCell ref="F62:J62"/>
    <mergeCell ref="F63:J63"/>
    <mergeCell ref="F64:J64"/>
    <mergeCell ref="F65:J65"/>
    <mergeCell ref="F66:J66"/>
    <mergeCell ref="F67:J67"/>
    <mergeCell ref="F50:J50"/>
    <mergeCell ref="F51:J51"/>
    <mergeCell ref="F52:J52"/>
    <mergeCell ref="F53:J53"/>
    <mergeCell ref="F54:J54"/>
    <mergeCell ref="F55:J55"/>
    <mergeCell ref="B156:I156"/>
    <mergeCell ref="B179:I179"/>
    <mergeCell ref="P179:S179"/>
    <mergeCell ref="B162:I162"/>
    <mergeCell ref="P204:W204"/>
    <mergeCell ref="P207:W207"/>
    <mergeCell ref="B207:I207"/>
    <mergeCell ref="B174:I174"/>
    <mergeCell ref="B205:I205"/>
    <mergeCell ref="B204:I204"/>
    <mergeCell ref="B185:I185"/>
    <mergeCell ref="B186:I188"/>
    <mergeCell ref="B190:F190"/>
    <mergeCell ref="B180:I180"/>
    <mergeCell ref="B181:I181"/>
    <mergeCell ref="B182:I182"/>
    <mergeCell ref="B167:I167"/>
    <mergeCell ref="P167:S167"/>
    <mergeCell ref="B168:I168"/>
    <mergeCell ref="P205:W205"/>
    <mergeCell ref="B155:I155"/>
    <mergeCell ref="B152:F152"/>
    <mergeCell ref="B124:J125"/>
    <mergeCell ref="B127:F127"/>
    <mergeCell ref="B130:C130"/>
    <mergeCell ref="B141:C141"/>
    <mergeCell ref="B131:C131"/>
    <mergeCell ref="D146:G146"/>
    <mergeCell ref="B144:C144"/>
    <mergeCell ref="B143:C143"/>
    <mergeCell ref="B138:C138"/>
    <mergeCell ref="D138:G138"/>
    <mergeCell ref="B140:C140"/>
    <mergeCell ref="B129:C129"/>
    <mergeCell ref="D147:G147"/>
    <mergeCell ref="H148:N148"/>
    <mergeCell ref="H140:N140"/>
    <mergeCell ref="H142:N142"/>
    <mergeCell ref="H143:N143"/>
    <mergeCell ref="H144:N144"/>
    <mergeCell ref="H146:N146"/>
    <mergeCell ref="D148:G148"/>
    <mergeCell ref="M125:N127"/>
    <mergeCell ref="H136:N136"/>
    <mergeCell ref="C66:E66"/>
    <mergeCell ref="C53:E53"/>
    <mergeCell ref="C55:E55"/>
    <mergeCell ref="C65:E65"/>
    <mergeCell ref="C64:E64"/>
    <mergeCell ref="C62:E62"/>
    <mergeCell ref="F49:J49"/>
    <mergeCell ref="X47:Y47"/>
    <mergeCell ref="X48:Y48"/>
    <mergeCell ref="C48:E48"/>
    <mergeCell ref="C47:E47"/>
    <mergeCell ref="F47:J47"/>
    <mergeCell ref="F48:J48"/>
    <mergeCell ref="P47:S47"/>
    <mergeCell ref="P48:S48"/>
    <mergeCell ref="X51:Y51"/>
    <mergeCell ref="X52:Y52"/>
    <mergeCell ref="X49:Y49"/>
    <mergeCell ref="X50:Y50"/>
    <mergeCell ref="X57:Y57"/>
    <mergeCell ref="X56:Y56"/>
    <mergeCell ref="X61:Y61"/>
    <mergeCell ref="X53:Y53"/>
    <mergeCell ref="P49:S49"/>
    <mergeCell ref="X54:Y54"/>
    <mergeCell ref="Q147:X147"/>
    <mergeCell ref="Q148:X148"/>
    <mergeCell ref="Q149:X149"/>
    <mergeCell ref="Q129:X129"/>
    <mergeCell ref="Q139:X139"/>
    <mergeCell ref="Q140:X140"/>
    <mergeCell ref="Q144:X144"/>
    <mergeCell ref="Q146:X146"/>
    <mergeCell ref="X55:Y55"/>
    <mergeCell ref="P54:S54"/>
    <mergeCell ref="P55:S55"/>
    <mergeCell ref="P56:S56"/>
    <mergeCell ref="P57:S57"/>
    <mergeCell ref="P58:S58"/>
    <mergeCell ref="P59:S59"/>
    <mergeCell ref="P60:S60"/>
    <mergeCell ref="P61:S61"/>
    <mergeCell ref="P62:S62"/>
    <mergeCell ref="P63:S63"/>
    <mergeCell ref="P64:S64"/>
    <mergeCell ref="P65:S65"/>
    <mergeCell ref="P66:S66"/>
    <mergeCell ref="P67:S67"/>
    <mergeCell ref="T221:W221"/>
    <mergeCell ref="P218:W219"/>
    <mergeCell ref="P215:W215"/>
    <mergeCell ref="P214:W214"/>
    <mergeCell ref="P217:W217"/>
    <mergeCell ref="P213:W213"/>
    <mergeCell ref="P161:S161"/>
    <mergeCell ref="P211:W212"/>
    <mergeCell ref="P171:S171"/>
    <mergeCell ref="P206:W206"/>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P9:U9"/>
    <mergeCell ref="P12:S12"/>
    <mergeCell ref="B36:C36"/>
    <mergeCell ref="B31:C31"/>
    <mergeCell ref="B9:G9"/>
    <mergeCell ref="B46:F46"/>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B17:D17"/>
    <mergeCell ref="H10:I10"/>
    <mergeCell ref="B14:D14"/>
    <mergeCell ref="H13:I13"/>
    <mergeCell ref="E13:G13"/>
    <mergeCell ref="P10:S10"/>
    <mergeCell ref="T10:W10"/>
    <mergeCell ref="P16:R16"/>
    <mergeCell ref="T14:W14"/>
    <mergeCell ref="E11:G11"/>
    <mergeCell ref="H11:I11"/>
    <mergeCell ref="E12:G12"/>
    <mergeCell ref="H12:I12"/>
    <mergeCell ref="B11:D11"/>
    <mergeCell ref="E14:I14"/>
    <mergeCell ref="P28:W28"/>
    <mergeCell ref="P15:S15"/>
    <mergeCell ref="T15:W15"/>
    <mergeCell ref="P27:W27"/>
    <mergeCell ref="P20:W24"/>
    <mergeCell ref="D34:E34"/>
    <mergeCell ref="G31:I31"/>
    <mergeCell ref="G33:H34"/>
    <mergeCell ref="I33:I34"/>
    <mergeCell ref="E15:I15"/>
    <mergeCell ref="B15:D15"/>
    <mergeCell ref="B16:D16"/>
    <mergeCell ref="B33:C33"/>
    <mergeCell ref="D31:E31"/>
    <mergeCell ref="B37:C37"/>
    <mergeCell ref="D37:E37"/>
    <mergeCell ref="B20:I25"/>
    <mergeCell ref="D36:E36"/>
    <mergeCell ref="G37:H37"/>
    <mergeCell ref="D33:E33"/>
    <mergeCell ref="B34:C34"/>
    <mergeCell ref="G36:H36"/>
    <mergeCell ref="D30:E30"/>
    <mergeCell ref="B28:I28"/>
    <mergeCell ref="G30:I30"/>
    <mergeCell ref="B30:C30"/>
    <mergeCell ref="P45:Q45"/>
    <mergeCell ref="P46:T46"/>
    <mergeCell ref="C56:E56"/>
    <mergeCell ref="C60:E60"/>
    <mergeCell ref="C58:E58"/>
    <mergeCell ref="C54:E54"/>
    <mergeCell ref="C57:E57"/>
    <mergeCell ref="B45:F45"/>
    <mergeCell ref="C49:E49"/>
    <mergeCell ref="C52:E52"/>
    <mergeCell ref="C59:E59"/>
    <mergeCell ref="C51:E51"/>
    <mergeCell ref="P50:S50"/>
    <mergeCell ref="P51:S51"/>
    <mergeCell ref="P52:S52"/>
    <mergeCell ref="P53:S53"/>
    <mergeCell ref="F58:J58"/>
    <mergeCell ref="C50:E50"/>
    <mergeCell ref="F56:J56"/>
    <mergeCell ref="F57:J57"/>
    <mergeCell ref="C61:E61"/>
    <mergeCell ref="C63:E63"/>
    <mergeCell ref="H134:N134"/>
    <mergeCell ref="H135:N135"/>
    <mergeCell ref="Q134:X134"/>
    <mergeCell ref="Q135:X135"/>
    <mergeCell ref="X67:Y67"/>
    <mergeCell ref="X75:Y75"/>
    <mergeCell ref="X66:Y66"/>
    <mergeCell ref="Q130:X130"/>
    <mergeCell ref="Q131:X131"/>
    <mergeCell ref="Q132:X132"/>
    <mergeCell ref="Q133:X133"/>
    <mergeCell ref="H130:N130"/>
    <mergeCell ref="B128:E128"/>
    <mergeCell ref="H131:N131"/>
    <mergeCell ref="H129:N129"/>
    <mergeCell ref="B134:C134"/>
    <mergeCell ref="X65:Y65"/>
    <mergeCell ref="C67:E67"/>
    <mergeCell ref="X64:Y64"/>
    <mergeCell ref="C80:E80"/>
    <mergeCell ref="C81:E81"/>
    <mergeCell ref="C82:E82"/>
    <mergeCell ref="H138:N138"/>
    <mergeCell ref="D144:G144"/>
    <mergeCell ref="D145:G145"/>
    <mergeCell ref="H132:N132"/>
    <mergeCell ref="H133:N133"/>
    <mergeCell ref="D141:G141"/>
    <mergeCell ref="D136:G136"/>
    <mergeCell ref="D137:G137"/>
    <mergeCell ref="D134:G134"/>
    <mergeCell ref="D140:G140"/>
    <mergeCell ref="D135:G135"/>
    <mergeCell ref="D143:G143"/>
    <mergeCell ref="J9:O9"/>
    <mergeCell ref="J10:O10"/>
    <mergeCell ref="X60:Y60"/>
    <mergeCell ref="X62:Y62"/>
    <mergeCell ref="H147:N147"/>
    <mergeCell ref="U91:W91"/>
    <mergeCell ref="X58:Y58"/>
    <mergeCell ref="E16:I16"/>
    <mergeCell ref="S16:W16"/>
    <mergeCell ref="X59:Y59"/>
    <mergeCell ref="X63:Y63"/>
    <mergeCell ref="Q141:X141"/>
    <mergeCell ref="Q142:X142"/>
    <mergeCell ref="Q143:X143"/>
    <mergeCell ref="Q145:X145"/>
    <mergeCell ref="Q136:X136"/>
    <mergeCell ref="Q137:X137"/>
    <mergeCell ref="Q138:X138"/>
    <mergeCell ref="B123:J123"/>
    <mergeCell ref="D129:G129"/>
    <mergeCell ref="L125:L128"/>
    <mergeCell ref="C79:E79"/>
    <mergeCell ref="C78:E78"/>
    <mergeCell ref="F78:J78"/>
    <mergeCell ref="B213:I213"/>
    <mergeCell ref="B171:I171"/>
    <mergeCell ref="B157:I157"/>
    <mergeCell ref="B158:I158"/>
    <mergeCell ref="B173:I173"/>
    <mergeCell ref="B176:I176"/>
    <mergeCell ref="B164:I164"/>
    <mergeCell ref="B163:I163"/>
    <mergeCell ref="B161:I161"/>
    <mergeCell ref="B191:I191"/>
    <mergeCell ref="B192:I201"/>
    <mergeCell ref="B175:I175"/>
    <mergeCell ref="B172:I172"/>
    <mergeCell ref="B206:I206"/>
    <mergeCell ref="B149:C149"/>
    <mergeCell ref="D149:G149"/>
    <mergeCell ref="B142:C142"/>
    <mergeCell ref="D142:G142"/>
    <mergeCell ref="B145:C145"/>
    <mergeCell ref="H149:N149"/>
    <mergeCell ref="B147:C147"/>
    <mergeCell ref="D130:G130"/>
    <mergeCell ref="D132:G132"/>
    <mergeCell ref="B133:C133"/>
    <mergeCell ref="D133:G133"/>
    <mergeCell ref="D131:G131"/>
    <mergeCell ref="B132:C132"/>
    <mergeCell ref="H145:N145"/>
    <mergeCell ref="D139:G139"/>
    <mergeCell ref="B136:C136"/>
    <mergeCell ref="B139:C139"/>
    <mergeCell ref="B148:C148"/>
    <mergeCell ref="B146:C146"/>
    <mergeCell ref="B135:C135"/>
    <mergeCell ref="B137:C137"/>
    <mergeCell ref="H139:N139"/>
    <mergeCell ref="H141:N141"/>
    <mergeCell ref="H137:N137"/>
    <mergeCell ref="C68:E68"/>
    <mergeCell ref="F68:J68"/>
    <mergeCell ref="P68:S68"/>
    <mergeCell ref="X68:Y68"/>
    <mergeCell ref="C69:E69"/>
    <mergeCell ref="F69:J69"/>
    <mergeCell ref="P69:S69"/>
    <mergeCell ref="X69:Y69"/>
    <mergeCell ref="C70:E70"/>
    <mergeCell ref="F70:J70"/>
    <mergeCell ref="P70:S70"/>
    <mergeCell ref="X70:Y70"/>
    <mergeCell ref="C71:E71"/>
    <mergeCell ref="F71:J71"/>
    <mergeCell ref="P71:S71"/>
    <mergeCell ref="X71:Y71"/>
    <mergeCell ref="C72:E72"/>
    <mergeCell ref="F72:J72"/>
    <mergeCell ref="P72:S72"/>
    <mergeCell ref="X72:Y72"/>
    <mergeCell ref="C73:E73"/>
    <mergeCell ref="F73:J73"/>
    <mergeCell ref="P73:S73"/>
    <mergeCell ref="X73:Y73"/>
  </mergeCells>
  <phoneticPr fontId="0" type="noConversion"/>
  <conditionalFormatting sqref="A1:Z1024">
    <cfRule type="expression" dxfId="47" priority="1" stopIfTrue="1">
      <formula>$A$1=FALSE()</formula>
    </cfRule>
  </conditionalFormatting>
  <conditionalFormatting sqref="K48:K73">
    <cfRule type="expression" dxfId="46" priority="19">
      <formula>INDEX(Bokningssystem,MATCH($C48,ResOpt,0))</formula>
    </cfRule>
  </conditionalFormatting>
  <conditionalFormatting sqref="M79:M90">
    <cfRule type="expression" dxfId="45" priority="6">
      <formula>AND(FIND("Ange 1",$K79)&gt;0,$M79&gt;1)</formula>
    </cfRule>
  </conditionalFormatting>
  <conditionalFormatting sqref="N48:N73 V48:V73">
    <cfRule type="expression" dxfId="44" priority="17">
      <formula>$A48=FALSE()</formula>
    </cfRule>
  </conditionalFormatting>
  <conditionalFormatting sqref="N79:N90">
    <cfRule type="expression" dxfId="43" priority="11">
      <formula>$C79=""</formula>
    </cfRule>
  </conditionalFormatting>
  <conditionalFormatting sqref="N119">
    <cfRule type="expression" dxfId="42" priority="8">
      <formula>$D119=ValOpt</formula>
    </cfRule>
  </conditionalFormatting>
  <conditionalFormatting sqref="P79:P90">
    <cfRule type="expression" dxfId="41" priority="10">
      <formula>$C79="Välj Vara/Tjänst"</formula>
    </cfRule>
  </conditionalFormatting>
  <conditionalFormatting sqref="P97:Q116">
    <cfRule type="expression" dxfId="40" priority="3">
      <formula>$B97="Välj Vara/Tjänst"</formula>
    </cfRule>
  </conditionalFormatting>
  <conditionalFormatting sqref="P130:X149">
    <cfRule type="expression" dxfId="39" priority="20">
      <formula>$B130="Välj Vara/Tjänst"</formula>
    </cfRule>
  </conditionalFormatting>
  <conditionalFormatting sqref="T3 T221">
    <cfRule type="expression" dxfId="38" priority="23">
      <formula>LarmStatus</formula>
    </cfRule>
  </conditionalFormatting>
  <conditionalFormatting sqref="T48:W73 P48:P73">
    <cfRule type="expression" dxfId="37" priority="21">
      <formula>$C48="Välj Vara/Tjänst"</formula>
    </cfRule>
  </conditionalFormatting>
  <conditionalFormatting sqref="W79:W90">
    <cfRule type="expression" dxfId="36" priority="5">
      <formula>$C79="Välj Vara/Tjänst"</formula>
    </cfRule>
  </conditionalFormatting>
  <dataValidations xWindow="179" yWindow="422" count="15">
    <dataValidation type="list" allowBlank="1" showInputMessage="1" showErrorMessage="1" error="Välj ett alternativ från listan" sqref="C48:E73" xr:uid="{00000000-0002-0000-0000-00000D000000}">
      <formula1>ResOpt</formula1>
    </dataValidation>
    <dataValidation type="date" allowBlank="1" showInputMessage="1" showErrorMessage="1" errorTitle="Felaktigt datumformat" error="Ange ett datum i formatet ÅÅÅÅ-MM-DD" promptTitle="Datum" prompt="Datum i datumformatet ÅÅÅÅ-MM-DD" sqref="B31:E31 B34:E34" xr:uid="{3EA5BF91-AF00-4329-BBF2-D898318E8042}">
      <formula1>43831</formula1>
      <formula2>73050</formula2>
    </dataValidation>
    <dataValidation type="date" allowBlank="1" showInputMessage="1" showErrorMessage="1" errorTitle="Felaktigt datumformat" error="Ange ett datum i formatet ÅÅÅÅ-MM-DD" promptTitle="Datum" prompt="Datum i datumformatet ÅÅÅÅ-MM-DD_x000a_" sqref="G37:H37 B37:E37" xr:uid="{E0AEA82A-6C1A-4689-9E12-E44942344756}">
      <formula1>43831</formula1>
      <formula2>73050</formula2>
    </dataValidation>
    <dataValidation type="list" allowBlank="1" showInputMessage="1" showErrorMessage="1" error="Välj ett alternativ från listan" sqref="C79:E90" xr:uid="{0F20E88F-856E-4130-8C62-7BC61CD4454D}">
      <formula1>Tilläggstjänster</formula1>
    </dataValidation>
    <dataValidation type="whole" allowBlank="1" showInputMessage="1" showErrorMessage="1" error="Ange ett heltal_x000a_" sqref="M79:M90" xr:uid="{A9B504F3-E75D-4E30-9C59-9CE5F8B85542}">
      <formula1>0</formula1>
      <formula2>9999999</formula2>
    </dataValidation>
    <dataValidation type="list" allowBlank="1" showInputMessage="1" showErrorMessage="1" sqref="N79:N90" xr:uid="{15019237-0BAD-4760-9203-4BFAB512B677}">
      <formula1>IF($C79="Se fritext",TblEnhet,TblTom)</formula1>
    </dataValidation>
    <dataValidation type="whole" allowBlank="1" showInputMessage="1" showErrorMessage="1" error="Ange ett heltal" sqref="M48:N73" xr:uid="{193049F8-6BFD-46D8-BF54-63D77098C7BA}">
      <formula1>0</formula1>
      <formula2>999999</formula2>
    </dataValidation>
    <dataValidation type="list" allowBlank="1" showInputMessage="1" showErrorMessage="1" error="Välj ett alternativ från listan" sqref="B168:I168" xr:uid="{543B3094-B91E-4E70-BCE7-B264936BCD2D}">
      <formula1>TblFaktAlt</formula1>
    </dataValidation>
    <dataValidation type="list" allowBlank="1" showInputMessage="1" showErrorMessage="1" sqref="K48:K73" xr:uid="{0E17AD09-7B39-479F-8DEF-D8AC1CB58C5A}">
      <formula1>IF(INDEX(Bokningssystem,MATCH($C48,ResOpt,0)),TblTom,TblInomUtanför)</formula1>
    </dataValidation>
    <dataValidation type="list" allowBlank="1" showInputMessage="1" showErrorMessage="1" error="Ange ja eller nej" sqref="N119 P97" xr:uid="{27DEC1AA-7BF7-4FEC-9E36-B542B8CC3571}">
      <formula1>"Ja,Nej"</formula1>
    </dataValidation>
    <dataValidation type="list" allowBlank="1" showInputMessage="1" showErrorMessage="1" error="Ange ja eller nej" sqref="I33:I34" xr:uid="{FAE92A19-4A8A-45C1-9064-1147AF804544}">
      <formula1>",Ja,Nej"</formula1>
    </dataValidation>
    <dataValidation type="decimal" allowBlank="1" showInputMessage="1" showErrorMessage="1" error="Ange ett tal" sqref="V48:V73 T49:T73" xr:uid="{4961DE49-3656-4776-804D-496588C9DB6B}">
      <formula1>0</formula1>
      <formula2>999999</formula2>
    </dataValidation>
    <dataValidation type="list" allowBlank="1" showInputMessage="1" showErrorMessage="1" error="Välj ett alternativ från listan_x000a_" sqref="D97:G116" xr:uid="{0AC886ED-88AA-455C-A630-471E24FAC245}">
      <formula1>INDIRECT(A97)</formula1>
    </dataValidation>
    <dataValidation type="list" allowBlank="1" showInputMessage="1" showErrorMessage="1" sqref="P98:P116 P17:R17" xr:uid="{763A4E4D-2FB0-4F46-86E9-E0512BD30AF6}">
      <formula1>"Ja,Nej"</formula1>
    </dataValidation>
    <dataValidation type="decimal" allowBlank="1" showErrorMessage="1" error="Ange ett tal" sqref="T48" xr:uid="{FC486721-B7BB-47D3-8E90-9008913D935C}">
      <formula1>0</formula1>
      <formula2>999999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ignoredErrors>
    <ignoredError sqref="G3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1:AS256"/>
  <sheetViews>
    <sheetView showGridLines="0" zoomScaleNormal="100" workbookViewId="0">
      <selection activeCell="B9" sqref="B9:G9"/>
    </sheetView>
  </sheetViews>
  <sheetFormatPr defaultColWidth="9.140625" defaultRowHeight="12.75" x14ac:dyDescent="0.2"/>
  <cols>
    <col min="1" max="1" width="5.140625" style="134" bestFit="1" customWidth="1"/>
    <col min="2" max="9" width="10.28515625" style="25" customWidth="1"/>
    <col min="10" max="10" width="10.42578125" style="25" customWidth="1"/>
    <col min="11" max="11" width="11.5703125" style="25" customWidth="1"/>
    <col min="12" max="12" width="15" style="25" customWidth="1"/>
    <col min="13" max="13" width="15.85546875" style="25" customWidth="1"/>
    <col min="14" max="14" width="14" style="25" customWidth="1"/>
    <col min="15" max="15" width="11.7109375" style="25" customWidth="1"/>
    <col min="16" max="18" width="19.140625" style="25" customWidth="1"/>
    <col min="19" max="19" width="10.28515625" style="25" customWidth="1"/>
    <col min="20" max="20" width="10.5703125" style="25" customWidth="1"/>
    <col min="21" max="21" width="9.5703125" style="25" customWidth="1"/>
    <col min="22" max="22" width="11.28515625" style="25" bestFit="1" customWidth="1"/>
    <col min="23" max="23" width="11.28515625" style="25" customWidth="1"/>
    <col min="24" max="25" width="8.7109375" style="25" customWidth="1"/>
    <col min="26" max="26" width="8.5703125" style="25" customWidth="1"/>
    <col min="27" max="27" width="8.7109375" style="173" hidden="1" customWidth="1"/>
    <col min="28" max="33" width="8.7109375" style="174" hidden="1" customWidth="1"/>
    <col min="34" max="35" width="8.7109375" style="175"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134" t="b">
        <f>OR(INDEX(Admin!$S$3:$S$9,MATCH(B1,Admin!$Q$3:$Q$9,0)),AdminMode)</f>
        <v>0</v>
      </c>
      <c r="B1" s="134" t="s">
        <v>280</v>
      </c>
      <c r="AI1" s="175" t="b">
        <f>OR(AH:AH)</f>
        <v>1</v>
      </c>
    </row>
    <row r="2" spans="1:35" x14ac:dyDescent="0.2">
      <c r="G2" s="26"/>
      <c r="J2" s="41"/>
      <c r="M2" s="47"/>
      <c r="O2" s="22" t="str">
        <f>"Avrop nr: "&amp;B15</f>
        <v xml:space="preserve">Avrop nr: </v>
      </c>
      <c r="W2" s="22" t="str">
        <f>"Avrop nr: "&amp;B15</f>
        <v xml:space="preserve">Avrop nr: </v>
      </c>
    </row>
    <row r="3" spans="1:35" ht="26.25" customHeight="1" x14ac:dyDescent="0.2">
      <c r="B3" s="435" t="s">
        <v>73</v>
      </c>
      <c r="C3" s="435"/>
      <c r="D3" s="436"/>
      <c r="E3" s="436"/>
      <c r="P3" s="435" t="s">
        <v>74</v>
      </c>
      <c r="Q3" s="437"/>
      <c r="R3" s="436"/>
      <c r="T3" s="438" t="str">
        <f>IF(LarmStatus,"Minst ett av de obligatoriska kraven är inte ifyllda. Fel hittat på rad: "&amp;MATCH(TRUE,$AH:$AH,0),"")</f>
        <v>Minst ett av de obligatoriska kraven är inte ifyllda. Fel hittat på rad: 9</v>
      </c>
      <c r="U3" s="438"/>
      <c r="V3" s="438"/>
      <c r="W3" s="438"/>
      <c r="X3" s="26"/>
      <c r="Y3" s="26"/>
      <c r="Z3" s="26"/>
      <c r="AD3" s="176"/>
    </row>
    <row r="4" spans="1:35" ht="32.25" customHeight="1" x14ac:dyDescent="0.35">
      <c r="B4" s="439" t="s">
        <v>122</v>
      </c>
      <c r="C4" s="440"/>
      <c r="D4" s="440"/>
      <c r="E4" s="440"/>
      <c r="F4" s="440"/>
      <c r="G4" s="440"/>
      <c r="H4" s="440"/>
      <c r="I4" s="440"/>
      <c r="J4" s="452" t="s">
        <v>236</v>
      </c>
      <c r="K4" s="453"/>
      <c r="L4" s="453"/>
      <c r="M4" s="453"/>
      <c r="N4" s="453"/>
      <c r="O4" s="454"/>
      <c r="P4" s="443" t="s">
        <v>263</v>
      </c>
      <c r="Q4" s="443"/>
      <c r="R4" s="443"/>
      <c r="S4" s="443"/>
      <c r="T4" s="443"/>
      <c r="U4" s="443"/>
      <c r="V4" s="443"/>
      <c r="W4" s="444"/>
      <c r="Z4" s="27"/>
    </row>
    <row r="5" spans="1:35" ht="63" customHeight="1" x14ac:dyDescent="0.2">
      <c r="B5" s="441"/>
      <c r="C5" s="442"/>
      <c r="D5" s="442"/>
      <c r="E5" s="442"/>
      <c r="F5" s="442"/>
      <c r="G5" s="442"/>
      <c r="H5" s="442"/>
      <c r="I5" s="442"/>
      <c r="J5" s="455" t="str">
        <f>Ramavtalsområde</f>
        <v>Resebyråtjänster</v>
      </c>
      <c r="K5" s="456"/>
      <c r="L5" s="456"/>
      <c r="M5" s="456"/>
      <c r="N5" s="456"/>
      <c r="O5" s="457"/>
      <c r="P5" s="445"/>
      <c r="Q5" s="445"/>
      <c r="R5" s="445"/>
      <c r="S5" s="445"/>
      <c r="T5" s="445"/>
      <c r="U5" s="445"/>
      <c r="V5" s="445"/>
      <c r="W5" s="446"/>
      <c r="AC5" s="176"/>
      <c r="AD5" s="176"/>
      <c r="AE5" s="176"/>
      <c r="AF5" s="176"/>
    </row>
    <row r="6" spans="1:35" ht="26.25" customHeight="1" x14ac:dyDescent="0.2">
      <c r="B6" s="447" t="s">
        <v>158</v>
      </c>
      <c r="C6" s="447"/>
      <c r="D6" s="447"/>
      <c r="E6" s="447"/>
      <c r="F6" s="447"/>
      <c r="G6" s="447"/>
      <c r="H6" s="447"/>
      <c r="I6" s="447"/>
      <c r="J6" s="449" t="s">
        <v>444</v>
      </c>
      <c r="K6" s="450"/>
      <c r="L6" s="450"/>
      <c r="M6" s="450"/>
      <c r="N6" s="450"/>
      <c r="O6" s="451"/>
      <c r="P6" s="26"/>
      <c r="Q6" s="2"/>
      <c r="R6" s="2"/>
      <c r="S6" s="2"/>
      <c r="T6" s="2"/>
      <c r="U6" s="2"/>
      <c r="V6" s="2"/>
      <c r="W6" s="2"/>
      <c r="AC6" s="176"/>
      <c r="AD6" s="176"/>
      <c r="AE6" s="176"/>
      <c r="AF6" s="176"/>
    </row>
    <row r="7" spans="1:35" ht="18" customHeight="1" x14ac:dyDescent="0.2">
      <c r="B7" s="448" t="s">
        <v>72</v>
      </c>
      <c r="C7" s="448"/>
      <c r="D7" s="448"/>
      <c r="E7" s="448"/>
      <c r="F7" s="448"/>
      <c r="G7" s="448"/>
      <c r="H7" s="448"/>
      <c r="I7" s="448"/>
      <c r="J7" s="449"/>
      <c r="K7" s="450"/>
      <c r="L7" s="450"/>
      <c r="M7" s="450"/>
      <c r="N7" s="450"/>
      <c r="O7" s="451"/>
      <c r="P7" s="28" t="s">
        <v>29</v>
      </c>
      <c r="Q7" s="2"/>
      <c r="R7" s="2"/>
      <c r="S7" s="2"/>
      <c r="T7" s="2"/>
      <c r="U7" s="2"/>
      <c r="V7" s="2"/>
      <c r="W7" s="2"/>
      <c r="AC7" s="176"/>
      <c r="AD7" s="176"/>
      <c r="AE7" s="176"/>
      <c r="AF7" s="176"/>
    </row>
    <row r="8" spans="1:35" ht="27.75" customHeight="1" x14ac:dyDescent="0.2">
      <c r="B8" s="331" t="s">
        <v>6</v>
      </c>
      <c r="C8" s="364"/>
      <c r="D8" s="364"/>
      <c r="E8" s="364"/>
      <c r="F8" s="364"/>
      <c r="G8" s="364"/>
      <c r="H8" s="331" t="s">
        <v>31</v>
      </c>
      <c r="I8" s="425"/>
      <c r="J8" s="458" t="str">
        <f>Ramavtalsnummer</f>
        <v>23.3-9790-2023</v>
      </c>
      <c r="K8" s="459"/>
      <c r="L8" s="459"/>
      <c r="M8" s="459"/>
      <c r="N8" s="459"/>
      <c r="O8" s="460"/>
      <c r="P8" s="424" t="s">
        <v>30</v>
      </c>
      <c r="Q8" s="424"/>
      <c r="R8" s="424"/>
      <c r="S8" s="424"/>
      <c r="T8" s="424"/>
      <c r="U8" s="424"/>
      <c r="V8" s="424" t="s">
        <v>31</v>
      </c>
      <c r="W8" s="424"/>
      <c r="AC8" s="176"/>
      <c r="AD8" s="176"/>
      <c r="AE8" s="176"/>
      <c r="AF8" s="176"/>
    </row>
    <row r="9" spans="1:35" ht="19.5" customHeight="1" x14ac:dyDescent="0.2">
      <c r="B9" s="418"/>
      <c r="C9" s="419"/>
      <c r="D9" s="419"/>
      <c r="E9" s="419"/>
      <c r="F9" s="419"/>
      <c r="G9" s="419"/>
      <c r="H9" s="418"/>
      <c r="I9" s="420"/>
      <c r="J9" s="354" t="s">
        <v>249</v>
      </c>
      <c r="K9" s="355"/>
      <c r="L9" s="355"/>
      <c r="M9" s="355"/>
      <c r="N9" s="355"/>
      <c r="O9" s="356"/>
      <c r="P9" s="426"/>
      <c r="Q9" s="426"/>
      <c r="R9" s="426"/>
      <c r="S9" s="426"/>
      <c r="T9" s="426"/>
      <c r="U9" s="426"/>
      <c r="V9" s="427"/>
      <c r="W9" s="427"/>
      <c r="AA9" s="173" t="b">
        <f>IF(P9="",TRUE,FALSE)</f>
        <v>1</v>
      </c>
      <c r="AB9" s="174" t="b">
        <f>IF(V9="",TRUE,FALSE)</f>
        <v>1</v>
      </c>
      <c r="AC9" s="176"/>
      <c r="AD9" s="176"/>
      <c r="AE9" s="176"/>
      <c r="AF9" s="176"/>
      <c r="AH9" s="175" t="b">
        <f>OR(AA9:AG9)</f>
        <v>1</v>
      </c>
    </row>
    <row r="10" spans="1:35" s="29" customFormat="1" ht="27.75" customHeight="1" x14ac:dyDescent="0.2">
      <c r="A10" s="135"/>
      <c r="B10" s="422" t="s">
        <v>7</v>
      </c>
      <c r="C10" s="422"/>
      <c r="D10" s="422"/>
      <c r="E10" s="422" t="s">
        <v>5</v>
      </c>
      <c r="F10" s="422"/>
      <c r="G10" s="422"/>
      <c r="H10" s="422" t="s">
        <v>56</v>
      </c>
      <c r="I10" s="422"/>
      <c r="J10" s="357" t="str">
        <f>"Version "&amp;CurrentVersion</f>
        <v>Version 1.10</v>
      </c>
      <c r="K10" s="358"/>
      <c r="L10" s="358"/>
      <c r="M10" s="358"/>
      <c r="N10" s="358"/>
      <c r="O10" s="359"/>
      <c r="P10" s="424" t="s">
        <v>1</v>
      </c>
      <c r="Q10" s="424"/>
      <c r="R10" s="424"/>
      <c r="S10" s="424"/>
      <c r="T10" s="424" t="s">
        <v>3</v>
      </c>
      <c r="U10" s="424"/>
      <c r="V10" s="424"/>
      <c r="W10" s="424"/>
      <c r="AA10" s="177"/>
      <c r="AB10" s="174"/>
      <c r="AC10" s="176"/>
      <c r="AD10" s="176"/>
      <c r="AE10" s="176"/>
      <c r="AF10" s="176"/>
      <c r="AG10" s="176"/>
      <c r="AH10" s="175"/>
      <c r="AI10" s="175"/>
    </row>
    <row r="11" spans="1:35" ht="19.5" customHeight="1" x14ac:dyDescent="0.2">
      <c r="B11" s="421"/>
      <c r="C11" s="421"/>
      <c r="D11" s="421"/>
      <c r="E11" s="421"/>
      <c r="F11" s="421"/>
      <c r="G11" s="421"/>
      <c r="H11" s="421"/>
      <c r="I11" s="421"/>
      <c r="P11" s="427"/>
      <c r="Q11" s="427"/>
      <c r="R11" s="427"/>
      <c r="S11" s="427"/>
      <c r="T11" s="427"/>
      <c r="U11" s="427"/>
      <c r="V11" s="427"/>
      <c r="W11" s="427"/>
      <c r="AA11" s="173" t="b">
        <f>IF(P11="",TRUE,FALSE)</f>
        <v>1</v>
      </c>
      <c r="AB11" s="174" t="b">
        <f>IF(T11="",TRUE,FALSE)</f>
        <v>1</v>
      </c>
      <c r="AC11" s="176"/>
      <c r="AD11" s="176"/>
      <c r="AE11" s="176"/>
      <c r="AF11" s="176"/>
      <c r="AH11" s="175" t="b">
        <f>OR(AA11:AG11)</f>
        <v>1</v>
      </c>
    </row>
    <row r="12" spans="1:35" ht="27.75" customHeight="1" x14ac:dyDescent="0.2">
      <c r="B12" s="422" t="s">
        <v>55</v>
      </c>
      <c r="C12" s="422"/>
      <c r="D12" s="422"/>
      <c r="E12" s="422" t="s">
        <v>1</v>
      </c>
      <c r="F12" s="422"/>
      <c r="G12" s="422"/>
      <c r="H12" s="422" t="s">
        <v>2</v>
      </c>
      <c r="I12" s="422"/>
      <c r="P12" s="424" t="s">
        <v>7</v>
      </c>
      <c r="Q12" s="424"/>
      <c r="R12" s="424"/>
      <c r="S12" s="365"/>
      <c r="T12" s="424" t="s">
        <v>5</v>
      </c>
      <c r="U12" s="424"/>
      <c r="V12" s="424" t="s">
        <v>56</v>
      </c>
      <c r="W12" s="424"/>
      <c r="AC12" s="176"/>
      <c r="AD12" s="176"/>
      <c r="AE12" s="176"/>
      <c r="AF12" s="176"/>
    </row>
    <row r="13" spans="1:35" ht="19.5" customHeight="1" x14ac:dyDescent="0.2">
      <c r="B13" s="421"/>
      <c r="C13" s="421"/>
      <c r="D13" s="421"/>
      <c r="E13" s="421"/>
      <c r="F13" s="421"/>
      <c r="G13" s="421"/>
      <c r="H13" s="421"/>
      <c r="I13" s="421"/>
      <c r="P13" s="427"/>
      <c r="Q13" s="427"/>
      <c r="R13" s="427"/>
      <c r="S13" s="432"/>
      <c r="T13" s="427"/>
      <c r="U13" s="427"/>
      <c r="V13" s="427"/>
      <c r="W13" s="427"/>
      <c r="AA13" s="173" t="b">
        <f>IF(P13="",TRUE,FALSE)</f>
        <v>1</v>
      </c>
      <c r="AB13" s="174" t="b">
        <f>IF(T13="",TRUE,FALSE)</f>
        <v>1</v>
      </c>
      <c r="AC13" s="174" t="b">
        <f>IF(V13="",TRUE,FALSE)</f>
        <v>1</v>
      </c>
      <c r="AD13" s="176"/>
      <c r="AE13" s="176"/>
      <c r="AF13" s="176"/>
      <c r="AH13" s="175" t="b">
        <f>OR(AA13:AG13)</f>
        <v>1</v>
      </c>
    </row>
    <row r="14" spans="1:35" ht="27.75" customHeight="1" x14ac:dyDescent="0.2">
      <c r="B14" s="422" t="s">
        <v>134</v>
      </c>
      <c r="C14" s="422"/>
      <c r="D14" s="422"/>
      <c r="E14" s="331" t="s">
        <v>3</v>
      </c>
      <c r="F14" s="364"/>
      <c r="G14" s="364"/>
      <c r="H14" s="364"/>
      <c r="I14" s="425"/>
      <c r="P14" s="365" t="s">
        <v>2</v>
      </c>
      <c r="Q14" s="366"/>
      <c r="R14" s="366"/>
      <c r="S14" s="366"/>
      <c r="T14" s="365" t="s">
        <v>32</v>
      </c>
      <c r="U14" s="366"/>
      <c r="V14" s="366"/>
      <c r="W14" s="367"/>
      <c r="AC14" s="176"/>
      <c r="AD14" s="176"/>
      <c r="AE14" s="176"/>
      <c r="AF14" s="176"/>
    </row>
    <row r="15" spans="1:35" ht="19.5" customHeight="1" x14ac:dyDescent="0.2">
      <c r="B15" s="421"/>
      <c r="C15" s="421"/>
      <c r="D15" s="421"/>
      <c r="E15" s="418" t="s">
        <v>0</v>
      </c>
      <c r="F15" s="419"/>
      <c r="G15" s="419"/>
      <c r="H15" s="419"/>
      <c r="I15" s="420"/>
      <c r="P15" s="405"/>
      <c r="Q15" s="406"/>
      <c r="R15" s="406"/>
      <c r="S15" s="406"/>
      <c r="T15" s="405"/>
      <c r="U15" s="406"/>
      <c r="V15" s="406"/>
      <c r="W15" s="407"/>
      <c r="AA15" s="173" t="b">
        <f>IF(P15="",TRUE,FALSE)</f>
        <v>1</v>
      </c>
      <c r="AB15" s="174" t="b">
        <f>IF(T15="",TRUE,FALSE)</f>
        <v>1</v>
      </c>
      <c r="AC15" s="176"/>
      <c r="AD15" s="176"/>
      <c r="AE15" s="176"/>
      <c r="AF15" s="176"/>
      <c r="AH15" s="175" t="b">
        <f>OR(AA15:AG15)</f>
        <v>1</v>
      </c>
    </row>
    <row r="16" spans="1:35" ht="27.75" customHeight="1" x14ac:dyDescent="0.2">
      <c r="B16" s="422" t="s">
        <v>400</v>
      </c>
      <c r="C16" s="422"/>
      <c r="D16" s="422"/>
      <c r="E16" s="364"/>
      <c r="F16" s="364"/>
      <c r="G16" s="364"/>
      <c r="H16" s="364"/>
      <c r="I16" s="364"/>
      <c r="J16" s="41"/>
      <c r="P16" s="365" t="s">
        <v>33</v>
      </c>
      <c r="Q16" s="366"/>
      <c r="R16" s="367"/>
      <c r="S16" s="365" t="s">
        <v>246</v>
      </c>
      <c r="T16" s="366"/>
      <c r="U16" s="366"/>
      <c r="V16" s="366"/>
      <c r="W16" s="367"/>
      <c r="AC16" s="176"/>
      <c r="AD16" s="176"/>
      <c r="AE16" s="176"/>
      <c r="AF16" s="176"/>
    </row>
    <row r="17" spans="2:34" ht="19.5" customHeight="1" x14ac:dyDescent="0.2">
      <c r="B17" s="421"/>
      <c r="C17" s="421"/>
      <c r="D17" s="421"/>
      <c r="E17" s="428" t="s">
        <v>0</v>
      </c>
      <c r="F17" s="428"/>
      <c r="G17" s="428"/>
      <c r="H17" s="428"/>
      <c r="I17" s="428"/>
      <c r="P17" s="432"/>
      <c r="Q17" s="433"/>
      <c r="R17" s="434"/>
      <c r="S17" s="429"/>
      <c r="T17" s="430"/>
      <c r="U17" s="430"/>
      <c r="V17" s="430"/>
      <c r="W17" s="431"/>
      <c r="AA17" s="173" t="b">
        <f>IF(OR(P17="Ja",P17="Nej"),FALSE,TRUE)</f>
        <v>1</v>
      </c>
      <c r="AB17" s="176" t="b">
        <f>AND(P17="Nej",S17="")</f>
        <v>0</v>
      </c>
      <c r="AC17" s="176"/>
      <c r="AD17" s="176"/>
      <c r="AE17" s="176"/>
      <c r="AF17" s="176"/>
      <c r="AH17" s="175" t="b">
        <f>OR(AA17:AG17)</f>
        <v>1</v>
      </c>
    </row>
    <row r="18" spans="2:34" ht="19.5" customHeight="1" x14ac:dyDescent="0.2">
      <c r="B18" s="220"/>
      <c r="C18" s="220"/>
      <c r="D18" s="220"/>
      <c r="E18" s="220"/>
      <c r="F18" s="220"/>
      <c r="G18" s="220"/>
      <c r="H18" s="220"/>
      <c r="I18" s="220"/>
      <c r="P18" s="221"/>
      <c r="Q18" s="221"/>
      <c r="R18" s="221"/>
      <c r="S18" s="223"/>
      <c r="T18" s="223"/>
      <c r="U18" s="223"/>
      <c r="V18" s="223"/>
      <c r="W18" s="223"/>
      <c r="AC18" s="176"/>
      <c r="AD18" s="176"/>
      <c r="AE18" s="176"/>
      <c r="AF18" s="176"/>
    </row>
    <row r="19" spans="2:34" ht="17.25" customHeight="1" x14ac:dyDescent="0.2">
      <c r="B19" s="26" t="s">
        <v>232</v>
      </c>
      <c r="P19" s="26" t="s">
        <v>233</v>
      </c>
      <c r="AC19" s="176"/>
      <c r="AD19" s="176"/>
      <c r="AE19" s="176"/>
      <c r="AF19" s="176"/>
    </row>
    <row r="20" spans="2:34" ht="12.75" customHeight="1" x14ac:dyDescent="0.2">
      <c r="B20" s="390" t="s">
        <v>261</v>
      </c>
      <c r="C20" s="391"/>
      <c r="D20" s="391"/>
      <c r="E20" s="391"/>
      <c r="F20" s="391"/>
      <c r="G20" s="391"/>
      <c r="H20" s="391"/>
      <c r="I20" s="392"/>
      <c r="P20" s="390" t="s">
        <v>262</v>
      </c>
      <c r="Q20" s="391"/>
      <c r="R20" s="391"/>
      <c r="S20" s="391"/>
      <c r="T20" s="391"/>
      <c r="U20" s="391"/>
      <c r="V20" s="391"/>
      <c r="W20" s="392"/>
      <c r="AC20" s="176"/>
      <c r="AD20" s="176"/>
      <c r="AE20" s="176"/>
      <c r="AF20" s="176"/>
    </row>
    <row r="21" spans="2:34" ht="12.75" customHeight="1" x14ac:dyDescent="0.2">
      <c r="B21" s="393"/>
      <c r="C21" s="394"/>
      <c r="D21" s="394"/>
      <c r="E21" s="394"/>
      <c r="F21" s="394"/>
      <c r="G21" s="394"/>
      <c r="H21" s="394"/>
      <c r="I21" s="395"/>
      <c r="P21" s="393"/>
      <c r="Q21" s="394"/>
      <c r="R21" s="394"/>
      <c r="S21" s="394"/>
      <c r="T21" s="394"/>
      <c r="U21" s="394"/>
      <c r="V21" s="394"/>
      <c r="W21" s="395"/>
      <c r="AC21" s="176"/>
      <c r="AD21" s="176"/>
      <c r="AE21" s="176"/>
      <c r="AF21" s="176"/>
    </row>
    <row r="22" spans="2:34" ht="12.75" customHeight="1" x14ac:dyDescent="0.2">
      <c r="B22" s="393"/>
      <c r="C22" s="394"/>
      <c r="D22" s="394"/>
      <c r="E22" s="394"/>
      <c r="F22" s="394"/>
      <c r="G22" s="394"/>
      <c r="H22" s="394"/>
      <c r="I22" s="395"/>
      <c r="P22" s="393"/>
      <c r="Q22" s="394"/>
      <c r="R22" s="394"/>
      <c r="S22" s="394"/>
      <c r="T22" s="394"/>
      <c r="U22" s="394"/>
      <c r="V22" s="394"/>
      <c r="W22" s="395"/>
      <c r="AC22" s="176"/>
      <c r="AD22" s="176"/>
      <c r="AE22" s="176"/>
      <c r="AF22" s="176"/>
    </row>
    <row r="23" spans="2:34" ht="12.75" customHeight="1" x14ac:dyDescent="0.2">
      <c r="B23" s="393"/>
      <c r="C23" s="394"/>
      <c r="D23" s="394"/>
      <c r="E23" s="394"/>
      <c r="F23" s="394"/>
      <c r="G23" s="394"/>
      <c r="H23" s="394"/>
      <c r="I23" s="395"/>
      <c r="P23" s="393"/>
      <c r="Q23" s="394"/>
      <c r="R23" s="394"/>
      <c r="S23" s="394"/>
      <c r="T23" s="394"/>
      <c r="U23" s="394"/>
      <c r="V23" s="394"/>
      <c r="W23" s="395"/>
      <c r="AC23" s="176"/>
      <c r="AD23" s="176"/>
      <c r="AE23" s="176"/>
      <c r="AF23" s="176"/>
    </row>
    <row r="24" spans="2:34" ht="54.4" customHeight="1" x14ac:dyDescent="0.2">
      <c r="B24" s="393"/>
      <c r="C24" s="394"/>
      <c r="D24" s="394"/>
      <c r="E24" s="394"/>
      <c r="F24" s="394"/>
      <c r="G24" s="394"/>
      <c r="H24" s="394"/>
      <c r="I24" s="395"/>
      <c r="P24" s="396"/>
      <c r="Q24" s="397"/>
      <c r="R24" s="397"/>
      <c r="S24" s="397"/>
      <c r="T24" s="397"/>
      <c r="U24" s="397"/>
      <c r="V24" s="397"/>
      <c r="W24" s="398"/>
      <c r="AC24" s="176"/>
      <c r="AD24" s="176"/>
      <c r="AE24" s="176"/>
      <c r="AF24" s="176"/>
    </row>
    <row r="25" spans="2:34" ht="43.15" customHeight="1" x14ac:dyDescent="0.2">
      <c r="B25" s="396"/>
      <c r="C25" s="397"/>
      <c r="D25" s="397"/>
      <c r="E25" s="397"/>
      <c r="F25" s="397"/>
      <c r="G25" s="397"/>
      <c r="H25" s="397"/>
      <c r="I25" s="398"/>
      <c r="AC25" s="176"/>
      <c r="AD25" s="176"/>
      <c r="AE25" s="176"/>
      <c r="AF25" s="176"/>
    </row>
    <row r="26" spans="2:34" ht="17.25" customHeight="1" x14ac:dyDescent="0.2">
      <c r="B26" s="53"/>
      <c r="C26" s="38"/>
      <c r="D26" s="38"/>
      <c r="E26" s="38"/>
      <c r="F26" s="38"/>
      <c r="G26" s="38"/>
      <c r="H26" s="38"/>
      <c r="P26" s="26" t="s">
        <v>247</v>
      </c>
    </row>
    <row r="27" spans="2:34" ht="55.5" customHeight="1" x14ac:dyDescent="0.2">
      <c r="B27" s="44" t="s">
        <v>228</v>
      </c>
      <c r="P27" s="408" t="s">
        <v>248</v>
      </c>
      <c r="Q27" s="409"/>
      <c r="R27" s="409"/>
      <c r="S27" s="409"/>
      <c r="T27" s="409"/>
      <c r="U27" s="409"/>
      <c r="V27" s="409"/>
      <c r="W27" s="410"/>
      <c r="AC27" s="176"/>
      <c r="AD27" s="176"/>
      <c r="AE27" s="176"/>
      <c r="AF27" s="176"/>
    </row>
    <row r="28" spans="2:34" ht="115.5" customHeight="1" x14ac:dyDescent="0.2">
      <c r="B28" s="400"/>
      <c r="C28" s="401"/>
      <c r="D28" s="401"/>
      <c r="E28" s="401"/>
      <c r="F28" s="401"/>
      <c r="G28" s="401"/>
      <c r="H28" s="401"/>
      <c r="I28" s="401"/>
      <c r="P28" s="402"/>
      <c r="Q28" s="403"/>
      <c r="R28" s="403"/>
      <c r="S28" s="403"/>
      <c r="T28" s="403"/>
      <c r="U28" s="403"/>
      <c r="V28" s="403"/>
      <c r="W28" s="404"/>
      <c r="AC28" s="176"/>
      <c r="AD28" s="176"/>
      <c r="AE28" s="176"/>
      <c r="AF28" s="176"/>
    </row>
    <row r="29" spans="2:34" ht="17.25" customHeight="1" x14ac:dyDescent="0.2">
      <c r="B29" s="53"/>
      <c r="C29" s="38"/>
      <c r="D29" s="38"/>
      <c r="E29" s="38"/>
      <c r="F29" s="38"/>
      <c r="G29" s="38"/>
      <c r="H29" s="38"/>
    </row>
    <row r="30" spans="2:34" ht="27.75" customHeight="1" x14ac:dyDescent="0.2">
      <c r="B30" s="399" t="s">
        <v>239</v>
      </c>
      <c r="C30" s="399"/>
      <c r="D30" s="399" t="s">
        <v>240</v>
      </c>
      <c r="E30" s="399"/>
      <c r="G30" s="341" t="s">
        <v>110</v>
      </c>
      <c r="H30" s="341"/>
      <c r="I30" s="341"/>
    </row>
    <row r="31" spans="2:34" ht="19.5" customHeight="1" x14ac:dyDescent="0.2">
      <c r="B31" s="388"/>
      <c r="C31" s="389"/>
      <c r="D31" s="423"/>
      <c r="E31" s="423"/>
      <c r="G31" s="400" t="str">
        <f>E15</f>
        <v>     </v>
      </c>
      <c r="H31" s="400"/>
      <c r="I31" s="400"/>
    </row>
    <row r="32" spans="2:34" ht="12.75" customHeight="1" x14ac:dyDescent="0.2"/>
    <row r="33" spans="1:43" ht="27.75" customHeight="1" x14ac:dyDescent="0.2">
      <c r="B33" s="399" t="s">
        <v>50</v>
      </c>
      <c r="C33" s="399"/>
      <c r="D33" s="399" t="s">
        <v>51</v>
      </c>
      <c r="E33" s="399"/>
      <c r="G33" s="412" t="s">
        <v>256</v>
      </c>
      <c r="H33" s="413"/>
      <c r="I33" s="416"/>
    </row>
    <row r="34" spans="1:43" ht="19.5" customHeight="1" x14ac:dyDescent="0.2">
      <c r="B34" s="388"/>
      <c r="C34" s="389"/>
      <c r="D34" s="411"/>
      <c r="E34" s="411"/>
      <c r="G34" s="414"/>
      <c r="H34" s="415"/>
      <c r="I34" s="417"/>
      <c r="P34" s="54"/>
      <c r="Q34" s="54"/>
      <c r="R34" s="54"/>
    </row>
    <row r="35" spans="1:43" ht="12.75" customHeight="1" x14ac:dyDescent="0.2">
      <c r="F35" s="41"/>
    </row>
    <row r="36" spans="1:43" ht="27.75" customHeight="1" x14ac:dyDescent="0.2">
      <c r="B36" s="399" t="s">
        <v>241</v>
      </c>
      <c r="C36" s="399"/>
      <c r="D36" s="399" t="s">
        <v>242</v>
      </c>
      <c r="E36" s="399"/>
      <c r="G36" s="399" t="s">
        <v>305</v>
      </c>
      <c r="H36" s="399"/>
    </row>
    <row r="37" spans="1:43" ht="19.5" customHeight="1" x14ac:dyDescent="0.2">
      <c r="B37" s="388"/>
      <c r="C37" s="389"/>
      <c r="D37" s="388"/>
      <c r="E37" s="389"/>
      <c r="G37" s="388"/>
      <c r="H37" s="389"/>
      <c r="P37" s="54"/>
      <c r="Q37" s="54"/>
      <c r="R37" s="54"/>
    </row>
    <row r="38" spans="1:43" ht="12.75" customHeight="1" x14ac:dyDescent="0.2"/>
    <row r="39" spans="1:43" ht="26.25" hidden="1" customHeight="1" x14ac:dyDescent="0.2">
      <c r="B39" s="485" t="s">
        <v>226</v>
      </c>
      <c r="C39" s="617"/>
      <c r="D39" s="617"/>
      <c r="E39" s="617"/>
      <c r="F39" s="617"/>
      <c r="G39" s="617"/>
      <c r="H39" s="617"/>
      <c r="I39" s="617"/>
      <c r="J39" s="617"/>
      <c r="K39" s="617"/>
      <c r="L39" s="288"/>
      <c r="M39" s="274"/>
      <c r="N39" s="274"/>
      <c r="AA39" s="271"/>
      <c r="AB39" s="272"/>
      <c r="AC39" s="272"/>
      <c r="AD39" s="272"/>
      <c r="AE39" s="272"/>
      <c r="AF39" s="272"/>
      <c r="AG39" s="272"/>
      <c r="AH39" s="273"/>
      <c r="AI39" s="273"/>
    </row>
    <row r="40" spans="1:43" ht="26.25" hidden="1" customHeight="1" x14ac:dyDescent="0.2">
      <c r="B40" s="618" t="s">
        <v>197</v>
      </c>
      <c r="C40" s="619"/>
      <c r="D40" s="619"/>
      <c r="E40" s="619"/>
      <c r="F40" s="619"/>
      <c r="G40" s="619"/>
      <c r="H40" s="619"/>
      <c r="I40" s="619"/>
      <c r="J40" s="619"/>
      <c r="K40" s="619"/>
      <c r="L40" s="289"/>
      <c r="M40" s="275"/>
      <c r="N40" s="275"/>
      <c r="AA40" s="271"/>
      <c r="AB40" s="272"/>
      <c r="AC40" s="272"/>
      <c r="AD40" s="272"/>
      <c r="AE40" s="272"/>
      <c r="AF40" s="272"/>
      <c r="AG40" s="272"/>
      <c r="AH40" s="273"/>
      <c r="AI40" s="273"/>
    </row>
    <row r="41" spans="1:43" ht="12.75" hidden="1" customHeight="1" x14ac:dyDescent="0.2">
      <c r="B41" s="35"/>
      <c r="C41" s="35"/>
      <c r="D41" s="35"/>
      <c r="E41" s="35"/>
      <c r="F41" s="35"/>
      <c r="G41" s="35"/>
      <c r="H41" s="35"/>
      <c r="I41" s="35"/>
      <c r="J41" s="35"/>
      <c r="K41" s="68"/>
      <c r="AA41" s="271"/>
      <c r="AB41" s="272"/>
      <c r="AC41" s="272"/>
      <c r="AD41" s="272"/>
      <c r="AE41" s="272"/>
      <c r="AF41" s="272"/>
      <c r="AG41" s="272"/>
      <c r="AH41" s="273"/>
      <c r="AI41" s="273"/>
    </row>
    <row r="42" spans="1:43" ht="27.75" hidden="1" customHeight="1" x14ac:dyDescent="0.2">
      <c r="B42" s="485" t="s">
        <v>227</v>
      </c>
      <c r="C42" s="617"/>
      <c r="D42" s="617"/>
      <c r="E42" s="617"/>
      <c r="F42" s="617"/>
      <c r="G42" s="617"/>
      <c r="H42" s="617"/>
      <c r="I42" s="617"/>
      <c r="J42" s="617"/>
      <c r="K42" s="617"/>
      <c r="L42" s="288"/>
      <c r="M42" s="274"/>
      <c r="N42" s="274"/>
      <c r="AA42" s="271"/>
      <c r="AB42" s="272"/>
      <c r="AC42" s="272"/>
      <c r="AD42" s="272"/>
      <c r="AE42" s="272"/>
      <c r="AF42" s="272"/>
      <c r="AG42" s="272"/>
      <c r="AH42" s="273"/>
      <c r="AI42" s="273"/>
    </row>
    <row r="43" spans="1:43" ht="25.5" hidden="1" customHeight="1" x14ac:dyDescent="0.2">
      <c r="B43" s="618" t="s">
        <v>300</v>
      </c>
      <c r="C43" s="619"/>
      <c r="D43" s="619"/>
      <c r="E43" s="619"/>
      <c r="F43" s="619"/>
      <c r="G43" s="619"/>
      <c r="H43" s="619"/>
      <c r="I43" s="619"/>
      <c r="J43" s="619"/>
      <c r="K43" s="619"/>
      <c r="L43" s="289"/>
      <c r="M43" s="275"/>
      <c r="N43" s="275"/>
      <c r="P43" s="276"/>
      <c r="Q43" s="276"/>
      <c r="R43" s="276"/>
      <c r="V43" s="41"/>
      <c r="AA43" s="271"/>
      <c r="AB43" s="272"/>
      <c r="AC43" s="272"/>
      <c r="AD43" s="272"/>
      <c r="AE43" s="272"/>
      <c r="AF43" s="272"/>
      <c r="AG43" s="272"/>
      <c r="AH43" s="273"/>
      <c r="AI43" s="273"/>
    </row>
    <row r="44" spans="1:43" ht="12.75" customHeight="1" x14ac:dyDescent="0.2">
      <c r="B44" s="155"/>
      <c r="C44" s="155"/>
      <c r="D44" s="156"/>
      <c r="E44" s="156"/>
      <c r="F44" s="156"/>
      <c r="L44" s="29"/>
      <c r="M44" s="29"/>
      <c r="N44" s="29"/>
    </row>
    <row r="45" spans="1:43" ht="18" x14ac:dyDescent="0.2">
      <c r="B45" s="387" t="s">
        <v>212</v>
      </c>
      <c r="C45" s="387"/>
      <c r="D45" s="387"/>
      <c r="E45" s="387"/>
      <c r="F45" s="387"/>
      <c r="I45" s="41"/>
      <c r="M45" s="29"/>
      <c r="N45" s="29"/>
      <c r="P45" s="386" t="s">
        <v>52</v>
      </c>
      <c r="Q45" s="386"/>
      <c r="X45" s="157"/>
      <c r="Y45" s="30"/>
      <c r="Z45" s="30"/>
    </row>
    <row r="46" spans="1:43" x14ac:dyDescent="0.2">
      <c r="B46" s="370"/>
      <c r="C46" s="370"/>
      <c r="D46" s="370"/>
      <c r="E46" s="370"/>
      <c r="F46" s="370"/>
      <c r="G46" s="51"/>
      <c r="I46" s="158" t="s">
        <v>171</v>
      </c>
      <c r="P46" s="370"/>
      <c r="Q46" s="370"/>
      <c r="R46" s="370"/>
      <c r="S46" s="370"/>
      <c r="T46" s="370"/>
    </row>
    <row r="47" spans="1:43" ht="51" customHeight="1" x14ac:dyDescent="0.2">
      <c r="B47" s="193" t="s">
        <v>215</v>
      </c>
      <c r="C47" s="377" t="s">
        <v>213</v>
      </c>
      <c r="D47" s="377"/>
      <c r="E47" s="377"/>
      <c r="F47" s="378" t="s">
        <v>384</v>
      </c>
      <c r="G47" s="379"/>
      <c r="H47" s="379"/>
      <c r="I47" s="379"/>
      <c r="J47" s="380"/>
      <c r="K47" s="194" t="s">
        <v>396</v>
      </c>
      <c r="L47" s="198" t="s">
        <v>349</v>
      </c>
      <c r="M47" s="195" t="s">
        <v>308</v>
      </c>
      <c r="N47" s="195" t="s">
        <v>309</v>
      </c>
      <c r="P47" s="487" t="s">
        <v>214</v>
      </c>
      <c r="Q47" s="488"/>
      <c r="R47" s="488"/>
      <c r="S47" s="489"/>
      <c r="T47" s="196" t="s">
        <v>348</v>
      </c>
      <c r="U47" s="197" t="s">
        <v>345</v>
      </c>
      <c r="V47" s="196" t="s">
        <v>347</v>
      </c>
      <c r="W47" s="197" t="s">
        <v>346</v>
      </c>
      <c r="X47" s="485" t="s">
        <v>229</v>
      </c>
      <c r="Y47" s="486"/>
    </row>
    <row r="48" spans="1:43" ht="43.5" customHeight="1" x14ac:dyDescent="0.2">
      <c r="A48" s="134" t="b">
        <f t="shared" ref="A48:A73" si="0">INDEX(Självbokning,MATCH($C48,ResOpt,0))</f>
        <v>1</v>
      </c>
      <c r="B48" s="163" t="s">
        <v>100</v>
      </c>
      <c r="C48" s="320" t="s">
        <v>343</v>
      </c>
      <c r="D48" s="321"/>
      <c r="E48" s="322"/>
      <c r="F48" s="323"/>
      <c r="G48" s="324"/>
      <c r="H48" s="324"/>
      <c r="I48" s="324"/>
      <c r="J48" s="325"/>
      <c r="K48" s="192"/>
      <c r="L48" s="269" t="str">
        <f t="shared" ref="L48:L73" si="1">IF(C48="Välj Tjänst","",INDEX(ArvodePer,MATCH(C48,ResOpt,0)))</f>
        <v/>
      </c>
      <c r="M48" s="159"/>
      <c r="N48" s="160"/>
      <c r="P48" s="326"/>
      <c r="Q48" s="327"/>
      <c r="R48" s="327"/>
      <c r="S48" s="328"/>
      <c r="T48" s="199"/>
      <c r="U48" s="200">
        <f>IFERROR(T48*M48,"")</f>
        <v>0</v>
      </c>
      <c r="V48" s="199"/>
      <c r="W48" s="200">
        <f>IFERROR(V48*N48,"")</f>
        <v>0</v>
      </c>
      <c r="X48" s="360">
        <f>IFERROR(U48+W48,"")</f>
        <v>0</v>
      </c>
      <c r="Y48" s="361"/>
      <c r="Z48" s="172"/>
      <c r="AB48" s="174" t="b">
        <f t="shared" ref="AB48:AB73" si="2">AND(AND(LEFT(C48,4)&lt;&gt;"Välj",C48&lt;&gt;""),ISBLANK(X48))</f>
        <v>0</v>
      </c>
      <c r="AC48" s="174" t="b">
        <f t="shared" ref="AC48:AC73" si="3">IF(M48=0,FALSE(),ISBLANK(T48))</f>
        <v>0</v>
      </c>
      <c r="AD48" s="174" t="b">
        <f t="shared" ref="AD48:AD73" si="4">IF(N48=0,FALSE(),ISBLANK(V48))</f>
        <v>0</v>
      </c>
      <c r="AH48" s="175" t="b">
        <f>OR(AA48:AG48)</f>
        <v>0</v>
      </c>
      <c r="AJ48" s="164"/>
      <c r="AK48" s="164"/>
      <c r="AL48" s="164"/>
      <c r="AM48" s="164"/>
      <c r="AN48" s="164"/>
      <c r="AO48" s="164"/>
      <c r="AP48" s="164"/>
      <c r="AQ48" s="164"/>
    </row>
    <row r="49" spans="1:34" ht="42.75" customHeight="1" x14ac:dyDescent="0.2">
      <c r="A49" s="134" t="b">
        <f t="shared" si="0"/>
        <v>1</v>
      </c>
      <c r="B49" s="163" t="s">
        <v>101</v>
      </c>
      <c r="C49" s="320" t="s">
        <v>343</v>
      </c>
      <c r="D49" s="321"/>
      <c r="E49" s="322"/>
      <c r="F49" s="323"/>
      <c r="G49" s="324"/>
      <c r="H49" s="324"/>
      <c r="I49" s="324"/>
      <c r="J49" s="325"/>
      <c r="K49" s="192"/>
      <c r="L49" s="269" t="str">
        <f t="shared" si="1"/>
        <v/>
      </c>
      <c r="M49" s="159"/>
      <c r="N49" s="160"/>
      <c r="P49" s="326"/>
      <c r="Q49" s="327"/>
      <c r="R49" s="327"/>
      <c r="S49" s="328"/>
      <c r="T49" s="199"/>
      <c r="U49" s="200">
        <f t="shared" ref="U49:U73" si="5">IFERROR(T49*M49,"")</f>
        <v>0</v>
      </c>
      <c r="V49" s="199"/>
      <c r="W49" s="200">
        <f t="shared" ref="W49:W73" si="6">IFERROR(V49*N49,"")</f>
        <v>0</v>
      </c>
      <c r="X49" s="360">
        <f t="shared" ref="X49:X73" si="7">IFERROR(U49+W49,"")</f>
        <v>0</v>
      </c>
      <c r="Y49" s="361"/>
      <c r="AB49" s="174" t="b">
        <f t="shared" si="2"/>
        <v>0</v>
      </c>
      <c r="AC49" s="174" t="b">
        <f t="shared" si="3"/>
        <v>0</v>
      </c>
      <c r="AD49" s="174" t="b">
        <f t="shared" si="4"/>
        <v>0</v>
      </c>
      <c r="AH49" s="175" t="b">
        <f t="shared" ref="AH49:AH66" si="8">OR(AA49:AG49)</f>
        <v>0</v>
      </c>
    </row>
    <row r="50" spans="1:34" ht="42.75" customHeight="1" x14ac:dyDescent="0.2">
      <c r="A50" s="134" t="b">
        <f t="shared" si="0"/>
        <v>1</v>
      </c>
      <c r="B50" s="163" t="s">
        <v>102</v>
      </c>
      <c r="C50" s="320" t="s">
        <v>343</v>
      </c>
      <c r="D50" s="321"/>
      <c r="E50" s="322"/>
      <c r="F50" s="323"/>
      <c r="G50" s="324"/>
      <c r="H50" s="324"/>
      <c r="I50" s="324"/>
      <c r="J50" s="325"/>
      <c r="K50" s="192"/>
      <c r="L50" s="269" t="str">
        <f t="shared" si="1"/>
        <v/>
      </c>
      <c r="M50" s="159"/>
      <c r="N50" s="160"/>
      <c r="P50" s="326"/>
      <c r="Q50" s="327"/>
      <c r="R50" s="327"/>
      <c r="S50" s="328"/>
      <c r="T50" s="199"/>
      <c r="U50" s="200">
        <f t="shared" si="5"/>
        <v>0</v>
      </c>
      <c r="V50" s="199"/>
      <c r="W50" s="200">
        <f t="shared" si="6"/>
        <v>0</v>
      </c>
      <c r="X50" s="360">
        <f t="shared" si="7"/>
        <v>0</v>
      </c>
      <c r="Y50" s="361"/>
      <c r="AB50" s="174" t="b">
        <f t="shared" si="2"/>
        <v>0</v>
      </c>
      <c r="AC50" s="174" t="b">
        <f t="shared" si="3"/>
        <v>0</v>
      </c>
      <c r="AD50" s="174" t="b">
        <f t="shared" si="4"/>
        <v>0</v>
      </c>
      <c r="AH50" s="175" t="b">
        <f t="shared" si="8"/>
        <v>0</v>
      </c>
    </row>
    <row r="51" spans="1:34" ht="42.75" customHeight="1" x14ac:dyDescent="0.2">
      <c r="A51" s="134" t="b">
        <f t="shared" si="0"/>
        <v>1</v>
      </c>
      <c r="B51" s="163" t="s">
        <v>103</v>
      </c>
      <c r="C51" s="320" t="s">
        <v>343</v>
      </c>
      <c r="D51" s="321"/>
      <c r="E51" s="322"/>
      <c r="F51" s="323"/>
      <c r="G51" s="324"/>
      <c r="H51" s="324"/>
      <c r="I51" s="324"/>
      <c r="J51" s="325"/>
      <c r="K51" s="192"/>
      <c r="L51" s="269" t="str">
        <f t="shared" si="1"/>
        <v/>
      </c>
      <c r="M51" s="159"/>
      <c r="N51" s="160"/>
      <c r="P51" s="326"/>
      <c r="Q51" s="327"/>
      <c r="R51" s="327"/>
      <c r="S51" s="328"/>
      <c r="T51" s="199"/>
      <c r="U51" s="200">
        <f t="shared" si="5"/>
        <v>0</v>
      </c>
      <c r="V51" s="199"/>
      <c r="W51" s="200">
        <f t="shared" si="6"/>
        <v>0</v>
      </c>
      <c r="X51" s="360">
        <f t="shared" si="7"/>
        <v>0</v>
      </c>
      <c r="Y51" s="361"/>
      <c r="AB51" s="174" t="b">
        <f t="shared" si="2"/>
        <v>0</v>
      </c>
      <c r="AC51" s="174" t="b">
        <f t="shared" si="3"/>
        <v>0</v>
      </c>
      <c r="AD51" s="174" t="b">
        <f t="shared" si="4"/>
        <v>0</v>
      </c>
      <c r="AH51" s="175" t="b">
        <f t="shared" si="8"/>
        <v>0</v>
      </c>
    </row>
    <row r="52" spans="1:34" ht="42.75" customHeight="1" x14ac:dyDescent="0.2">
      <c r="A52" s="134" t="b">
        <f t="shared" si="0"/>
        <v>1</v>
      </c>
      <c r="B52" s="163" t="s">
        <v>104</v>
      </c>
      <c r="C52" s="320" t="s">
        <v>343</v>
      </c>
      <c r="D52" s="321"/>
      <c r="E52" s="322"/>
      <c r="F52" s="323"/>
      <c r="G52" s="324"/>
      <c r="H52" s="324"/>
      <c r="I52" s="324"/>
      <c r="J52" s="325"/>
      <c r="K52" s="192"/>
      <c r="L52" s="269" t="str">
        <f t="shared" si="1"/>
        <v/>
      </c>
      <c r="M52" s="159"/>
      <c r="N52" s="160"/>
      <c r="P52" s="326"/>
      <c r="Q52" s="327"/>
      <c r="R52" s="327"/>
      <c r="S52" s="328"/>
      <c r="T52" s="199"/>
      <c r="U52" s="200">
        <f t="shared" si="5"/>
        <v>0</v>
      </c>
      <c r="V52" s="199"/>
      <c r="W52" s="200">
        <f t="shared" si="6"/>
        <v>0</v>
      </c>
      <c r="X52" s="360">
        <f t="shared" si="7"/>
        <v>0</v>
      </c>
      <c r="Y52" s="361"/>
      <c r="AB52" s="174" t="b">
        <f t="shared" si="2"/>
        <v>0</v>
      </c>
      <c r="AC52" s="174" t="b">
        <f t="shared" si="3"/>
        <v>0</v>
      </c>
      <c r="AD52" s="174" t="b">
        <f t="shared" si="4"/>
        <v>0</v>
      </c>
      <c r="AH52" s="175" t="b">
        <f t="shared" si="8"/>
        <v>0</v>
      </c>
    </row>
    <row r="53" spans="1:34" ht="42.75" customHeight="1" x14ac:dyDescent="0.2">
      <c r="A53" s="134" t="b">
        <f t="shared" si="0"/>
        <v>1</v>
      </c>
      <c r="B53" s="163" t="s">
        <v>106</v>
      </c>
      <c r="C53" s="320" t="s">
        <v>343</v>
      </c>
      <c r="D53" s="321"/>
      <c r="E53" s="322"/>
      <c r="F53" s="323"/>
      <c r="G53" s="324"/>
      <c r="H53" s="324"/>
      <c r="I53" s="324"/>
      <c r="J53" s="325"/>
      <c r="K53" s="192"/>
      <c r="L53" s="269" t="str">
        <f t="shared" si="1"/>
        <v/>
      </c>
      <c r="M53" s="159"/>
      <c r="N53" s="160"/>
      <c r="P53" s="326"/>
      <c r="Q53" s="327"/>
      <c r="R53" s="327"/>
      <c r="S53" s="328"/>
      <c r="T53" s="199"/>
      <c r="U53" s="200">
        <f t="shared" si="5"/>
        <v>0</v>
      </c>
      <c r="V53" s="199"/>
      <c r="W53" s="200">
        <f t="shared" si="6"/>
        <v>0</v>
      </c>
      <c r="X53" s="360">
        <f t="shared" si="7"/>
        <v>0</v>
      </c>
      <c r="Y53" s="361"/>
      <c r="AB53" s="174" t="b">
        <f t="shared" si="2"/>
        <v>0</v>
      </c>
      <c r="AC53" s="174" t="b">
        <f t="shared" si="3"/>
        <v>0</v>
      </c>
      <c r="AD53" s="174" t="b">
        <f t="shared" si="4"/>
        <v>0</v>
      </c>
      <c r="AH53" s="175" t="b">
        <f t="shared" si="8"/>
        <v>0</v>
      </c>
    </row>
    <row r="54" spans="1:34" ht="42.75" customHeight="1" x14ac:dyDescent="0.2">
      <c r="A54" s="134" t="b">
        <f t="shared" si="0"/>
        <v>1</v>
      </c>
      <c r="B54" s="163" t="s">
        <v>105</v>
      </c>
      <c r="C54" s="320" t="s">
        <v>343</v>
      </c>
      <c r="D54" s="321"/>
      <c r="E54" s="322"/>
      <c r="F54" s="323"/>
      <c r="G54" s="324"/>
      <c r="H54" s="324"/>
      <c r="I54" s="324"/>
      <c r="J54" s="325"/>
      <c r="K54" s="192"/>
      <c r="L54" s="269" t="str">
        <f t="shared" si="1"/>
        <v/>
      </c>
      <c r="M54" s="159"/>
      <c r="N54" s="160"/>
      <c r="P54" s="326"/>
      <c r="Q54" s="327"/>
      <c r="R54" s="327"/>
      <c r="S54" s="328"/>
      <c r="T54" s="199"/>
      <c r="U54" s="200">
        <f t="shared" si="5"/>
        <v>0</v>
      </c>
      <c r="V54" s="199"/>
      <c r="W54" s="200">
        <f t="shared" si="6"/>
        <v>0</v>
      </c>
      <c r="X54" s="360">
        <f t="shared" si="7"/>
        <v>0</v>
      </c>
      <c r="Y54" s="361"/>
      <c r="AB54" s="174" t="b">
        <f t="shared" si="2"/>
        <v>0</v>
      </c>
      <c r="AC54" s="174" t="b">
        <f t="shared" si="3"/>
        <v>0</v>
      </c>
      <c r="AD54" s="174" t="b">
        <f t="shared" si="4"/>
        <v>0</v>
      </c>
      <c r="AH54" s="175" t="b">
        <f t="shared" si="8"/>
        <v>0</v>
      </c>
    </row>
    <row r="55" spans="1:34" ht="42.75" customHeight="1" x14ac:dyDescent="0.2">
      <c r="A55" s="134" t="b">
        <f t="shared" si="0"/>
        <v>1</v>
      </c>
      <c r="B55" s="163" t="s">
        <v>107</v>
      </c>
      <c r="C55" s="320" t="s">
        <v>343</v>
      </c>
      <c r="D55" s="321"/>
      <c r="E55" s="322"/>
      <c r="F55" s="323"/>
      <c r="G55" s="324"/>
      <c r="H55" s="324"/>
      <c r="I55" s="324"/>
      <c r="J55" s="325"/>
      <c r="K55" s="192"/>
      <c r="L55" s="269" t="str">
        <f t="shared" si="1"/>
        <v/>
      </c>
      <c r="M55" s="159"/>
      <c r="N55" s="160"/>
      <c r="P55" s="326"/>
      <c r="Q55" s="327"/>
      <c r="R55" s="327"/>
      <c r="S55" s="328"/>
      <c r="T55" s="199"/>
      <c r="U55" s="200">
        <f t="shared" si="5"/>
        <v>0</v>
      </c>
      <c r="V55" s="199"/>
      <c r="W55" s="200">
        <f t="shared" si="6"/>
        <v>0</v>
      </c>
      <c r="X55" s="360">
        <f t="shared" si="7"/>
        <v>0</v>
      </c>
      <c r="Y55" s="361"/>
      <c r="AB55" s="174" t="b">
        <f t="shared" si="2"/>
        <v>0</v>
      </c>
      <c r="AC55" s="174" t="b">
        <f t="shared" si="3"/>
        <v>0</v>
      </c>
      <c r="AD55" s="174" t="b">
        <f t="shared" si="4"/>
        <v>0</v>
      </c>
      <c r="AH55" s="175" t="b">
        <f t="shared" si="8"/>
        <v>0</v>
      </c>
    </row>
    <row r="56" spans="1:34" ht="42.75" customHeight="1" x14ac:dyDescent="0.2">
      <c r="A56" s="134" t="b">
        <f t="shared" si="0"/>
        <v>1</v>
      </c>
      <c r="B56" s="163" t="s">
        <v>108</v>
      </c>
      <c r="C56" s="320" t="s">
        <v>343</v>
      </c>
      <c r="D56" s="321"/>
      <c r="E56" s="322"/>
      <c r="F56" s="323"/>
      <c r="G56" s="324"/>
      <c r="H56" s="324"/>
      <c r="I56" s="324"/>
      <c r="J56" s="325"/>
      <c r="K56" s="192"/>
      <c r="L56" s="269" t="str">
        <f t="shared" si="1"/>
        <v/>
      </c>
      <c r="M56" s="159"/>
      <c r="N56" s="160"/>
      <c r="P56" s="326"/>
      <c r="Q56" s="327"/>
      <c r="R56" s="327"/>
      <c r="S56" s="328"/>
      <c r="T56" s="199"/>
      <c r="U56" s="200">
        <f t="shared" si="5"/>
        <v>0</v>
      </c>
      <c r="V56" s="199"/>
      <c r="W56" s="200">
        <f t="shared" si="6"/>
        <v>0</v>
      </c>
      <c r="X56" s="360">
        <f t="shared" si="7"/>
        <v>0</v>
      </c>
      <c r="Y56" s="361"/>
      <c r="AB56" s="174" t="b">
        <f t="shared" si="2"/>
        <v>0</v>
      </c>
      <c r="AC56" s="174" t="b">
        <f t="shared" si="3"/>
        <v>0</v>
      </c>
      <c r="AD56" s="174" t="b">
        <f t="shared" si="4"/>
        <v>0</v>
      </c>
      <c r="AH56" s="175" t="b">
        <f t="shared" si="8"/>
        <v>0</v>
      </c>
    </row>
    <row r="57" spans="1:34" ht="42.75" customHeight="1" x14ac:dyDescent="0.2">
      <c r="A57" s="134" t="b">
        <f t="shared" si="0"/>
        <v>1</v>
      </c>
      <c r="B57" s="163" t="s">
        <v>109</v>
      </c>
      <c r="C57" s="320" t="s">
        <v>343</v>
      </c>
      <c r="D57" s="321"/>
      <c r="E57" s="322"/>
      <c r="F57" s="323"/>
      <c r="G57" s="324"/>
      <c r="H57" s="324"/>
      <c r="I57" s="324"/>
      <c r="J57" s="325"/>
      <c r="K57" s="192"/>
      <c r="L57" s="269" t="str">
        <f t="shared" si="1"/>
        <v/>
      </c>
      <c r="M57" s="159"/>
      <c r="N57" s="160"/>
      <c r="P57" s="326"/>
      <c r="Q57" s="327"/>
      <c r="R57" s="327"/>
      <c r="S57" s="328"/>
      <c r="T57" s="199"/>
      <c r="U57" s="200">
        <f t="shared" si="5"/>
        <v>0</v>
      </c>
      <c r="V57" s="199"/>
      <c r="W57" s="200">
        <f t="shared" si="6"/>
        <v>0</v>
      </c>
      <c r="X57" s="360">
        <f t="shared" si="7"/>
        <v>0</v>
      </c>
      <c r="Y57" s="361"/>
      <c r="AB57" s="174" t="b">
        <f t="shared" si="2"/>
        <v>0</v>
      </c>
      <c r="AC57" s="174" t="b">
        <f t="shared" si="3"/>
        <v>0</v>
      </c>
      <c r="AD57" s="174" t="b">
        <f t="shared" si="4"/>
        <v>0</v>
      </c>
      <c r="AH57" s="175" t="b">
        <f t="shared" si="8"/>
        <v>0</v>
      </c>
    </row>
    <row r="58" spans="1:34" ht="42.75" customHeight="1" x14ac:dyDescent="0.2">
      <c r="A58" s="134" t="b">
        <f t="shared" si="0"/>
        <v>1</v>
      </c>
      <c r="B58" s="163" t="s">
        <v>175</v>
      </c>
      <c r="C58" s="320" t="s">
        <v>343</v>
      </c>
      <c r="D58" s="321"/>
      <c r="E58" s="322"/>
      <c r="F58" s="323"/>
      <c r="G58" s="324"/>
      <c r="H58" s="324"/>
      <c r="I58" s="324"/>
      <c r="J58" s="325"/>
      <c r="K58" s="192"/>
      <c r="L58" s="269" t="str">
        <f t="shared" si="1"/>
        <v/>
      </c>
      <c r="M58" s="159"/>
      <c r="N58" s="160"/>
      <c r="P58" s="326"/>
      <c r="Q58" s="327"/>
      <c r="R58" s="327"/>
      <c r="S58" s="328"/>
      <c r="T58" s="199"/>
      <c r="U58" s="200">
        <f t="shared" si="5"/>
        <v>0</v>
      </c>
      <c r="V58" s="199"/>
      <c r="W58" s="200">
        <f t="shared" si="6"/>
        <v>0</v>
      </c>
      <c r="X58" s="360">
        <f t="shared" si="7"/>
        <v>0</v>
      </c>
      <c r="Y58" s="361"/>
      <c r="AB58" s="174" t="b">
        <f t="shared" si="2"/>
        <v>0</v>
      </c>
      <c r="AC58" s="174" t="b">
        <f t="shared" si="3"/>
        <v>0</v>
      </c>
      <c r="AD58" s="174" t="b">
        <f t="shared" si="4"/>
        <v>0</v>
      </c>
      <c r="AH58" s="175" t="b">
        <f t="shared" si="8"/>
        <v>0</v>
      </c>
    </row>
    <row r="59" spans="1:34" ht="42.75" customHeight="1" x14ac:dyDescent="0.2">
      <c r="A59" s="134" t="b">
        <f t="shared" si="0"/>
        <v>1</v>
      </c>
      <c r="B59" s="163" t="s">
        <v>176</v>
      </c>
      <c r="C59" s="320" t="s">
        <v>343</v>
      </c>
      <c r="D59" s="321"/>
      <c r="E59" s="322"/>
      <c r="F59" s="323"/>
      <c r="G59" s="324"/>
      <c r="H59" s="324"/>
      <c r="I59" s="324"/>
      <c r="J59" s="325"/>
      <c r="K59" s="192"/>
      <c r="L59" s="269" t="str">
        <f t="shared" si="1"/>
        <v/>
      </c>
      <c r="M59" s="159"/>
      <c r="N59" s="160"/>
      <c r="P59" s="326"/>
      <c r="Q59" s="327"/>
      <c r="R59" s="327"/>
      <c r="S59" s="328"/>
      <c r="T59" s="199"/>
      <c r="U59" s="200">
        <f t="shared" si="5"/>
        <v>0</v>
      </c>
      <c r="V59" s="199"/>
      <c r="W59" s="200">
        <f t="shared" si="6"/>
        <v>0</v>
      </c>
      <c r="X59" s="360">
        <f t="shared" si="7"/>
        <v>0</v>
      </c>
      <c r="Y59" s="361"/>
      <c r="AB59" s="174" t="b">
        <f t="shared" si="2"/>
        <v>0</v>
      </c>
      <c r="AC59" s="174" t="b">
        <f t="shared" si="3"/>
        <v>0</v>
      </c>
      <c r="AD59" s="174" t="b">
        <f t="shared" si="4"/>
        <v>0</v>
      </c>
      <c r="AH59" s="175" t="b">
        <f t="shared" si="8"/>
        <v>0</v>
      </c>
    </row>
    <row r="60" spans="1:34" ht="42.75" customHeight="1" x14ac:dyDescent="0.2">
      <c r="A60" s="134" t="b">
        <f t="shared" si="0"/>
        <v>1</v>
      </c>
      <c r="B60" s="163" t="s">
        <v>177</v>
      </c>
      <c r="C60" s="320" t="s">
        <v>343</v>
      </c>
      <c r="D60" s="321"/>
      <c r="E60" s="322"/>
      <c r="F60" s="323"/>
      <c r="G60" s="324"/>
      <c r="H60" s="324"/>
      <c r="I60" s="324"/>
      <c r="J60" s="325"/>
      <c r="K60" s="192"/>
      <c r="L60" s="269" t="str">
        <f t="shared" si="1"/>
        <v/>
      </c>
      <c r="M60" s="159"/>
      <c r="N60" s="160"/>
      <c r="P60" s="326"/>
      <c r="Q60" s="327"/>
      <c r="R60" s="327"/>
      <c r="S60" s="328"/>
      <c r="T60" s="199"/>
      <c r="U60" s="200">
        <f t="shared" si="5"/>
        <v>0</v>
      </c>
      <c r="V60" s="199"/>
      <c r="W60" s="200">
        <f t="shared" si="6"/>
        <v>0</v>
      </c>
      <c r="X60" s="360">
        <f t="shared" si="7"/>
        <v>0</v>
      </c>
      <c r="Y60" s="361"/>
      <c r="AB60" s="174" t="b">
        <f t="shared" si="2"/>
        <v>0</v>
      </c>
      <c r="AC60" s="174" t="b">
        <f t="shared" si="3"/>
        <v>0</v>
      </c>
      <c r="AD60" s="174" t="b">
        <f t="shared" si="4"/>
        <v>0</v>
      </c>
      <c r="AH60" s="175" t="b">
        <f t="shared" si="8"/>
        <v>0</v>
      </c>
    </row>
    <row r="61" spans="1:34" ht="42.75" customHeight="1" x14ac:dyDescent="0.2">
      <c r="A61" s="134" t="b">
        <f t="shared" si="0"/>
        <v>1</v>
      </c>
      <c r="B61" s="163" t="s">
        <v>178</v>
      </c>
      <c r="C61" s="320" t="s">
        <v>343</v>
      </c>
      <c r="D61" s="321"/>
      <c r="E61" s="322"/>
      <c r="F61" s="323"/>
      <c r="G61" s="324"/>
      <c r="H61" s="324"/>
      <c r="I61" s="324"/>
      <c r="J61" s="325"/>
      <c r="K61" s="192"/>
      <c r="L61" s="269" t="str">
        <f t="shared" si="1"/>
        <v/>
      </c>
      <c r="M61" s="159"/>
      <c r="N61" s="160"/>
      <c r="P61" s="326"/>
      <c r="Q61" s="327"/>
      <c r="R61" s="327"/>
      <c r="S61" s="328"/>
      <c r="T61" s="199"/>
      <c r="U61" s="200">
        <f t="shared" si="5"/>
        <v>0</v>
      </c>
      <c r="V61" s="199"/>
      <c r="W61" s="200">
        <f t="shared" si="6"/>
        <v>0</v>
      </c>
      <c r="X61" s="360">
        <f t="shared" si="7"/>
        <v>0</v>
      </c>
      <c r="Y61" s="361"/>
      <c r="AB61" s="174" t="b">
        <f t="shared" si="2"/>
        <v>0</v>
      </c>
      <c r="AC61" s="174" t="b">
        <f t="shared" si="3"/>
        <v>0</v>
      </c>
      <c r="AD61" s="174" t="b">
        <f t="shared" si="4"/>
        <v>0</v>
      </c>
      <c r="AH61" s="175" t="b">
        <f t="shared" si="8"/>
        <v>0</v>
      </c>
    </row>
    <row r="62" spans="1:34" ht="42.75" customHeight="1" x14ac:dyDescent="0.2">
      <c r="A62" s="134" t="b">
        <f t="shared" si="0"/>
        <v>1</v>
      </c>
      <c r="B62" s="163" t="s">
        <v>179</v>
      </c>
      <c r="C62" s="320" t="s">
        <v>343</v>
      </c>
      <c r="D62" s="321"/>
      <c r="E62" s="322"/>
      <c r="F62" s="323"/>
      <c r="G62" s="324"/>
      <c r="H62" s="324"/>
      <c r="I62" s="324"/>
      <c r="J62" s="325"/>
      <c r="K62" s="192"/>
      <c r="L62" s="269" t="str">
        <f t="shared" si="1"/>
        <v/>
      </c>
      <c r="M62" s="159"/>
      <c r="N62" s="160"/>
      <c r="P62" s="326"/>
      <c r="Q62" s="327"/>
      <c r="R62" s="327"/>
      <c r="S62" s="328"/>
      <c r="T62" s="199"/>
      <c r="U62" s="200">
        <f t="shared" si="5"/>
        <v>0</v>
      </c>
      <c r="V62" s="199"/>
      <c r="W62" s="200">
        <f t="shared" si="6"/>
        <v>0</v>
      </c>
      <c r="X62" s="360">
        <f t="shared" si="7"/>
        <v>0</v>
      </c>
      <c r="Y62" s="361"/>
      <c r="AB62" s="174" t="b">
        <f t="shared" si="2"/>
        <v>0</v>
      </c>
      <c r="AC62" s="174" t="b">
        <f t="shared" si="3"/>
        <v>0</v>
      </c>
      <c r="AD62" s="174" t="b">
        <f t="shared" si="4"/>
        <v>0</v>
      </c>
      <c r="AH62" s="175" t="b">
        <f t="shared" si="8"/>
        <v>0</v>
      </c>
    </row>
    <row r="63" spans="1:34" ht="42.75" customHeight="1" x14ac:dyDescent="0.2">
      <c r="A63" s="134" t="b">
        <f t="shared" si="0"/>
        <v>1</v>
      </c>
      <c r="B63" s="163" t="s">
        <v>180</v>
      </c>
      <c r="C63" s="320" t="s">
        <v>343</v>
      </c>
      <c r="D63" s="321"/>
      <c r="E63" s="322"/>
      <c r="F63" s="323"/>
      <c r="G63" s="324"/>
      <c r="H63" s="324"/>
      <c r="I63" s="324"/>
      <c r="J63" s="325"/>
      <c r="K63" s="192"/>
      <c r="L63" s="269" t="str">
        <f t="shared" si="1"/>
        <v/>
      </c>
      <c r="M63" s="159"/>
      <c r="N63" s="160"/>
      <c r="P63" s="326"/>
      <c r="Q63" s="327"/>
      <c r="R63" s="327"/>
      <c r="S63" s="328"/>
      <c r="T63" s="199"/>
      <c r="U63" s="200">
        <f t="shared" si="5"/>
        <v>0</v>
      </c>
      <c r="V63" s="199"/>
      <c r="W63" s="200">
        <f t="shared" si="6"/>
        <v>0</v>
      </c>
      <c r="X63" s="360">
        <f t="shared" si="7"/>
        <v>0</v>
      </c>
      <c r="Y63" s="361"/>
      <c r="AB63" s="174" t="b">
        <f t="shared" si="2"/>
        <v>0</v>
      </c>
      <c r="AC63" s="174" t="b">
        <f t="shared" si="3"/>
        <v>0</v>
      </c>
      <c r="AD63" s="174" t="b">
        <f t="shared" si="4"/>
        <v>0</v>
      </c>
      <c r="AH63" s="175" t="b">
        <f t="shared" si="8"/>
        <v>0</v>
      </c>
    </row>
    <row r="64" spans="1:34" ht="42.75" customHeight="1" x14ac:dyDescent="0.2">
      <c r="A64" s="134" t="b">
        <f t="shared" si="0"/>
        <v>1</v>
      </c>
      <c r="B64" s="163" t="s">
        <v>181</v>
      </c>
      <c r="C64" s="320" t="s">
        <v>343</v>
      </c>
      <c r="D64" s="321"/>
      <c r="E64" s="322"/>
      <c r="F64" s="323"/>
      <c r="G64" s="324"/>
      <c r="H64" s="324"/>
      <c r="I64" s="324"/>
      <c r="J64" s="325"/>
      <c r="K64" s="192"/>
      <c r="L64" s="269" t="str">
        <f t="shared" si="1"/>
        <v/>
      </c>
      <c r="M64" s="159"/>
      <c r="N64" s="160"/>
      <c r="P64" s="326"/>
      <c r="Q64" s="327"/>
      <c r="R64" s="327"/>
      <c r="S64" s="328"/>
      <c r="T64" s="199"/>
      <c r="U64" s="200">
        <f t="shared" si="5"/>
        <v>0</v>
      </c>
      <c r="V64" s="199"/>
      <c r="W64" s="200">
        <f t="shared" si="6"/>
        <v>0</v>
      </c>
      <c r="X64" s="360">
        <f t="shared" si="7"/>
        <v>0</v>
      </c>
      <c r="Y64" s="361"/>
      <c r="AB64" s="174" t="b">
        <f t="shared" si="2"/>
        <v>0</v>
      </c>
      <c r="AC64" s="174" t="b">
        <f t="shared" si="3"/>
        <v>0</v>
      </c>
      <c r="AD64" s="174" t="b">
        <f t="shared" si="4"/>
        <v>0</v>
      </c>
      <c r="AH64" s="175" t="b">
        <f t="shared" si="8"/>
        <v>0</v>
      </c>
    </row>
    <row r="65" spans="1:34" ht="42.75" customHeight="1" x14ac:dyDescent="0.2">
      <c r="A65" s="134" t="b">
        <f t="shared" si="0"/>
        <v>1</v>
      </c>
      <c r="B65" s="163" t="s">
        <v>182</v>
      </c>
      <c r="C65" s="320" t="s">
        <v>343</v>
      </c>
      <c r="D65" s="321"/>
      <c r="E65" s="322"/>
      <c r="F65" s="323"/>
      <c r="G65" s="324"/>
      <c r="H65" s="324"/>
      <c r="I65" s="324"/>
      <c r="J65" s="325"/>
      <c r="K65" s="192"/>
      <c r="L65" s="269" t="str">
        <f t="shared" si="1"/>
        <v/>
      </c>
      <c r="M65" s="159"/>
      <c r="N65" s="160"/>
      <c r="P65" s="326"/>
      <c r="Q65" s="327"/>
      <c r="R65" s="327"/>
      <c r="S65" s="328"/>
      <c r="T65" s="199"/>
      <c r="U65" s="200">
        <f t="shared" si="5"/>
        <v>0</v>
      </c>
      <c r="V65" s="199"/>
      <c r="W65" s="200">
        <f t="shared" si="6"/>
        <v>0</v>
      </c>
      <c r="X65" s="360">
        <f t="shared" si="7"/>
        <v>0</v>
      </c>
      <c r="Y65" s="361"/>
      <c r="AB65" s="174" t="b">
        <f t="shared" si="2"/>
        <v>0</v>
      </c>
      <c r="AC65" s="174" t="b">
        <f t="shared" si="3"/>
        <v>0</v>
      </c>
      <c r="AD65" s="174" t="b">
        <f t="shared" si="4"/>
        <v>0</v>
      </c>
      <c r="AH65" s="175" t="b">
        <f t="shared" si="8"/>
        <v>0</v>
      </c>
    </row>
    <row r="66" spans="1:34" ht="42.75" customHeight="1" x14ac:dyDescent="0.2">
      <c r="A66" s="134" t="b">
        <f t="shared" si="0"/>
        <v>1</v>
      </c>
      <c r="B66" s="163" t="s">
        <v>183</v>
      </c>
      <c r="C66" s="320" t="s">
        <v>343</v>
      </c>
      <c r="D66" s="321"/>
      <c r="E66" s="322"/>
      <c r="F66" s="323"/>
      <c r="G66" s="324"/>
      <c r="H66" s="324"/>
      <c r="I66" s="324"/>
      <c r="J66" s="325"/>
      <c r="K66" s="192"/>
      <c r="L66" s="269" t="str">
        <f t="shared" si="1"/>
        <v/>
      </c>
      <c r="M66" s="159"/>
      <c r="N66" s="160"/>
      <c r="P66" s="326"/>
      <c r="Q66" s="327"/>
      <c r="R66" s="327"/>
      <c r="S66" s="328"/>
      <c r="T66" s="199"/>
      <c r="U66" s="200">
        <f t="shared" si="5"/>
        <v>0</v>
      </c>
      <c r="V66" s="199"/>
      <c r="W66" s="200">
        <f t="shared" si="6"/>
        <v>0</v>
      </c>
      <c r="X66" s="360">
        <f t="shared" si="7"/>
        <v>0</v>
      </c>
      <c r="Y66" s="361"/>
      <c r="AB66" s="174" t="b">
        <f t="shared" si="2"/>
        <v>0</v>
      </c>
      <c r="AC66" s="174" t="b">
        <f t="shared" si="3"/>
        <v>0</v>
      </c>
      <c r="AD66" s="174" t="b">
        <f t="shared" si="4"/>
        <v>0</v>
      </c>
      <c r="AH66" s="175" t="b">
        <f t="shared" si="8"/>
        <v>0</v>
      </c>
    </row>
    <row r="67" spans="1:34" ht="42.75" customHeight="1" x14ac:dyDescent="0.2">
      <c r="A67" s="134" t="b">
        <f t="shared" si="0"/>
        <v>1</v>
      </c>
      <c r="B67" s="163" t="s">
        <v>116</v>
      </c>
      <c r="C67" s="320" t="s">
        <v>343</v>
      </c>
      <c r="D67" s="321"/>
      <c r="E67" s="322"/>
      <c r="F67" s="323"/>
      <c r="G67" s="324"/>
      <c r="H67" s="324"/>
      <c r="I67" s="324"/>
      <c r="J67" s="325"/>
      <c r="K67" s="192"/>
      <c r="L67" s="269" t="str">
        <f t="shared" si="1"/>
        <v/>
      </c>
      <c r="M67" s="159"/>
      <c r="N67" s="160"/>
      <c r="P67" s="326"/>
      <c r="Q67" s="327"/>
      <c r="R67" s="327"/>
      <c r="S67" s="328"/>
      <c r="T67" s="199"/>
      <c r="U67" s="200">
        <f t="shared" si="5"/>
        <v>0</v>
      </c>
      <c r="V67" s="199"/>
      <c r="W67" s="200">
        <f t="shared" si="6"/>
        <v>0</v>
      </c>
      <c r="X67" s="329">
        <f t="shared" si="7"/>
        <v>0</v>
      </c>
      <c r="Y67" s="330"/>
      <c r="AB67" s="174" t="b">
        <f t="shared" si="2"/>
        <v>0</v>
      </c>
      <c r="AC67" s="174" t="b">
        <f t="shared" si="3"/>
        <v>0</v>
      </c>
      <c r="AD67" s="174" t="b">
        <f t="shared" si="4"/>
        <v>0</v>
      </c>
      <c r="AH67" s="175" t="b">
        <f t="shared" ref="AH67:AH73" si="9">OR(AA67:AG67)</f>
        <v>0</v>
      </c>
    </row>
    <row r="68" spans="1:34" ht="42.75" customHeight="1" x14ac:dyDescent="0.2">
      <c r="A68" s="134" t="b">
        <f t="shared" si="0"/>
        <v>1</v>
      </c>
      <c r="B68" s="163" t="s">
        <v>416</v>
      </c>
      <c r="C68" s="320" t="s">
        <v>343</v>
      </c>
      <c r="D68" s="321"/>
      <c r="E68" s="322"/>
      <c r="F68" s="323"/>
      <c r="G68" s="324"/>
      <c r="H68" s="324"/>
      <c r="I68" s="324"/>
      <c r="J68" s="325"/>
      <c r="K68" s="192"/>
      <c r="L68" s="269" t="str">
        <f t="shared" si="1"/>
        <v/>
      </c>
      <c r="M68" s="159"/>
      <c r="N68" s="160"/>
      <c r="P68" s="326"/>
      <c r="Q68" s="327"/>
      <c r="R68" s="327"/>
      <c r="S68" s="328"/>
      <c r="T68" s="199"/>
      <c r="U68" s="200">
        <f t="shared" si="5"/>
        <v>0</v>
      </c>
      <c r="V68" s="199"/>
      <c r="W68" s="200">
        <f t="shared" si="6"/>
        <v>0</v>
      </c>
      <c r="X68" s="329">
        <f t="shared" si="7"/>
        <v>0</v>
      </c>
      <c r="Y68" s="330"/>
      <c r="AB68" s="174" t="b">
        <f t="shared" si="2"/>
        <v>0</v>
      </c>
      <c r="AC68" s="174" t="b">
        <f t="shared" si="3"/>
        <v>0</v>
      </c>
      <c r="AD68" s="174" t="b">
        <f t="shared" si="4"/>
        <v>0</v>
      </c>
      <c r="AH68" s="175" t="b">
        <f t="shared" si="9"/>
        <v>0</v>
      </c>
    </row>
    <row r="69" spans="1:34" ht="42.75" customHeight="1" x14ac:dyDescent="0.2">
      <c r="A69" s="134" t="b">
        <f t="shared" si="0"/>
        <v>1</v>
      </c>
      <c r="B69" s="163" t="s">
        <v>417</v>
      </c>
      <c r="C69" s="320" t="s">
        <v>343</v>
      </c>
      <c r="D69" s="321"/>
      <c r="E69" s="322"/>
      <c r="F69" s="323"/>
      <c r="G69" s="324"/>
      <c r="H69" s="324"/>
      <c r="I69" s="324"/>
      <c r="J69" s="325"/>
      <c r="K69" s="192"/>
      <c r="L69" s="269" t="str">
        <f t="shared" si="1"/>
        <v/>
      </c>
      <c r="M69" s="159"/>
      <c r="N69" s="160"/>
      <c r="P69" s="326"/>
      <c r="Q69" s="327"/>
      <c r="R69" s="327"/>
      <c r="S69" s="328"/>
      <c r="T69" s="199"/>
      <c r="U69" s="200">
        <f t="shared" si="5"/>
        <v>0</v>
      </c>
      <c r="V69" s="199"/>
      <c r="W69" s="200">
        <f t="shared" si="6"/>
        <v>0</v>
      </c>
      <c r="X69" s="329">
        <f t="shared" si="7"/>
        <v>0</v>
      </c>
      <c r="Y69" s="330"/>
      <c r="AB69" s="174" t="b">
        <f t="shared" si="2"/>
        <v>0</v>
      </c>
      <c r="AC69" s="174" t="b">
        <f t="shared" si="3"/>
        <v>0</v>
      </c>
      <c r="AD69" s="174" t="b">
        <f t="shared" si="4"/>
        <v>0</v>
      </c>
      <c r="AH69" s="175" t="b">
        <f t="shared" si="9"/>
        <v>0</v>
      </c>
    </row>
    <row r="70" spans="1:34" ht="42.75" customHeight="1" x14ac:dyDescent="0.2">
      <c r="A70" s="134" t="b">
        <f t="shared" si="0"/>
        <v>1</v>
      </c>
      <c r="B70" s="163" t="s">
        <v>418</v>
      </c>
      <c r="C70" s="320" t="s">
        <v>343</v>
      </c>
      <c r="D70" s="321"/>
      <c r="E70" s="322"/>
      <c r="F70" s="323"/>
      <c r="G70" s="324"/>
      <c r="H70" s="324"/>
      <c r="I70" s="324"/>
      <c r="J70" s="325"/>
      <c r="K70" s="192"/>
      <c r="L70" s="269" t="str">
        <f t="shared" si="1"/>
        <v/>
      </c>
      <c r="M70" s="159"/>
      <c r="N70" s="160"/>
      <c r="P70" s="326"/>
      <c r="Q70" s="327"/>
      <c r="R70" s="327"/>
      <c r="S70" s="328"/>
      <c r="T70" s="199"/>
      <c r="U70" s="200">
        <f t="shared" si="5"/>
        <v>0</v>
      </c>
      <c r="V70" s="199"/>
      <c r="W70" s="200">
        <f t="shared" si="6"/>
        <v>0</v>
      </c>
      <c r="X70" s="329">
        <f t="shared" si="7"/>
        <v>0</v>
      </c>
      <c r="Y70" s="330"/>
      <c r="AB70" s="174" t="b">
        <f t="shared" si="2"/>
        <v>0</v>
      </c>
      <c r="AC70" s="174" t="b">
        <f t="shared" si="3"/>
        <v>0</v>
      </c>
      <c r="AD70" s="174" t="b">
        <f t="shared" si="4"/>
        <v>0</v>
      </c>
      <c r="AH70" s="175" t="b">
        <f t="shared" si="9"/>
        <v>0</v>
      </c>
    </row>
    <row r="71" spans="1:34" ht="42.75" customHeight="1" x14ac:dyDescent="0.2">
      <c r="A71" s="134" t="b">
        <f t="shared" si="0"/>
        <v>1</v>
      </c>
      <c r="B71" s="163" t="s">
        <v>419</v>
      </c>
      <c r="C71" s="320" t="s">
        <v>343</v>
      </c>
      <c r="D71" s="321"/>
      <c r="E71" s="322"/>
      <c r="F71" s="323"/>
      <c r="G71" s="324"/>
      <c r="H71" s="324"/>
      <c r="I71" s="324"/>
      <c r="J71" s="325"/>
      <c r="K71" s="192"/>
      <c r="L71" s="269" t="str">
        <f t="shared" si="1"/>
        <v/>
      </c>
      <c r="M71" s="159"/>
      <c r="N71" s="160"/>
      <c r="P71" s="326"/>
      <c r="Q71" s="327"/>
      <c r="R71" s="327"/>
      <c r="S71" s="328"/>
      <c r="T71" s="199"/>
      <c r="U71" s="200">
        <f t="shared" si="5"/>
        <v>0</v>
      </c>
      <c r="V71" s="199"/>
      <c r="W71" s="200">
        <f t="shared" si="6"/>
        <v>0</v>
      </c>
      <c r="X71" s="329">
        <f t="shared" si="7"/>
        <v>0</v>
      </c>
      <c r="Y71" s="330"/>
      <c r="AB71" s="174" t="b">
        <f t="shared" si="2"/>
        <v>0</v>
      </c>
      <c r="AC71" s="174" t="b">
        <f t="shared" si="3"/>
        <v>0</v>
      </c>
      <c r="AD71" s="174" t="b">
        <f t="shared" si="4"/>
        <v>0</v>
      </c>
      <c r="AH71" s="175" t="b">
        <f t="shared" si="9"/>
        <v>0</v>
      </c>
    </row>
    <row r="72" spans="1:34" ht="42.75" customHeight="1" x14ac:dyDescent="0.2">
      <c r="A72" s="134" t="b">
        <f t="shared" si="0"/>
        <v>1</v>
      </c>
      <c r="B72" s="163" t="s">
        <v>420</v>
      </c>
      <c r="C72" s="320" t="s">
        <v>343</v>
      </c>
      <c r="D72" s="321"/>
      <c r="E72" s="322"/>
      <c r="F72" s="323"/>
      <c r="G72" s="324"/>
      <c r="H72" s="324"/>
      <c r="I72" s="324"/>
      <c r="J72" s="325"/>
      <c r="K72" s="192"/>
      <c r="L72" s="269" t="str">
        <f t="shared" si="1"/>
        <v/>
      </c>
      <c r="M72" s="159"/>
      <c r="N72" s="160"/>
      <c r="P72" s="326"/>
      <c r="Q72" s="327"/>
      <c r="R72" s="327"/>
      <c r="S72" s="328"/>
      <c r="T72" s="199"/>
      <c r="U72" s="200">
        <f t="shared" si="5"/>
        <v>0</v>
      </c>
      <c r="V72" s="199"/>
      <c r="W72" s="200">
        <f t="shared" si="6"/>
        <v>0</v>
      </c>
      <c r="X72" s="329">
        <f t="shared" si="7"/>
        <v>0</v>
      </c>
      <c r="Y72" s="330"/>
      <c r="AB72" s="174" t="b">
        <f t="shared" si="2"/>
        <v>0</v>
      </c>
      <c r="AC72" s="174" t="b">
        <f t="shared" si="3"/>
        <v>0</v>
      </c>
      <c r="AD72" s="174" t="b">
        <f t="shared" si="4"/>
        <v>0</v>
      </c>
      <c r="AH72" s="175" t="b">
        <f t="shared" si="9"/>
        <v>0</v>
      </c>
    </row>
    <row r="73" spans="1:34" ht="42.75" customHeight="1" x14ac:dyDescent="0.2">
      <c r="A73" s="134" t="b">
        <f t="shared" si="0"/>
        <v>1</v>
      </c>
      <c r="B73" s="163" t="s">
        <v>421</v>
      </c>
      <c r="C73" s="320" t="s">
        <v>343</v>
      </c>
      <c r="D73" s="321"/>
      <c r="E73" s="322"/>
      <c r="F73" s="323"/>
      <c r="G73" s="324"/>
      <c r="H73" s="324"/>
      <c r="I73" s="324"/>
      <c r="J73" s="325"/>
      <c r="K73" s="192"/>
      <c r="L73" s="269" t="str">
        <f t="shared" si="1"/>
        <v/>
      </c>
      <c r="M73" s="159"/>
      <c r="N73" s="160"/>
      <c r="P73" s="326"/>
      <c r="Q73" s="327"/>
      <c r="R73" s="327"/>
      <c r="S73" s="328"/>
      <c r="T73" s="199"/>
      <c r="U73" s="200">
        <f t="shared" si="5"/>
        <v>0</v>
      </c>
      <c r="V73" s="199"/>
      <c r="W73" s="200">
        <f t="shared" si="6"/>
        <v>0</v>
      </c>
      <c r="X73" s="329">
        <f t="shared" si="7"/>
        <v>0</v>
      </c>
      <c r="Y73" s="330"/>
      <c r="AB73" s="174" t="b">
        <f t="shared" si="2"/>
        <v>0</v>
      </c>
      <c r="AC73" s="174" t="b">
        <f t="shared" si="3"/>
        <v>0</v>
      </c>
      <c r="AD73" s="174" t="b">
        <f t="shared" si="4"/>
        <v>0</v>
      </c>
      <c r="AH73" s="175" t="b">
        <f t="shared" si="9"/>
        <v>0</v>
      </c>
    </row>
    <row r="74" spans="1:34" ht="7.5" customHeight="1" x14ac:dyDescent="0.2">
      <c r="C74" s="1"/>
      <c r="H74" s="22"/>
      <c r="P74" s="153"/>
      <c r="Q74" s="153"/>
      <c r="R74" s="153"/>
      <c r="X74" s="154"/>
      <c r="Y74" s="154"/>
      <c r="Z74" s="30"/>
    </row>
    <row r="75" spans="1:34" ht="28.5" customHeight="1" x14ac:dyDescent="0.2">
      <c r="C75" s="1"/>
      <c r="P75" s="153"/>
      <c r="Q75" s="153"/>
      <c r="R75" s="153"/>
      <c r="U75" s="30"/>
      <c r="V75" s="30"/>
      <c r="W75" s="55" t="s">
        <v>117</v>
      </c>
      <c r="X75" s="381">
        <f>SUM(X48:X73)</f>
        <v>0</v>
      </c>
      <c r="Y75" s="382"/>
      <c r="Z75" s="30"/>
    </row>
    <row r="76" spans="1:34" ht="7.5" customHeight="1" x14ac:dyDescent="0.2">
      <c r="C76" s="1"/>
      <c r="H76" s="22"/>
      <c r="P76" s="54"/>
      <c r="Q76" s="54"/>
      <c r="R76" s="54"/>
      <c r="Z76" s="30"/>
    </row>
    <row r="77" spans="1:34" ht="27" customHeight="1" x14ac:dyDescent="0.2">
      <c r="A77" s="133"/>
      <c r="B77" s="514" t="s">
        <v>376</v>
      </c>
      <c r="C77" s="514"/>
      <c r="D77" s="514"/>
      <c r="E77" s="514"/>
      <c r="F77" s="514"/>
      <c r="G77" s="514"/>
      <c r="H77" s="514"/>
      <c r="I77" s="514"/>
      <c r="J77" s="514"/>
      <c r="K77" s="514"/>
      <c r="L77" s="514"/>
      <c r="M77" s="514"/>
      <c r="N77" s="514"/>
      <c r="P77" s="30"/>
      <c r="Q77" s="30"/>
      <c r="R77" s="30"/>
      <c r="S77" s="30"/>
      <c r="T77" s="30"/>
      <c r="V77" s="138"/>
      <c r="Z77" s="30"/>
      <c r="AA77" s="178"/>
    </row>
    <row r="78" spans="1:34" ht="40.5" customHeight="1" x14ac:dyDescent="0.2">
      <c r="A78" s="133"/>
      <c r="B78" s="193" t="s">
        <v>377</v>
      </c>
      <c r="C78" s="377" t="s">
        <v>378</v>
      </c>
      <c r="D78" s="377"/>
      <c r="E78" s="377"/>
      <c r="F78" s="378" t="s">
        <v>379</v>
      </c>
      <c r="G78" s="379"/>
      <c r="H78" s="379"/>
      <c r="I78" s="379"/>
      <c r="J78" s="380"/>
      <c r="K78" s="524" t="s">
        <v>272</v>
      </c>
      <c r="L78" s="525"/>
      <c r="M78" s="193" t="s">
        <v>380</v>
      </c>
      <c r="N78" s="193" t="s">
        <v>412</v>
      </c>
      <c r="P78" s="487" t="s">
        <v>214</v>
      </c>
      <c r="Q78" s="488"/>
      <c r="R78" s="488"/>
      <c r="S78" s="488"/>
      <c r="T78" s="488"/>
      <c r="U78" s="488"/>
      <c r="V78" s="489"/>
      <c r="W78" s="196" t="s">
        <v>385</v>
      </c>
      <c r="X78" s="518" t="s">
        <v>386</v>
      </c>
      <c r="Y78" s="519"/>
      <c r="Z78" s="30"/>
      <c r="AA78" s="178"/>
    </row>
    <row r="79" spans="1:34" ht="27" customHeight="1" x14ac:dyDescent="0.2">
      <c r="A79" s="133"/>
      <c r="B79" s="163" t="s">
        <v>100</v>
      </c>
      <c r="C79" s="320"/>
      <c r="D79" s="321"/>
      <c r="E79" s="322"/>
      <c r="F79" s="515"/>
      <c r="G79" s="516"/>
      <c r="H79" s="516"/>
      <c r="I79" s="516"/>
      <c r="J79" s="517"/>
      <c r="K79" s="522" t="str">
        <f t="shared" ref="K79:K90" si="10">IFERROR(INDEX(InfoTillägg,MATCH($C79,Tilläggstjänster,0)),"")</f>
        <v/>
      </c>
      <c r="L79" s="523"/>
      <c r="M79" s="224"/>
      <c r="N79" s="270" t="str">
        <f t="shared" ref="N79:N90" si="11">IFERROR(INDEX(EnhetTillägg,MATCH($C79,Tilläggstjänster,0)),"")</f>
        <v/>
      </c>
      <c r="P79" s="326"/>
      <c r="Q79" s="327"/>
      <c r="R79" s="327"/>
      <c r="S79" s="327"/>
      <c r="T79" s="327"/>
      <c r="U79" s="327"/>
      <c r="V79" s="328"/>
      <c r="W79" s="199"/>
      <c r="X79" s="520">
        <f t="shared" ref="X79:X90" si="12">M79*W79</f>
        <v>0</v>
      </c>
      <c r="Y79" s="361"/>
      <c r="Z79" s="30"/>
      <c r="AB79" s="174" t="b">
        <f t="shared" ref="AB79:AB90" si="13">AND(C79&lt;&gt;"",ISBLANK(W79))</f>
        <v>0</v>
      </c>
      <c r="AH79" s="175" t="b">
        <f>OR(AB79:AG79)</f>
        <v>0</v>
      </c>
    </row>
    <row r="80" spans="1:34" ht="27" customHeight="1" x14ac:dyDescent="0.2">
      <c r="A80" s="133"/>
      <c r="B80" s="163" t="s">
        <v>101</v>
      </c>
      <c r="C80" s="320"/>
      <c r="D80" s="321"/>
      <c r="E80" s="322"/>
      <c r="F80" s="515"/>
      <c r="G80" s="516"/>
      <c r="H80" s="516"/>
      <c r="I80" s="516"/>
      <c r="J80" s="517"/>
      <c r="K80" s="522" t="str">
        <f t="shared" si="10"/>
        <v/>
      </c>
      <c r="L80" s="523"/>
      <c r="M80" s="224"/>
      <c r="N80" s="270" t="str">
        <f t="shared" si="11"/>
        <v/>
      </c>
      <c r="P80" s="326"/>
      <c r="Q80" s="327"/>
      <c r="R80" s="327"/>
      <c r="S80" s="327"/>
      <c r="T80" s="327"/>
      <c r="U80" s="327"/>
      <c r="V80" s="328"/>
      <c r="W80" s="199"/>
      <c r="X80" s="520">
        <f t="shared" si="12"/>
        <v>0</v>
      </c>
      <c r="Y80" s="361"/>
      <c r="Z80" s="30"/>
      <c r="AA80" s="178"/>
      <c r="AB80" s="174" t="b">
        <f t="shared" si="13"/>
        <v>0</v>
      </c>
      <c r="AH80" s="175" t="b">
        <f t="shared" ref="AH80:AH90" si="14">OR(AA80:AG80)</f>
        <v>0</v>
      </c>
    </row>
    <row r="81" spans="1:34" ht="27" customHeight="1" x14ac:dyDescent="0.2">
      <c r="A81" s="133"/>
      <c r="B81" s="163" t="s">
        <v>102</v>
      </c>
      <c r="C81" s="320"/>
      <c r="D81" s="321"/>
      <c r="E81" s="322"/>
      <c r="F81" s="515"/>
      <c r="G81" s="516"/>
      <c r="H81" s="516"/>
      <c r="I81" s="516"/>
      <c r="J81" s="517"/>
      <c r="K81" s="522" t="str">
        <f t="shared" si="10"/>
        <v/>
      </c>
      <c r="L81" s="523"/>
      <c r="M81" s="224"/>
      <c r="N81" s="270" t="str">
        <f t="shared" si="11"/>
        <v/>
      </c>
      <c r="P81" s="326"/>
      <c r="Q81" s="327"/>
      <c r="R81" s="327"/>
      <c r="S81" s="327"/>
      <c r="T81" s="327"/>
      <c r="U81" s="327"/>
      <c r="V81" s="328"/>
      <c r="W81" s="199"/>
      <c r="X81" s="520">
        <f t="shared" si="12"/>
        <v>0</v>
      </c>
      <c r="Y81" s="361"/>
      <c r="Z81" s="30"/>
      <c r="AA81" s="178"/>
      <c r="AB81" s="174" t="b">
        <f t="shared" si="13"/>
        <v>0</v>
      </c>
      <c r="AH81" s="175" t="b">
        <f t="shared" si="14"/>
        <v>0</v>
      </c>
    </row>
    <row r="82" spans="1:34" ht="27" customHeight="1" x14ac:dyDescent="0.2">
      <c r="A82" s="133"/>
      <c r="B82" s="163" t="s">
        <v>103</v>
      </c>
      <c r="C82" s="320"/>
      <c r="D82" s="321"/>
      <c r="E82" s="322"/>
      <c r="F82" s="515"/>
      <c r="G82" s="516"/>
      <c r="H82" s="516"/>
      <c r="I82" s="516"/>
      <c r="J82" s="517"/>
      <c r="K82" s="522" t="str">
        <f t="shared" si="10"/>
        <v/>
      </c>
      <c r="L82" s="523"/>
      <c r="M82" s="224"/>
      <c r="N82" s="270" t="str">
        <f t="shared" si="11"/>
        <v/>
      </c>
      <c r="P82" s="326"/>
      <c r="Q82" s="327"/>
      <c r="R82" s="327"/>
      <c r="S82" s="327"/>
      <c r="T82" s="327"/>
      <c r="U82" s="327"/>
      <c r="V82" s="328"/>
      <c r="W82" s="199"/>
      <c r="X82" s="520">
        <f t="shared" si="12"/>
        <v>0</v>
      </c>
      <c r="Y82" s="361"/>
      <c r="Z82" s="30"/>
      <c r="AA82" s="178"/>
      <c r="AB82" s="174" t="b">
        <f t="shared" si="13"/>
        <v>0</v>
      </c>
      <c r="AH82" s="175" t="b">
        <f t="shared" si="14"/>
        <v>0</v>
      </c>
    </row>
    <row r="83" spans="1:34" ht="27" customHeight="1" x14ac:dyDescent="0.2">
      <c r="A83" s="133"/>
      <c r="B83" s="163" t="s">
        <v>104</v>
      </c>
      <c r="C83" s="320"/>
      <c r="D83" s="321"/>
      <c r="E83" s="322"/>
      <c r="F83" s="515"/>
      <c r="G83" s="516"/>
      <c r="H83" s="516"/>
      <c r="I83" s="516"/>
      <c r="J83" s="517"/>
      <c r="K83" s="522" t="str">
        <f t="shared" si="10"/>
        <v/>
      </c>
      <c r="L83" s="523"/>
      <c r="M83" s="224"/>
      <c r="N83" s="270" t="str">
        <f t="shared" si="11"/>
        <v/>
      </c>
      <c r="P83" s="326"/>
      <c r="Q83" s="327"/>
      <c r="R83" s="327"/>
      <c r="S83" s="327"/>
      <c r="T83" s="327"/>
      <c r="U83" s="327"/>
      <c r="V83" s="328"/>
      <c r="W83" s="199"/>
      <c r="X83" s="520">
        <f t="shared" si="12"/>
        <v>0</v>
      </c>
      <c r="Y83" s="361"/>
      <c r="Z83" s="30"/>
      <c r="AA83" s="178"/>
      <c r="AB83" s="174" t="b">
        <f t="shared" si="13"/>
        <v>0</v>
      </c>
      <c r="AH83" s="175" t="b">
        <f t="shared" si="14"/>
        <v>0</v>
      </c>
    </row>
    <row r="84" spans="1:34" ht="27" customHeight="1" x14ac:dyDescent="0.2">
      <c r="A84" s="133"/>
      <c r="B84" s="163" t="s">
        <v>106</v>
      </c>
      <c r="C84" s="320"/>
      <c r="D84" s="321"/>
      <c r="E84" s="322"/>
      <c r="F84" s="515"/>
      <c r="G84" s="516"/>
      <c r="H84" s="516"/>
      <c r="I84" s="516"/>
      <c r="J84" s="517"/>
      <c r="K84" s="522" t="str">
        <f t="shared" si="10"/>
        <v/>
      </c>
      <c r="L84" s="523"/>
      <c r="M84" s="224"/>
      <c r="N84" s="270" t="str">
        <f t="shared" si="11"/>
        <v/>
      </c>
      <c r="P84" s="326"/>
      <c r="Q84" s="327"/>
      <c r="R84" s="327"/>
      <c r="S84" s="327"/>
      <c r="T84" s="327"/>
      <c r="U84" s="327"/>
      <c r="V84" s="328"/>
      <c r="W84" s="199"/>
      <c r="X84" s="520">
        <f t="shared" si="12"/>
        <v>0</v>
      </c>
      <c r="Y84" s="361"/>
      <c r="Z84" s="30"/>
      <c r="AA84" s="178"/>
      <c r="AB84" s="174" t="b">
        <f t="shared" si="13"/>
        <v>0</v>
      </c>
      <c r="AH84" s="175" t="b">
        <f t="shared" si="14"/>
        <v>0</v>
      </c>
    </row>
    <row r="85" spans="1:34" ht="27" customHeight="1" x14ac:dyDescent="0.2">
      <c r="A85" s="133"/>
      <c r="B85" s="163" t="s">
        <v>105</v>
      </c>
      <c r="C85" s="320"/>
      <c r="D85" s="321"/>
      <c r="E85" s="322"/>
      <c r="F85" s="515"/>
      <c r="G85" s="516"/>
      <c r="H85" s="516"/>
      <c r="I85" s="516"/>
      <c r="J85" s="517"/>
      <c r="K85" s="522" t="str">
        <f t="shared" si="10"/>
        <v/>
      </c>
      <c r="L85" s="523"/>
      <c r="M85" s="224"/>
      <c r="N85" s="270" t="str">
        <f t="shared" si="11"/>
        <v/>
      </c>
      <c r="P85" s="326"/>
      <c r="Q85" s="327"/>
      <c r="R85" s="327"/>
      <c r="S85" s="327"/>
      <c r="T85" s="327"/>
      <c r="U85" s="327"/>
      <c r="V85" s="328"/>
      <c r="W85" s="199"/>
      <c r="X85" s="520">
        <f t="shared" si="12"/>
        <v>0</v>
      </c>
      <c r="Y85" s="361"/>
      <c r="Z85" s="30"/>
      <c r="AA85" s="178"/>
      <c r="AB85" s="174" t="b">
        <f t="shared" si="13"/>
        <v>0</v>
      </c>
      <c r="AH85" s="175" t="b">
        <f t="shared" si="14"/>
        <v>0</v>
      </c>
    </row>
    <row r="86" spans="1:34" ht="27" customHeight="1" x14ac:dyDescent="0.2">
      <c r="A86" s="133"/>
      <c r="B86" s="163" t="s">
        <v>107</v>
      </c>
      <c r="C86" s="320"/>
      <c r="D86" s="321"/>
      <c r="E86" s="322"/>
      <c r="F86" s="515"/>
      <c r="G86" s="516"/>
      <c r="H86" s="516"/>
      <c r="I86" s="516"/>
      <c r="J86" s="517"/>
      <c r="K86" s="522" t="str">
        <f t="shared" si="10"/>
        <v/>
      </c>
      <c r="L86" s="523"/>
      <c r="M86" s="224"/>
      <c r="N86" s="270" t="str">
        <f t="shared" si="11"/>
        <v/>
      </c>
      <c r="P86" s="326"/>
      <c r="Q86" s="327"/>
      <c r="R86" s="327"/>
      <c r="S86" s="327"/>
      <c r="T86" s="327"/>
      <c r="U86" s="327"/>
      <c r="V86" s="328"/>
      <c r="W86" s="199"/>
      <c r="X86" s="520">
        <f t="shared" si="12"/>
        <v>0</v>
      </c>
      <c r="Y86" s="361"/>
      <c r="Z86" s="30"/>
      <c r="AA86" s="178"/>
      <c r="AB86" s="174" t="b">
        <f t="shared" si="13"/>
        <v>0</v>
      </c>
      <c r="AH86" s="175" t="b">
        <f t="shared" si="14"/>
        <v>0</v>
      </c>
    </row>
    <row r="87" spans="1:34" ht="27" customHeight="1" x14ac:dyDescent="0.2">
      <c r="A87" s="133"/>
      <c r="B87" s="163" t="s">
        <v>108</v>
      </c>
      <c r="C87" s="320"/>
      <c r="D87" s="321"/>
      <c r="E87" s="322"/>
      <c r="F87" s="515"/>
      <c r="G87" s="516"/>
      <c r="H87" s="516"/>
      <c r="I87" s="516"/>
      <c r="J87" s="517"/>
      <c r="K87" s="522" t="str">
        <f t="shared" si="10"/>
        <v/>
      </c>
      <c r="L87" s="523"/>
      <c r="M87" s="224"/>
      <c r="N87" s="270" t="str">
        <f t="shared" si="11"/>
        <v/>
      </c>
      <c r="P87" s="326"/>
      <c r="Q87" s="327"/>
      <c r="R87" s="327"/>
      <c r="S87" s="327"/>
      <c r="T87" s="327"/>
      <c r="U87" s="327"/>
      <c r="V87" s="328"/>
      <c r="W87" s="199"/>
      <c r="X87" s="520">
        <f t="shared" si="12"/>
        <v>0</v>
      </c>
      <c r="Y87" s="361"/>
      <c r="Z87" s="30"/>
      <c r="AA87" s="178"/>
      <c r="AB87" s="174" t="b">
        <f t="shared" si="13"/>
        <v>0</v>
      </c>
      <c r="AH87" s="175" t="b">
        <f t="shared" si="14"/>
        <v>0</v>
      </c>
    </row>
    <row r="88" spans="1:34" ht="27" customHeight="1" x14ac:dyDescent="0.2">
      <c r="A88" s="133"/>
      <c r="B88" s="163" t="s">
        <v>109</v>
      </c>
      <c r="C88" s="320"/>
      <c r="D88" s="321"/>
      <c r="E88" s="322"/>
      <c r="F88" s="515"/>
      <c r="G88" s="516"/>
      <c r="H88" s="516"/>
      <c r="I88" s="516"/>
      <c r="J88" s="517"/>
      <c r="K88" s="522" t="str">
        <f t="shared" si="10"/>
        <v/>
      </c>
      <c r="L88" s="523"/>
      <c r="M88" s="224"/>
      <c r="N88" s="270" t="str">
        <f t="shared" si="11"/>
        <v/>
      </c>
      <c r="P88" s="326"/>
      <c r="Q88" s="327"/>
      <c r="R88" s="327"/>
      <c r="S88" s="327"/>
      <c r="T88" s="327"/>
      <c r="U88" s="327"/>
      <c r="V88" s="328"/>
      <c r="W88" s="199"/>
      <c r="X88" s="520">
        <f t="shared" si="12"/>
        <v>0</v>
      </c>
      <c r="Y88" s="361"/>
      <c r="Z88" s="30"/>
      <c r="AA88" s="178"/>
      <c r="AB88" s="174" t="b">
        <f t="shared" si="13"/>
        <v>0</v>
      </c>
      <c r="AH88" s="175" t="b">
        <f t="shared" si="14"/>
        <v>0</v>
      </c>
    </row>
    <row r="89" spans="1:34" ht="27" customHeight="1" x14ac:dyDescent="0.2">
      <c r="A89" s="133"/>
      <c r="B89" s="163" t="s">
        <v>175</v>
      </c>
      <c r="C89" s="320"/>
      <c r="D89" s="321"/>
      <c r="E89" s="322"/>
      <c r="F89" s="515"/>
      <c r="G89" s="516"/>
      <c r="H89" s="516"/>
      <c r="I89" s="516"/>
      <c r="J89" s="517"/>
      <c r="K89" s="522" t="str">
        <f t="shared" si="10"/>
        <v/>
      </c>
      <c r="L89" s="523"/>
      <c r="M89" s="224"/>
      <c r="N89" s="270" t="str">
        <f t="shared" si="11"/>
        <v/>
      </c>
      <c r="P89" s="326"/>
      <c r="Q89" s="327"/>
      <c r="R89" s="327"/>
      <c r="S89" s="327"/>
      <c r="T89" s="327"/>
      <c r="U89" s="327"/>
      <c r="V89" s="328"/>
      <c r="W89" s="199"/>
      <c r="X89" s="520">
        <f t="shared" si="12"/>
        <v>0</v>
      </c>
      <c r="Y89" s="361"/>
      <c r="Z89" s="30"/>
      <c r="AA89" s="178"/>
      <c r="AB89" s="174" t="b">
        <f t="shared" si="13"/>
        <v>0</v>
      </c>
      <c r="AH89" s="175" t="b">
        <f t="shared" si="14"/>
        <v>0</v>
      </c>
    </row>
    <row r="90" spans="1:34" ht="27" customHeight="1" x14ac:dyDescent="0.2">
      <c r="A90" s="133"/>
      <c r="B90" s="163" t="s">
        <v>176</v>
      </c>
      <c r="C90" s="320"/>
      <c r="D90" s="321"/>
      <c r="E90" s="322"/>
      <c r="F90" s="515"/>
      <c r="G90" s="516"/>
      <c r="H90" s="516"/>
      <c r="I90" s="516"/>
      <c r="J90" s="517"/>
      <c r="K90" s="522" t="str">
        <f t="shared" si="10"/>
        <v/>
      </c>
      <c r="L90" s="523"/>
      <c r="M90" s="224"/>
      <c r="N90" s="270" t="str">
        <f t="shared" si="11"/>
        <v/>
      </c>
      <c r="P90" s="326"/>
      <c r="Q90" s="327"/>
      <c r="R90" s="327"/>
      <c r="S90" s="327"/>
      <c r="T90" s="327"/>
      <c r="U90" s="327"/>
      <c r="V90" s="328"/>
      <c r="W90" s="199"/>
      <c r="X90" s="521">
        <f t="shared" si="12"/>
        <v>0</v>
      </c>
      <c r="Y90" s="330"/>
      <c r="Z90" s="30"/>
      <c r="AA90" s="178"/>
      <c r="AB90" s="174" t="b">
        <f t="shared" si="13"/>
        <v>0</v>
      </c>
      <c r="AH90" s="175" t="b">
        <f t="shared" si="14"/>
        <v>0</v>
      </c>
    </row>
    <row r="91" spans="1:34" ht="17.25" customHeight="1" x14ac:dyDescent="0.2">
      <c r="A91" s="133"/>
      <c r="B91" s="30"/>
      <c r="C91" s="30"/>
      <c r="D91" s="30"/>
      <c r="E91" s="30"/>
      <c r="F91" s="30"/>
      <c r="G91" s="30"/>
      <c r="H91" s="30"/>
      <c r="I91" s="30"/>
      <c r="J91" s="30"/>
      <c r="K91" s="30"/>
      <c r="P91" s="30"/>
      <c r="Q91" s="30"/>
      <c r="R91" s="30"/>
      <c r="S91" s="30"/>
      <c r="T91" s="30"/>
      <c r="U91" s="362"/>
      <c r="V91" s="363"/>
      <c r="W91" s="363"/>
      <c r="X91" s="55"/>
      <c r="Y91" s="56"/>
      <c r="Z91" s="30"/>
      <c r="AA91" s="178"/>
    </row>
    <row r="92" spans="1:34" ht="28.5" customHeight="1" x14ac:dyDescent="0.2">
      <c r="A92" s="133"/>
      <c r="B92" s="30"/>
      <c r="C92" s="30"/>
      <c r="D92" s="30"/>
      <c r="E92" s="30"/>
      <c r="F92" s="30"/>
      <c r="G92" s="30"/>
      <c r="H92" s="30"/>
      <c r="I92" s="30"/>
      <c r="J92" s="30"/>
      <c r="K92" s="30"/>
      <c r="P92" s="30"/>
      <c r="Q92" s="30"/>
      <c r="R92" s="30"/>
      <c r="S92" s="30"/>
      <c r="T92" s="30"/>
      <c r="U92" s="190"/>
      <c r="W92" s="55" t="s">
        <v>401</v>
      </c>
      <c r="X92" s="381">
        <f>SUM(X79:X90)</f>
        <v>0</v>
      </c>
      <c r="Y92" s="382"/>
      <c r="Z92" s="30"/>
      <c r="AA92" s="178"/>
    </row>
    <row r="93" spans="1:34" ht="21" customHeight="1" x14ac:dyDescent="0.25">
      <c r="B93" s="208" t="s">
        <v>414</v>
      </c>
      <c r="C93" s="209"/>
      <c r="D93" s="210"/>
      <c r="E93" s="210"/>
      <c r="F93" s="210"/>
      <c r="G93" s="210"/>
      <c r="H93" s="211"/>
      <c r="I93" s="210"/>
      <c r="J93" s="210"/>
      <c r="K93" s="210"/>
      <c r="L93" s="210"/>
      <c r="M93" s="210"/>
      <c r="N93" s="212"/>
      <c r="P93" s="213"/>
      <c r="Q93" s="213"/>
      <c r="R93" s="213"/>
      <c r="X93" s="214"/>
      <c r="Z93" s="30"/>
      <c r="AA93" s="178"/>
    </row>
    <row r="94" spans="1:34" ht="24" customHeight="1" x14ac:dyDescent="0.2">
      <c r="B94" s="215" t="s">
        <v>415</v>
      </c>
      <c r="C94" s="216"/>
      <c r="D94" s="217"/>
      <c r="E94" s="217"/>
      <c r="F94" s="217"/>
      <c r="G94" s="217"/>
      <c r="H94" s="218"/>
      <c r="I94" s="217"/>
      <c r="J94" s="217"/>
      <c r="K94" s="217"/>
      <c r="L94" s="217"/>
      <c r="M94" s="217"/>
      <c r="N94" s="219"/>
      <c r="P94" s="213"/>
      <c r="Q94" s="213"/>
      <c r="R94" s="213"/>
      <c r="X94" s="214"/>
      <c r="Z94" s="30"/>
      <c r="AA94" s="178"/>
    </row>
    <row r="95" spans="1:34" ht="27" customHeight="1" x14ac:dyDescent="0.2">
      <c r="A95" s="133"/>
      <c r="B95" s="387"/>
      <c r="C95" s="387"/>
      <c r="D95" s="387"/>
      <c r="E95" s="387"/>
      <c r="F95" s="387"/>
      <c r="J95" s="30"/>
      <c r="P95" s="30"/>
      <c r="Q95" s="30"/>
      <c r="R95" s="30"/>
      <c r="S95" s="30"/>
      <c r="T95" s="30"/>
      <c r="V95" s="138"/>
      <c r="Z95" s="30"/>
      <c r="AA95" s="178"/>
    </row>
    <row r="96" spans="1:34" ht="17.25" customHeight="1" x14ac:dyDescent="0.2">
      <c r="A96" s="133"/>
      <c r="B96" s="30"/>
      <c r="C96" s="30"/>
      <c r="D96" s="30"/>
      <c r="E96" s="30"/>
      <c r="F96" s="30"/>
      <c r="G96" s="30"/>
      <c r="H96" s="30"/>
      <c r="I96" s="30"/>
      <c r="J96" s="30"/>
      <c r="P96" s="30"/>
      <c r="Q96" s="30"/>
      <c r="R96" s="30"/>
      <c r="S96" s="30"/>
      <c r="T96" s="30"/>
      <c r="U96" s="362"/>
      <c r="V96" s="363"/>
      <c r="W96" s="363"/>
      <c r="X96" s="55"/>
      <c r="Y96" s="56"/>
      <c r="Z96" s="30"/>
      <c r="AA96" s="178"/>
    </row>
    <row r="97" spans="1:28" ht="19.5" customHeight="1" x14ac:dyDescent="0.2">
      <c r="B97" s="45" t="s">
        <v>167</v>
      </c>
      <c r="F97" s="41"/>
      <c r="K97" s="45"/>
      <c r="N97" s="41"/>
      <c r="AA97" s="178"/>
    </row>
    <row r="98" spans="1:28" ht="28.5" customHeight="1" x14ac:dyDescent="0.2">
      <c r="A98" s="133"/>
      <c r="B98" s="370" t="s">
        <v>237</v>
      </c>
      <c r="C98" s="370"/>
      <c r="D98" s="370"/>
      <c r="E98" s="370"/>
      <c r="F98" s="370"/>
      <c r="G98" s="370"/>
      <c r="H98" s="370"/>
      <c r="I98" s="370"/>
      <c r="J98" s="370"/>
      <c r="M98" s="146"/>
      <c r="N98" s="35"/>
      <c r="P98" s="30"/>
      <c r="Q98" s="30"/>
      <c r="R98" s="30"/>
      <c r="S98" s="30"/>
      <c r="T98" s="30"/>
      <c r="U98" s="30"/>
      <c r="V98" s="30"/>
      <c r="W98" s="30"/>
      <c r="X98" s="55"/>
      <c r="Y98" s="56"/>
      <c r="Z98" s="30"/>
      <c r="AA98" s="178"/>
    </row>
    <row r="99" spans="1:28" ht="24.75" hidden="1" customHeight="1" x14ac:dyDescent="0.2">
      <c r="A99" s="136"/>
      <c r="B99" s="610" t="s">
        <v>221</v>
      </c>
      <c r="C99" s="611"/>
      <c r="D99" s="611"/>
      <c r="E99" s="611"/>
      <c r="F99" s="611"/>
      <c r="G99" s="611"/>
      <c r="H99" s="611"/>
      <c r="I99" s="611"/>
      <c r="J99" s="612"/>
      <c r="K99" s="41" t="s">
        <v>231</v>
      </c>
      <c r="L99" s="35"/>
      <c r="M99" s="35"/>
      <c r="N99" s="35"/>
      <c r="P99" s="30"/>
      <c r="Q99" s="30"/>
      <c r="R99" s="30"/>
      <c r="S99" s="30"/>
      <c r="T99" s="30"/>
      <c r="U99" s="30"/>
      <c r="V99" s="30"/>
      <c r="W99" s="30"/>
      <c r="X99" s="55"/>
      <c r="Y99" s="56"/>
      <c r="Z99" s="30"/>
      <c r="AA99" s="178"/>
    </row>
    <row r="100" spans="1:28" ht="17.25" customHeight="1" x14ac:dyDescent="0.2">
      <c r="A100" s="133"/>
      <c r="B100" s="31"/>
      <c r="C100" s="31"/>
      <c r="D100" s="31"/>
      <c r="E100" s="31"/>
      <c r="F100" s="6"/>
      <c r="G100" s="31"/>
      <c r="H100" s="31"/>
      <c r="I100" s="31"/>
      <c r="J100" s="30"/>
      <c r="P100" s="30"/>
      <c r="Q100" s="30"/>
      <c r="R100" s="30"/>
      <c r="S100" s="30"/>
      <c r="T100" s="30"/>
      <c r="U100" s="30"/>
      <c r="V100" s="30"/>
      <c r="W100" s="30"/>
      <c r="X100" s="55"/>
      <c r="Y100" s="56"/>
      <c r="Z100" s="30"/>
    </row>
    <row r="101" spans="1:28" ht="17.25" customHeight="1" x14ac:dyDescent="0.2">
      <c r="A101" s="133"/>
      <c r="E101" s="613"/>
      <c r="F101" s="613"/>
      <c r="G101" s="613"/>
      <c r="H101" s="613"/>
      <c r="I101" s="613"/>
      <c r="J101" s="30"/>
      <c r="K101" s="41"/>
      <c r="P101" s="30"/>
      <c r="Q101" s="30"/>
      <c r="R101" s="30"/>
      <c r="S101" s="30"/>
      <c r="T101" s="30"/>
      <c r="U101" s="30"/>
      <c r="V101" s="30"/>
      <c r="W101" s="30"/>
      <c r="X101" s="55"/>
      <c r="Y101" s="56"/>
      <c r="AA101" s="178"/>
    </row>
    <row r="102" spans="1:28" ht="8.25" customHeight="1" x14ac:dyDescent="0.2">
      <c r="A102" s="133"/>
      <c r="J102" s="30"/>
      <c r="P102" s="30"/>
      <c r="Q102" s="30"/>
      <c r="R102" s="30"/>
      <c r="S102" s="30"/>
      <c r="T102" s="30"/>
      <c r="U102" s="30"/>
      <c r="V102" s="30"/>
      <c r="W102" s="30"/>
      <c r="X102" s="55"/>
      <c r="Y102" s="56"/>
      <c r="AA102" s="178"/>
    </row>
    <row r="103" spans="1:28" ht="41.25" customHeight="1" x14ac:dyDescent="0.2">
      <c r="A103" s="133"/>
      <c r="B103" s="165" t="s">
        <v>265</v>
      </c>
      <c r="C103" s="52"/>
      <c r="D103" s="52"/>
      <c r="P103" s="30"/>
      <c r="Q103" s="30"/>
      <c r="R103" s="30"/>
      <c r="S103" s="30"/>
      <c r="T103" s="30"/>
      <c r="U103" s="30"/>
      <c r="V103" s="30"/>
      <c r="W103" s="30"/>
      <c r="X103" s="55"/>
      <c r="Y103" s="56"/>
      <c r="Z103" s="30"/>
      <c r="AA103" s="178"/>
    </row>
    <row r="104" spans="1:28" ht="41.25" customHeight="1" x14ac:dyDescent="0.2">
      <c r="A104" s="133"/>
      <c r="B104" s="614" t="s">
        <v>266</v>
      </c>
      <c r="C104" s="615"/>
      <c r="D104" s="615"/>
      <c r="E104" s="615"/>
      <c r="F104" s="615"/>
      <c r="G104" s="615"/>
      <c r="H104" s="615"/>
      <c r="I104" s="615"/>
      <c r="J104" s="615"/>
      <c r="P104" s="30"/>
      <c r="Q104" s="30"/>
      <c r="R104" s="30"/>
      <c r="S104" s="30"/>
      <c r="T104" s="30"/>
      <c r="U104" s="30"/>
      <c r="V104" s="30"/>
      <c r="W104" s="30"/>
      <c r="X104" s="55"/>
      <c r="Y104" s="56"/>
      <c r="Z104" s="30"/>
      <c r="AA104" s="178"/>
      <c r="AB104" s="179"/>
    </row>
    <row r="105" spans="1:28" ht="17.25" customHeight="1" x14ac:dyDescent="0.2">
      <c r="A105" s="133"/>
      <c r="B105" s="370"/>
      <c r="C105" s="370"/>
      <c r="D105" s="370"/>
      <c r="F105" s="51"/>
      <c r="G105" s="51"/>
      <c r="H105" s="51"/>
      <c r="I105" s="51"/>
      <c r="J105" s="30"/>
      <c r="P105" s="30"/>
      <c r="Q105" s="30"/>
      <c r="R105" s="30"/>
      <c r="S105" s="30"/>
      <c r="T105" s="30"/>
      <c r="U105" s="30"/>
      <c r="V105" s="30"/>
      <c r="W105" s="30"/>
      <c r="X105" s="55"/>
      <c r="Y105" s="56"/>
      <c r="Z105" s="30"/>
      <c r="AA105" s="178"/>
      <c r="AB105" s="179"/>
    </row>
    <row r="106" spans="1:28" ht="25.5" hidden="1" customHeight="1" x14ac:dyDescent="0.2">
      <c r="A106" s="133"/>
      <c r="B106" s="133"/>
      <c r="C106" s="133"/>
      <c r="D106" s="133"/>
      <c r="E106" s="133"/>
      <c r="F106" s="133"/>
      <c r="G106" s="133"/>
      <c r="H106" s="133"/>
      <c r="I106" s="133"/>
      <c r="J106" s="133"/>
      <c r="K106" s="133"/>
      <c r="L106" s="49"/>
      <c r="M106" s="49"/>
      <c r="N106" s="49"/>
      <c r="O106" s="83"/>
      <c r="P106" s="41"/>
      <c r="Q106" s="30"/>
      <c r="R106" s="30"/>
      <c r="S106" s="30"/>
      <c r="T106" s="30"/>
      <c r="U106" s="30"/>
      <c r="V106" s="30"/>
      <c r="W106" s="30"/>
      <c r="X106" s="55"/>
      <c r="Y106" s="56"/>
      <c r="Z106" s="30"/>
      <c r="AA106" s="178"/>
    </row>
    <row r="107" spans="1:28" ht="18.75" customHeight="1" x14ac:dyDescent="0.2">
      <c r="A107" s="133"/>
      <c r="B107" s="370" t="s">
        <v>230</v>
      </c>
      <c r="C107" s="371"/>
      <c r="D107" s="371"/>
      <c r="E107" s="371"/>
      <c r="F107" s="371"/>
      <c r="G107" s="371"/>
      <c r="H107" s="371"/>
      <c r="I107" s="371"/>
      <c r="J107" s="371"/>
      <c r="L107" s="49"/>
      <c r="M107" s="49"/>
      <c r="N107" s="49"/>
      <c r="O107" s="83"/>
      <c r="P107" s="83"/>
      <c r="Q107" s="30"/>
      <c r="R107" s="30"/>
      <c r="S107" s="30"/>
      <c r="T107" s="30"/>
      <c r="U107" s="30"/>
      <c r="V107" s="30"/>
      <c r="W107" s="30"/>
      <c r="X107" s="55"/>
      <c r="Y107" s="56"/>
      <c r="Z107" s="30"/>
      <c r="AA107" s="178"/>
    </row>
    <row r="108" spans="1:28" ht="25.5" customHeight="1" x14ac:dyDescent="0.2">
      <c r="A108" s="133"/>
      <c r="B108" s="490" t="s">
        <v>430</v>
      </c>
      <c r="C108" s="491"/>
      <c r="D108" s="491"/>
      <c r="E108" s="491"/>
      <c r="F108" s="491"/>
      <c r="G108" s="491"/>
      <c r="H108" s="491"/>
      <c r="I108" s="491"/>
      <c r="J108" s="492"/>
      <c r="L108" s="49"/>
      <c r="M108" s="49"/>
      <c r="N108" s="49"/>
      <c r="O108" s="83"/>
      <c r="P108" s="83"/>
      <c r="Q108" s="30"/>
      <c r="R108" s="30"/>
      <c r="S108" s="30"/>
      <c r="T108" s="30"/>
      <c r="U108" s="30"/>
      <c r="V108" s="30"/>
      <c r="W108" s="30"/>
      <c r="X108" s="55"/>
      <c r="Y108" s="56"/>
      <c r="Z108" s="30"/>
      <c r="AA108" s="178"/>
    </row>
    <row r="109" spans="1:28" ht="17.25" customHeight="1" x14ac:dyDescent="0.2">
      <c r="A109" s="133"/>
      <c r="B109" s="493"/>
      <c r="C109" s="494"/>
      <c r="D109" s="494"/>
      <c r="E109" s="494"/>
      <c r="F109" s="494"/>
      <c r="G109" s="494"/>
      <c r="H109" s="494"/>
      <c r="I109" s="494"/>
      <c r="J109" s="495"/>
      <c r="K109" s="375"/>
      <c r="L109" s="616"/>
      <c r="M109" s="394"/>
      <c r="N109" s="394"/>
      <c r="P109" s="30"/>
      <c r="Q109" s="30"/>
      <c r="R109" s="30"/>
      <c r="S109" s="30"/>
      <c r="T109" s="30"/>
      <c r="U109" s="30"/>
      <c r="V109" s="30"/>
      <c r="W109" s="30"/>
      <c r="X109" s="55"/>
      <c r="Y109" s="56"/>
      <c r="Z109" s="30"/>
      <c r="AA109" s="178"/>
    </row>
    <row r="110" spans="1:28" ht="17.25" customHeight="1" x14ac:dyDescent="0.2">
      <c r="A110" s="133"/>
      <c r="B110" s="31"/>
      <c r="K110" s="375"/>
      <c r="L110" s="616"/>
      <c r="M110" s="394"/>
      <c r="N110" s="394"/>
      <c r="P110" s="30"/>
      <c r="Q110" s="30"/>
      <c r="R110" s="30"/>
      <c r="S110" s="30"/>
      <c r="T110" s="30"/>
      <c r="U110" s="30"/>
      <c r="V110" s="30"/>
      <c r="W110" s="30"/>
      <c r="X110" s="55"/>
      <c r="Y110" s="56"/>
      <c r="Z110" s="30"/>
      <c r="AA110" s="178"/>
    </row>
    <row r="111" spans="1:28" ht="20.25" customHeight="1" x14ac:dyDescent="0.2">
      <c r="A111" s="133"/>
      <c r="B111" s="387" t="s">
        <v>168</v>
      </c>
      <c r="C111" s="387"/>
      <c r="D111" s="387"/>
      <c r="E111" s="387"/>
      <c r="F111" s="387"/>
      <c r="G111" s="41"/>
      <c r="J111" s="30"/>
      <c r="K111" s="375"/>
      <c r="L111" s="394"/>
      <c r="M111" s="394"/>
      <c r="N111" s="394"/>
      <c r="P111" s="45" t="s">
        <v>34</v>
      </c>
      <c r="X111" s="55"/>
      <c r="Y111" s="56"/>
      <c r="Z111" s="30"/>
      <c r="AA111" s="178"/>
    </row>
    <row r="112" spans="1:28" ht="15.75" customHeight="1" x14ac:dyDescent="0.2">
      <c r="A112" s="133"/>
      <c r="B112" s="384" t="s">
        <v>218</v>
      </c>
      <c r="C112" s="384"/>
      <c r="D112" s="384"/>
      <c r="E112" s="385"/>
      <c r="F112" s="139"/>
      <c r="G112" s="6"/>
      <c r="H112" s="6"/>
      <c r="I112" s="6"/>
      <c r="J112" s="30"/>
      <c r="K112" s="376"/>
      <c r="L112" s="140"/>
      <c r="M112" s="279"/>
      <c r="N112" s="137"/>
      <c r="P112" s="26"/>
      <c r="X112" s="55"/>
      <c r="Y112" s="56"/>
      <c r="Z112" s="30"/>
      <c r="AA112" s="178"/>
    </row>
    <row r="113" spans="1:34" ht="99" customHeight="1" x14ac:dyDescent="0.2">
      <c r="A113" s="133"/>
      <c r="B113" s="526"/>
      <c r="C113" s="527"/>
      <c r="D113" s="372" t="s">
        <v>253</v>
      </c>
      <c r="E113" s="528"/>
      <c r="F113" s="528"/>
      <c r="G113" s="529"/>
      <c r="H113" s="372" t="s">
        <v>220</v>
      </c>
      <c r="I113" s="528"/>
      <c r="J113" s="528"/>
      <c r="K113" s="528"/>
      <c r="L113" s="528"/>
      <c r="M113" s="528"/>
      <c r="N113" s="529"/>
      <c r="P113" s="152" t="s">
        <v>252</v>
      </c>
      <c r="Q113" s="482" t="s">
        <v>251</v>
      </c>
      <c r="R113" s="483"/>
      <c r="S113" s="483"/>
      <c r="T113" s="483"/>
      <c r="U113" s="483"/>
      <c r="V113" s="483"/>
      <c r="W113" s="483"/>
      <c r="X113" s="484"/>
      <c r="Y113" s="82"/>
      <c r="Z113" s="81"/>
      <c r="AA113" s="178"/>
    </row>
    <row r="114" spans="1:34" ht="34.5" customHeight="1" x14ac:dyDescent="0.2">
      <c r="A114" s="133" t="s">
        <v>185</v>
      </c>
      <c r="B114" s="530"/>
      <c r="C114" s="531"/>
      <c r="D114" s="532"/>
      <c r="E114" s="533"/>
      <c r="F114" s="533"/>
      <c r="G114" s="534"/>
      <c r="H114" s="540"/>
      <c r="I114" s="535"/>
      <c r="J114" s="535"/>
      <c r="K114" s="535"/>
      <c r="L114" s="535"/>
      <c r="M114" s="535"/>
      <c r="N114" s="536"/>
      <c r="O114" s="58"/>
      <c r="P114" s="201"/>
      <c r="Q114" s="537"/>
      <c r="R114" s="538"/>
      <c r="S114" s="538"/>
      <c r="T114" s="538"/>
      <c r="U114" s="538"/>
      <c r="V114" s="538"/>
      <c r="W114" s="538"/>
      <c r="X114" s="539"/>
      <c r="Y114" s="58"/>
      <c r="Z114" s="58"/>
      <c r="AA114" s="173" t="b">
        <f>AND(AND(LEFT(D114,4)&lt;&gt;"Välj",D114&lt;&gt;""),P114="")</f>
        <v>0</v>
      </c>
      <c r="AH114" s="175" t="b">
        <f t="shared" ref="AH114:AH132" si="15">OR(AA114:AG114)</f>
        <v>0</v>
      </c>
    </row>
    <row r="115" spans="1:34" ht="32.25" customHeight="1" x14ac:dyDescent="0.2">
      <c r="A115" s="133" t="s">
        <v>185</v>
      </c>
      <c r="B115" s="530"/>
      <c r="C115" s="531"/>
      <c r="D115" s="532"/>
      <c r="E115" s="533"/>
      <c r="F115" s="533"/>
      <c r="G115" s="534"/>
      <c r="H115" s="540"/>
      <c r="I115" s="535"/>
      <c r="J115" s="535"/>
      <c r="K115" s="535"/>
      <c r="L115" s="535"/>
      <c r="M115" s="535"/>
      <c r="N115" s="536"/>
      <c r="O115" s="58"/>
      <c r="P115" s="201"/>
      <c r="Q115" s="537"/>
      <c r="R115" s="538"/>
      <c r="S115" s="538"/>
      <c r="T115" s="538"/>
      <c r="U115" s="538"/>
      <c r="V115" s="538"/>
      <c r="W115" s="538"/>
      <c r="X115" s="539"/>
      <c r="Y115" s="58"/>
      <c r="Z115" s="58"/>
      <c r="AA115" s="173" t="b">
        <f t="shared" ref="AA115:AA133" si="16">AND(AND(LEFT(D115,4)&lt;&gt;"Välj",D115&lt;&gt;""),P115="")</f>
        <v>0</v>
      </c>
      <c r="AH115" s="175" t="b">
        <f t="shared" si="15"/>
        <v>0</v>
      </c>
    </row>
    <row r="116" spans="1:34" ht="32.25" customHeight="1" x14ac:dyDescent="0.2">
      <c r="A116" s="133" t="s">
        <v>185</v>
      </c>
      <c r="B116" s="530"/>
      <c r="C116" s="531"/>
      <c r="D116" s="532"/>
      <c r="E116" s="533"/>
      <c r="F116" s="533"/>
      <c r="G116" s="534"/>
      <c r="H116" s="540"/>
      <c r="I116" s="535"/>
      <c r="J116" s="535"/>
      <c r="K116" s="535"/>
      <c r="L116" s="535"/>
      <c r="M116" s="535"/>
      <c r="N116" s="536"/>
      <c r="O116" s="58"/>
      <c r="P116" s="201"/>
      <c r="Q116" s="537"/>
      <c r="R116" s="538"/>
      <c r="S116" s="538"/>
      <c r="T116" s="538"/>
      <c r="U116" s="538"/>
      <c r="V116" s="538"/>
      <c r="W116" s="538"/>
      <c r="X116" s="539"/>
      <c r="Y116" s="58"/>
      <c r="Z116" s="58"/>
      <c r="AA116" s="173" t="b">
        <f t="shared" si="16"/>
        <v>0</v>
      </c>
      <c r="AH116" s="175" t="b">
        <f t="shared" si="15"/>
        <v>0</v>
      </c>
    </row>
    <row r="117" spans="1:34" ht="32.25" customHeight="1" x14ac:dyDescent="0.2">
      <c r="A117" s="133" t="s">
        <v>185</v>
      </c>
      <c r="B117" s="530"/>
      <c r="C117" s="531"/>
      <c r="D117" s="532"/>
      <c r="E117" s="533"/>
      <c r="F117" s="533"/>
      <c r="G117" s="534"/>
      <c r="H117" s="540"/>
      <c r="I117" s="535"/>
      <c r="J117" s="535"/>
      <c r="K117" s="535"/>
      <c r="L117" s="535"/>
      <c r="M117" s="535"/>
      <c r="N117" s="536"/>
      <c r="O117" s="58"/>
      <c r="P117" s="201"/>
      <c r="Q117" s="537"/>
      <c r="R117" s="538"/>
      <c r="S117" s="538"/>
      <c r="T117" s="538"/>
      <c r="U117" s="538"/>
      <c r="V117" s="538"/>
      <c r="W117" s="538"/>
      <c r="X117" s="539"/>
      <c r="Y117" s="58"/>
      <c r="Z117" s="58"/>
      <c r="AA117" s="173" t="b">
        <f t="shared" si="16"/>
        <v>0</v>
      </c>
      <c r="AH117" s="175" t="b">
        <f t="shared" si="15"/>
        <v>0</v>
      </c>
    </row>
    <row r="118" spans="1:34" ht="32.25" customHeight="1" x14ac:dyDescent="0.2">
      <c r="A118" s="133" t="s">
        <v>185</v>
      </c>
      <c r="B118" s="530"/>
      <c r="C118" s="531"/>
      <c r="D118" s="532"/>
      <c r="E118" s="533"/>
      <c r="F118" s="533"/>
      <c r="G118" s="534"/>
      <c r="H118" s="540"/>
      <c r="I118" s="535"/>
      <c r="J118" s="535"/>
      <c r="K118" s="535"/>
      <c r="L118" s="535"/>
      <c r="M118" s="535"/>
      <c r="N118" s="536"/>
      <c r="O118" s="58"/>
      <c r="P118" s="201"/>
      <c r="Q118" s="537"/>
      <c r="R118" s="538"/>
      <c r="S118" s="538"/>
      <c r="T118" s="538"/>
      <c r="U118" s="538"/>
      <c r="V118" s="538"/>
      <c r="W118" s="538"/>
      <c r="X118" s="539"/>
      <c r="Y118" s="58"/>
      <c r="Z118" s="58"/>
      <c r="AA118" s="173" t="b">
        <f t="shared" si="16"/>
        <v>0</v>
      </c>
      <c r="AH118" s="175" t="b">
        <f t="shared" si="15"/>
        <v>0</v>
      </c>
    </row>
    <row r="119" spans="1:34" ht="32.25" customHeight="1" x14ac:dyDescent="0.2">
      <c r="A119" s="133" t="s">
        <v>185</v>
      </c>
      <c r="B119" s="530"/>
      <c r="C119" s="531"/>
      <c r="D119" s="532"/>
      <c r="E119" s="533"/>
      <c r="F119" s="533"/>
      <c r="G119" s="534"/>
      <c r="H119" s="540"/>
      <c r="I119" s="535"/>
      <c r="J119" s="535"/>
      <c r="K119" s="535"/>
      <c r="L119" s="535"/>
      <c r="M119" s="535"/>
      <c r="N119" s="536"/>
      <c r="O119" s="144"/>
      <c r="P119" s="201"/>
      <c r="Q119" s="537"/>
      <c r="R119" s="538"/>
      <c r="S119" s="538"/>
      <c r="T119" s="538"/>
      <c r="U119" s="538"/>
      <c r="V119" s="538"/>
      <c r="W119" s="538"/>
      <c r="X119" s="539"/>
      <c r="Y119" s="58"/>
      <c r="Z119" s="58"/>
      <c r="AA119" s="173" t="b">
        <f t="shared" si="16"/>
        <v>0</v>
      </c>
      <c r="AH119" s="175" t="b">
        <f t="shared" si="15"/>
        <v>0</v>
      </c>
    </row>
    <row r="120" spans="1:34" ht="32.25" customHeight="1" x14ac:dyDescent="0.2">
      <c r="A120" s="133" t="s">
        <v>185</v>
      </c>
      <c r="B120" s="530"/>
      <c r="C120" s="531"/>
      <c r="D120" s="532"/>
      <c r="E120" s="533"/>
      <c r="F120" s="533"/>
      <c r="G120" s="534"/>
      <c r="H120" s="540"/>
      <c r="I120" s="535"/>
      <c r="J120" s="535"/>
      <c r="K120" s="535"/>
      <c r="L120" s="535"/>
      <c r="M120" s="535"/>
      <c r="N120" s="536"/>
      <c r="O120" s="58"/>
      <c r="P120" s="201"/>
      <c r="Q120" s="537"/>
      <c r="R120" s="538"/>
      <c r="S120" s="538"/>
      <c r="T120" s="538"/>
      <c r="U120" s="538"/>
      <c r="V120" s="538"/>
      <c r="W120" s="538"/>
      <c r="X120" s="539"/>
      <c r="Y120" s="58"/>
      <c r="Z120" s="58"/>
      <c r="AA120" s="173" t="b">
        <f t="shared" si="16"/>
        <v>0</v>
      </c>
      <c r="AH120" s="175" t="b">
        <f t="shared" si="15"/>
        <v>0</v>
      </c>
    </row>
    <row r="121" spans="1:34" ht="32.25" customHeight="1" x14ac:dyDescent="0.2">
      <c r="A121" s="133" t="s">
        <v>185</v>
      </c>
      <c r="B121" s="530"/>
      <c r="C121" s="531"/>
      <c r="D121" s="532"/>
      <c r="E121" s="533"/>
      <c r="F121" s="533"/>
      <c r="G121" s="534"/>
      <c r="H121" s="540"/>
      <c r="I121" s="535"/>
      <c r="J121" s="535"/>
      <c r="K121" s="535"/>
      <c r="L121" s="535"/>
      <c r="M121" s="535"/>
      <c r="N121" s="536"/>
      <c r="O121" s="58"/>
      <c r="P121" s="201"/>
      <c r="Q121" s="537"/>
      <c r="R121" s="538"/>
      <c r="S121" s="538"/>
      <c r="T121" s="538"/>
      <c r="U121" s="538"/>
      <c r="V121" s="538"/>
      <c r="W121" s="538"/>
      <c r="X121" s="539"/>
      <c r="Y121" s="58"/>
      <c r="Z121" s="58"/>
      <c r="AA121" s="173" t="b">
        <f t="shared" si="16"/>
        <v>0</v>
      </c>
      <c r="AH121" s="175" t="b">
        <f t="shared" si="15"/>
        <v>0</v>
      </c>
    </row>
    <row r="122" spans="1:34" ht="32.25" customHeight="1" x14ac:dyDescent="0.2">
      <c r="A122" s="133" t="s">
        <v>185</v>
      </c>
      <c r="B122" s="530"/>
      <c r="C122" s="531"/>
      <c r="D122" s="532"/>
      <c r="E122" s="533"/>
      <c r="F122" s="533"/>
      <c r="G122" s="534"/>
      <c r="H122" s="540"/>
      <c r="I122" s="535"/>
      <c r="J122" s="535"/>
      <c r="K122" s="535"/>
      <c r="L122" s="535"/>
      <c r="M122" s="535"/>
      <c r="N122" s="536"/>
      <c r="O122" s="58"/>
      <c r="P122" s="201"/>
      <c r="Q122" s="537"/>
      <c r="R122" s="538"/>
      <c r="S122" s="538"/>
      <c r="T122" s="538"/>
      <c r="U122" s="538"/>
      <c r="V122" s="538"/>
      <c r="W122" s="538"/>
      <c r="X122" s="539"/>
      <c r="Y122" s="58"/>
      <c r="Z122" s="58"/>
      <c r="AA122" s="173" t="b">
        <f t="shared" si="16"/>
        <v>0</v>
      </c>
      <c r="AH122" s="175" t="b">
        <f t="shared" si="15"/>
        <v>0</v>
      </c>
    </row>
    <row r="123" spans="1:34" ht="32.25" customHeight="1" x14ac:dyDescent="0.2">
      <c r="A123" s="133" t="s">
        <v>185</v>
      </c>
      <c r="B123" s="530"/>
      <c r="C123" s="531"/>
      <c r="D123" s="532"/>
      <c r="E123" s="533"/>
      <c r="F123" s="533"/>
      <c r="G123" s="534"/>
      <c r="H123" s="540"/>
      <c r="I123" s="535"/>
      <c r="J123" s="535"/>
      <c r="K123" s="535"/>
      <c r="L123" s="535"/>
      <c r="M123" s="535"/>
      <c r="N123" s="536"/>
      <c r="O123" s="58"/>
      <c r="P123" s="201"/>
      <c r="Q123" s="537"/>
      <c r="R123" s="538"/>
      <c r="S123" s="538"/>
      <c r="T123" s="538"/>
      <c r="U123" s="538"/>
      <c r="V123" s="538"/>
      <c r="W123" s="538"/>
      <c r="X123" s="539"/>
      <c r="Y123" s="58"/>
      <c r="Z123" s="58"/>
      <c r="AA123" s="173" t="b">
        <f t="shared" si="16"/>
        <v>0</v>
      </c>
      <c r="AH123" s="175" t="b">
        <f t="shared" si="15"/>
        <v>0</v>
      </c>
    </row>
    <row r="124" spans="1:34" ht="32.25" customHeight="1" x14ac:dyDescent="0.2">
      <c r="A124" s="133" t="s">
        <v>185</v>
      </c>
      <c r="B124" s="530"/>
      <c r="C124" s="531"/>
      <c r="D124" s="532"/>
      <c r="E124" s="533"/>
      <c r="F124" s="533"/>
      <c r="G124" s="534"/>
      <c r="H124" s="540"/>
      <c r="I124" s="535"/>
      <c r="J124" s="535"/>
      <c r="K124" s="535"/>
      <c r="L124" s="535"/>
      <c r="M124" s="535"/>
      <c r="N124" s="536"/>
      <c r="O124" s="58"/>
      <c r="P124" s="201"/>
      <c r="Q124" s="537"/>
      <c r="R124" s="538"/>
      <c r="S124" s="538"/>
      <c r="T124" s="538"/>
      <c r="U124" s="538"/>
      <c r="V124" s="538"/>
      <c r="W124" s="538"/>
      <c r="X124" s="539"/>
      <c r="Y124" s="58"/>
      <c r="Z124" s="58"/>
      <c r="AA124" s="173" t="b">
        <f t="shared" si="16"/>
        <v>0</v>
      </c>
      <c r="AH124" s="175" t="b">
        <f t="shared" si="15"/>
        <v>0</v>
      </c>
    </row>
    <row r="125" spans="1:34" ht="32.25" customHeight="1" x14ac:dyDescent="0.2">
      <c r="A125" s="133" t="s">
        <v>185</v>
      </c>
      <c r="B125" s="530"/>
      <c r="C125" s="531"/>
      <c r="D125" s="532"/>
      <c r="E125" s="533"/>
      <c r="F125" s="533"/>
      <c r="G125" s="534"/>
      <c r="H125" s="540"/>
      <c r="I125" s="535"/>
      <c r="J125" s="535"/>
      <c r="K125" s="535"/>
      <c r="L125" s="535"/>
      <c r="M125" s="535"/>
      <c r="N125" s="536"/>
      <c r="O125" s="58"/>
      <c r="P125" s="201"/>
      <c r="Q125" s="537"/>
      <c r="R125" s="538"/>
      <c r="S125" s="538"/>
      <c r="T125" s="538"/>
      <c r="U125" s="538"/>
      <c r="V125" s="538"/>
      <c r="W125" s="538"/>
      <c r="X125" s="539"/>
      <c r="Y125" s="58"/>
      <c r="Z125" s="58"/>
      <c r="AA125" s="173" t="b">
        <f t="shared" si="16"/>
        <v>0</v>
      </c>
      <c r="AH125" s="175" t="b">
        <f t="shared" si="15"/>
        <v>0</v>
      </c>
    </row>
    <row r="126" spans="1:34" ht="32.25" customHeight="1" x14ac:dyDescent="0.2">
      <c r="A126" s="133" t="s">
        <v>185</v>
      </c>
      <c r="B126" s="530"/>
      <c r="C126" s="531"/>
      <c r="D126" s="532"/>
      <c r="E126" s="533"/>
      <c r="F126" s="533"/>
      <c r="G126" s="534"/>
      <c r="H126" s="540"/>
      <c r="I126" s="535"/>
      <c r="J126" s="535"/>
      <c r="K126" s="535"/>
      <c r="L126" s="535"/>
      <c r="M126" s="535"/>
      <c r="N126" s="536"/>
      <c r="O126" s="58"/>
      <c r="P126" s="201"/>
      <c r="Q126" s="537"/>
      <c r="R126" s="538"/>
      <c r="S126" s="538"/>
      <c r="T126" s="538"/>
      <c r="U126" s="538"/>
      <c r="V126" s="538"/>
      <c r="W126" s="538"/>
      <c r="X126" s="539"/>
      <c r="Y126" s="58"/>
      <c r="Z126" s="58"/>
      <c r="AA126" s="173" t="b">
        <f t="shared" si="16"/>
        <v>0</v>
      </c>
      <c r="AH126" s="175" t="b">
        <f t="shared" si="15"/>
        <v>0</v>
      </c>
    </row>
    <row r="127" spans="1:34" ht="32.25" customHeight="1" x14ac:dyDescent="0.2">
      <c r="A127" s="133" t="s">
        <v>185</v>
      </c>
      <c r="B127" s="530"/>
      <c r="C127" s="531"/>
      <c r="D127" s="532"/>
      <c r="E127" s="533"/>
      <c r="F127" s="533"/>
      <c r="G127" s="534"/>
      <c r="H127" s="540"/>
      <c r="I127" s="535"/>
      <c r="J127" s="535"/>
      <c r="K127" s="535"/>
      <c r="L127" s="535"/>
      <c r="M127" s="535"/>
      <c r="N127" s="536"/>
      <c r="O127" s="58"/>
      <c r="P127" s="201"/>
      <c r="Q127" s="537"/>
      <c r="R127" s="538"/>
      <c r="S127" s="538"/>
      <c r="T127" s="538"/>
      <c r="U127" s="538"/>
      <c r="V127" s="538"/>
      <c r="W127" s="538"/>
      <c r="X127" s="539"/>
      <c r="Y127" s="58"/>
      <c r="Z127" s="58"/>
      <c r="AA127" s="173" t="b">
        <f t="shared" si="16"/>
        <v>0</v>
      </c>
      <c r="AH127" s="175" t="b">
        <f t="shared" si="15"/>
        <v>0</v>
      </c>
    </row>
    <row r="128" spans="1:34" ht="32.25" customHeight="1" x14ac:dyDescent="0.2">
      <c r="A128" s="133" t="s">
        <v>185</v>
      </c>
      <c r="B128" s="530"/>
      <c r="C128" s="531"/>
      <c r="D128" s="532"/>
      <c r="E128" s="533"/>
      <c r="F128" s="533"/>
      <c r="G128" s="534"/>
      <c r="H128" s="540"/>
      <c r="I128" s="535"/>
      <c r="J128" s="535"/>
      <c r="K128" s="535"/>
      <c r="L128" s="535"/>
      <c r="M128" s="535"/>
      <c r="N128" s="536"/>
      <c r="O128" s="144"/>
      <c r="P128" s="201"/>
      <c r="Q128" s="537"/>
      <c r="R128" s="538"/>
      <c r="S128" s="538"/>
      <c r="T128" s="538"/>
      <c r="U128" s="538"/>
      <c r="V128" s="538"/>
      <c r="W128" s="538"/>
      <c r="X128" s="539"/>
      <c r="Y128" s="58"/>
      <c r="Z128" s="58"/>
      <c r="AA128" s="173" t="b">
        <f t="shared" si="16"/>
        <v>0</v>
      </c>
      <c r="AH128" s="175" t="b">
        <f t="shared" si="15"/>
        <v>0</v>
      </c>
    </row>
    <row r="129" spans="1:35" ht="32.25" customHeight="1" x14ac:dyDescent="0.2">
      <c r="A129" s="133" t="s">
        <v>185</v>
      </c>
      <c r="B129" s="530"/>
      <c r="C129" s="531"/>
      <c r="D129" s="532"/>
      <c r="E129" s="533"/>
      <c r="F129" s="533"/>
      <c r="G129" s="534"/>
      <c r="H129" s="540"/>
      <c r="I129" s="535"/>
      <c r="J129" s="535"/>
      <c r="K129" s="535"/>
      <c r="L129" s="535"/>
      <c r="M129" s="535"/>
      <c r="N129" s="536"/>
      <c r="O129" s="58"/>
      <c r="P129" s="201"/>
      <c r="Q129" s="537"/>
      <c r="R129" s="538"/>
      <c r="S129" s="538"/>
      <c r="T129" s="538"/>
      <c r="U129" s="538"/>
      <c r="V129" s="538"/>
      <c r="W129" s="538"/>
      <c r="X129" s="539"/>
      <c r="Y129" s="58"/>
      <c r="Z129" s="58"/>
      <c r="AA129" s="173" t="b">
        <f t="shared" si="16"/>
        <v>0</v>
      </c>
      <c r="AH129" s="175" t="b">
        <f t="shared" si="15"/>
        <v>0</v>
      </c>
    </row>
    <row r="130" spans="1:35" ht="32.25" customHeight="1" x14ac:dyDescent="0.2">
      <c r="A130" s="133" t="s">
        <v>185</v>
      </c>
      <c r="B130" s="530"/>
      <c r="C130" s="531"/>
      <c r="D130" s="532"/>
      <c r="E130" s="533"/>
      <c r="F130" s="533"/>
      <c r="G130" s="534"/>
      <c r="H130" s="540"/>
      <c r="I130" s="535"/>
      <c r="J130" s="535"/>
      <c r="K130" s="535"/>
      <c r="L130" s="535"/>
      <c r="M130" s="535"/>
      <c r="N130" s="536"/>
      <c r="O130" s="58"/>
      <c r="P130" s="201"/>
      <c r="Q130" s="537"/>
      <c r="R130" s="538"/>
      <c r="S130" s="538"/>
      <c r="T130" s="538"/>
      <c r="U130" s="538"/>
      <c r="V130" s="538"/>
      <c r="W130" s="538"/>
      <c r="X130" s="539"/>
      <c r="Y130" s="58"/>
      <c r="Z130" s="58"/>
      <c r="AA130" s="173" t="b">
        <f t="shared" si="16"/>
        <v>0</v>
      </c>
      <c r="AH130" s="175" t="b">
        <f t="shared" si="15"/>
        <v>0</v>
      </c>
    </row>
    <row r="131" spans="1:35" ht="32.25" customHeight="1" x14ac:dyDescent="0.2">
      <c r="A131" s="133" t="s">
        <v>185</v>
      </c>
      <c r="B131" s="530"/>
      <c r="C131" s="531"/>
      <c r="D131" s="532"/>
      <c r="E131" s="533"/>
      <c r="F131" s="533"/>
      <c r="G131" s="534"/>
      <c r="H131" s="540"/>
      <c r="I131" s="535"/>
      <c r="J131" s="535"/>
      <c r="K131" s="535"/>
      <c r="L131" s="535"/>
      <c r="M131" s="535"/>
      <c r="N131" s="536"/>
      <c r="O131" s="58"/>
      <c r="P131" s="201"/>
      <c r="Q131" s="537"/>
      <c r="R131" s="538"/>
      <c r="S131" s="538"/>
      <c r="T131" s="538"/>
      <c r="U131" s="538"/>
      <c r="V131" s="538"/>
      <c r="W131" s="538"/>
      <c r="X131" s="539"/>
      <c r="Y131" s="58"/>
      <c r="Z131" s="58"/>
      <c r="AA131" s="173" t="b">
        <f t="shared" si="16"/>
        <v>0</v>
      </c>
      <c r="AH131" s="175" t="b">
        <f t="shared" si="15"/>
        <v>0</v>
      </c>
    </row>
    <row r="132" spans="1:35" ht="32.25" customHeight="1" x14ac:dyDescent="0.2">
      <c r="A132" s="133" t="s">
        <v>185</v>
      </c>
      <c r="B132" s="530"/>
      <c r="C132" s="531"/>
      <c r="D132" s="532"/>
      <c r="E132" s="533"/>
      <c r="F132" s="533"/>
      <c r="G132" s="534"/>
      <c r="H132" s="540"/>
      <c r="I132" s="535"/>
      <c r="J132" s="535"/>
      <c r="K132" s="535"/>
      <c r="L132" s="535"/>
      <c r="M132" s="535"/>
      <c r="N132" s="536"/>
      <c r="O132" s="58"/>
      <c r="P132" s="201"/>
      <c r="Q132" s="537"/>
      <c r="R132" s="538"/>
      <c r="S132" s="538"/>
      <c r="T132" s="538"/>
      <c r="U132" s="538"/>
      <c r="V132" s="538"/>
      <c r="W132" s="538"/>
      <c r="X132" s="539"/>
      <c r="Y132" s="58"/>
      <c r="Z132" s="58"/>
      <c r="AA132" s="173" t="b">
        <f t="shared" si="16"/>
        <v>0</v>
      </c>
      <c r="AH132" s="175" t="b">
        <f t="shared" si="15"/>
        <v>0</v>
      </c>
    </row>
    <row r="133" spans="1:35" ht="32.25" customHeight="1" x14ac:dyDescent="0.2">
      <c r="A133" s="133" t="s">
        <v>185</v>
      </c>
      <c r="B133" s="530"/>
      <c r="C133" s="531"/>
      <c r="D133" s="532"/>
      <c r="E133" s="533"/>
      <c r="F133" s="533"/>
      <c r="G133" s="534"/>
      <c r="H133" s="540"/>
      <c r="I133" s="535"/>
      <c r="J133" s="535"/>
      <c r="K133" s="535"/>
      <c r="L133" s="535"/>
      <c r="M133" s="535"/>
      <c r="N133" s="536"/>
      <c r="O133" s="58"/>
      <c r="P133" s="201"/>
      <c r="Q133" s="537"/>
      <c r="R133" s="538"/>
      <c r="S133" s="538"/>
      <c r="T133" s="538"/>
      <c r="U133" s="538"/>
      <c r="V133" s="538"/>
      <c r="W133" s="538"/>
      <c r="X133" s="539"/>
      <c r="Y133" s="58"/>
      <c r="Z133" s="58"/>
      <c r="AA133" s="173" t="b">
        <f t="shared" si="16"/>
        <v>0</v>
      </c>
      <c r="AH133" s="175" t="b">
        <f>OR(AA133:AG133)</f>
        <v>0</v>
      </c>
    </row>
    <row r="134" spans="1:35" x14ac:dyDescent="0.2">
      <c r="A134" s="133"/>
      <c r="B134" s="150"/>
      <c r="C134" s="139"/>
      <c r="D134" s="141"/>
      <c r="E134" s="139"/>
      <c r="F134" s="139"/>
      <c r="G134" s="6"/>
      <c r="H134" s="6"/>
      <c r="I134" s="6"/>
      <c r="J134" s="30"/>
      <c r="K134" s="147"/>
      <c r="L134" s="148"/>
      <c r="M134" s="279"/>
      <c r="N134" s="149"/>
      <c r="P134" s="26"/>
      <c r="X134" s="55"/>
      <c r="Y134" s="56"/>
      <c r="Z134" s="30"/>
    </row>
    <row r="135" spans="1:35" ht="29.25" customHeight="1" x14ac:dyDescent="0.2">
      <c r="A135" s="133"/>
      <c r="B135" s="139"/>
      <c r="C135" s="139"/>
      <c r="D135" s="141"/>
      <c r="E135" s="139"/>
      <c r="F135" s="139"/>
      <c r="G135" s="6"/>
      <c r="H135" s="481"/>
      <c r="I135" s="603"/>
      <c r="J135" s="603"/>
      <c r="K135" s="147"/>
      <c r="L135" s="604"/>
      <c r="M135" s="605"/>
      <c r="N135" s="605"/>
      <c r="P135" s="41"/>
      <c r="X135" s="55"/>
      <c r="Y135" s="56"/>
      <c r="Z135" s="30"/>
    </row>
    <row r="136" spans="1:35" x14ac:dyDescent="0.2">
      <c r="A136" s="133"/>
      <c r="B136" s="139"/>
      <c r="C136" s="139"/>
      <c r="D136" s="141"/>
      <c r="E136" s="139"/>
      <c r="F136" s="139"/>
      <c r="G136" s="6"/>
      <c r="H136" s="6"/>
      <c r="I136" s="6"/>
      <c r="J136" s="30"/>
      <c r="K136" s="147"/>
      <c r="L136" s="605"/>
      <c r="M136" s="605"/>
      <c r="N136" s="605"/>
      <c r="P136" s="26"/>
      <c r="X136" s="55"/>
      <c r="Y136" s="56"/>
      <c r="Z136" s="30"/>
    </row>
    <row r="137" spans="1:35" ht="15.75" customHeight="1" x14ac:dyDescent="0.2">
      <c r="A137" s="151"/>
      <c r="B137" s="606" t="s">
        <v>219</v>
      </c>
      <c r="C137" s="606"/>
      <c r="D137" s="606"/>
      <c r="E137" s="607"/>
      <c r="F137" s="139"/>
      <c r="G137" s="6"/>
      <c r="H137" s="6"/>
      <c r="I137" s="6"/>
      <c r="J137" s="30"/>
      <c r="K137" s="147"/>
      <c r="L137" s="148"/>
      <c r="M137" s="279"/>
      <c r="N137" s="137"/>
      <c r="P137" s="26"/>
      <c r="X137" s="55"/>
      <c r="Y137" s="56"/>
      <c r="Z137" s="30"/>
      <c r="AA137" s="178"/>
    </row>
    <row r="138" spans="1:35" ht="99" customHeight="1" x14ac:dyDescent="0.2">
      <c r="A138" s="133"/>
      <c r="B138" s="592"/>
      <c r="C138" s="593"/>
      <c r="D138" s="592" t="s">
        <v>255</v>
      </c>
      <c r="E138" s="594"/>
      <c r="F138" s="595"/>
      <c r="G138" s="596"/>
      <c r="H138" s="597" t="s">
        <v>133</v>
      </c>
      <c r="I138" s="598"/>
      <c r="J138" s="598"/>
      <c r="K138" s="529"/>
      <c r="L138" s="592" t="s">
        <v>387</v>
      </c>
      <c r="M138" s="594"/>
      <c r="N138" s="602"/>
      <c r="P138" s="59" t="s">
        <v>170</v>
      </c>
      <c r="Q138" s="608" t="s">
        <v>75</v>
      </c>
      <c r="R138" s="528"/>
      <c r="S138" s="528"/>
      <c r="T138" s="528"/>
      <c r="U138" s="528"/>
      <c r="V138" s="528"/>
      <c r="W138" s="528"/>
      <c r="X138" s="609"/>
      <c r="Y138" s="82"/>
      <c r="Z138" s="81"/>
    </row>
    <row r="139" spans="1:35" ht="34.5" customHeight="1" x14ac:dyDescent="0.2">
      <c r="A139" s="133" t="s">
        <v>185</v>
      </c>
      <c r="B139" s="530"/>
      <c r="C139" s="531"/>
      <c r="D139" s="532"/>
      <c r="E139" s="533"/>
      <c r="F139" s="533"/>
      <c r="G139" s="534"/>
      <c r="H139" s="577"/>
      <c r="I139" s="578"/>
      <c r="J139" s="578"/>
      <c r="K139" s="579"/>
      <c r="L139" s="583"/>
      <c r="M139" s="584"/>
      <c r="N139" s="585"/>
      <c r="O139" s="58"/>
      <c r="P139" s="201"/>
      <c r="Q139" s="537"/>
      <c r="R139" s="590"/>
      <c r="S139" s="590"/>
      <c r="T139" s="590"/>
      <c r="U139" s="590"/>
      <c r="V139" s="590"/>
      <c r="W139" s="590"/>
      <c r="X139" s="591"/>
      <c r="Y139" s="58"/>
      <c r="Z139" s="58"/>
    </row>
    <row r="140" spans="1:35" ht="32.25" customHeight="1" x14ac:dyDescent="0.2">
      <c r="A140" s="133" t="s">
        <v>185</v>
      </c>
      <c r="B140" s="530"/>
      <c r="C140" s="531"/>
      <c r="D140" s="532"/>
      <c r="E140" s="533"/>
      <c r="F140" s="533"/>
      <c r="G140" s="534"/>
      <c r="H140" s="577"/>
      <c r="I140" s="578"/>
      <c r="J140" s="578"/>
      <c r="K140" s="579"/>
      <c r="L140" s="583"/>
      <c r="M140" s="584"/>
      <c r="N140" s="585"/>
      <c r="O140" s="58"/>
      <c r="P140" s="201"/>
      <c r="Q140" s="537"/>
      <c r="R140" s="590"/>
      <c r="S140" s="590"/>
      <c r="T140" s="590"/>
      <c r="U140" s="590"/>
      <c r="V140" s="590"/>
      <c r="W140" s="590"/>
      <c r="X140" s="591"/>
      <c r="Y140" s="58"/>
      <c r="Z140" s="58"/>
    </row>
    <row r="141" spans="1:35" ht="32.25" customHeight="1" x14ac:dyDescent="0.2">
      <c r="A141" s="133" t="s">
        <v>185</v>
      </c>
      <c r="B141" s="530"/>
      <c r="C141" s="531"/>
      <c r="D141" s="532"/>
      <c r="E141" s="533"/>
      <c r="F141" s="533"/>
      <c r="G141" s="534"/>
      <c r="H141" s="577"/>
      <c r="I141" s="578"/>
      <c r="J141" s="578"/>
      <c r="K141" s="579"/>
      <c r="L141" s="583"/>
      <c r="M141" s="584"/>
      <c r="N141" s="585"/>
      <c r="O141" s="58"/>
      <c r="P141" s="201"/>
      <c r="Q141" s="537"/>
      <c r="R141" s="590"/>
      <c r="S141" s="590"/>
      <c r="T141" s="590"/>
      <c r="U141" s="590"/>
      <c r="V141" s="590"/>
      <c r="W141" s="590"/>
      <c r="X141" s="591"/>
      <c r="Y141" s="58"/>
      <c r="Z141" s="58"/>
    </row>
    <row r="142" spans="1:35" ht="32.25" customHeight="1" x14ac:dyDescent="0.2">
      <c r="A142" s="133" t="s">
        <v>185</v>
      </c>
      <c r="B142" s="530"/>
      <c r="C142" s="531"/>
      <c r="D142" s="532"/>
      <c r="E142" s="533"/>
      <c r="F142" s="533"/>
      <c r="G142" s="534"/>
      <c r="H142" s="577"/>
      <c r="I142" s="578"/>
      <c r="J142" s="578"/>
      <c r="K142" s="579"/>
      <c r="L142" s="583"/>
      <c r="M142" s="584"/>
      <c r="N142" s="585"/>
      <c r="O142" s="58"/>
      <c r="P142" s="201"/>
      <c r="Q142" s="537"/>
      <c r="R142" s="590"/>
      <c r="S142" s="590"/>
      <c r="T142" s="590"/>
      <c r="U142" s="590"/>
      <c r="V142" s="590"/>
      <c r="W142" s="590"/>
      <c r="X142" s="591"/>
      <c r="Y142" s="58"/>
      <c r="Z142" s="58"/>
    </row>
    <row r="143" spans="1:35" ht="32.25" customHeight="1" x14ac:dyDescent="0.2">
      <c r="A143" s="133" t="s">
        <v>185</v>
      </c>
      <c r="B143" s="530"/>
      <c r="C143" s="531"/>
      <c r="D143" s="532"/>
      <c r="E143" s="533"/>
      <c r="F143" s="533"/>
      <c r="G143" s="534"/>
      <c r="H143" s="577"/>
      <c r="I143" s="578"/>
      <c r="J143" s="578"/>
      <c r="K143" s="579"/>
      <c r="L143" s="583"/>
      <c r="M143" s="584"/>
      <c r="N143" s="585"/>
      <c r="O143" s="58"/>
      <c r="P143" s="201"/>
      <c r="Q143" s="537"/>
      <c r="R143" s="590"/>
      <c r="S143" s="590"/>
      <c r="T143" s="590"/>
      <c r="U143" s="590"/>
      <c r="V143" s="590"/>
      <c r="W143" s="590"/>
      <c r="X143" s="591"/>
      <c r="Y143" s="58"/>
      <c r="Z143" s="58"/>
      <c r="AG143" s="179"/>
      <c r="AH143" s="180"/>
      <c r="AI143" s="180"/>
    </row>
    <row r="144" spans="1:35" ht="32.25" customHeight="1" x14ac:dyDescent="0.2">
      <c r="A144" s="133" t="s">
        <v>185</v>
      </c>
      <c r="B144" s="530"/>
      <c r="C144" s="531"/>
      <c r="D144" s="532"/>
      <c r="E144" s="533"/>
      <c r="F144" s="533"/>
      <c r="G144" s="534"/>
      <c r="H144" s="577"/>
      <c r="I144" s="578"/>
      <c r="J144" s="578"/>
      <c r="K144" s="579"/>
      <c r="L144" s="583"/>
      <c r="M144" s="584"/>
      <c r="N144" s="585"/>
      <c r="O144" s="58"/>
      <c r="P144" s="201"/>
      <c r="Q144" s="537"/>
      <c r="R144" s="590"/>
      <c r="S144" s="590"/>
      <c r="T144" s="590"/>
      <c r="U144" s="590"/>
      <c r="V144" s="590"/>
      <c r="W144" s="590"/>
      <c r="X144" s="591"/>
      <c r="Y144" s="58"/>
      <c r="Z144" s="58"/>
      <c r="AA144" s="181"/>
      <c r="AB144" s="182"/>
      <c r="AG144" s="179"/>
      <c r="AH144" s="180"/>
      <c r="AI144" s="180"/>
    </row>
    <row r="145" spans="1:35" ht="32.25" customHeight="1" x14ac:dyDescent="0.2">
      <c r="A145" s="133" t="s">
        <v>185</v>
      </c>
      <c r="B145" s="530"/>
      <c r="C145" s="531"/>
      <c r="D145" s="532"/>
      <c r="E145" s="533"/>
      <c r="F145" s="533"/>
      <c r="G145" s="534"/>
      <c r="H145" s="577"/>
      <c r="I145" s="578"/>
      <c r="J145" s="578"/>
      <c r="K145" s="579"/>
      <c r="L145" s="583"/>
      <c r="M145" s="584"/>
      <c r="N145" s="585"/>
      <c r="O145" s="144"/>
      <c r="P145" s="201"/>
      <c r="Q145" s="537"/>
      <c r="R145" s="590"/>
      <c r="S145" s="590"/>
      <c r="T145" s="590"/>
      <c r="U145" s="590"/>
      <c r="V145" s="590"/>
      <c r="W145" s="590"/>
      <c r="X145" s="591"/>
      <c r="Y145" s="58"/>
      <c r="Z145" s="58"/>
      <c r="AA145" s="181"/>
      <c r="AB145" s="182"/>
      <c r="AG145" s="179"/>
      <c r="AH145" s="180"/>
      <c r="AI145" s="180"/>
    </row>
    <row r="146" spans="1:35" ht="32.25" customHeight="1" x14ac:dyDescent="0.2">
      <c r="A146" s="133" t="s">
        <v>185</v>
      </c>
      <c r="B146" s="530"/>
      <c r="C146" s="531"/>
      <c r="D146" s="532"/>
      <c r="E146" s="533"/>
      <c r="F146" s="533"/>
      <c r="G146" s="534"/>
      <c r="H146" s="577"/>
      <c r="I146" s="578"/>
      <c r="J146" s="578"/>
      <c r="K146" s="579"/>
      <c r="L146" s="583"/>
      <c r="M146" s="584"/>
      <c r="N146" s="585"/>
      <c r="O146" s="58"/>
      <c r="P146" s="201"/>
      <c r="Q146" s="537"/>
      <c r="R146" s="590"/>
      <c r="S146" s="590"/>
      <c r="T146" s="590"/>
      <c r="U146" s="590"/>
      <c r="V146" s="590"/>
      <c r="W146" s="590"/>
      <c r="X146" s="591"/>
      <c r="Y146" s="58"/>
      <c r="Z146" s="58"/>
      <c r="AA146" s="181"/>
      <c r="AB146" s="182"/>
      <c r="AG146" s="179"/>
      <c r="AH146" s="180"/>
      <c r="AI146" s="180"/>
    </row>
    <row r="147" spans="1:35" ht="32.25" customHeight="1" x14ac:dyDescent="0.2">
      <c r="A147" s="133" t="s">
        <v>185</v>
      </c>
      <c r="B147" s="530"/>
      <c r="C147" s="531"/>
      <c r="D147" s="532"/>
      <c r="E147" s="533"/>
      <c r="F147" s="533"/>
      <c r="G147" s="534"/>
      <c r="H147" s="577"/>
      <c r="I147" s="578"/>
      <c r="J147" s="578"/>
      <c r="K147" s="579"/>
      <c r="L147" s="583"/>
      <c r="M147" s="584"/>
      <c r="N147" s="585"/>
      <c r="O147" s="58"/>
      <c r="P147" s="201"/>
      <c r="Q147" s="537"/>
      <c r="R147" s="590"/>
      <c r="S147" s="590"/>
      <c r="T147" s="590"/>
      <c r="U147" s="590"/>
      <c r="V147" s="590"/>
      <c r="W147" s="590"/>
      <c r="X147" s="591"/>
      <c r="Y147" s="58"/>
      <c r="Z147" s="58"/>
      <c r="AA147" s="181"/>
      <c r="AB147" s="182"/>
      <c r="AG147" s="179"/>
      <c r="AH147" s="180"/>
      <c r="AI147" s="180"/>
    </row>
    <row r="148" spans="1:35" ht="32.25" customHeight="1" x14ac:dyDescent="0.2">
      <c r="A148" s="133" t="s">
        <v>185</v>
      </c>
      <c r="B148" s="530"/>
      <c r="C148" s="531"/>
      <c r="D148" s="532"/>
      <c r="E148" s="533"/>
      <c r="F148" s="533"/>
      <c r="G148" s="534"/>
      <c r="H148" s="577"/>
      <c r="I148" s="578"/>
      <c r="J148" s="578"/>
      <c r="K148" s="579"/>
      <c r="L148" s="583"/>
      <c r="M148" s="584"/>
      <c r="N148" s="585"/>
      <c r="O148" s="58"/>
      <c r="P148" s="201"/>
      <c r="Q148" s="537"/>
      <c r="R148" s="590"/>
      <c r="S148" s="590"/>
      <c r="T148" s="590"/>
      <c r="U148" s="590"/>
      <c r="V148" s="590"/>
      <c r="W148" s="590"/>
      <c r="X148" s="591"/>
      <c r="Y148" s="58"/>
      <c r="Z148" s="58"/>
      <c r="AA148" s="181"/>
      <c r="AB148" s="182"/>
    </row>
    <row r="149" spans="1:35" ht="80.25" customHeight="1" x14ac:dyDescent="0.2">
      <c r="A149" s="133"/>
      <c r="B149" s="592"/>
      <c r="C149" s="593"/>
      <c r="D149" s="592" t="s">
        <v>297</v>
      </c>
      <c r="E149" s="594"/>
      <c r="F149" s="595"/>
      <c r="G149" s="596"/>
      <c r="H149" s="597" t="s">
        <v>257</v>
      </c>
      <c r="I149" s="598"/>
      <c r="J149" s="598"/>
      <c r="K149" s="529"/>
      <c r="L149" s="592" t="s">
        <v>387</v>
      </c>
      <c r="M149" s="594"/>
      <c r="N149" s="602"/>
      <c r="O149" s="58"/>
      <c r="P149" s="161" t="s">
        <v>304</v>
      </c>
      <c r="Q149" s="599" t="s">
        <v>259</v>
      </c>
      <c r="R149" s="600"/>
      <c r="S149" s="601"/>
      <c r="T149" s="372" t="s">
        <v>260</v>
      </c>
      <c r="U149" s="373"/>
      <c r="V149" s="373"/>
      <c r="W149" s="373"/>
      <c r="X149" s="374"/>
      <c r="Z149" s="58"/>
      <c r="AA149" s="181"/>
      <c r="AB149" s="182"/>
      <c r="AG149" s="179"/>
      <c r="AH149" s="180"/>
      <c r="AI149" s="180"/>
    </row>
    <row r="150" spans="1:35" ht="32.25" customHeight="1" x14ac:dyDescent="0.2">
      <c r="A150" s="133" t="s">
        <v>185</v>
      </c>
      <c r="B150" s="530"/>
      <c r="C150" s="531"/>
      <c r="D150" s="532"/>
      <c r="E150" s="533"/>
      <c r="F150" s="533"/>
      <c r="G150" s="534"/>
      <c r="H150" s="577"/>
      <c r="I150" s="578"/>
      <c r="J150" s="578"/>
      <c r="K150" s="579"/>
      <c r="L150" s="583"/>
      <c r="M150" s="584"/>
      <c r="N150" s="585"/>
      <c r="O150" s="58"/>
      <c r="P150" s="225"/>
      <c r="Q150" s="577"/>
      <c r="R150" s="578"/>
      <c r="S150" s="579"/>
      <c r="T150" s="580"/>
      <c r="U150" s="581"/>
      <c r="V150" s="581"/>
      <c r="W150" s="581"/>
      <c r="X150" s="582"/>
      <c r="Y150" s="58"/>
      <c r="Z150" s="58"/>
      <c r="AA150" s="181"/>
      <c r="AB150" s="182"/>
      <c r="AG150" s="179"/>
      <c r="AH150" s="180"/>
      <c r="AI150" s="180"/>
    </row>
    <row r="151" spans="1:35" ht="32.25" customHeight="1" x14ac:dyDescent="0.2">
      <c r="A151" s="133" t="s">
        <v>185</v>
      </c>
      <c r="B151" s="530"/>
      <c r="C151" s="531"/>
      <c r="D151" s="532"/>
      <c r="E151" s="533"/>
      <c r="F151" s="533"/>
      <c r="G151" s="534"/>
      <c r="H151" s="577"/>
      <c r="I151" s="578"/>
      <c r="J151" s="578"/>
      <c r="K151" s="579"/>
      <c r="L151" s="583"/>
      <c r="M151" s="584"/>
      <c r="N151" s="585"/>
      <c r="O151" s="58"/>
      <c r="P151" s="225"/>
      <c r="Q151" s="577"/>
      <c r="R151" s="578"/>
      <c r="S151" s="579"/>
      <c r="T151" s="580"/>
      <c r="U151" s="581"/>
      <c r="V151" s="581"/>
      <c r="W151" s="581"/>
      <c r="X151" s="582"/>
      <c r="Y151" s="58"/>
      <c r="Z151" s="58"/>
      <c r="AA151" s="181"/>
      <c r="AB151" s="182"/>
      <c r="AG151" s="179"/>
      <c r="AH151" s="180"/>
      <c r="AI151" s="180"/>
    </row>
    <row r="152" spans="1:35" ht="32.25" customHeight="1" x14ac:dyDescent="0.2">
      <c r="A152" s="133" t="s">
        <v>185</v>
      </c>
      <c r="B152" s="530"/>
      <c r="C152" s="531"/>
      <c r="D152" s="532"/>
      <c r="E152" s="533"/>
      <c r="F152" s="533"/>
      <c r="G152" s="534"/>
      <c r="H152" s="577"/>
      <c r="I152" s="578"/>
      <c r="J152" s="578"/>
      <c r="K152" s="579"/>
      <c r="L152" s="583"/>
      <c r="M152" s="584"/>
      <c r="N152" s="585"/>
      <c r="O152" s="58"/>
      <c r="P152" s="225"/>
      <c r="Q152" s="577"/>
      <c r="R152" s="578"/>
      <c r="S152" s="579"/>
      <c r="T152" s="580"/>
      <c r="U152" s="581"/>
      <c r="V152" s="581"/>
      <c r="W152" s="581"/>
      <c r="X152" s="582"/>
      <c r="Y152" s="58"/>
      <c r="Z152" s="58"/>
      <c r="AA152" s="181"/>
      <c r="AB152" s="182"/>
      <c r="AG152" s="179"/>
      <c r="AH152" s="180"/>
      <c r="AI152" s="180"/>
    </row>
    <row r="153" spans="1:35" ht="32.25" customHeight="1" x14ac:dyDescent="0.2">
      <c r="A153" s="133" t="s">
        <v>185</v>
      </c>
      <c r="B153" s="530"/>
      <c r="C153" s="531"/>
      <c r="D153" s="532"/>
      <c r="E153" s="533"/>
      <c r="F153" s="533"/>
      <c r="G153" s="534"/>
      <c r="H153" s="577"/>
      <c r="I153" s="578"/>
      <c r="J153" s="578"/>
      <c r="K153" s="579"/>
      <c r="L153" s="583"/>
      <c r="M153" s="584"/>
      <c r="N153" s="585"/>
      <c r="O153" s="144"/>
      <c r="P153" s="225"/>
      <c r="Q153" s="577"/>
      <c r="R153" s="578"/>
      <c r="S153" s="579"/>
      <c r="T153" s="580"/>
      <c r="U153" s="581"/>
      <c r="V153" s="581"/>
      <c r="W153" s="581"/>
      <c r="X153" s="582"/>
      <c r="Y153" s="58"/>
      <c r="Z153" s="58"/>
      <c r="AA153" s="181"/>
      <c r="AB153" s="182"/>
      <c r="AG153" s="179"/>
      <c r="AH153" s="180"/>
      <c r="AI153" s="180"/>
    </row>
    <row r="154" spans="1:35" ht="32.25" customHeight="1" x14ac:dyDescent="0.2">
      <c r="A154" s="133" t="s">
        <v>185</v>
      </c>
      <c r="B154" s="530"/>
      <c r="C154" s="531"/>
      <c r="D154" s="532"/>
      <c r="E154" s="533"/>
      <c r="F154" s="533"/>
      <c r="G154" s="534"/>
      <c r="H154" s="577"/>
      <c r="I154" s="578"/>
      <c r="J154" s="578"/>
      <c r="K154" s="579"/>
      <c r="L154" s="583"/>
      <c r="M154" s="584"/>
      <c r="N154" s="585"/>
      <c r="O154" s="58"/>
      <c r="P154" s="225"/>
      <c r="Q154" s="577"/>
      <c r="R154" s="578"/>
      <c r="S154" s="579"/>
      <c r="T154" s="580"/>
      <c r="U154" s="581"/>
      <c r="V154" s="581"/>
      <c r="W154" s="581"/>
      <c r="X154" s="582"/>
      <c r="Y154" s="58"/>
      <c r="Z154" s="58"/>
      <c r="AA154" s="181"/>
      <c r="AB154" s="182"/>
    </row>
    <row r="155" spans="1:35" ht="32.25" customHeight="1" x14ac:dyDescent="0.2">
      <c r="A155" s="133" t="s">
        <v>185</v>
      </c>
      <c r="B155" s="530"/>
      <c r="C155" s="531"/>
      <c r="D155" s="532"/>
      <c r="E155" s="533"/>
      <c r="F155" s="533"/>
      <c r="G155" s="534"/>
      <c r="H155" s="577"/>
      <c r="I155" s="578"/>
      <c r="J155" s="578"/>
      <c r="K155" s="579"/>
      <c r="L155" s="583"/>
      <c r="M155" s="584"/>
      <c r="N155" s="585"/>
      <c r="O155" s="58"/>
      <c r="P155" s="225"/>
      <c r="Q155" s="577"/>
      <c r="R155" s="578"/>
      <c r="S155" s="579"/>
      <c r="T155" s="580"/>
      <c r="U155" s="581"/>
      <c r="V155" s="581"/>
      <c r="W155" s="581"/>
      <c r="X155" s="582"/>
      <c r="Y155" s="58"/>
      <c r="Z155" s="58"/>
      <c r="AA155" s="181"/>
      <c r="AB155" s="182"/>
      <c r="AG155" s="179"/>
      <c r="AH155" s="180"/>
      <c r="AI155" s="180"/>
    </row>
    <row r="156" spans="1:35" ht="32.25" customHeight="1" x14ac:dyDescent="0.2">
      <c r="A156" s="133" t="s">
        <v>185</v>
      </c>
      <c r="B156" s="530"/>
      <c r="C156" s="531"/>
      <c r="D156" s="532"/>
      <c r="E156" s="533"/>
      <c r="F156" s="533"/>
      <c r="G156" s="534"/>
      <c r="H156" s="577"/>
      <c r="I156" s="578"/>
      <c r="J156" s="578"/>
      <c r="K156" s="579"/>
      <c r="L156" s="583"/>
      <c r="M156" s="584"/>
      <c r="N156" s="585"/>
      <c r="O156" s="58"/>
      <c r="P156" s="225"/>
      <c r="Q156" s="577"/>
      <c r="R156" s="578"/>
      <c r="S156" s="579"/>
      <c r="T156" s="580"/>
      <c r="U156" s="581"/>
      <c r="V156" s="581"/>
      <c r="W156" s="581"/>
      <c r="X156" s="582"/>
      <c r="Y156" s="58"/>
      <c r="Z156" s="58"/>
      <c r="AA156" s="181"/>
      <c r="AB156" s="182"/>
      <c r="AG156" s="179"/>
      <c r="AH156" s="180"/>
      <c r="AI156" s="180"/>
    </row>
    <row r="157" spans="1:35" ht="32.25" customHeight="1" x14ac:dyDescent="0.2">
      <c r="A157" s="133" t="s">
        <v>185</v>
      </c>
      <c r="B157" s="530"/>
      <c r="C157" s="531"/>
      <c r="D157" s="532"/>
      <c r="E157" s="533"/>
      <c r="F157" s="533"/>
      <c r="G157" s="534"/>
      <c r="H157" s="577"/>
      <c r="I157" s="578"/>
      <c r="J157" s="578"/>
      <c r="K157" s="579"/>
      <c r="L157" s="583"/>
      <c r="M157" s="584"/>
      <c r="N157" s="585"/>
      <c r="O157" s="58"/>
      <c r="P157" s="225"/>
      <c r="Q157" s="577"/>
      <c r="R157" s="578"/>
      <c r="S157" s="579"/>
      <c r="T157" s="580"/>
      <c r="U157" s="581"/>
      <c r="V157" s="581"/>
      <c r="W157" s="581"/>
      <c r="X157" s="582"/>
      <c r="Y157" s="58"/>
      <c r="Z157" s="58"/>
      <c r="AA157" s="181"/>
      <c r="AB157" s="182"/>
      <c r="AG157" s="179"/>
      <c r="AH157" s="180"/>
      <c r="AI157" s="180"/>
    </row>
    <row r="158" spans="1:35" ht="32.25" customHeight="1" x14ac:dyDescent="0.2">
      <c r="A158" s="133" t="s">
        <v>185</v>
      </c>
      <c r="B158" s="530"/>
      <c r="C158" s="531"/>
      <c r="D158" s="532"/>
      <c r="E158" s="533"/>
      <c r="F158" s="533"/>
      <c r="G158" s="534"/>
      <c r="H158" s="577"/>
      <c r="I158" s="578"/>
      <c r="J158" s="578"/>
      <c r="K158" s="579"/>
      <c r="L158" s="583"/>
      <c r="M158" s="584"/>
      <c r="N158" s="585"/>
      <c r="O158" s="58"/>
      <c r="P158" s="225"/>
      <c r="Q158" s="577"/>
      <c r="R158" s="578"/>
      <c r="S158" s="579"/>
      <c r="T158" s="580"/>
      <c r="U158" s="581"/>
      <c r="V158" s="581"/>
      <c r="W158" s="581"/>
      <c r="X158" s="582"/>
      <c r="Y158" s="58"/>
      <c r="Z158" s="58"/>
      <c r="AA158" s="181"/>
      <c r="AB158" s="182"/>
      <c r="AG158" s="179"/>
      <c r="AH158" s="180"/>
      <c r="AI158" s="180"/>
    </row>
    <row r="159" spans="1:35" ht="32.25" customHeight="1" x14ac:dyDescent="0.2">
      <c r="A159" s="133" t="s">
        <v>185</v>
      </c>
      <c r="B159" s="530"/>
      <c r="C159" s="531"/>
      <c r="D159" s="532"/>
      <c r="E159" s="533"/>
      <c r="F159" s="533"/>
      <c r="G159" s="534"/>
      <c r="H159" s="577"/>
      <c r="I159" s="578"/>
      <c r="J159" s="578"/>
      <c r="K159" s="579"/>
      <c r="L159" s="583"/>
      <c r="M159" s="584"/>
      <c r="N159" s="585"/>
      <c r="O159" s="131"/>
      <c r="P159" s="225"/>
      <c r="Q159" s="577"/>
      <c r="R159" s="578"/>
      <c r="S159" s="579"/>
      <c r="T159" s="580"/>
      <c r="U159" s="581"/>
      <c r="V159" s="581"/>
      <c r="W159" s="581"/>
      <c r="X159" s="582"/>
      <c r="Y159" s="58"/>
      <c r="Z159" s="58"/>
      <c r="AA159" s="181"/>
      <c r="AB159" s="182"/>
      <c r="AG159" s="179"/>
      <c r="AH159" s="180"/>
      <c r="AI159" s="180"/>
    </row>
    <row r="160" spans="1:35" ht="6.75" customHeight="1" x14ac:dyDescent="0.2">
      <c r="A160" s="134">
        <v>1</v>
      </c>
      <c r="AA160" s="181"/>
      <c r="AB160" s="182"/>
      <c r="AG160" s="179"/>
      <c r="AH160" s="180"/>
      <c r="AI160" s="180"/>
    </row>
    <row r="161" spans="1:35" ht="26.25" customHeight="1" x14ac:dyDescent="0.2">
      <c r="A161" s="133">
        <v>1</v>
      </c>
      <c r="B161" s="41"/>
      <c r="D161" s="30"/>
      <c r="E161" s="30"/>
      <c r="F161" s="30"/>
      <c r="G161" s="30"/>
      <c r="H161" s="30"/>
      <c r="I161" s="30"/>
      <c r="J161" s="30"/>
      <c r="L161" s="589" t="s">
        <v>402</v>
      </c>
      <c r="M161" s="589"/>
      <c r="N161" s="589"/>
      <c r="P161" s="30"/>
      <c r="Q161" s="30"/>
      <c r="R161" s="30"/>
      <c r="S161" s="30"/>
      <c r="T161" s="30"/>
      <c r="U161" s="30"/>
      <c r="V161" s="30"/>
      <c r="W161" s="55"/>
      <c r="X161" s="56"/>
      <c r="Y161" s="30"/>
      <c r="Z161" s="30"/>
      <c r="AA161" s="181"/>
      <c r="AB161" s="182"/>
      <c r="AG161" s="179"/>
      <c r="AH161" s="180"/>
      <c r="AI161" s="180"/>
    </row>
    <row r="162" spans="1:35" ht="27" customHeight="1" x14ac:dyDescent="0.2">
      <c r="A162" s="133">
        <v>1</v>
      </c>
      <c r="B162" s="574"/>
      <c r="C162" s="575"/>
      <c r="F162" s="30"/>
      <c r="G162" s="60"/>
      <c r="H162" s="30"/>
      <c r="I162" s="30"/>
      <c r="J162" s="30"/>
      <c r="K162" s="84"/>
      <c r="L162" s="586">
        <f>SUM(L139:L159)</f>
        <v>0</v>
      </c>
      <c r="M162" s="587"/>
      <c r="N162" s="588"/>
      <c r="P162" s="89" t="str">
        <f>IF(UtvarderingsVal="Alt3","","Total erhållen poängsumma:")</f>
        <v>Total erhållen poängsumma:</v>
      </c>
      <c r="Q162" s="63">
        <f>SUMIF(P139:P148,"Ja",L139:L148)+SUM(P150:P159)</f>
        <v>0</v>
      </c>
      <c r="R162" s="576"/>
      <c r="S162" s="575"/>
      <c r="T162" s="30"/>
      <c r="U162" s="30"/>
      <c r="V162" s="30"/>
      <c r="W162" s="55"/>
      <c r="X162" s="164"/>
      <c r="Y162" s="56"/>
      <c r="Z162" s="58"/>
      <c r="AA162" s="181"/>
      <c r="AB162" s="182"/>
    </row>
    <row r="163" spans="1:35" x14ac:dyDescent="0.2">
      <c r="A163" s="133"/>
      <c r="B163" s="30"/>
      <c r="C163" s="30"/>
      <c r="D163" s="30"/>
      <c r="E163" s="30"/>
      <c r="F163" s="30"/>
      <c r="G163" s="30"/>
      <c r="H163" s="30"/>
      <c r="I163" s="30"/>
      <c r="J163" s="30"/>
      <c r="P163" s="30"/>
      <c r="Q163" s="30"/>
      <c r="R163" s="30"/>
      <c r="S163" s="30"/>
      <c r="T163" s="30"/>
      <c r="U163" s="30"/>
      <c r="V163" s="30"/>
      <c r="W163" s="30"/>
      <c r="X163" s="55"/>
      <c r="Y163" s="56"/>
      <c r="Z163" s="30"/>
      <c r="AA163" s="181"/>
      <c r="AB163" s="182"/>
      <c r="AG163" s="179"/>
      <c r="AH163" s="180"/>
      <c r="AI163" s="180"/>
    </row>
    <row r="164" spans="1:35" ht="21" customHeight="1" x14ac:dyDescent="0.2">
      <c r="C164" s="77"/>
      <c r="D164" s="77"/>
      <c r="E164" s="76"/>
      <c r="F164" s="76"/>
      <c r="G164" s="76"/>
      <c r="H164" s="76"/>
      <c r="I164" s="78"/>
      <c r="J164" s="3"/>
      <c r="P164" s="45"/>
      <c r="R164" s="3"/>
      <c r="S164" s="3"/>
      <c r="T164" s="41"/>
      <c r="U164" s="3"/>
      <c r="V164" s="47"/>
      <c r="W164" s="46"/>
      <c r="X164" s="30"/>
      <c r="Y164" s="30"/>
      <c r="Z164" s="30"/>
      <c r="AA164" s="181"/>
      <c r="AB164" s="182"/>
      <c r="AG164" s="179"/>
      <c r="AH164" s="180"/>
      <c r="AI164" s="180"/>
    </row>
    <row r="165" spans="1:35" ht="7.5" customHeight="1" x14ac:dyDescent="0.2">
      <c r="B165" s="77"/>
      <c r="C165" s="77"/>
      <c r="D165" s="77"/>
      <c r="E165" s="49"/>
      <c r="F165" s="49"/>
      <c r="G165" s="49"/>
      <c r="H165" s="49"/>
      <c r="J165" s="3"/>
      <c r="P165" s="45"/>
      <c r="R165" s="3"/>
      <c r="S165" s="3"/>
      <c r="T165" s="41"/>
      <c r="U165" s="3"/>
      <c r="V165" s="47"/>
      <c r="W165" s="46"/>
      <c r="X165" s="30"/>
      <c r="Y165" s="30"/>
      <c r="Z165" s="30"/>
      <c r="AA165" s="181"/>
      <c r="AB165" s="182"/>
      <c r="AG165" s="179"/>
      <c r="AH165" s="180"/>
      <c r="AI165" s="180"/>
    </row>
    <row r="166" spans="1:35" ht="23.25" customHeight="1" x14ac:dyDescent="0.2">
      <c r="A166" s="134" t="s">
        <v>155</v>
      </c>
      <c r="B166" s="98" t="s">
        <v>234</v>
      </c>
      <c r="C166" s="99"/>
      <c r="D166" s="100"/>
      <c r="E166" s="91"/>
      <c r="F166" s="101"/>
      <c r="G166" s="101"/>
      <c r="H166" s="101"/>
      <c r="I166" s="91"/>
      <c r="J166" s="93"/>
      <c r="K166" s="91"/>
      <c r="L166" s="92"/>
      <c r="M166" s="91"/>
      <c r="N166" s="102"/>
      <c r="P166" s="620" t="s">
        <v>127</v>
      </c>
      <c r="Q166" s="621"/>
      <c r="R166" s="624" t="s">
        <v>118</v>
      </c>
      <c r="S166" s="626" t="s">
        <v>250</v>
      </c>
      <c r="T166" s="627"/>
      <c r="U166" s="627"/>
      <c r="V166" s="627"/>
      <c r="W166" s="627"/>
      <c r="X166" s="621"/>
      <c r="Y166" s="164"/>
      <c r="Z166" s="30"/>
      <c r="AA166" s="181"/>
      <c r="AB166" s="182"/>
      <c r="AG166" s="179"/>
      <c r="AH166" s="180"/>
      <c r="AI166" s="180"/>
    </row>
    <row r="167" spans="1:35" ht="27" customHeight="1" x14ac:dyDescent="0.2">
      <c r="A167" s="134" t="s">
        <v>155</v>
      </c>
      <c r="B167" s="103" t="s">
        <v>131</v>
      </c>
      <c r="J167" s="3"/>
      <c r="N167" s="104"/>
      <c r="P167" s="622"/>
      <c r="Q167" s="623"/>
      <c r="R167" s="625"/>
      <c r="S167" s="622"/>
      <c r="T167" s="603"/>
      <c r="U167" s="603"/>
      <c r="V167" s="603"/>
      <c r="W167" s="603"/>
      <c r="X167" s="623"/>
      <c r="Y167" s="164"/>
      <c r="Z167" s="30"/>
      <c r="AA167" s="181"/>
      <c r="AB167" s="182"/>
      <c r="AG167" s="179"/>
      <c r="AH167" s="180"/>
      <c r="AI167" s="180"/>
    </row>
    <row r="168" spans="1:35" ht="66" customHeight="1" x14ac:dyDescent="0.25">
      <c r="A168" s="134" t="s">
        <v>155</v>
      </c>
      <c r="B168" s="128" t="s">
        <v>76</v>
      </c>
      <c r="J168" s="3"/>
      <c r="N168" s="104"/>
      <c r="P168" s="622"/>
      <c r="Q168" s="623"/>
      <c r="R168" s="625"/>
      <c r="S168" s="622"/>
      <c r="T168" s="603"/>
      <c r="U168" s="603"/>
      <c r="V168" s="603"/>
      <c r="W168" s="603"/>
      <c r="X168" s="623"/>
      <c r="Y168" s="164"/>
      <c r="Z168" s="30"/>
      <c r="AA168" s="181"/>
      <c r="AB168" s="182"/>
    </row>
    <row r="169" spans="1:35" ht="20.25" customHeight="1" x14ac:dyDescent="0.2">
      <c r="A169" s="134" t="s">
        <v>155</v>
      </c>
      <c r="B169" s="103" t="s">
        <v>130</v>
      </c>
      <c r="J169" s="115" t="s">
        <v>111</v>
      </c>
      <c r="N169" s="105"/>
      <c r="P169" s="129"/>
      <c r="Q169" s="541" t="s">
        <v>115</v>
      </c>
      <c r="R169" s="543" t="s">
        <v>112</v>
      </c>
      <c r="S169" s="545" t="s">
        <v>113</v>
      </c>
      <c r="T169" s="546"/>
      <c r="U169" s="545" t="s">
        <v>114</v>
      </c>
      <c r="V169" s="546"/>
      <c r="W169" s="549" t="s">
        <v>153</v>
      </c>
      <c r="X169" s="550"/>
      <c r="Y169" s="29"/>
      <c r="Z169" s="29"/>
      <c r="AA169" s="181"/>
      <c r="AB169" s="182"/>
    </row>
    <row r="170" spans="1:35" ht="21.75" customHeight="1" x14ac:dyDescent="0.2">
      <c r="A170" s="134" t="s">
        <v>155</v>
      </c>
      <c r="B170" s="116" t="s">
        <v>119</v>
      </c>
      <c r="C170" s="117"/>
      <c r="D170" s="118"/>
      <c r="E170" s="119"/>
      <c r="F170" s="120"/>
      <c r="G170" s="120"/>
      <c r="H170" s="121"/>
      <c r="I170" s="122" t="s">
        <v>152</v>
      </c>
      <c r="J170" s="142">
        <v>1</v>
      </c>
      <c r="L170" s="573"/>
      <c r="M170" s="573"/>
      <c r="N170" s="105"/>
      <c r="P170" s="130" t="s">
        <v>126</v>
      </c>
      <c r="Q170" s="542"/>
      <c r="R170" s="544"/>
      <c r="S170" s="547"/>
      <c r="T170" s="548"/>
      <c r="U170" s="547"/>
      <c r="V170" s="548"/>
      <c r="W170" s="551"/>
      <c r="X170" s="552"/>
      <c r="Y170" s="29"/>
      <c r="Z170" s="29"/>
      <c r="AA170" s="181"/>
      <c r="AB170" s="182"/>
    </row>
    <row r="171" spans="1:35" ht="21.75" customHeight="1" x14ac:dyDescent="0.2">
      <c r="A171" s="134" t="s">
        <v>155</v>
      </c>
      <c r="B171" s="116" t="s">
        <v>123</v>
      </c>
      <c r="C171" s="119"/>
      <c r="D171" s="123"/>
      <c r="E171" s="119"/>
      <c r="F171" s="120"/>
      <c r="G171" s="120"/>
      <c r="H171" s="121"/>
      <c r="I171" s="122" t="s">
        <v>173</v>
      </c>
      <c r="J171" s="142">
        <v>0</v>
      </c>
      <c r="L171" s="553"/>
      <c r="M171" s="553"/>
      <c r="N171" s="105"/>
      <c r="P171" s="112">
        <f>X75+X92</f>
        <v>0</v>
      </c>
      <c r="Q171" s="113">
        <f>J170</f>
        <v>1</v>
      </c>
      <c r="R171" s="143">
        <v>95000</v>
      </c>
      <c r="S171" s="554">
        <f>IFERROR(R171/P171*100,0)</f>
        <v>0</v>
      </c>
      <c r="T171" s="555"/>
      <c r="U171" s="556">
        <f>IFERROR(S171*Q171,"")</f>
        <v>0</v>
      </c>
      <c r="V171" s="557"/>
      <c r="W171" s="558" t="str">
        <f>IFERROR(SUM(U171+U173),"")</f>
        <v/>
      </c>
      <c r="X171" s="559"/>
      <c r="Y171" s="29"/>
      <c r="Z171" s="29"/>
      <c r="AA171" s="181"/>
      <c r="AB171" s="182"/>
    </row>
    <row r="172" spans="1:35" ht="29.25" customHeight="1" x14ac:dyDescent="0.2">
      <c r="A172" s="134" t="s">
        <v>155</v>
      </c>
      <c r="B172" s="564" t="s">
        <v>48</v>
      </c>
      <c r="C172" s="565"/>
      <c r="D172" s="566"/>
      <c r="E172" s="119"/>
      <c r="F172" s="124"/>
      <c r="G172" s="124"/>
      <c r="H172" s="125"/>
      <c r="I172" s="126" t="s">
        <v>49</v>
      </c>
      <c r="J172" s="127">
        <f>J171+J170</f>
        <v>1</v>
      </c>
      <c r="L172" s="79"/>
      <c r="M172" s="79"/>
      <c r="N172" s="106"/>
      <c r="P172" s="85" t="s">
        <v>120</v>
      </c>
      <c r="Q172" s="86"/>
      <c r="R172" s="87"/>
      <c r="S172" s="567"/>
      <c r="T172" s="568"/>
      <c r="U172" s="569"/>
      <c r="V172" s="570"/>
      <c r="W172" s="560"/>
      <c r="X172" s="561"/>
      <c r="Y172" s="29"/>
      <c r="Z172" s="29"/>
      <c r="AA172" s="181"/>
      <c r="AB172" s="182"/>
      <c r="AG172" s="179"/>
      <c r="AH172" s="180"/>
      <c r="AI172" s="180"/>
    </row>
    <row r="173" spans="1:35" ht="27.75" customHeight="1" x14ac:dyDescent="0.2">
      <c r="A173" s="134" t="s">
        <v>155</v>
      </c>
      <c r="B173" s="107"/>
      <c r="C173" s="108"/>
      <c r="D173" s="108"/>
      <c r="E173" s="108"/>
      <c r="F173" s="108"/>
      <c r="G173" s="108"/>
      <c r="H173" s="108"/>
      <c r="I173" s="108"/>
      <c r="J173" s="109"/>
      <c r="K173" s="110"/>
      <c r="L173" s="110"/>
      <c r="M173" s="110"/>
      <c r="N173" s="111"/>
      <c r="P173" s="114">
        <f>Q162</f>
        <v>0</v>
      </c>
      <c r="Q173" s="113">
        <f>J171</f>
        <v>0</v>
      </c>
      <c r="R173" s="290"/>
      <c r="S173" s="571"/>
      <c r="T173" s="572"/>
      <c r="U173" s="556" t="str">
        <f>IFERROR(((P173/L162)*100)*Q173,"")</f>
        <v/>
      </c>
      <c r="V173" s="557"/>
      <c r="W173" s="562"/>
      <c r="X173" s="563"/>
      <c r="Y173" s="29"/>
      <c r="Z173" s="29"/>
      <c r="AA173" s="181"/>
      <c r="AB173" s="182"/>
      <c r="AG173" s="179"/>
      <c r="AH173" s="180"/>
      <c r="AI173" s="180"/>
    </row>
    <row r="174" spans="1:35" ht="8.25" customHeight="1" x14ac:dyDescent="0.2">
      <c r="A174" s="134" t="s">
        <v>155</v>
      </c>
      <c r="J174" s="3"/>
      <c r="L174" s="68"/>
      <c r="M174" s="68"/>
      <c r="N174" s="68"/>
      <c r="P174" s="50"/>
      <c r="R174" s="50"/>
      <c r="S174" s="481"/>
      <c r="T174" s="481"/>
      <c r="U174" s="481"/>
      <c r="V174" s="481"/>
      <c r="W174" s="29"/>
      <c r="Y174" s="29"/>
      <c r="Z174" s="29"/>
      <c r="AA174" s="181"/>
      <c r="AB174" s="182"/>
      <c r="AG174" s="179"/>
      <c r="AH174" s="180"/>
      <c r="AI174" s="180"/>
    </row>
    <row r="175" spans="1:35" x14ac:dyDescent="0.2">
      <c r="B175" s="75"/>
      <c r="C175" s="75"/>
      <c r="D175" s="75"/>
      <c r="E175" s="75"/>
      <c r="F175" s="75"/>
      <c r="G175" s="75"/>
      <c r="H175" s="75"/>
      <c r="I175" s="75"/>
      <c r="J175" s="3"/>
      <c r="L175" s="69"/>
      <c r="M175" s="69"/>
      <c r="N175" s="69"/>
      <c r="P175" s="57"/>
      <c r="R175" s="6"/>
      <c r="U175" s="29"/>
      <c r="V175" s="29"/>
      <c r="W175" s="3"/>
      <c r="AA175" s="181"/>
      <c r="AB175" s="182"/>
      <c r="AG175" s="179"/>
      <c r="AH175" s="180"/>
      <c r="AI175" s="180"/>
    </row>
    <row r="176" spans="1:35" x14ac:dyDescent="0.2">
      <c r="B176" s="75"/>
      <c r="C176" s="75"/>
      <c r="D176" s="75"/>
      <c r="E176" s="75"/>
      <c r="F176" s="75"/>
      <c r="G176" s="75"/>
      <c r="H176" s="75"/>
      <c r="I176" s="75"/>
      <c r="J176" s="3"/>
      <c r="L176" s="69"/>
      <c r="M176" s="69"/>
      <c r="N176" s="69"/>
      <c r="P176" s="291"/>
      <c r="R176" s="6"/>
      <c r="U176" s="29"/>
      <c r="V176" s="29"/>
      <c r="W176" s="3"/>
      <c r="AA176" s="181"/>
      <c r="AB176" s="182"/>
    </row>
    <row r="177" spans="2:35" ht="18" x14ac:dyDescent="0.2">
      <c r="B177" s="387" t="s">
        <v>217</v>
      </c>
      <c r="C177" s="387"/>
      <c r="D177" s="387"/>
      <c r="E177" s="387"/>
      <c r="F177" s="387"/>
      <c r="H177" s="61"/>
      <c r="I177" s="61"/>
      <c r="J177" s="61"/>
      <c r="S177" s="30"/>
      <c r="T177" s="30"/>
      <c r="U177" s="30"/>
      <c r="W177" s="30"/>
      <c r="AA177" s="181"/>
      <c r="AB177" s="182"/>
    </row>
    <row r="178" spans="2:35" ht="26.25" customHeight="1" x14ac:dyDescent="0.2">
      <c r="B178" s="509" t="s">
        <v>216</v>
      </c>
      <c r="C178" s="510"/>
      <c r="D178" s="510"/>
      <c r="E178" s="510"/>
      <c r="F178" s="510"/>
      <c r="G178" s="510"/>
      <c r="H178" s="510"/>
      <c r="I178" s="510"/>
      <c r="J178" s="61"/>
      <c r="S178" s="30"/>
      <c r="T178" s="30"/>
      <c r="U178" s="30"/>
      <c r="W178" s="30"/>
      <c r="AA178" s="181"/>
      <c r="AB178" s="182"/>
    </row>
    <row r="179" spans="2:35" x14ac:dyDescent="0.2">
      <c r="B179" s="26" t="s">
        <v>121</v>
      </c>
      <c r="H179" s="61"/>
      <c r="I179" s="61"/>
      <c r="J179" s="61"/>
      <c r="K179" s="41"/>
      <c r="P179" s="26"/>
      <c r="U179" s="30"/>
      <c r="V179" s="30"/>
      <c r="W179" s="30"/>
      <c r="AA179" s="181"/>
      <c r="AB179" s="182"/>
    </row>
    <row r="180" spans="2:35" ht="19.5" customHeight="1" x14ac:dyDescent="0.2">
      <c r="B180" s="346" t="s">
        <v>238</v>
      </c>
      <c r="C180" s="470"/>
      <c r="D180" s="470"/>
      <c r="E180" s="470"/>
      <c r="F180" s="470"/>
      <c r="G180" s="470"/>
      <c r="H180" s="470"/>
      <c r="I180" s="471"/>
      <c r="J180" s="61"/>
      <c r="K180" s="41"/>
      <c r="P180" s="476"/>
      <c r="Q180" s="476"/>
      <c r="R180" s="476"/>
      <c r="S180" s="476"/>
      <c r="T180" s="281"/>
      <c r="U180" s="30"/>
      <c r="AA180" s="181"/>
      <c r="AB180" s="182"/>
    </row>
    <row r="181" spans="2:35" ht="19.5" customHeight="1" x14ac:dyDescent="0.2">
      <c r="B181" s="342"/>
      <c r="C181" s="343"/>
      <c r="D181" s="343"/>
      <c r="E181" s="343"/>
      <c r="F181" s="343"/>
      <c r="G181" s="343"/>
      <c r="H181" s="343"/>
      <c r="I181" s="344"/>
      <c r="J181" s="61"/>
      <c r="K181" s="41"/>
      <c r="U181" s="30"/>
      <c r="AA181" s="181"/>
      <c r="AB181" s="182"/>
    </row>
    <row r="182" spans="2:35" ht="19.5" customHeight="1" x14ac:dyDescent="0.2">
      <c r="B182" s="342"/>
      <c r="C182" s="343"/>
      <c r="D182" s="343"/>
      <c r="E182" s="343"/>
      <c r="F182" s="343"/>
      <c r="G182" s="343"/>
      <c r="H182" s="343"/>
      <c r="I182" s="344"/>
      <c r="K182" s="41"/>
      <c r="U182" s="30"/>
      <c r="X182" s="283"/>
      <c r="Y182" s="283"/>
      <c r="Z182" s="188"/>
      <c r="AA182" s="181"/>
      <c r="AB182" s="182"/>
    </row>
    <row r="183" spans="2:35" ht="19.5" customHeight="1" x14ac:dyDescent="0.2">
      <c r="B183" s="345"/>
      <c r="C183" s="345"/>
      <c r="D183" s="345"/>
      <c r="E183" s="345"/>
      <c r="F183" s="345"/>
      <c r="G183" s="345"/>
      <c r="H183" s="345"/>
      <c r="I183" s="345"/>
      <c r="K183" s="41"/>
      <c r="U183" s="30"/>
      <c r="X183" s="283"/>
      <c r="Y183" s="283"/>
      <c r="Z183" s="188"/>
      <c r="AA183" s="181"/>
      <c r="AB183" s="182"/>
    </row>
    <row r="184" spans="2:35" ht="12.75" customHeight="1" x14ac:dyDescent="0.2">
      <c r="J184" s="3"/>
      <c r="P184" s="3"/>
      <c r="Q184" s="3"/>
      <c r="R184" s="3"/>
      <c r="S184" s="3"/>
      <c r="T184" s="3"/>
      <c r="U184" s="30"/>
      <c r="X184" s="283"/>
      <c r="Y184" s="283"/>
      <c r="Z184" s="188"/>
      <c r="AA184" s="181"/>
      <c r="AB184" s="182"/>
    </row>
    <row r="185" spans="2:35" ht="19.5" customHeight="1" x14ac:dyDescent="0.2">
      <c r="B185" s="26" t="s">
        <v>223</v>
      </c>
      <c r="P185" s="26"/>
      <c r="U185" s="30"/>
      <c r="X185" s="283"/>
      <c r="Y185" s="283"/>
      <c r="Z185" s="188"/>
      <c r="AA185" s="181"/>
      <c r="AB185" s="182"/>
    </row>
    <row r="186" spans="2:35" ht="19.5" customHeight="1" x14ac:dyDescent="0.2">
      <c r="B186" s="341" t="s">
        <v>172</v>
      </c>
      <c r="C186" s="341"/>
      <c r="D186" s="341"/>
      <c r="E186" s="341"/>
      <c r="F186" s="341"/>
      <c r="G186" s="341"/>
      <c r="H186" s="341"/>
      <c r="I186" s="341"/>
      <c r="P186" s="476"/>
      <c r="Q186" s="476"/>
      <c r="R186" s="476"/>
      <c r="S186" s="476"/>
      <c r="T186" s="281"/>
      <c r="U186" s="30"/>
      <c r="X186" s="283"/>
      <c r="Y186" s="283"/>
      <c r="Z186" s="188"/>
      <c r="AA186" s="181"/>
      <c r="AB186" s="182"/>
    </row>
    <row r="187" spans="2:35" ht="19.5" customHeight="1" x14ac:dyDescent="0.2">
      <c r="B187" s="345"/>
      <c r="C187" s="345"/>
      <c r="D187" s="345"/>
      <c r="E187" s="345"/>
      <c r="F187" s="345"/>
      <c r="G187" s="345"/>
      <c r="H187" s="345"/>
      <c r="I187" s="345"/>
      <c r="U187" s="30"/>
      <c r="X187" s="283"/>
      <c r="Y187" s="283"/>
      <c r="Z187" s="188"/>
      <c r="AA187" s="181"/>
      <c r="AB187" s="182"/>
    </row>
    <row r="188" spans="2:35" ht="19.5" customHeight="1" x14ac:dyDescent="0.2">
      <c r="B188" s="345"/>
      <c r="C188" s="345"/>
      <c r="D188" s="345"/>
      <c r="E188" s="345"/>
      <c r="F188" s="345"/>
      <c r="G188" s="345"/>
      <c r="H188" s="345"/>
      <c r="I188" s="345"/>
      <c r="U188" s="30"/>
      <c r="X188" s="283"/>
      <c r="Y188" s="283"/>
      <c r="Z188" s="188"/>
      <c r="AA188" s="181"/>
      <c r="AB188" s="182"/>
    </row>
    <row r="189" spans="2:35" ht="19.5" customHeight="1" x14ac:dyDescent="0.2">
      <c r="B189" s="345"/>
      <c r="C189" s="345"/>
      <c r="D189" s="345"/>
      <c r="E189" s="345"/>
      <c r="F189" s="345"/>
      <c r="G189" s="345"/>
      <c r="H189" s="345"/>
      <c r="I189" s="345"/>
      <c r="U189" s="30"/>
      <c r="X189" s="283"/>
      <c r="Y189" s="283"/>
      <c r="Z189" s="188"/>
      <c r="AA189" s="181"/>
      <c r="AB189" s="182"/>
    </row>
    <row r="190" spans="2:35" ht="19.5" customHeight="1" x14ac:dyDescent="0.2">
      <c r="U190" s="30"/>
      <c r="X190" s="283"/>
      <c r="Y190" s="283"/>
      <c r="Z190" s="188"/>
      <c r="AA190" s="181"/>
      <c r="AB190" s="182"/>
    </row>
    <row r="191" spans="2:35" ht="19.5" customHeight="1" x14ac:dyDescent="0.2">
      <c r="B191" s="26" t="s">
        <v>388</v>
      </c>
      <c r="P191" s="26"/>
      <c r="U191" s="30"/>
      <c r="X191" s="283"/>
      <c r="Y191" s="283"/>
      <c r="Z191" s="188"/>
      <c r="AG191" s="179"/>
      <c r="AH191" s="180"/>
      <c r="AI191" s="180"/>
    </row>
    <row r="192" spans="2:35" ht="19.5" customHeight="1" x14ac:dyDescent="0.2">
      <c r="B192" s="341" t="s">
        <v>389</v>
      </c>
      <c r="C192" s="341"/>
      <c r="D192" s="341"/>
      <c r="E192" s="341"/>
      <c r="F192" s="341"/>
      <c r="G192" s="341"/>
      <c r="H192" s="341"/>
      <c r="I192" s="341"/>
      <c r="P192" s="481"/>
      <c r="Q192" s="481"/>
      <c r="R192" s="481"/>
      <c r="S192" s="481"/>
      <c r="T192" s="281"/>
      <c r="U192" s="30"/>
      <c r="X192" s="283"/>
      <c r="Y192" s="283"/>
      <c r="Z192" s="188"/>
      <c r="AG192" s="179"/>
      <c r="AH192" s="180"/>
      <c r="AI192" s="180"/>
    </row>
    <row r="193" spans="2:35" ht="19.5" customHeight="1" x14ac:dyDescent="0.2">
      <c r="B193" s="345" t="s">
        <v>394</v>
      </c>
      <c r="C193" s="345"/>
      <c r="D193" s="345"/>
      <c r="E193" s="345"/>
      <c r="F193" s="345"/>
      <c r="G193" s="345"/>
      <c r="H193" s="345"/>
      <c r="I193" s="345"/>
      <c r="U193" s="30"/>
      <c r="X193" s="283"/>
      <c r="Y193" s="283"/>
      <c r="Z193" s="188"/>
      <c r="AG193" s="179"/>
      <c r="AH193" s="180"/>
      <c r="AI193" s="180"/>
    </row>
    <row r="194" spans="2:35" ht="19.5" customHeight="1" x14ac:dyDescent="0.2">
      <c r="U194" s="30"/>
      <c r="X194" s="283"/>
      <c r="Y194" s="283"/>
      <c r="Z194" s="188"/>
      <c r="AG194" s="179"/>
      <c r="AH194" s="180"/>
      <c r="AI194" s="180"/>
    </row>
    <row r="195" spans="2:35" ht="19.5" customHeight="1" x14ac:dyDescent="0.2">
      <c r="B195" s="26" t="s">
        <v>224</v>
      </c>
      <c r="P195" s="26"/>
      <c r="U195" s="30"/>
      <c r="X195" s="283"/>
      <c r="Y195" s="283"/>
      <c r="Z195" s="188"/>
      <c r="AA195" s="181"/>
      <c r="AB195" s="182"/>
    </row>
    <row r="196" spans="2:35" ht="19.5" customHeight="1" x14ac:dyDescent="0.2">
      <c r="B196" s="341" t="s">
        <v>225</v>
      </c>
      <c r="C196" s="341"/>
      <c r="D196" s="341"/>
      <c r="E196" s="341"/>
      <c r="F196" s="341"/>
      <c r="G196" s="341"/>
      <c r="H196" s="341"/>
      <c r="I196" s="341"/>
      <c r="P196" s="481"/>
      <c r="Q196" s="481"/>
      <c r="R196" s="481"/>
      <c r="S196" s="481"/>
      <c r="T196" s="281"/>
      <c r="U196" s="30"/>
      <c r="X196" s="283"/>
      <c r="Y196" s="283"/>
      <c r="Z196" s="188"/>
      <c r="AA196" s="181"/>
      <c r="AB196" s="182"/>
    </row>
    <row r="197" spans="2:35" ht="19.5" customHeight="1" x14ac:dyDescent="0.2">
      <c r="B197" s="345"/>
      <c r="C197" s="345"/>
      <c r="D197" s="345"/>
      <c r="E197" s="345"/>
      <c r="F197" s="345"/>
      <c r="G197" s="345"/>
      <c r="H197" s="345"/>
      <c r="I197" s="345"/>
      <c r="U197" s="30"/>
      <c r="X197" s="283"/>
      <c r="Y197" s="283"/>
      <c r="Z197" s="188"/>
      <c r="AA197" s="181"/>
      <c r="AB197" s="182"/>
    </row>
    <row r="198" spans="2:35" ht="19.5" customHeight="1" x14ac:dyDescent="0.2">
      <c r="B198" s="345"/>
      <c r="C198" s="345"/>
      <c r="D198" s="345"/>
      <c r="E198" s="345"/>
      <c r="F198" s="345"/>
      <c r="G198" s="345"/>
      <c r="H198" s="345"/>
      <c r="I198" s="345"/>
      <c r="U198" s="30"/>
      <c r="X198" s="283"/>
      <c r="Y198" s="283"/>
      <c r="Z198" s="188"/>
      <c r="AA198" s="181"/>
      <c r="AB198" s="182"/>
    </row>
    <row r="199" spans="2:35" ht="19.5" customHeight="1" x14ac:dyDescent="0.2">
      <c r="B199" s="345"/>
      <c r="C199" s="345"/>
      <c r="D199" s="345"/>
      <c r="E199" s="345"/>
      <c r="F199" s="345"/>
      <c r="G199" s="345"/>
      <c r="H199" s="345"/>
      <c r="I199" s="345"/>
      <c r="U199" s="30"/>
      <c r="X199" s="283"/>
      <c r="Y199" s="283"/>
      <c r="Z199" s="188"/>
      <c r="AA199" s="181"/>
      <c r="AB199" s="182"/>
    </row>
    <row r="200" spans="2:35" ht="19.5" customHeight="1" x14ac:dyDescent="0.2">
      <c r="B200" s="345"/>
      <c r="C200" s="345"/>
      <c r="D200" s="345"/>
      <c r="E200" s="345"/>
      <c r="F200" s="345"/>
      <c r="G200" s="345"/>
      <c r="H200" s="345"/>
      <c r="I200" s="345"/>
      <c r="U200" s="30"/>
      <c r="X200" s="283"/>
      <c r="Y200" s="283"/>
      <c r="Z200" s="188"/>
      <c r="AA200" s="181"/>
      <c r="AB200" s="182"/>
    </row>
    <row r="201" spans="2:35" ht="19.5" customHeight="1" x14ac:dyDescent="0.2">
      <c r="B201" s="345"/>
      <c r="C201" s="345"/>
      <c r="D201" s="345"/>
      <c r="E201" s="345"/>
      <c r="F201" s="345"/>
      <c r="G201" s="345"/>
      <c r="H201" s="345"/>
      <c r="I201" s="345"/>
      <c r="U201" s="30"/>
      <c r="X201" s="283"/>
      <c r="Y201" s="283"/>
      <c r="Z201" s="188"/>
      <c r="AA201" s="181"/>
      <c r="AB201" s="182"/>
    </row>
    <row r="202" spans="2:35" ht="17.25" customHeight="1" x14ac:dyDescent="0.2">
      <c r="B202" s="39"/>
      <c r="C202" s="39"/>
      <c r="D202" s="39"/>
      <c r="E202" s="39"/>
      <c r="F202" s="39"/>
      <c r="H202" s="33"/>
      <c r="I202" s="33"/>
      <c r="J202" s="33"/>
      <c r="P202" s="32"/>
      <c r="S202" s="30"/>
      <c r="T202" s="30"/>
      <c r="U202" s="30"/>
      <c r="X202" s="283"/>
      <c r="Y202" s="283"/>
      <c r="Z202" s="188"/>
      <c r="AA202" s="181"/>
      <c r="AB202" s="182"/>
    </row>
    <row r="203" spans="2:35" ht="19.5" customHeight="1" x14ac:dyDescent="0.2">
      <c r="B203" s="26" t="s">
        <v>166</v>
      </c>
      <c r="P203" s="26"/>
      <c r="U203" s="30"/>
      <c r="X203" s="283"/>
      <c r="Y203" s="283"/>
      <c r="Z203" s="188"/>
      <c r="AA203" s="181"/>
      <c r="AB203" s="182"/>
      <c r="AC203" s="183"/>
      <c r="AD203" s="183"/>
      <c r="AE203" s="183"/>
      <c r="AF203" s="183"/>
      <c r="AG203" s="183"/>
      <c r="AH203" s="184"/>
      <c r="AI203" s="184"/>
    </row>
    <row r="204" spans="2:35" ht="19.5" customHeight="1" x14ac:dyDescent="0.2">
      <c r="B204" s="341" t="s">
        <v>195</v>
      </c>
      <c r="C204" s="341"/>
      <c r="D204" s="341"/>
      <c r="E204" s="341"/>
      <c r="F204" s="341"/>
      <c r="G204" s="341"/>
      <c r="H204" s="341"/>
      <c r="I204" s="341"/>
      <c r="K204" s="41"/>
      <c r="P204" s="476"/>
      <c r="Q204" s="476"/>
      <c r="R204" s="476"/>
      <c r="S204" s="476"/>
      <c r="T204" s="281"/>
      <c r="U204" s="30"/>
      <c r="X204" s="283"/>
      <c r="Y204" s="283"/>
      <c r="Z204" s="188"/>
      <c r="AA204" s="181"/>
      <c r="AB204" s="182"/>
      <c r="AC204" s="185"/>
      <c r="AD204" s="185"/>
      <c r="AE204" s="185"/>
      <c r="AF204" s="185"/>
      <c r="AG204" s="185"/>
      <c r="AH204" s="186"/>
      <c r="AI204" s="186"/>
    </row>
    <row r="205" spans="2:35" ht="19.5" customHeight="1" x14ac:dyDescent="0.2">
      <c r="B205" s="345"/>
      <c r="C205" s="345"/>
      <c r="D205" s="345"/>
      <c r="E205" s="345"/>
      <c r="F205" s="345"/>
      <c r="G205" s="345"/>
      <c r="H205" s="345"/>
      <c r="I205" s="345"/>
      <c r="K205" s="41"/>
      <c r="U205" s="30"/>
      <c r="X205" s="283"/>
      <c r="Y205" s="283"/>
      <c r="Z205" s="188"/>
      <c r="AA205" s="181"/>
      <c r="AB205" s="182"/>
    </row>
    <row r="206" spans="2:35" ht="19.5" customHeight="1" x14ac:dyDescent="0.2">
      <c r="B206" s="345"/>
      <c r="C206" s="345"/>
      <c r="D206" s="345"/>
      <c r="E206" s="345"/>
      <c r="F206" s="345"/>
      <c r="G206" s="345"/>
      <c r="H206" s="345"/>
      <c r="I206" s="345"/>
      <c r="K206" s="41"/>
      <c r="U206" s="30"/>
      <c r="X206" s="283"/>
      <c r="Y206" s="283"/>
      <c r="Z206" s="188"/>
      <c r="AA206" s="181"/>
      <c r="AB206" s="182"/>
      <c r="AC206" s="183"/>
      <c r="AD206" s="183"/>
      <c r="AE206" s="183"/>
      <c r="AF206" s="183"/>
      <c r="AG206" s="183"/>
    </row>
    <row r="207" spans="2:35" ht="19.5" customHeight="1" x14ac:dyDescent="0.2">
      <c r="B207" s="345"/>
      <c r="C207" s="345"/>
      <c r="D207" s="345"/>
      <c r="E207" s="345"/>
      <c r="F207" s="345"/>
      <c r="G207" s="345"/>
      <c r="H207" s="345"/>
      <c r="I207" s="345"/>
      <c r="K207" s="41"/>
      <c r="U207" s="30"/>
      <c r="X207" s="283"/>
      <c r="Y207" s="283"/>
      <c r="Z207" s="188"/>
      <c r="AA207" s="181"/>
      <c r="AB207" s="182"/>
      <c r="AC207" s="183"/>
      <c r="AD207" s="183"/>
      <c r="AE207" s="183"/>
      <c r="AF207" s="183"/>
      <c r="AG207" s="183"/>
      <c r="AH207" s="184"/>
      <c r="AI207" s="184"/>
    </row>
    <row r="208" spans="2:35" ht="19.5" customHeight="1" x14ac:dyDescent="0.2">
      <c r="J208" s="3"/>
      <c r="P208" s="3"/>
      <c r="Q208" s="3"/>
      <c r="R208" s="3"/>
      <c r="S208" s="3"/>
      <c r="T208" s="3"/>
      <c r="U208" s="30"/>
      <c r="X208" s="283"/>
      <c r="Y208" s="283"/>
      <c r="Z208" s="188"/>
      <c r="AA208" s="181"/>
      <c r="AB208" s="182"/>
    </row>
    <row r="209" spans="2:35" ht="17.25" customHeight="1" x14ac:dyDescent="0.2">
      <c r="B209" s="26" t="s">
        <v>222</v>
      </c>
      <c r="C209" s="39"/>
      <c r="D209" s="39"/>
      <c r="E209" s="39"/>
      <c r="F209" s="39"/>
      <c r="H209" s="33"/>
      <c r="I209" s="33"/>
      <c r="J209" s="33"/>
      <c r="P209" s="32"/>
      <c r="S209" s="30"/>
      <c r="T209" s="30"/>
      <c r="U209" s="30"/>
      <c r="X209" s="283"/>
      <c r="Y209" s="283"/>
      <c r="Z209" s="188"/>
      <c r="AA209" s="181"/>
      <c r="AB209" s="182"/>
    </row>
    <row r="210" spans="2:35" s="1" customFormat="1" ht="43.9" customHeight="1" x14ac:dyDescent="0.2">
      <c r="B210" s="341" t="s">
        <v>431</v>
      </c>
      <c r="C210" s="341"/>
      <c r="D210" s="341"/>
      <c r="E210" s="341"/>
      <c r="F210" s="341"/>
      <c r="G210" s="341"/>
      <c r="H210" s="341"/>
      <c r="I210" s="341"/>
      <c r="X210" s="283"/>
      <c r="Y210" s="283"/>
      <c r="Z210" s="188"/>
      <c r="AA210" s="181"/>
      <c r="AB210" s="182"/>
      <c r="AC210" s="174"/>
      <c r="AD210" s="174"/>
      <c r="AE210" s="174"/>
      <c r="AF210" s="174"/>
      <c r="AG210" s="174"/>
      <c r="AH210" s="175"/>
      <c r="AI210" s="175"/>
    </row>
    <row r="211" spans="2:35" s="1" customFormat="1" ht="41.25" customHeight="1" x14ac:dyDescent="0.2">
      <c r="B211" s="498"/>
      <c r="C211" s="499"/>
      <c r="D211" s="499"/>
      <c r="E211" s="500"/>
      <c r="F211" s="500"/>
      <c r="G211" s="500"/>
      <c r="H211" s="500"/>
      <c r="I211" s="501"/>
      <c r="X211" s="283"/>
      <c r="Y211" s="283"/>
      <c r="Z211" s="188"/>
      <c r="AA211" s="181"/>
      <c r="AB211" s="182"/>
      <c r="AC211" s="174"/>
      <c r="AD211" s="174"/>
      <c r="AE211" s="174"/>
      <c r="AF211" s="174"/>
      <c r="AG211" s="174"/>
      <c r="AH211" s="175"/>
      <c r="AI211" s="175"/>
    </row>
    <row r="212" spans="2:35" s="1" customFormat="1" ht="41.25" customHeight="1" x14ac:dyDescent="0.2">
      <c r="B212" s="502"/>
      <c r="C212" s="503"/>
      <c r="D212" s="503"/>
      <c r="E212" s="504"/>
      <c r="F212" s="504"/>
      <c r="G212" s="504"/>
      <c r="H212" s="504"/>
      <c r="I212" s="505"/>
      <c r="X212" s="283"/>
      <c r="Y212" s="283"/>
      <c r="Z212" s="188"/>
      <c r="AA212" s="181"/>
      <c r="AB212" s="182"/>
      <c r="AC212" s="174"/>
      <c r="AD212" s="174"/>
      <c r="AE212" s="174"/>
      <c r="AF212" s="174"/>
      <c r="AG212" s="174"/>
      <c r="AH212" s="175"/>
      <c r="AI212" s="175"/>
    </row>
    <row r="213" spans="2:35" s="1" customFormat="1" ht="25.5" customHeight="1" x14ac:dyDescent="0.25">
      <c r="B213" s="506"/>
      <c r="C213" s="507"/>
      <c r="D213" s="507"/>
      <c r="E213" s="507"/>
      <c r="F213" s="507"/>
      <c r="G213" s="507"/>
      <c r="H213" s="507"/>
      <c r="I213" s="508"/>
      <c r="J213" s="18"/>
      <c r="K213" s="18"/>
      <c r="L213" s="18"/>
      <c r="M213" s="18"/>
      <c r="X213" s="188"/>
      <c r="Y213" s="188"/>
      <c r="Z213" s="188"/>
      <c r="AA213" s="181"/>
      <c r="AB213" s="182"/>
      <c r="AC213" s="174"/>
      <c r="AD213" s="174"/>
      <c r="AE213" s="174"/>
      <c r="AF213" s="174"/>
      <c r="AG213" s="174"/>
      <c r="AH213" s="175"/>
      <c r="AI213" s="175"/>
    </row>
    <row r="214" spans="2:35" ht="17.25" customHeight="1" x14ac:dyDescent="0.2">
      <c r="B214" s="39"/>
      <c r="C214" s="39"/>
      <c r="D214" s="39"/>
      <c r="E214" s="39"/>
      <c r="F214" s="39"/>
      <c r="H214" s="33"/>
      <c r="I214" s="33"/>
      <c r="J214" s="6"/>
      <c r="P214" s="32"/>
      <c r="S214" s="30"/>
      <c r="T214" s="30"/>
      <c r="U214" s="30"/>
      <c r="X214" s="188"/>
      <c r="Y214" s="188"/>
      <c r="Z214" s="188"/>
      <c r="AA214" s="181"/>
      <c r="AB214" s="182"/>
    </row>
    <row r="215" spans="2:35" ht="20.25" customHeight="1" x14ac:dyDescent="0.2">
      <c r="B215" s="387" t="s">
        <v>35</v>
      </c>
      <c r="C215" s="387"/>
      <c r="D215" s="387"/>
      <c r="E215" s="387"/>
      <c r="F215" s="387"/>
      <c r="P215" s="32"/>
      <c r="S215" s="30"/>
      <c r="T215" s="30"/>
      <c r="U215" s="30"/>
      <c r="X215" s="188"/>
      <c r="Y215" s="188"/>
      <c r="Z215" s="188"/>
      <c r="AA215" s="181"/>
      <c r="AB215" s="182"/>
    </row>
    <row r="216" spans="2:35" ht="33" customHeight="1" x14ac:dyDescent="0.2">
      <c r="B216" s="346" t="s">
        <v>36</v>
      </c>
      <c r="C216" s="347"/>
      <c r="D216" s="347"/>
      <c r="E216" s="347"/>
      <c r="F216" s="347"/>
      <c r="G216" s="347"/>
      <c r="H216" s="347"/>
      <c r="I216" s="347"/>
      <c r="J216" s="286"/>
      <c r="K216" s="282"/>
      <c r="L216" s="282"/>
      <c r="M216" s="282"/>
      <c r="N216" s="282"/>
      <c r="O216" s="30"/>
      <c r="P216" s="30"/>
      <c r="Q216" s="30"/>
      <c r="R216" s="30"/>
      <c r="S216" s="30"/>
      <c r="T216" s="30"/>
      <c r="U216" s="30"/>
      <c r="X216" s="188"/>
      <c r="Y216" s="188"/>
      <c r="Z216" s="188"/>
      <c r="AA216" s="181"/>
      <c r="AB216" s="182"/>
    </row>
    <row r="217" spans="2:35" ht="17.25" customHeight="1" x14ac:dyDescent="0.2">
      <c r="B217" s="348"/>
      <c r="C217" s="349"/>
      <c r="D217" s="349"/>
      <c r="E217" s="349"/>
      <c r="F217" s="349"/>
      <c r="G217" s="349"/>
      <c r="H217" s="349"/>
      <c r="I217" s="349"/>
      <c r="J217" s="284"/>
      <c r="K217" s="285"/>
      <c r="L217" s="285"/>
      <c r="M217" s="285"/>
      <c r="N217" s="285"/>
      <c r="O217" s="30"/>
      <c r="P217" s="30"/>
      <c r="Q217" s="30"/>
      <c r="R217" s="30"/>
      <c r="S217" s="30"/>
      <c r="T217" s="30"/>
      <c r="U217" s="30"/>
      <c r="X217" s="188"/>
      <c r="Y217" s="188"/>
      <c r="Z217" s="188"/>
      <c r="AA217" s="181"/>
      <c r="AB217" s="182"/>
    </row>
    <row r="218" spans="2:35" ht="12.75" customHeight="1" x14ac:dyDescent="0.2">
      <c r="B218" s="350"/>
      <c r="C218" s="351"/>
      <c r="D218" s="351"/>
      <c r="E218" s="351"/>
      <c r="F218" s="351"/>
      <c r="G218" s="351"/>
      <c r="H218" s="351"/>
      <c r="I218" s="351"/>
      <c r="J218" s="284"/>
      <c r="K218" s="285"/>
      <c r="L218" s="285"/>
      <c r="M218" s="285"/>
      <c r="N218" s="285"/>
      <c r="X218" s="188"/>
      <c r="Y218" s="188"/>
      <c r="Z218" s="188"/>
      <c r="AA218" s="181"/>
      <c r="AB218" s="182"/>
    </row>
    <row r="219" spans="2:35" ht="12.75" customHeight="1" x14ac:dyDescent="0.2">
      <c r="B219" s="350"/>
      <c r="C219" s="351"/>
      <c r="D219" s="351"/>
      <c r="E219" s="351"/>
      <c r="F219" s="351"/>
      <c r="G219" s="351"/>
      <c r="H219" s="351"/>
      <c r="I219" s="351"/>
      <c r="J219" s="284"/>
      <c r="K219" s="285"/>
      <c r="L219" s="285"/>
      <c r="M219" s="285"/>
      <c r="N219" s="285"/>
      <c r="X219" s="188"/>
      <c r="Y219" s="188"/>
      <c r="Z219" s="188"/>
      <c r="AA219" s="181"/>
      <c r="AB219" s="182"/>
    </row>
    <row r="220" spans="2:35" ht="12.75" customHeight="1" x14ac:dyDescent="0.2">
      <c r="B220" s="350"/>
      <c r="C220" s="351"/>
      <c r="D220" s="351"/>
      <c r="E220" s="351"/>
      <c r="F220" s="351"/>
      <c r="G220" s="351"/>
      <c r="H220" s="351"/>
      <c r="I220" s="351"/>
      <c r="J220" s="284"/>
      <c r="K220" s="285"/>
      <c r="L220" s="285"/>
      <c r="M220" s="285"/>
      <c r="N220" s="285"/>
      <c r="X220" s="188"/>
      <c r="Y220" s="188"/>
      <c r="Z220" s="188"/>
      <c r="AA220" s="181"/>
      <c r="AB220" s="182"/>
    </row>
    <row r="221" spans="2:35" ht="12.75" customHeight="1" x14ac:dyDescent="0.2">
      <c r="B221" s="350"/>
      <c r="C221" s="351"/>
      <c r="D221" s="351"/>
      <c r="E221" s="351"/>
      <c r="F221" s="351"/>
      <c r="G221" s="351"/>
      <c r="H221" s="351"/>
      <c r="I221" s="351"/>
      <c r="J221" s="284"/>
      <c r="K221" s="285"/>
      <c r="L221" s="285"/>
      <c r="M221" s="285"/>
      <c r="N221" s="285"/>
      <c r="X221" s="188"/>
      <c r="Y221" s="188"/>
      <c r="Z221" s="188"/>
      <c r="AA221" s="181"/>
      <c r="AB221" s="182"/>
    </row>
    <row r="222" spans="2:35" ht="12.75" customHeight="1" x14ac:dyDescent="0.2">
      <c r="B222" s="350"/>
      <c r="C222" s="351"/>
      <c r="D222" s="351"/>
      <c r="E222" s="351"/>
      <c r="F222" s="351"/>
      <c r="G222" s="351"/>
      <c r="H222" s="351"/>
      <c r="I222" s="351"/>
      <c r="J222" s="284"/>
      <c r="K222" s="285"/>
      <c r="L222" s="285"/>
      <c r="M222" s="285"/>
      <c r="N222" s="285"/>
      <c r="X222" s="188"/>
      <c r="Y222" s="188"/>
      <c r="Z222" s="188"/>
      <c r="AA222" s="181"/>
      <c r="AB222" s="182"/>
    </row>
    <row r="223" spans="2:35" ht="12.75" customHeight="1" x14ac:dyDescent="0.2">
      <c r="B223" s="350"/>
      <c r="C223" s="351"/>
      <c r="D223" s="351"/>
      <c r="E223" s="351"/>
      <c r="F223" s="351"/>
      <c r="G223" s="351"/>
      <c r="H223" s="351"/>
      <c r="I223" s="351"/>
      <c r="J223" s="287"/>
      <c r="K223" s="164"/>
      <c r="L223" s="164"/>
      <c r="M223" s="164"/>
      <c r="N223" s="164"/>
      <c r="X223" s="188"/>
      <c r="Y223" s="188"/>
      <c r="Z223" s="188"/>
      <c r="AA223" s="181"/>
      <c r="AB223" s="182"/>
    </row>
    <row r="224" spans="2:35" ht="12.75" customHeight="1" x14ac:dyDescent="0.2">
      <c r="B224" s="350"/>
      <c r="C224" s="351"/>
      <c r="D224" s="351"/>
      <c r="E224" s="351"/>
      <c r="F224" s="351"/>
      <c r="G224" s="351"/>
      <c r="H224" s="351"/>
      <c r="I224" s="351"/>
      <c r="J224" s="287"/>
      <c r="K224" s="164"/>
      <c r="L224" s="164"/>
      <c r="M224" s="164"/>
      <c r="N224" s="164"/>
      <c r="X224" s="188"/>
      <c r="Y224" s="188"/>
      <c r="Z224" s="188"/>
      <c r="AA224" s="181"/>
      <c r="AB224" s="182"/>
    </row>
    <row r="225" spans="2:45" ht="12.75" customHeight="1" x14ac:dyDescent="0.2">
      <c r="B225" s="350"/>
      <c r="C225" s="351"/>
      <c r="D225" s="351"/>
      <c r="E225" s="351"/>
      <c r="F225" s="351"/>
      <c r="G225" s="351"/>
      <c r="H225" s="351"/>
      <c r="I225" s="351"/>
      <c r="J225" s="287"/>
      <c r="K225" s="164"/>
      <c r="L225" s="164"/>
      <c r="M225" s="164"/>
      <c r="N225" s="164"/>
      <c r="X225" s="188"/>
      <c r="Y225" s="188"/>
      <c r="Z225" s="188"/>
      <c r="AA225" s="181"/>
      <c r="AB225" s="182"/>
    </row>
    <row r="226" spans="2:45" ht="15" customHeight="1" x14ac:dyDescent="0.2">
      <c r="B226" s="352"/>
      <c r="C226" s="353"/>
      <c r="D226" s="353"/>
      <c r="E226" s="353"/>
      <c r="F226" s="353"/>
      <c r="G226" s="353"/>
      <c r="H226" s="353"/>
      <c r="I226" s="353"/>
      <c r="J226" s="287"/>
      <c r="K226" s="164"/>
      <c r="L226" s="164"/>
      <c r="M226" s="164"/>
      <c r="N226" s="164"/>
      <c r="X226" s="188"/>
      <c r="Y226" s="188"/>
      <c r="Z226" s="188"/>
      <c r="AA226" s="181"/>
      <c r="AB226" s="182"/>
    </row>
    <row r="227" spans="2:45" x14ac:dyDescent="0.2">
      <c r="P227" s="41"/>
      <c r="X227" s="188"/>
      <c r="Y227" s="188"/>
      <c r="Z227" s="188"/>
      <c r="AA227" s="181"/>
      <c r="AB227" s="182"/>
    </row>
    <row r="228" spans="2:45" ht="15" customHeight="1" x14ac:dyDescent="0.2">
      <c r="B228" s="26" t="s">
        <v>278</v>
      </c>
      <c r="M228" s="26"/>
      <c r="P228" s="26" t="s">
        <v>135</v>
      </c>
      <c r="X228" s="188"/>
      <c r="Y228" s="188"/>
      <c r="Z228" s="188"/>
      <c r="AA228" s="181"/>
      <c r="AB228" s="182"/>
    </row>
    <row r="229" spans="2:45" ht="19.5" customHeight="1" x14ac:dyDescent="0.2">
      <c r="B229" s="341" t="s">
        <v>137</v>
      </c>
      <c r="C229" s="341"/>
      <c r="D229" s="341"/>
      <c r="E229" s="341"/>
      <c r="F229" s="341"/>
      <c r="G229" s="341"/>
      <c r="H229" s="341"/>
      <c r="I229" s="341"/>
      <c r="P229" s="346" t="s">
        <v>136</v>
      </c>
      <c r="Q229" s="470"/>
      <c r="R229" s="470"/>
      <c r="S229" s="470"/>
      <c r="T229" s="470"/>
      <c r="U229" s="470"/>
      <c r="V229" s="470"/>
      <c r="W229" s="497"/>
      <c r="X229" s="188"/>
      <c r="Y229" s="188"/>
      <c r="Z229" s="188"/>
      <c r="AA229" s="181"/>
      <c r="AB229" s="182"/>
    </row>
    <row r="230" spans="2:45" ht="19.5" customHeight="1" x14ac:dyDescent="0.2">
      <c r="B230" s="345"/>
      <c r="C230" s="345"/>
      <c r="D230" s="345"/>
      <c r="E230" s="345"/>
      <c r="F230" s="345"/>
      <c r="G230" s="345"/>
      <c r="H230" s="345"/>
      <c r="I230" s="345"/>
      <c r="O230" s="47"/>
      <c r="P230" s="467"/>
      <c r="Q230" s="468"/>
      <c r="R230" s="468"/>
      <c r="S230" s="468"/>
      <c r="T230" s="468"/>
      <c r="U230" s="468"/>
      <c r="V230" s="468"/>
      <c r="W230" s="469"/>
      <c r="X230" s="188"/>
      <c r="Y230" s="188"/>
      <c r="Z230" s="188"/>
      <c r="AA230" s="181"/>
      <c r="AB230" s="182"/>
    </row>
    <row r="231" spans="2:45" ht="19.5" customHeight="1" x14ac:dyDescent="0.2">
      <c r="B231" s="345"/>
      <c r="C231" s="345"/>
      <c r="D231" s="345"/>
      <c r="E231" s="345"/>
      <c r="F231" s="345"/>
      <c r="G231" s="345"/>
      <c r="H231" s="345"/>
      <c r="I231" s="345"/>
      <c r="P231" s="467"/>
      <c r="Q231" s="468"/>
      <c r="R231" s="468"/>
      <c r="S231" s="468"/>
      <c r="T231" s="468"/>
      <c r="U231" s="468"/>
      <c r="V231" s="468"/>
      <c r="W231" s="469"/>
      <c r="X231" s="188"/>
      <c r="Y231" s="188"/>
      <c r="Z231" s="188"/>
      <c r="AA231" s="181"/>
      <c r="AB231" s="182"/>
    </row>
    <row r="232" spans="2:45" ht="19.5" customHeight="1" x14ac:dyDescent="0.2">
      <c r="B232" s="342"/>
      <c r="C232" s="343"/>
      <c r="D232" s="343"/>
      <c r="E232" s="343"/>
      <c r="F232" s="343"/>
      <c r="G232" s="343"/>
      <c r="H232" s="343"/>
      <c r="I232" s="344"/>
      <c r="P232" s="467"/>
      <c r="Q232" s="468"/>
      <c r="R232" s="468"/>
      <c r="S232" s="468"/>
      <c r="T232" s="468"/>
      <c r="U232" s="468"/>
      <c r="V232" s="468"/>
      <c r="W232" s="469"/>
      <c r="X232" s="188"/>
      <c r="Y232" s="188"/>
      <c r="Z232" s="188"/>
      <c r="AA232" s="181"/>
      <c r="AB232" s="182"/>
    </row>
    <row r="233" spans="2:45" ht="19.5" customHeight="1" x14ac:dyDescent="0.2">
      <c r="B233" s="26"/>
      <c r="P233" s="34"/>
      <c r="Q233" s="34"/>
      <c r="R233" s="34"/>
      <c r="S233" s="34"/>
      <c r="T233" s="34"/>
      <c r="U233" s="34"/>
      <c r="X233" s="188"/>
      <c r="Y233" s="188"/>
      <c r="Z233" s="188"/>
      <c r="AA233" s="181"/>
      <c r="AB233" s="182"/>
    </row>
    <row r="234" spans="2:45" x14ac:dyDescent="0.2">
      <c r="P234" s="41"/>
      <c r="X234" s="188"/>
      <c r="Y234" s="188"/>
      <c r="Z234" s="188"/>
      <c r="AA234" s="181"/>
      <c r="AB234" s="182"/>
    </row>
    <row r="235" spans="2:45" ht="19.5" customHeight="1" x14ac:dyDescent="0.2">
      <c r="B235" s="26"/>
      <c r="H235" s="26"/>
      <c r="R235" s="31"/>
      <c r="U235" s="65"/>
      <c r="X235" s="188"/>
      <c r="Y235" s="188"/>
      <c r="Z235" s="188"/>
      <c r="AA235" s="181"/>
      <c r="AB235" s="182"/>
    </row>
    <row r="236" spans="2:45" ht="19.5" customHeight="1" x14ac:dyDescent="0.2">
      <c r="B236" s="26"/>
      <c r="H236" s="26"/>
      <c r="P236" s="365" t="s">
        <v>243</v>
      </c>
      <c r="Q236" s="366"/>
      <c r="R236" s="366"/>
      <c r="S236" s="366"/>
      <c r="T236" s="366"/>
      <c r="U236" s="366"/>
      <c r="V236" s="366"/>
      <c r="W236" s="477"/>
      <c r="X236" s="62"/>
      <c r="Y236" s="62"/>
      <c r="Z236" s="62"/>
      <c r="AA236" s="181"/>
      <c r="AB236" s="182"/>
    </row>
    <row r="237" spans="2:45" ht="21" customHeight="1" x14ac:dyDescent="0.2">
      <c r="M237" s="41"/>
      <c r="P237" s="478"/>
      <c r="Q237" s="479"/>
      <c r="R237" s="479"/>
      <c r="S237" s="479"/>
      <c r="T237" s="479"/>
      <c r="U237" s="479"/>
      <c r="V237" s="479"/>
      <c r="W237" s="480"/>
      <c r="X237" s="26"/>
      <c r="Y237" s="26"/>
      <c r="Z237" s="26"/>
      <c r="AJ237" s="26"/>
      <c r="AK237" s="26"/>
      <c r="AL237" s="26"/>
      <c r="AM237" s="26"/>
      <c r="AN237" s="26"/>
      <c r="AO237" s="26"/>
      <c r="AP237" s="26"/>
      <c r="AQ237" s="26"/>
      <c r="AR237" s="26"/>
      <c r="AS237" s="26"/>
    </row>
    <row r="238" spans="2:45" ht="51" customHeight="1" x14ac:dyDescent="0.2">
      <c r="B238" s="338" t="s">
        <v>422</v>
      </c>
      <c r="C238" s="339"/>
      <c r="D238" s="339"/>
      <c r="E238" s="339"/>
      <c r="F238" s="339"/>
      <c r="G238" s="339"/>
      <c r="H238" s="339"/>
      <c r="I238" s="340"/>
      <c r="P238" s="475" t="str">
        <f>"Leverantören intygar att avropssvaret är giltigt minst den tid som avropande organisation angett ovan. "&amp;CHAR(10)&amp;"("&amp;TEXT(D34,"ÅÅÅÅ-MM-DD")&amp;")"</f>
        <v>Leverantören intygar att avropssvaret är giltigt minst den tid som avropande organisation angett ovan. 
(1900-01-00)</v>
      </c>
      <c r="Q238" s="475"/>
      <c r="R238" s="475"/>
      <c r="S238" s="475"/>
      <c r="T238" s="475"/>
      <c r="U238" s="475"/>
      <c r="V238" s="475"/>
      <c r="W238" s="475"/>
      <c r="X238" s="26"/>
      <c r="Y238" s="26"/>
      <c r="Z238" s="26"/>
      <c r="AJ238" s="26"/>
      <c r="AK238" s="26"/>
      <c r="AL238" s="26"/>
      <c r="AM238" s="26"/>
      <c r="AN238" s="26"/>
      <c r="AO238" s="26"/>
      <c r="AP238" s="26"/>
      <c r="AQ238" s="26"/>
      <c r="AR238" s="26"/>
      <c r="AS238" s="26"/>
    </row>
    <row r="239" spans="2:45" ht="21" customHeight="1" x14ac:dyDescent="0.2">
      <c r="B239" s="66"/>
      <c r="P239" s="346" t="s">
        <v>38</v>
      </c>
      <c r="Q239" s="470"/>
      <c r="R239" s="470"/>
      <c r="S239" s="470"/>
      <c r="T239" s="470"/>
      <c r="U239" s="470"/>
      <c r="V239" s="470"/>
      <c r="W239" s="471"/>
      <c r="X239" s="26"/>
      <c r="Y239" s="26"/>
      <c r="Z239" s="26"/>
      <c r="AJ239" s="26"/>
      <c r="AK239" s="26"/>
      <c r="AL239" s="26"/>
      <c r="AM239" s="26"/>
      <c r="AN239" s="26"/>
      <c r="AO239" s="26"/>
      <c r="AP239" s="26"/>
      <c r="AQ239" s="26"/>
      <c r="AR239" s="26"/>
      <c r="AS239" s="26"/>
    </row>
    <row r="240" spans="2:45" ht="21.75" customHeight="1" x14ac:dyDescent="0.2">
      <c r="B240" s="29"/>
      <c r="C240" s="29"/>
      <c r="D240" s="29"/>
      <c r="E240" s="29"/>
      <c r="F240" s="29"/>
      <c r="G240" s="29"/>
      <c r="H240" s="29"/>
      <c r="I240" s="29"/>
      <c r="J240" s="29"/>
      <c r="K240" s="29"/>
      <c r="L240" s="29"/>
      <c r="M240" s="29"/>
      <c r="P240" s="467"/>
      <c r="Q240" s="468"/>
      <c r="R240" s="468"/>
      <c r="S240" s="468"/>
      <c r="T240" s="468"/>
      <c r="U240" s="468"/>
      <c r="V240" s="468"/>
      <c r="W240" s="469"/>
      <c r="X240" s="35"/>
      <c r="Y240" s="35"/>
      <c r="Z240" s="35"/>
      <c r="AA240" s="173" t="b">
        <f>IF(P240=0,TRUE,FALSE)</f>
        <v>1</v>
      </c>
      <c r="AH240" s="175" t="b">
        <f>OR(AA240:AG240)</f>
        <v>1</v>
      </c>
      <c r="AJ240" s="36"/>
    </row>
    <row r="241" spans="2:36" ht="7.5" customHeight="1" x14ac:dyDescent="0.2">
      <c r="B241" s="29"/>
      <c r="C241" s="29"/>
      <c r="D241" s="29"/>
      <c r="E241" s="29"/>
      <c r="F241" s="29"/>
      <c r="G241" s="29"/>
      <c r="H241" s="29"/>
      <c r="I241" s="29"/>
      <c r="J241" s="29"/>
      <c r="K241" s="29"/>
      <c r="L241" s="29"/>
      <c r="M241" s="29"/>
      <c r="P241" s="36"/>
      <c r="Q241" s="36"/>
      <c r="R241" s="36"/>
      <c r="S241" s="36"/>
      <c r="T241" s="36"/>
      <c r="X241" s="37"/>
      <c r="Y241" s="37"/>
      <c r="Z241" s="37"/>
      <c r="AB241" s="183"/>
      <c r="AC241" s="183"/>
      <c r="AD241" s="183"/>
      <c r="AE241" s="183"/>
      <c r="AF241" s="183"/>
      <c r="AG241" s="183"/>
      <c r="AH241" s="184"/>
      <c r="AJ241" s="36"/>
    </row>
    <row r="242" spans="2:36" ht="18" customHeight="1" x14ac:dyDescent="0.2">
      <c r="B242" s="29"/>
      <c r="C242" s="29"/>
      <c r="D242" s="29"/>
      <c r="E242" s="29"/>
      <c r="F242" s="29"/>
      <c r="G242" s="29"/>
      <c r="H242" s="29"/>
      <c r="I242" s="29"/>
      <c r="J242" s="29"/>
      <c r="K242" s="29"/>
      <c r="L242" s="29"/>
      <c r="M242" s="29"/>
      <c r="P242" s="472" t="s">
        <v>39</v>
      </c>
      <c r="Q242" s="473"/>
      <c r="R242" s="473"/>
      <c r="S242" s="473"/>
      <c r="T242" s="473"/>
      <c r="U242" s="473"/>
      <c r="V242" s="473"/>
      <c r="W242" s="474"/>
      <c r="X242" s="36"/>
      <c r="Y242" s="36"/>
      <c r="Z242" s="36"/>
      <c r="AB242" s="185"/>
      <c r="AC242" s="185"/>
      <c r="AD242" s="185"/>
      <c r="AE242" s="185"/>
      <c r="AF242" s="185"/>
      <c r="AG242" s="185"/>
      <c r="AH242" s="186"/>
      <c r="AJ242" s="36"/>
    </row>
    <row r="243" spans="2:36" ht="14.25" customHeight="1" x14ac:dyDescent="0.2">
      <c r="B243" s="42"/>
      <c r="C243" s="42"/>
      <c r="D243" s="42"/>
      <c r="P243" s="461"/>
      <c r="Q243" s="462"/>
      <c r="R243" s="462"/>
      <c r="S243" s="462"/>
      <c r="T243" s="462"/>
      <c r="U243" s="462"/>
      <c r="V243" s="462"/>
      <c r="W243" s="463"/>
      <c r="X243" s="35"/>
      <c r="Y243" s="35"/>
      <c r="Z243" s="35"/>
      <c r="AA243" s="173" t="b">
        <f>IF(P243=0,TRUE,FALSE)</f>
        <v>1</v>
      </c>
      <c r="AH243" s="175" t="b">
        <f>OR(AA243:AG243)</f>
        <v>1</v>
      </c>
      <c r="AJ243" s="36"/>
    </row>
    <row r="244" spans="2:36" ht="26.25" customHeight="1" x14ac:dyDescent="0.2">
      <c r="B244" s="42"/>
      <c r="C244" s="42"/>
      <c r="D244" s="42"/>
      <c r="F244" s="41"/>
      <c r="P244" s="464"/>
      <c r="Q244" s="465"/>
      <c r="R244" s="465"/>
      <c r="S244" s="465"/>
      <c r="T244" s="465"/>
      <c r="U244" s="465"/>
      <c r="V244" s="465"/>
      <c r="W244" s="466"/>
      <c r="X244" s="37"/>
      <c r="Y244" s="37"/>
      <c r="Z244" s="37"/>
      <c r="AJ244" s="36"/>
    </row>
    <row r="245" spans="2:36" ht="42.75" customHeight="1" x14ac:dyDescent="0.2">
      <c r="F245" s="41"/>
      <c r="R245" s="37"/>
      <c r="X245" s="37"/>
      <c r="Y245" s="37"/>
      <c r="Z245" s="37"/>
      <c r="AJ245" s="36"/>
    </row>
    <row r="246" spans="2:36" ht="31.5" customHeight="1" x14ac:dyDescent="0.2">
      <c r="T246" s="438" t="str">
        <f>IF(LarmStatus,"Minst ett av de obligatoriska kraven är inte ifyllda. Fel hittat på rad: "&amp;MATCH(TRUE,$AH:$AH,0),"")</f>
        <v>Minst ett av de obligatoriska kraven är inte ifyllda. Fel hittat på rad: 9</v>
      </c>
      <c r="U246" s="438"/>
      <c r="V246" s="438"/>
      <c r="W246" s="438"/>
      <c r="X246" s="41"/>
    </row>
    <row r="247" spans="2:36" ht="7.5" customHeight="1" x14ac:dyDescent="0.2"/>
    <row r="248" spans="2:36" ht="7.5" customHeight="1" x14ac:dyDescent="0.2"/>
    <row r="249" spans="2:36" ht="20.25" customHeight="1" x14ac:dyDescent="0.2"/>
    <row r="250" spans="2:36" ht="17.25" customHeight="1" x14ac:dyDescent="0.2"/>
    <row r="251" spans="2:36" ht="17.25" customHeight="1" x14ac:dyDescent="0.2"/>
    <row r="252" spans="2:36" ht="17.25" customHeight="1" x14ac:dyDescent="0.2"/>
    <row r="253" spans="2:36" ht="17.25" customHeight="1" x14ac:dyDescent="0.2"/>
    <row r="254" spans="2:36" ht="17.25" customHeight="1" x14ac:dyDescent="0.2"/>
    <row r="255" spans="2:36" ht="17.25" customHeight="1" x14ac:dyDescent="0.2"/>
    <row r="256" spans="2:36" ht="17.25" customHeight="1" x14ac:dyDescent="0.2"/>
  </sheetData>
  <sheetProtection algorithmName="SHA-512" hashValue="50/mKuxMBhDVky2CMVTOujdhBJTkPaVyyNIV9UIJQyWdiMigujmZqhGbcBpHAeQXFllYM0jSAvzbtqovm7YXWA==" saltValue="aag/BRcc3U984qMI4A8ulQ==" spinCount="100000" sheet="1" objects="1" scenarios="1" selectLockedCells="1"/>
  <dataConsolidate/>
  <mergeCells count="560">
    <mergeCell ref="K90:L90"/>
    <mergeCell ref="P78:V78"/>
    <mergeCell ref="P79:V79"/>
    <mergeCell ref="P80:V80"/>
    <mergeCell ref="P81:V81"/>
    <mergeCell ref="P82:V82"/>
    <mergeCell ref="P83:V83"/>
    <mergeCell ref="P84:V84"/>
    <mergeCell ref="P85:V85"/>
    <mergeCell ref="P86:V86"/>
    <mergeCell ref="P87:V87"/>
    <mergeCell ref="P88:V88"/>
    <mergeCell ref="P89:V89"/>
    <mergeCell ref="P90:V90"/>
    <mergeCell ref="K78:L78"/>
    <mergeCell ref="K79:L79"/>
    <mergeCell ref="K80:L80"/>
    <mergeCell ref="K81:L81"/>
    <mergeCell ref="K82:L82"/>
    <mergeCell ref="K83:L83"/>
    <mergeCell ref="K84:L84"/>
    <mergeCell ref="C65:E65"/>
    <mergeCell ref="F64:J64"/>
    <mergeCell ref="F65:J65"/>
    <mergeCell ref="C66:E66"/>
    <mergeCell ref="C67:E67"/>
    <mergeCell ref="F66:J66"/>
    <mergeCell ref="C85:E85"/>
    <mergeCell ref="F85:J85"/>
    <mergeCell ref="C86:E86"/>
    <mergeCell ref="F86:J86"/>
    <mergeCell ref="C81:E81"/>
    <mergeCell ref="F81:J81"/>
    <mergeCell ref="C68:E68"/>
    <mergeCell ref="F68:J68"/>
    <mergeCell ref="C71:E71"/>
    <mergeCell ref="F71:J71"/>
    <mergeCell ref="C78:E78"/>
    <mergeCell ref="F78:J78"/>
    <mergeCell ref="C79:E79"/>
    <mergeCell ref="F79:J79"/>
    <mergeCell ref="C80:E80"/>
    <mergeCell ref="F80:J80"/>
    <mergeCell ref="B77:N77"/>
    <mergeCell ref="C84:E84"/>
    <mergeCell ref="C60:E60"/>
    <mergeCell ref="C61:E61"/>
    <mergeCell ref="F60:J60"/>
    <mergeCell ref="F61:J61"/>
    <mergeCell ref="C62:E62"/>
    <mergeCell ref="C63:E63"/>
    <mergeCell ref="F62:J62"/>
    <mergeCell ref="F63:J63"/>
    <mergeCell ref="C64:E64"/>
    <mergeCell ref="P56:S56"/>
    <mergeCell ref="X56:Y56"/>
    <mergeCell ref="P57:S57"/>
    <mergeCell ref="X57:Y57"/>
    <mergeCell ref="P58:S58"/>
    <mergeCell ref="X58:Y58"/>
    <mergeCell ref="P59:S59"/>
    <mergeCell ref="P66:S66"/>
    <mergeCell ref="X66:Y66"/>
    <mergeCell ref="P64:S64"/>
    <mergeCell ref="X64:Y64"/>
    <mergeCell ref="P65:S65"/>
    <mergeCell ref="X65:Y65"/>
    <mergeCell ref="X59:Y59"/>
    <mergeCell ref="P60:S60"/>
    <mergeCell ref="X60:Y60"/>
    <mergeCell ref="P61:S61"/>
    <mergeCell ref="X61:Y61"/>
    <mergeCell ref="P62:S62"/>
    <mergeCell ref="X62:Y62"/>
    <mergeCell ref="P63:S63"/>
    <mergeCell ref="X63:Y63"/>
    <mergeCell ref="P51:S51"/>
    <mergeCell ref="X51:Y51"/>
    <mergeCell ref="P52:S52"/>
    <mergeCell ref="X52:Y52"/>
    <mergeCell ref="P53:S53"/>
    <mergeCell ref="X53:Y53"/>
    <mergeCell ref="P54:S54"/>
    <mergeCell ref="X54:Y54"/>
    <mergeCell ref="P55:S55"/>
    <mergeCell ref="X55:Y55"/>
    <mergeCell ref="P45:Q45"/>
    <mergeCell ref="P46:T46"/>
    <mergeCell ref="P47:S47"/>
    <mergeCell ref="X47:Y47"/>
    <mergeCell ref="P48:S48"/>
    <mergeCell ref="X48:Y48"/>
    <mergeCell ref="P49:S49"/>
    <mergeCell ref="X49:Y49"/>
    <mergeCell ref="P50:S50"/>
    <mergeCell ref="X50:Y50"/>
    <mergeCell ref="P166:Q168"/>
    <mergeCell ref="R166:R168"/>
    <mergeCell ref="S166:X168"/>
    <mergeCell ref="X83:Y83"/>
    <mergeCell ref="X84:Y84"/>
    <mergeCell ref="X85:Y85"/>
    <mergeCell ref="X86:Y86"/>
    <mergeCell ref="X87:Y87"/>
    <mergeCell ref="X88:Y88"/>
    <mergeCell ref="X89:Y89"/>
    <mergeCell ref="X90:Y90"/>
    <mergeCell ref="U91:W91"/>
    <mergeCell ref="X92:Y92"/>
    <mergeCell ref="Q115:X115"/>
    <mergeCell ref="X75:Y75"/>
    <mergeCell ref="U96:W96"/>
    <mergeCell ref="Q116:X116"/>
    <mergeCell ref="Q117:X117"/>
    <mergeCell ref="Q113:X113"/>
    <mergeCell ref="Q114:X114"/>
    <mergeCell ref="P67:S67"/>
    <mergeCell ref="X67:Y67"/>
    <mergeCell ref="X78:Y78"/>
    <mergeCell ref="X79:Y79"/>
    <mergeCell ref="X80:Y80"/>
    <mergeCell ref="X81:Y81"/>
    <mergeCell ref="X82:Y82"/>
    <mergeCell ref="P68:S68"/>
    <mergeCell ref="X68:Y68"/>
    <mergeCell ref="P69:S69"/>
    <mergeCell ref="X69:Y69"/>
    <mergeCell ref="P70:S70"/>
    <mergeCell ref="X70:Y70"/>
    <mergeCell ref="P71:S71"/>
    <mergeCell ref="X71:Y71"/>
    <mergeCell ref="P72:S72"/>
    <mergeCell ref="X72:Y72"/>
    <mergeCell ref="P73:S73"/>
    <mergeCell ref="B116:C116"/>
    <mergeCell ref="D116:G116"/>
    <mergeCell ref="H116:N116"/>
    <mergeCell ref="B117:C117"/>
    <mergeCell ref="D117:G117"/>
    <mergeCell ref="H117:N117"/>
    <mergeCell ref="B114:C114"/>
    <mergeCell ref="D114:G114"/>
    <mergeCell ref="H114:N114"/>
    <mergeCell ref="B115:C115"/>
    <mergeCell ref="H8:I8"/>
    <mergeCell ref="J8:O8"/>
    <mergeCell ref="B11:D11"/>
    <mergeCell ref="E11:G11"/>
    <mergeCell ref="H11:I11"/>
    <mergeCell ref="B15:D15"/>
    <mergeCell ref="E15:I15"/>
    <mergeCell ref="B20:I25"/>
    <mergeCell ref="B34:C34"/>
    <mergeCell ref="D34:E34"/>
    <mergeCell ref="B31:C31"/>
    <mergeCell ref="D31:E31"/>
    <mergeCell ref="G31:I31"/>
    <mergeCell ref="B33:C33"/>
    <mergeCell ref="D33:E33"/>
    <mergeCell ref="G33:H34"/>
    <mergeCell ref="I33:I34"/>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P11:S11"/>
    <mergeCell ref="T11:W11"/>
    <mergeCell ref="B12:D12"/>
    <mergeCell ref="E12:G12"/>
    <mergeCell ref="H12:I12"/>
    <mergeCell ref="P12:S12"/>
    <mergeCell ref="T12:U12"/>
    <mergeCell ref="B14:D14"/>
    <mergeCell ref="E14:I14"/>
    <mergeCell ref="P14:S14"/>
    <mergeCell ref="T14:W14"/>
    <mergeCell ref="P15:S15"/>
    <mergeCell ref="T15:W15"/>
    <mergeCell ref="V12:W12"/>
    <mergeCell ref="B13:D13"/>
    <mergeCell ref="E13:G13"/>
    <mergeCell ref="H13:I13"/>
    <mergeCell ref="P13:S13"/>
    <mergeCell ref="T13:U13"/>
    <mergeCell ref="V13:W13"/>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6:C36"/>
    <mergeCell ref="D36:E36"/>
    <mergeCell ref="G36:H36"/>
    <mergeCell ref="C47:E47"/>
    <mergeCell ref="B37:C37"/>
    <mergeCell ref="D37:E37"/>
    <mergeCell ref="G37:H37"/>
    <mergeCell ref="B39:K39"/>
    <mergeCell ref="B40:K40"/>
    <mergeCell ref="B42:K42"/>
    <mergeCell ref="F47:J47"/>
    <mergeCell ref="B43:K43"/>
    <mergeCell ref="B45:F45"/>
    <mergeCell ref="B46:F46"/>
    <mergeCell ref="C49:E49"/>
    <mergeCell ref="C48:E48"/>
    <mergeCell ref="F48:J48"/>
    <mergeCell ref="F49:J49"/>
    <mergeCell ref="C50:E50"/>
    <mergeCell ref="C51:E51"/>
    <mergeCell ref="F50:J50"/>
    <mergeCell ref="F51:J51"/>
    <mergeCell ref="C52:E52"/>
    <mergeCell ref="C53:E53"/>
    <mergeCell ref="F52:J52"/>
    <mergeCell ref="F53:J53"/>
    <mergeCell ref="C54:E54"/>
    <mergeCell ref="C55:E55"/>
    <mergeCell ref="F54:J54"/>
    <mergeCell ref="F55:J55"/>
    <mergeCell ref="C56:E56"/>
    <mergeCell ref="C57:E57"/>
    <mergeCell ref="F56:J56"/>
    <mergeCell ref="F57:J57"/>
    <mergeCell ref="C58:E58"/>
    <mergeCell ref="C59:E59"/>
    <mergeCell ref="F58:J58"/>
    <mergeCell ref="F59:J59"/>
    <mergeCell ref="F67:J67"/>
    <mergeCell ref="B108:J109"/>
    <mergeCell ref="K109:K112"/>
    <mergeCell ref="L109:N111"/>
    <mergeCell ref="B111:F111"/>
    <mergeCell ref="B112:E112"/>
    <mergeCell ref="C73:E73"/>
    <mergeCell ref="F73:J73"/>
    <mergeCell ref="C82:E82"/>
    <mergeCell ref="F82:J82"/>
    <mergeCell ref="C83:E83"/>
    <mergeCell ref="F83:J83"/>
    <mergeCell ref="C90:E90"/>
    <mergeCell ref="F90:J90"/>
    <mergeCell ref="C87:E87"/>
    <mergeCell ref="F87:J87"/>
    <mergeCell ref="C88:E88"/>
    <mergeCell ref="F88:J88"/>
    <mergeCell ref="C89:E89"/>
    <mergeCell ref="F89:J89"/>
    <mergeCell ref="F84:J84"/>
    <mergeCell ref="C69:E69"/>
    <mergeCell ref="F69:J69"/>
    <mergeCell ref="C70:E70"/>
    <mergeCell ref="F70:J70"/>
    <mergeCell ref="C72:E72"/>
    <mergeCell ref="F72:J72"/>
    <mergeCell ref="D115:G115"/>
    <mergeCell ref="H115:N115"/>
    <mergeCell ref="B95:F95"/>
    <mergeCell ref="B98:J98"/>
    <mergeCell ref="B99:J99"/>
    <mergeCell ref="E101:I101"/>
    <mergeCell ref="B113:C113"/>
    <mergeCell ref="D113:G113"/>
    <mergeCell ref="H113:N113"/>
    <mergeCell ref="B104:J104"/>
    <mergeCell ref="B105:D105"/>
    <mergeCell ref="B107:J107"/>
    <mergeCell ref="K85:L85"/>
    <mergeCell ref="K86:L86"/>
    <mergeCell ref="K87:L87"/>
    <mergeCell ref="K88:L88"/>
    <mergeCell ref="K89:L89"/>
    <mergeCell ref="B120:C120"/>
    <mergeCell ref="D120:G120"/>
    <mergeCell ref="H120:N120"/>
    <mergeCell ref="Q120:X120"/>
    <mergeCell ref="B121:C121"/>
    <mergeCell ref="D121:G121"/>
    <mergeCell ref="H121:N121"/>
    <mergeCell ref="Q121:X121"/>
    <mergeCell ref="B118:C118"/>
    <mergeCell ref="D118:G118"/>
    <mergeCell ref="H118:N118"/>
    <mergeCell ref="Q118:X118"/>
    <mergeCell ref="B119:C119"/>
    <mergeCell ref="D119:G119"/>
    <mergeCell ref="H119:N119"/>
    <mergeCell ref="Q119:X119"/>
    <mergeCell ref="B124:C124"/>
    <mergeCell ref="D124:G124"/>
    <mergeCell ref="H124:N124"/>
    <mergeCell ref="Q124:X124"/>
    <mergeCell ref="B125:C125"/>
    <mergeCell ref="D125:G125"/>
    <mergeCell ref="H125:N125"/>
    <mergeCell ref="Q125:X125"/>
    <mergeCell ref="B122:C122"/>
    <mergeCell ref="D122:G122"/>
    <mergeCell ref="H122:N122"/>
    <mergeCell ref="Q122:X122"/>
    <mergeCell ref="B123:C123"/>
    <mergeCell ref="D123:G123"/>
    <mergeCell ref="H123:N123"/>
    <mergeCell ref="Q123:X123"/>
    <mergeCell ref="B128:C128"/>
    <mergeCell ref="D128:G128"/>
    <mergeCell ref="H128:N128"/>
    <mergeCell ref="Q128:X128"/>
    <mergeCell ref="B129:C129"/>
    <mergeCell ref="D129:G129"/>
    <mergeCell ref="H129:N129"/>
    <mergeCell ref="Q129:X129"/>
    <mergeCell ref="B126:C126"/>
    <mergeCell ref="D126:G126"/>
    <mergeCell ref="H126:N126"/>
    <mergeCell ref="Q126:X126"/>
    <mergeCell ref="B127:C127"/>
    <mergeCell ref="D127:G127"/>
    <mergeCell ref="H127:N127"/>
    <mergeCell ref="Q127:X127"/>
    <mergeCell ref="B132:C132"/>
    <mergeCell ref="D132:G132"/>
    <mergeCell ref="H132:N132"/>
    <mergeCell ref="Q132:X132"/>
    <mergeCell ref="B133:C133"/>
    <mergeCell ref="D133:G133"/>
    <mergeCell ref="H133:N133"/>
    <mergeCell ref="Q133:X133"/>
    <mergeCell ref="B130:C130"/>
    <mergeCell ref="D130:G130"/>
    <mergeCell ref="H130:N130"/>
    <mergeCell ref="Q130:X130"/>
    <mergeCell ref="B131:C131"/>
    <mergeCell ref="D131:G131"/>
    <mergeCell ref="H131:N131"/>
    <mergeCell ref="Q131:X131"/>
    <mergeCell ref="B139:C139"/>
    <mergeCell ref="D139:G139"/>
    <mergeCell ref="H139:K139"/>
    <mergeCell ref="Q139:X139"/>
    <mergeCell ref="H135:J135"/>
    <mergeCell ref="L135:N136"/>
    <mergeCell ref="B137:E137"/>
    <mergeCell ref="B138:C138"/>
    <mergeCell ref="D138:G138"/>
    <mergeCell ref="H138:K138"/>
    <mergeCell ref="L138:N138"/>
    <mergeCell ref="L139:N139"/>
    <mergeCell ref="Q138:X138"/>
    <mergeCell ref="B140:C140"/>
    <mergeCell ref="D140:G140"/>
    <mergeCell ref="H140:K140"/>
    <mergeCell ref="Q140:X140"/>
    <mergeCell ref="B141:C141"/>
    <mergeCell ref="D141:G141"/>
    <mergeCell ref="H141:K141"/>
    <mergeCell ref="Q141:X141"/>
    <mergeCell ref="L140:N140"/>
    <mergeCell ref="L141:N141"/>
    <mergeCell ref="B142:C142"/>
    <mergeCell ref="D142:G142"/>
    <mergeCell ref="H142:K142"/>
    <mergeCell ref="Q142:X142"/>
    <mergeCell ref="B143:C143"/>
    <mergeCell ref="D143:G143"/>
    <mergeCell ref="H143:K143"/>
    <mergeCell ref="Q143:X143"/>
    <mergeCell ref="L142:N142"/>
    <mergeCell ref="L143:N143"/>
    <mergeCell ref="B144:C144"/>
    <mergeCell ref="D144:G144"/>
    <mergeCell ref="H144:K144"/>
    <mergeCell ref="Q144:X144"/>
    <mergeCell ref="B145:C145"/>
    <mergeCell ref="D145:G145"/>
    <mergeCell ref="H145:K145"/>
    <mergeCell ref="Q145:X145"/>
    <mergeCell ref="L144:N144"/>
    <mergeCell ref="L145:N145"/>
    <mergeCell ref="B146:C146"/>
    <mergeCell ref="D146:G146"/>
    <mergeCell ref="H146:K146"/>
    <mergeCell ref="Q146:X146"/>
    <mergeCell ref="B147:C147"/>
    <mergeCell ref="D147:G147"/>
    <mergeCell ref="H147:K147"/>
    <mergeCell ref="Q147:X147"/>
    <mergeCell ref="L146:N146"/>
    <mergeCell ref="L147:N147"/>
    <mergeCell ref="B148:C148"/>
    <mergeCell ref="D148:G148"/>
    <mergeCell ref="H148:K148"/>
    <mergeCell ref="Q148:X148"/>
    <mergeCell ref="B149:C149"/>
    <mergeCell ref="D149:G149"/>
    <mergeCell ref="H149:K149"/>
    <mergeCell ref="Q149:S149"/>
    <mergeCell ref="L148:N148"/>
    <mergeCell ref="L149:N149"/>
    <mergeCell ref="B151:C151"/>
    <mergeCell ref="D151:G151"/>
    <mergeCell ref="H151:K151"/>
    <mergeCell ref="Q151:S151"/>
    <mergeCell ref="T151:X151"/>
    <mergeCell ref="T149:X149"/>
    <mergeCell ref="B150:C150"/>
    <mergeCell ref="D150:G150"/>
    <mergeCell ref="H150:K150"/>
    <mergeCell ref="Q150:S150"/>
    <mergeCell ref="T150:X150"/>
    <mergeCell ref="L150:N150"/>
    <mergeCell ref="L151:N151"/>
    <mergeCell ref="B153:C153"/>
    <mergeCell ref="D153:G153"/>
    <mergeCell ref="H153:K153"/>
    <mergeCell ref="Q153:S153"/>
    <mergeCell ref="T153:X153"/>
    <mergeCell ref="B152:C152"/>
    <mergeCell ref="D152:G152"/>
    <mergeCell ref="H152:K152"/>
    <mergeCell ref="Q152:S152"/>
    <mergeCell ref="T152:X152"/>
    <mergeCell ref="L152:N152"/>
    <mergeCell ref="L153:N153"/>
    <mergeCell ref="B155:C155"/>
    <mergeCell ref="D155:G155"/>
    <mergeCell ref="H155:K155"/>
    <mergeCell ref="Q155:S155"/>
    <mergeCell ref="T155:X155"/>
    <mergeCell ref="B154:C154"/>
    <mergeCell ref="D154:G154"/>
    <mergeCell ref="H154:K154"/>
    <mergeCell ref="Q154:S154"/>
    <mergeCell ref="T154:X154"/>
    <mergeCell ref="L154:N154"/>
    <mergeCell ref="L155:N155"/>
    <mergeCell ref="B157:C157"/>
    <mergeCell ref="D157:G157"/>
    <mergeCell ref="H157:K157"/>
    <mergeCell ref="Q157:S157"/>
    <mergeCell ref="T157:X157"/>
    <mergeCell ref="B156:C156"/>
    <mergeCell ref="D156:G156"/>
    <mergeCell ref="H156:K156"/>
    <mergeCell ref="Q156:S156"/>
    <mergeCell ref="T156:X156"/>
    <mergeCell ref="L156:N156"/>
    <mergeCell ref="L157:N157"/>
    <mergeCell ref="B162:C162"/>
    <mergeCell ref="R162:S162"/>
    <mergeCell ref="B159:C159"/>
    <mergeCell ref="D159:G159"/>
    <mergeCell ref="H159:K159"/>
    <mergeCell ref="Q159:S159"/>
    <mergeCell ref="T159:X159"/>
    <mergeCell ref="B158:C158"/>
    <mergeCell ref="D158:G158"/>
    <mergeCell ref="H158:K158"/>
    <mergeCell ref="Q158:S158"/>
    <mergeCell ref="T158:X158"/>
    <mergeCell ref="L158:N158"/>
    <mergeCell ref="L159:N159"/>
    <mergeCell ref="L162:N162"/>
    <mergeCell ref="L161:N161"/>
    <mergeCell ref="Q169:Q170"/>
    <mergeCell ref="R169:R170"/>
    <mergeCell ref="S169:T170"/>
    <mergeCell ref="U169:V170"/>
    <mergeCell ref="W169:X170"/>
    <mergeCell ref="B177:F177"/>
    <mergeCell ref="B178:I178"/>
    <mergeCell ref="S174:T174"/>
    <mergeCell ref="U174:V174"/>
    <mergeCell ref="L171:M171"/>
    <mergeCell ref="S171:T171"/>
    <mergeCell ref="U171:V171"/>
    <mergeCell ref="W171:X173"/>
    <mergeCell ref="B172:D172"/>
    <mergeCell ref="S172:T172"/>
    <mergeCell ref="U172:V172"/>
    <mergeCell ref="S173:T173"/>
    <mergeCell ref="U173:V173"/>
    <mergeCell ref="L170:M170"/>
    <mergeCell ref="B201:I201"/>
    <mergeCell ref="B204:I204"/>
    <mergeCell ref="P204:S204"/>
    <mergeCell ref="B205:I205"/>
    <mergeCell ref="B206:I206"/>
    <mergeCell ref="B189:I189"/>
    <mergeCell ref="B196:I196"/>
    <mergeCell ref="P196:S196"/>
    <mergeCell ref="B197:I197"/>
    <mergeCell ref="B198:I198"/>
    <mergeCell ref="B199:I199"/>
    <mergeCell ref="B192:I192"/>
    <mergeCell ref="P192:S192"/>
    <mergeCell ref="B193:I193"/>
    <mergeCell ref="P180:S180"/>
    <mergeCell ref="B181:I181"/>
    <mergeCell ref="B182:I182"/>
    <mergeCell ref="B183:I183"/>
    <mergeCell ref="B186:I186"/>
    <mergeCell ref="P186:S186"/>
    <mergeCell ref="B187:I187"/>
    <mergeCell ref="B188:I188"/>
    <mergeCell ref="B200:I200"/>
    <mergeCell ref="X73:Y73"/>
    <mergeCell ref="P240:W240"/>
    <mergeCell ref="P242:W242"/>
    <mergeCell ref="P243:W244"/>
    <mergeCell ref="T246:W246"/>
    <mergeCell ref="B232:I232"/>
    <mergeCell ref="P232:W232"/>
    <mergeCell ref="P236:W237"/>
    <mergeCell ref="B238:I238"/>
    <mergeCell ref="P238:W238"/>
    <mergeCell ref="P239:W239"/>
    <mergeCell ref="B230:I230"/>
    <mergeCell ref="P230:W230"/>
    <mergeCell ref="B231:I231"/>
    <mergeCell ref="P231:W231"/>
    <mergeCell ref="B207:I207"/>
    <mergeCell ref="B210:I210"/>
    <mergeCell ref="B211:I213"/>
    <mergeCell ref="B215:F215"/>
    <mergeCell ref="B216:I216"/>
    <mergeCell ref="B217:I226"/>
    <mergeCell ref="B229:I229"/>
    <mergeCell ref="P229:W229"/>
    <mergeCell ref="B180:I180"/>
  </mergeCells>
  <conditionalFormatting sqref="A1:Z159">
    <cfRule type="expression" dxfId="35" priority="1" stopIfTrue="1">
      <formula>$A$1=FALSE()</formula>
    </cfRule>
  </conditionalFormatting>
  <conditionalFormatting sqref="A160:Z999">
    <cfRule type="expression" dxfId="34" priority="6" stopIfTrue="1">
      <formula>$A$1=FALSE()</formula>
    </cfRule>
  </conditionalFormatting>
  <conditionalFormatting sqref="J172">
    <cfRule type="expression" dxfId="33" priority="4">
      <formula>$J$172&gt;1</formula>
    </cfRule>
  </conditionalFormatting>
  <conditionalFormatting sqref="K48:K73">
    <cfRule type="expression" dxfId="32" priority="8">
      <formula>INDEX(Bokningssystem,MATCH($C48,ResOpt,0))</formula>
    </cfRule>
  </conditionalFormatting>
  <conditionalFormatting sqref="M79:M90">
    <cfRule type="expression" dxfId="31" priority="19">
      <formula>AND(FIND("Ange 1",$K79)&gt;0,$M79&gt;1)</formula>
    </cfRule>
  </conditionalFormatting>
  <conditionalFormatting sqref="N48:N73 V48:V73">
    <cfRule type="expression" dxfId="30" priority="7">
      <formula>$A48=FALSE()</formula>
    </cfRule>
  </conditionalFormatting>
  <conditionalFormatting sqref="N79:N90">
    <cfRule type="expression" dxfId="29" priority="24">
      <formula>$C79=""</formula>
    </cfRule>
  </conditionalFormatting>
  <conditionalFormatting sqref="N94">
    <cfRule type="expression" dxfId="28" priority="18">
      <formula>$D94=ValOpt</formula>
    </cfRule>
  </conditionalFormatting>
  <conditionalFormatting sqref="P79:P90">
    <cfRule type="expression" dxfId="27" priority="23">
      <formula>$C79="Välj Vara/Tjänst"</formula>
    </cfRule>
  </conditionalFormatting>
  <conditionalFormatting sqref="P114:Q133">
    <cfRule type="expression" dxfId="26" priority="47">
      <formula>$B114="Välj Vara/Tjänst"</formula>
    </cfRule>
  </conditionalFormatting>
  <conditionalFormatting sqref="P139:X148 P150:X159">
    <cfRule type="expression" dxfId="25" priority="48">
      <formula>$B139="Välj Vara/Tjänst"</formula>
    </cfRule>
  </conditionalFormatting>
  <conditionalFormatting sqref="T246 T3">
    <cfRule type="expression" dxfId="24" priority="51">
      <formula>LarmStatus</formula>
    </cfRule>
  </conditionalFormatting>
  <conditionalFormatting sqref="T48:W73 P48:P73">
    <cfRule type="expression" dxfId="23" priority="10">
      <formula>$C48="Välj Vara/Tjänst"</formula>
    </cfRule>
  </conditionalFormatting>
  <conditionalFormatting sqref="W79:W90">
    <cfRule type="expression" dxfId="22" priority="22">
      <formula>$C79="Välj Vara/Tjänst"</formula>
    </cfRule>
  </conditionalFormatting>
  <dataValidations count="15">
    <dataValidation type="list" allowBlank="1" showInputMessage="1" showErrorMessage="1" error="Välj ett alternativ från listan" sqref="C48:E73" xr:uid="{4DFEC96A-25C0-471E-B94C-00BB24FC7560}">
      <formula1>ResOpt</formula1>
    </dataValidation>
    <dataValidation type="list" allowBlank="1" showInputMessage="1" showErrorMessage="1" sqref="P115:P133 P17 I33:I34 P139:P148" xr:uid="{7D4A977A-AAD5-4A65-A0AE-2A7ACFA3A790}">
      <formula1>"Ja,Nej"</formula1>
    </dataValidation>
    <dataValidation type="list" allowBlank="1" showInputMessage="1" showErrorMessage="1" sqref="K48:K73" xr:uid="{46380697-80E9-4AAD-BBF3-E3E0941474B4}">
      <formula1>IF(INDEX(Bokningssystem,MATCH($C48,ResOpt,0)),TblTom,TblInomUtanför)</formula1>
    </dataValidation>
    <dataValidation type="whole" allowBlank="1" showInputMessage="1" showErrorMessage="1" sqref="M48:N73" xr:uid="{E21B350E-BBD5-41CE-B7B7-C6C8CA525784}">
      <formula1>0</formula1>
      <formula2>999999</formula2>
    </dataValidation>
    <dataValidation type="list" allowBlank="1" showInputMessage="1" showErrorMessage="1" sqref="N79:N90" xr:uid="{6A8B564B-F57F-4249-9E0B-F20D452627FC}">
      <formula1>IF($C79="Se fritext",TblEnhet,TblTom)</formula1>
    </dataValidation>
    <dataValidation type="whole" allowBlank="1" showInputMessage="1" showErrorMessage="1" error="Ange ett heltal" sqref="M79:M90" xr:uid="{818C09B9-0E0A-4DC9-95C8-D9E6BF24D933}">
      <formula1>0</formula1>
      <formula2>9999999</formula2>
    </dataValidation>
    <dataValidation type="list" allowBlank="1" showInputMessage="1" showErrorMessage="1" error="Välj ett alternativ från listan" sqref="C79:E90" xr:uid="{A0B52DE3-52C8-4514-A7D1-C0FBEB2C7EFB}">
      <formula1>Tilläggstjänster</formula1>
    </dataValidation>
    <dataValidation type="list" allowBlank="1" showInputMessage="1" showErrorMessage="1" error="Välj ett alternativ från listan" sqref="B193:I193" xr:uid="{C9EAE313-4167-4BF2-8BAF-B6DB65FE34EE}">
      <formula1>TblFaktAlt</formula1>
    </dataValidation>
    <dataValidation type="list" allowBlank="1" showInputMessage="1" showErrorMessage="1" error="Antal kan endast vara 0 eller 1" sqref="N94" xr:uid="{50AB3FC6-7972-49F2-95ED-A1DE80A167B0}">
      <formula1>"Ja,Nej"</formula1>
    </dataValidation>
    <dataValidation type="date" allowBlank="1" showInputMessage="1" showErrorMessage="1" errorTitle="Felaktigt datumformat" error="Ange ett datum i formatet ÅÅÅÅ-MM-DD" promptTitle="Datum" prompt="Datum i datumformatet ÅÅÅÅ-MM-DD_x000a_" sqref="B37:E37 G37:H37" xr:uid="{C949A848-EFB6-408B-8B3B-00F394E5CE10}">
      <formula1>43831</formula1>
      <formula2>73050</formula2>
    </dataValidation>
    <dataValidation type="date" allowBlank="1" showInputMessage="1" showErrorMessage="1" errorTitle="Felaktigt datumformat" error="Ange ett datum i formatet ÅÅÅÅ-MM-DD" promptTitle="Datum" prompt="Datum i datumformatet ÅÅÅÅ-MM-DD" sqref="B31:E31 B34:E34" xr:uid="{502F87F2-608B-4CA7-9D56-C513CF854DF8}">
      <formula1>43831</formula1>
      <formula2>73050</formula2>
    </dataValidation>
    <dataValidation type="decimal" allowBlank="1" showInputMessage="1" showErrorMessage="1" error="Ange ett tal" sqref="T48:T73 V48:V73 W79:W90 P150:P159 L150:N159 L139:N148" xr:uid="{98B921A6-DC34-485F-96DB-4D5C1F101893}">
      <formula1>0</formula1>
      <formula2>999999</formula2>
    </dataValidation>
    <dataValidation type="list" allowBlank="1" showInputMessage="1" showErrorMessage="1" error="Ange ja eller nej" sqref="P114" xr:uid="{16BA4EBD-C5E7-4809-B3CD-39751FBEF0F1}">
      <formula1>"Ja,Nej"</formula1>
    </dataValidation>
    <dataValidation type="decimal" allowBlank="1" showInputMessage="1" showErrorMessage="1" error="Ange ett procenttal mellan 0 och 100." sqref="J170:J171" xr:uid="{63D8107F-AC81-4653-B904-252758CC8F7D}">
      <formula1>0</formula1>
      <formula2>1</formula2>
    </dataValidation>
    <dataValidation type="list" allowBlank="1" showInputMessage="1" showErrorMessage="1" error="Välj ett alternativ från listan_x000a_" sqref="D114:G133 D139:G148 D150:G159" xr:uid="{05ED6EC0-9672-469A-94F8-E6F98EBA65E5}">
      <formula1>INDIRECT(A114)</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1:AS253"/>
  <sheetViews>
    <sheetView showGridLines="0" zoomScaleNormal="100" workbookViewId="0">
      <selection activeCell="B9" sqref="B9:G9"/>
    </sheetView>
  </sheetViews>
  <sheetFormatPr defaultColWidth="9.140625" defaultRowHeight="12.75" x14ac:dyDescent="0.2"/>
  <cols>
    <col min="1" max="1" width="5.140625" style="134" bestFit="1" customWidth="1"/>
    <col min="2" max="9" width="10.28515625" style="25" customWidth="1"/>
    <col min="10" max="10" width="10.42578125" style="25" customWidth="1"/>
    <col min="11" max="11" width="11.5703125" style="25" customWidth="1"/>
    <col min="12" max="12" width="15" style="25" customWidth="1"/>
    <col min="13" max="13" width="15.85546875" style="25" customWidth="1"/>
    <col min="14" max="14" width="14" style="25" customWidth="1"/>
    <col min="15" max="15" width="11.7109375" style="25" customWidth="1"/>
    <col min="16" max="18" width="19.140625" style="25" customWidth="1"/>
    <col min="19" max="19" width="10.28515625" style="25" customWidth="1"/>
    <col min="20" max="20" width="10.5703125" style="25" customWidth="1"/>
    <col min="21" max="21" width="9.5703125" style="25" customWidth="1"/>
    <col min="22" max="22" width="11.28515625" style="25" bestFit="1" customWidth="1"/>
    <col min="23" max="23" width="11.28515625" style="25" customWidth="1"/>
    <col min="24" max="25" width="8.7109375" style="25" customWidth="1"/>
    <col min="26" max="26" width="8.5703125" style="25" customWidth="1"/>
    <col min="27" max="27" width="8.7109375" style="173" hidden="1" customWidth="1"/>
    <col min="28" max="33" width="8.7109375" style="174" hidden="1" customWidth="1"/>
    <col min="34" max="35" width="8.7109375" style="175"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134" t="b">
        <f>OR(INDEX(Admin!$S$3:$S$9,MATCH(B1,Admin!$Q$3:$Q$9,0)),AdminMode)</f>
        <v>0</v>
      </c>
      <c r="B1" s="134" t="s">
        <v>281</v>
      </c>
      <c r="AI1" s="175" t="b">
        <f>OR(AH:AH)</f>
        <v>1</v>
      </c>
    </row>
    <row r="2" spans="1:35" x14ac:dyDescent="0.2">
      <c r="G2" s="26"/>
      <c r="J2" s="41"/>
      <c r="M2" s="47"/>
      <c r="O2" s="22" t="str">
        <f>"Avrop nr: "&amp;B15</f>
        <v xml:space="preserve">Avrop nr: </v>
      </c>
      <c r="W2" s="22" t="str">
        <f>"Avrop nr: "&amp;B15</f>
        <v xml:space="preserve">Avrop nr: </v>
      </c>
    </row>
    <row r="3" spans="1:35" ht="26.25" customHeight="1" x14ac:dyDescent="0.2">
      <c r="B3" s="435" t="s">
        <v>73</v>
      </c>
      <c r="C3" s="435"/>
      <c r="D3" s="436"/>
      <c r="E3" s="436"/>
      <c r="P3" s="435" t="s">
        <v>74</v>
      </c>
      <c r="Q3" s="437"/>
      <c r="R3" s="436"/>
      <c r="T3" s="438" t="str">
        <f>IF(LarmStatus,"Minst ett av de obligatoriska kraven är inte ifyllda. Fel hittat på rad: "&amp;MATCH(TRUE,$AH:$AH,0),"")</f>
        <v>Minst ett av de obligatoriska kraven är inte ifyllda. Fel hittat på rad: 9</v>
      </c>
      <c r="U3" s="438"/>
      <c r="V3" s="438"/>
      <c r="W3" s="438"/>
      <c r="X3" s="26"/>
      <c r="Y3" s="26"/>
      <c r="Z3" s="26"/>
      <c r="AD3" s="176"/>
    </row>
    <row r="4" spans="1:35" ht="32.25" customHeight="1" x14ac:dyDescent="0.35">
      <c r="B4" s="439" t="s">
        <v>122</v>
      </c>
      <c r="C4" s="440"/>
      <c r="D4" s="440"/>
      <c r="E4" s="440"/>
      <c r="F4" s="440"/>
      <c r="G4" s="440"/>
      <c r="H4" s="440"/>
      <c r="I4" s="440"/>
      <c r="J4" s="452" t="s">
        <v>236</v>
      </c>
      <c r="K4" s="453"/>
      <c r="L4" s="453"/>
      <c r="M4" s="453"/>
      <c r="N4" s="453"/>
      <c r="O4" s="454"/>
      <c r="P4" s="443" t="s">
        <v>263</v>
      </c>
      <c r="Q4" s="443"/>
      <c r="R4" s="443"/>
      <c r="S4" s="443"/>
      <c r="T4" s="443"/>
      <c r="U4" s="443"/>
      <c r="V4" s="443"/>
      <c r="W4" s="444"/>
      <c r="Z4" s="27"/>
    </row>
    <row r="5" spans="1:35" ht="63" customHeight="1" x14ac:dyDescent="0.2">
      <c r="B5" s="441"/>
      <c r="C5" s="442"/>
      <c r="D5" s="442"/>
      <c r="E5" s="442"/>
      <c r="F5" s="442"/>
      <c r="G5" s="442"/>
      <c r="H5" s="442"/>
      <c r="I5" s="442"/>
      <c r="J5" s="455" t="str">
        <f>Ramavtalsområde</f>
        <v>Resebyråtjänster</v>
      </c>
      <c r="K5" s="456"/>
      <c r="L5" s="456"/>
      <c r="M5" s="456"/>
      <c r="N5" s="456"/>
      <c r="O5" s="457"/>
      <c r="P5" s="445"/>
      <c r="Q5" s="445"/>
      <c r="R5" s="445"/>
      <c r="S5" s="445"/>
      <c r="T5" s="445"/>
      <c r="U5" s="445"/>
      <c r="V5" s="445"/>
      <c r="W5" s="446"/>
      <c r="AC5" s="176"/>
      <c r="AD5" s="176"/>
      <c r="AE5" s="176"/>
      <c r="AF5" s="176"/>
    </row>
    <row r="6" spans="1:35" ht="26.25" customHeight="1" x14ac:dyDescent="0.2">
      <c r="B6" s="447" t="s">
        <v>158</v>
      </c>
      <c r="C6" s="447"/>
      <c r="D6" s="447"/>
      <c r="E6" s="447"/>
      <c r="F6" s="447"/>
      <c r="G6" s="447"/>
      <c r="H6" s="447"/>
      <c r="I6" s="447"/>
      <c r="J6" s="449" t="s">
        <v>444</v>
      </c>
      <c r="K6" s="450"/>
      <c r="L6" s="450"/>
      <c r="M6" s="450"/>
      <c r="N6" s="450"/>
      <c r="O6" s="451"/>
      <c r="P6" s="26"/>
      <c r="Q6" s="2"/>
      <c r="R6" s="2"/>
      <c r="S6" s="2"/>
      <c r="T6" s="2"/>
      <c r="U6" s="2"/>
      <c r="V6" s="2"/>
      <c r="W6" s="2"/>
      <c r="AC6" s="176"/>
      <c r="AD6" s="176"/>
      <c r="AE6" s="176"/>
      <c r="AF6" s="176"/>
    </row>
    <row r="7" spans="1:35" ht="18" customHeight="1" x14ac:dyDescent="0.2">
      <c r="B7" s="448" t="s">
        <v>72</v>
      </c>
      <c r="C7" s="448"/>
      <c r="D7" s="448"/>
      <c r="E7" s="448"/>
      <c r="F7" s="448"/>
      <c r="G7" s="448"/>
      <c r="H7" s="448"/>
      <c r="I7" s="448"/>
      <c r="J7" s="449"/>
      <c r="K7" s="450"/>
      <c r="L7" s="450"/>
      <c r="M7" s="450"/>
      <c r="N7" s="450"/>
      <c r="O7" s="451"/>
      <c r="P7" s="28" t="s">
        <v>29</v>
      </c>
      <c r="Q7" s="2"/>
      <c r="R7" s="2"/>
      <c r="S7" s="2"/>
      <c r="T7" s="2"/>
      <c r="U7" s="2"/>
      <c r="V7" s="2"/>
      <c r="W7" s="2"/>
      <c r="AC7" s="176"/>
      <c r="AD7" s="176"/>
      <c r="AE7" s="176"/>
      <c r="AF7" s="176"/>
    </row>
    <row r="8" spans="1:35" ht="27.75" customHeight="1" x14ac:dyDescent="0.2">
      <c r="B8" s="331" t="s">
        <v>6</v>
      </c>
      <c r="C8" s="364"/>
      <c r="D8" s="364"/>
      <c r="E8" s="364"/>
      <c r="F8" s="364"/>
      <c r="G8" s="364"/>
      <c r="H8" s="331" t="s">
        <v>31</v>
      </c>
      <c r="I8" s="425"/>
      <c r="J8" s="458" t="str">
        <f>Ramavtalsnummer</f>
        <v>23.3-9790-2023</v>
      </c>
      <c r="K8" s="459"/>
      <c r="L8" s="459"/>
      <c r="M8" s="459"/>
      <c r="N8" s="459"/>
      <c r="O8" s="460"/>
      <c r="P8" s="424" t="s">
        <v>30</v>
      </c>
      <c r="Q8" s="424"/>
      <c r="R8" s="424"/>
      <c r="S8" s="424"/>
      <c r="T8" s="424"/>
      <c r="U8" s="424"/>
      <c r="V8" s="424" t="s">
        <v>31</v>
      </c>
      <c r="W8" s="424"/>
      <c r="AC8" s="176"/>
      <c r="AD8" s="176"/>
      <c r="AE8" s="176"/>
      <c r="AF8" s="176"/>
    </row>
    <row r="9" spans="1:35" ht="19.5" customHeight="1" x14ac:dyDescent="0.2">
      <c r="B9" s="418"/>
      <c r="C9" s="419"/>
      <c r="D9" s="419"/>
      <c r="E9" s="419"/>
      <c r="F9" s="419"/>
      <c r="G9" s="419"/>
      <c r="H9" s="418"/>
      <c r="I9" s="420"/>
      <c r="J9" s="354" t="s">
        <v>249</v>
      </c>
      <c r="K9" s="355"/>
      <c r="L9" s="355"/>
      <c r="M9" s="355"/>
      <c r="N9" s="355"/>
      <c r="O9" s="356"/>
      <c r="P9" s="426"/>
      <c r="Q9" s="426"/>
      <c r="R9" s="426"/>
      <c r="S9" s="426"/>
      <c r="T9" s="426"/>
      <c r="U9" s="426"/>
      <c r="V9" s="427"/>
      <c r="W9" s="427"/>
      <c r="AA9" s="173" t="b">
        <f>IF(P9="",TRUE,FALSE)</f>
        <v>1</v>
      </c>
      <c r="AB9" s="174" t="b">
        <f>IF(V9="",TRUE,FALSE)</f>
        <v>1</v>
      </c>
      <c r="AC9" s="176"/>
      <c r="AD9" s="176"/>
      <c r="AE9" s="176"/>
      <c r="AF9" s="176"/>
      <c r="AH9" s="175" t="b">
        <f>OR(AA9:AG9)</f>
        <v>1</v>
      </c>
    </row>
    <row r="10" spans="1:35" s="29" customFormat="1" ht="27.75" customHeight="1" x14ac:dyDescent="0.2">
      <c r="A10" s="135"/>
      <c r="B10" s="422" t="s">
        <v>7</v>
      </c>
      <c r="C10" s="422"/>
      <c r="D10" s="422"/>
      <c r="E10" s="422" t="s">
        <v>5</v>
      </c>
      <c r="F10" s="422"/>
      <c r="G10" s="422"/>
      <c r="H10" s="422" t="s">
        <v>56</v>
      </c>
      <c r="I10" s="422"/>
      <c r="J10" s="357" t="str">
        <f>"Version "&amp;CurrentVersion</f>
        <v>Version 1.10</v>
      </c>
      <c r="K10" s="358"/>
      <c r="L10" s="358"/>
      <c r="M10" s="358"/>
      <c r="N10" s="358"/>
      <c r="O10" s="359"/>
      <c r="P10" s="424" t="s">
        <v>1</v>
      </c>
      <c r="Q10" s="424"/>
      <c r="R10" s="424"/>
      <c r="S10" s="424"/>
      <c r="T10" s="424" t="s">
        <v>3</v>
      </c>
      <c r="U10" s="424"/>
      <c r="V10" s="424"/>
      <c r="W10" s="424"/>
      <c r="AA10" s="177"/>
      <c r="AB10" s="174"/>
      <c r="AC10" s="176"/>
      <c r="AD10" s="176"/>
      <c r="AE10" s="176"/>
      <c r="AF10" s="176"/>
      <c r="AG10" s="176"/>
      <c r="AH10" s="175"/>
      <c r="AI10" s="175"/>
    </row>
    <row r="11" spans="1:35" ht="19.5" customHeight="1" x14ac:dyDescent="0.2">
      <c r="B11" s="421"/>
      <c r="C11" s="421"/>
      <c r="D11" s="421"/>
      <c r="E11" s="421"/>
      <c r="F11" s="421"/>
      <c r="G11" s="421"/>
      <c r="H11" s="421"/>
      <c r="I11" s="421"/>
      <c r="P11" s="427"/>
      <c r="Q11" s="427"/>
      <c r="R11" s="427"/>
      <c r="S11" s="427"/>
      <c r="T11" s="427"/>
      <c r="U11" s="427"/>
      <c r="V11" s="427"/>
      <c r="W11" s="427"/>
      <c r="AA11" s="173" t="b">
        <f>IF(P11="",TRUE,FALSE)</f>
        <v>1</v>
      </c>
      <c r="AB11" s="174" t="b">
        <f>IF(T11="",TRUE,FALSE)</f>
        <v>1</v>
      </c>
      <c r="AC11" s="176"/>
      <c r="AD11" s="176"/>
      <c r="AE11" s="176"/>
      <c r="AF11" s="176"/>
      <c r="AH11" s="175" t="b">
        <f>OR(AA11:AG11)</f>
        <v>1</v>
      </c>
    </row>
    <row r="12" spans="1:35" ht="27.75" customHeight="1" x14ac:dyDescent="0.2">
      <c r="B12" s="422" t="s">
        <v>55</v>
      </c>
      <c r="C12" s="422"/>
      <c r="D12" s="422"/>
      <c r="E12" s="422" t="s">
        <v>1</v>
      </c>
      <c r="F12" s="422"/>
      <c r="G12" s="422"/>
      <c r="H12" s="422" t="s">
        <v>2</v>
      </c>
      <c r="I12" s="422"/>
      <c r="P12" s="424" t="s">
        <v>7</v>
      </c>
      <c r="Q12" s="424"/>
      <c r="R12" s="424"/>
      <c r="S12" s="365"/>
      <c r="T12" s="424" t="s">
        <v>5</v>
      </c>
      <c r="U12" s="424"/>
      <c r="V12" s="424" t="s">
        <v>56</v>
      </c>
      <c r="W12" s="424"/>
      <c r="AC12" s="176"/>
      <c r="AD12" s="176"/>
      <c r="AE12" s="176"/>
      <c r="AF12" s="176"/>
    </row>
    <row r="13" spans="1:35" ht="19.5" customHeight="1" x14ac:dyDescent="0.2">
      <c r="B13" s="421"/>
      <c r="C13" s="421"/>
      <c r="D13" s="421"/>
      <c r="E13" s="421"/>
      <c r="F13" s="421"/>
      <c r="G13" s="421"/>
      <c r="H13" s="421"/>
      <c r="I13" s="421"/>
      <c r="P13" s="427"/>
      <c r="Q13" s="427"/>
      <c r="R13" s="427"/>
      <c r="S13" s="432"/>
      <c r="T13" s="427"/>
      <c r="U13" s="427"/>
      <c r="V13" s="427"/>
      <c r="W13" s="427"/>
      <c r="AA13" s="173" t="b">
        <f>IF(P13="",TRUE,FALSE)</f>
        <v>1</v>
      </c>
      <c r="AB13" s="174" t="b">
        <f>IF(T13="",TRUE,FALSE)</f>
        <v>1</v>
      </c>
      <c r="AC13" s="174" t="b">
        <f>IF(V13="",TRUE,FALSE)</f>
        <v>1</v>
      </c>
      <c r="AD13" s="176"/>
      <c r="AE13" s="176"/>
      <c r="AF13" s="176"/>
      <c r="AH13" s="175" t="b">
        <f>OR(AA13:AG13)</f>
        <v>1</v>
      </c>
    </row>
    <row r="14" spans="1:35" ht="27.75" customHeight="1" x14ac:dyDescent="0.2">
      <c r="B14" s="422" t="s">
        <v>134</v>
      </c>
      <c r="C14" s="422"/>
      <c r="D14" s="422"/>
      <c r="E14" s="331" t="s">
        <v>3</v>
      </c>
      <c r="F14" s="364"/>
      <c r="G14" s="364"/>
      <c r="H14" s="364"/>
      <c r="I14" s="425"/>
      <c r="P14" s="365" t="s">
        <v>2</v>
      </c>
      <c r="Q14" s="366"/>
      <c r="R14" s="366"/>
      <c r="S14" s="366"/>
      <c r="T14" s="365" t="s">
        <v>32</v>
      </c>
      <c r="U14" s="366"/>
      <c r="V14" s="366"/>
      <c r="W14" s="367"/>
      <c r="AC14" s="176"/>
      <c r="AD14" s="176"/>
      <c r="AE14" s="176"/>
      <c r="AF14" s="176"/>
    </row>
    <row r="15" spans="1:35" ht="19.5" customHeight="1" x14ac:dyDescent="0.2">
      <c r="B15" s="421"/>
      <c r="C15" s="421"/>
      <c r="D15" s="421"/>
      <c r="E15" s="418" t="s">
        <v>0</v>
      </c>
      <c r="F15" s="419"/>
      <c r="G15" s="419"/>
      <c r="H15" s="419"/>
      <c r="I15" s="420"/>
      <c r="P15" s="405"/>
      <c r="Q15" s="406"/>
      <c r="R15" s="406"/>
      <c r="S15" s="406"/>
      <c r="T15" s="405"/>
      <c r="U15" s="406"/>
      <c r="V15" s="406"/>
      <c r="W15" s="407"/>
      <c r="AA15" s="173" t="b">
        <f>IF(P15="",TRUE,FALSE)</f>
        <v>1</v>
      </c>
      <c r="AB15" s="174" t="b">
        <f>IF(T15="",TRUE,FALSE)</f>
        <v>1</v>
      </c>
      <c r="AC15" s="176"/>
      <c r="AD15" s="176"/>
      <c r="AE15" s="176"/>
      <c r="AF15" s="176"/>
      <c r="AH15" s="175" t="b">
        <f>OR(AA15:AG15)</f>
        <v>1</v>
      </c>
    </row>
    <row r="16" spans="1:35" ht="27.75" customHeight="1" x14ac:dyDescent="0.2">
      <c r="B16" s="422" t="s">
        <v>400</v>
      </c>
      <c r="C16" s="422"/>
      <c r="D16" s="422"/>
      <c r="E16" s="364"/>
      <c r="F16" s="364"/>
      <c r="G16" s="364"/>
      <c r="H16" s="364"/>
      <c r="I16" s="364"/>
      <c r="J16" s="41"/>
      <c r="P16" s="365" t="s">
        <v>33</v>
      </c>
      <c r="Q16" s="366"/>
      <c r="R16" s="367"/>
      <c r="S16" s="365" t="s">
        <v>246</v>
      </c>
      <c r="T16" s="366"/>
      <c r="U16" s="366"/>
      <c r="V16" s="366"/>
      <c r="W16" s="367"/>
      <c r="AC16" s="176"/>
      <c r="AD16" s="176"/>
      <c r="AE16" s="176"/>
      <c r="AF16" s="176"/>
    </row>
    <row r="17" spans="2:34" ht="19.5" customHeight="1" x14ac:dyDescent="0.2">
      <c r="B17" s="421"/>
      <c r="C17" s="421"/>
      <c r="D17" s="421"/>
      <c r="E17" s="428" t="s">
        <v>0</v>
      </c>
      <c r="F17" s="428"/>
      <c r="G17" s="428"/>
      <c r="H17" s="428"/>
      <c r="I17" s="428"/>
      <c r="P17" s="432"/>
      <c r="Q17" s="433"/>
      <c r="R17" s="434"/>
      <c r="S17" s="429"/>
      <c r="T17" s="430"/>
      <c r="U17" s="430"/>
      <c r="V17" s="430"/>
      <c r="W17" s="431"/>
      <c r="AA17" s="173" t="b">
        <f>IF(OR(P17="Ja",P17="Nej"),FALSE,TRUE)</f>
        <v>1</v>
      </c>
      <c r="AB17" s="176" t="b">
        <f>AND(P17="Nej",S17="")</f>
        <v>0</v>
      </c>
      <c r="AC17" s="176"/>
      <c r="AD17" s="176"/>
      <c r="AE17" s="176"/>
      <c r="AF17" s="176"/>
      <c r="AH17" s="175" t="b">
        <f>OR(AA17:AG17)</f>
        <v>1</v>
      </c>
    </row>
    <row r="18" spans="2:34" ht="19.5" customHeight="1" x14ac:dyDescent="0.2">
      <c r="B18" s="220"/>
      <c r="C18" s="220"/>
      <c r="D18" s="220"/>
      <c r="E18" s="220"/>
      <c r="F18" s="220"/>
      <c r="G18" s="220"/>
      <c r="H18" s="220"/>
      <c r="I18" s="220"/>
      <c r="P18" s="221"/>
      <c r="Q18" s="221"/>
      <c r="R18" s="221"/>
      <c r="S18" s="223"/>
      <c r="T18" s="223"/>
      <c r="U18" s="223"/>
      <c r="V18" s="223"/>
      <c r="W18" s="223"/>
      <c r="AC18" s="176"/>
      <c r="AD18" s="176"/>
      <c r="AE18" s="176"/>
      <c r="AF18" s="176"/>
    </row>
    <row r="19" spans="2:34" ht="17.25" customHeight="1" x14ac:dyDescent="0.2">
      <c r="B19" s="26" t="s">
        <v>232</v>
      </c>
      <c r="P19" s="26" t="s">
        <v>233</v>
      </c>
      <c r="AC19" s="176"/>
      <c r="AD19" s="176"/>
      <c r="AE19" s="176"/>
      <c r="AF19" s="176"/>
    </row>
    <row r="20" spans="2:34" ht="12.75" customHeight="1" x14ac:dyDescent="0.2">
      <c r="B20" s="390" t="s">
        <v>261</v>
      </c>
      <c r="C20" s="391"/>
      <c r="D20" s="391"/>
      <c r="E20" s="391"/>
      <c r="F20" s="391"/>
      <c r="G20" s="391"/>
      <c r="H20" s="391"/>
      <c r="I20" s="392"/>
      <c r="P20" s="390" t="s">
        <v>262</v>
      </c>
      <c r="Q20" s="391"/>
      <c r="R20" s="391"/>
      <c r="S20" s="391"/>
      <c r="T20" s="391"/>
      <c r="U20" s="391"/>
      <c r="V20" s="391"/>
      <c r="W20" s="392"/>
      <c r="AC20" s="176"/>
      <c r="AD20" s="176"/>
      <c r="AE20" s="176"/>
      <c r="AF20" s="176"/>
    </row>
    <row r="21" spans="2:34" ht="12.75" customHeight="1" x14ac:dyDescent="0.2">
      <c r="B21" s="393"/>
      <c r="C21" s="394"/>
      <c r="D21" s="394"/>
      <c r="E21" s="394"/>
      <c r="F21" s="394"/>
      <c r="G21" s="394"/>
      <c r="H21" s="394"/>
      <c r="I21" s="395"/>
      <c r="P21" s="393"/>
      <c r="Q21" s="394"/>
      <c r="R21" s="394"/>
      <c r="S21" s="394"/>
      <c r="T21" s="394"/>
      <c r="U21" s="394"/>
      <c r="V21" s="394"/>
      <c r="W21" s="395"/>
      <c r="AC21" s="176"/>
      <c r="AD21" s="176"/>
      <c r="AE21" s="176"/>
      <c r="AF21" s="176"/>
    </row>
    <row r="22" spans="2:34" ht="12.75" customHeight="1" x14ac:dyDescent="0.2">
      <c r="B22" s="393"/>
      <c r="C22" s="394"/>
      <c r="D22" s="394"/>
      <c r="E22" s="394"/>
      <c r="F22" s="394"/>
      <c r="G22" s="394"/>
      <c r="H22" s="394"/>
      <c r="I22" s="395"/>
      <c r="P22" s="393"/>
      <c r="Q22" s="394"/>
      <c r="R22" s="394"/>
      <c r="S22" s="394"/>
      <c r="T22" s="394"/>
      <c r="U22" s="394"/>
      <c r="V22" s="394"/>
      <c r="W22" s="395"/>
      <c r="AC22" s="176"/>
      <c r="AD22" s="176"/>
      <c r="AE22" s="176"/>
      <c r="AF22" s="176"/>
    </row>
    <row r="23" spans="2:34" ht="12.75" customHeight="1" x14ac:dyDescent="0.2">
      <c r="B23" s="393"/>
      <c r="C23" s="394"/>
      <c r="D23" s="394"/>
      <c r="E23" s="394"/>
      <c r="F23" s="394"/>
      <c r="G23" s="394"/>
      <c r="H23" s="394"/>
      <c r="I23" s="395"/>
      <c r="P23" s="393"/>
      <c r="Q23" s="394"/>
      <c r="R23" s="394"/>
      <c r="S23" s="394"/>
      <c r="T23" s="394"/>
      <c r="U23" s="394"/>
      <c r="V23" s="394"/>
      <c r="W23" s="395"/>
      <c r="AC23" s="176"/>
      <c r="AD23" s="176"/>
      <c r="AE23" s="176"/>
      <c r="AF23" s="176"/>
    </row>
    <row r="24" spans="2:34" ht="54.4" customHeight="1" x14ac:dyDescent="0.2">
      <c r="B24" s="393"/>
      <c r="C24" s="394"/>
      <c r="D24" s="394"/>
      <c r="E24" s="394"/>
      <c r="F24" s="394"/>
      <c r="G24" s="394"/>
      <c r="H24" s="394"/>
      <c r="I24" s="395"/>
      <c r="P24" s="396"/>
      <c r="Q24" s="397"/>
      <c r="R24" s="397"/>
      <c r="S24" s="397"/>
      <c r="T24" s="397"/>
      <c r="U24" s="397"/>
      <c r="V24" s="397"/>
      <c r="W24" s="398"/>
      <c r="AC24" s="176"/>
      <c r="AD24" s="176"/>
      <c r="AE24" s="176"/>
      <c r="AF24" s="176"/>
    </row>
    <row r="25" spans="2:34" ht="43.15" customHeight="1" x14ac:dyDescent="0.2">
      <c r="B25" s="396"/>
      <c r="C25" s="397"/>
      <c r="D25" s="397"/>
      <c r="E25" s="397"/>
      <c r="F25" s="397"/>
      <c r="G25" s="397"/>
      <c r="H25" s="397"/>
      <c r="I25" s="398"/>
      <c r="AC25" s="176"/>
      <c r="AD25" s="176"/>
      <c r="AE25" s="176"/>
      <c r="AF25" s="176"/>
    </row>
    <row r="26" spans="2:34" ht="17.25" customHeight="1" x14ac:dyDescent="0.2">
      <c r="B26" s="53"/>
      <c r="C26" s="38"/>
      <c r="D26" s="38"/>
      <c r="E26" s="38"/>
      <c r="F26" s="38"/>
      <c r="G26" s="38"/>
      <c r="H26" s="38"/>
      <c r="P26" s="26" t="s">
        <v>247</v>
      </c>
    </row>
    <row r="27" spans="2:34" ht="55.5" customHeight="1" x14ac:dyDescent="0.2">
      <c r="B27" s="44" t="s">
        <v>228</v>
      </c>
      <c r="P27" s="408" t="s">
        <v>248</v>
      </c>
      <c r="Q27" s="409"/>
      <c r="R27" s="409"/>
      <c r="S27" s="409"/>
      <c r="T27" s="409"/>
      <c r="U27" s="409"/>
      <c r="V27" s="409"/>
      <c r="W27" s="410"/>
      <c r="AC27" s="176"/>
      <c r="AD27" s="176"/>
      <c r="AE27" s="176"/>
      <c r="AF27" s="176"/>
    </row>
    <row r="28" spans="2:34" ht="115.5" customHeight="1" x14ac:dyDescent="0.2">
      <c r="B28" s="400"/>
      <c r="C28" s="401"/>
      <c r="D28" s="401"/>
      <c r="E28" s="401"/>
      <c r="F28" s="401"/>
      <c r="G28" s="401"/>
      <c r="H28" s="401"/>
      <c r="I28" s="401"/>
      <c r="P28" s="402"/>
      <c r="Q28" s="403"/>
      <c r="R28" s="403"/>
      <c r="S28" s="403"/>
      <c r="T28" s="403"/>
      <c r="U28" s="403"/>
      <c r="V28" s="403"/>
      <c r="W28" s="404"/>
      <c r="AC28" s="176"/>
      <c r="AD28" s="176"/>
      <c r="AE28" s="176"/>
      <c r="AF28" s="176"/>
    </row>
    <row r="29" spans="2:34" ht="17.25" customHeight="1" x14ac:dyDescent="0.2">
      <c r="B29" s="53"/>
      <c r="C29" s="38"/>
      <c r="D29" s="38"/>
      <c r="E29" s="38"/>
      <c r="F29" s="38"/>
      <c r="G29" s="38"/>
      <c r="H29" s="38"/>
    </row>
    <row r="30" spans="2:34" ht="27.75" customHeight="1" x14ac:dyDescent="0.2">
      <c r="B30" s="399" t="s">
        <v>239</v>
      </c>
      <c r="C30" s="399"/>
      <c r="D30" s="399" t="s">
        <v>240</v>
      </c>
      <c r="E30" s="399"/>
      <c r="G30" s="341" t="s">
        <v>110</v>
      </c>
      <c r="H30" s="341"/>
      <c r="I30" s="341"/>
    </row>
    <row r="31" spans="2:34" ht="19.5" customHeight="1" x14ac:dyDescent="0.2">
      <c r="B31" s="388"/>
      <c r="C31" s="389"/>
      <c r="D31" s="423"/>
      <c r="E31" s="423"/>
      <c r="G31" s="400" t="str">
        <f>E15</f>
        <v>     </v>
      </c>
      <c r="H31" s="400"/>
      <c r="I31" s="400"/>
    </row>
    <row r="32" spans="2:34" ht="12.75" customHeight="1" x14ac:dyDescent="0.2"/>
    <row r="33" spans="1:43" ht="27.75" customHeight="1" x14ac:dyDescent="0.2">
      <c r="B33" s="399" t="s">
        <v>50</v>
      </c>
      <c r="C33" s="399"/>
      <c r="D33" s="399" t="s">
        <v>51</v>
      </c>
      <c r="E33" s="399"/>
      <c r="G33" s="412" t="s">
        <v>256</v>
      </c>
      <c r="H33" s="413"/>
      <c r="I33" s="416"/>
    </row>
    <row r="34" spans="1:43" ht="19.5" customHeight="1" x14ac:dyDescent="0.2">
      <c r="B34" s="388"/>
      <c r="C34" s="389"/>
      <c r="D34" s="411"/>
      <c r="E34" s="411"/>
      <c r="G34" s="414"/>
      <c r="H34" s="415"/>
      <c r="I34" s="417"/>
      <c r="P34" s="54"/>
      <c r="Q34" s="54"/>
      <c r="R34" s="54"/>
    </row>
    <row r="35" spans="1:43" ht="12.75" customHeight="1" x14ac:dyDescent="0.2">
      <c r="F35" s="41"/>
    </row>
    <row r="36" spans="1:43" ht="27.75" customHeight="1" x14ac:dyDescent="0.2">
      <c r="B36" s="399" t="s">
        <v>241</v>
      </c>
      <c r="C36" s="399"/>
      <c r="D36" s="399" t="s">
        <v>242</v>
      </c>
      <c r="E36" s="399"/>
      <c r="G36" s="399" t="s">
        <v>305</v>
      </c>
      <c r="H36" s="399"/>
    </row>
    <row r="37" spans="1:43" ht="19.5" customHeight="1" x14ac:dyDescent="0.2">
      <c r="B37" s="388"/>
      <c r="C37" s="389"/>
      <c r="D37" s="388"/>
      <c r="E37" s="389"/>
      <c r="G37" s="388"/>
      <c r="H37" s="389"/>
      <c r="P37" s="54"/>
      <c r="Q37" s="54"/>
      <c r="R37" s="54"/>
    </row>
    <row r="38" spans="1:43" ht="12.75" customHeight="1" x14ac:dyDescent="0.2"/>
    <row r="39" spans="1:43" ht="26.25" hidden="1" customHeight="1" x14ac:dyDescent="0.2">
      <c r="B39" s="485" t="s">
        <v>226</v>
      </c>
      <c r="C39" s="617"/>
      <c r="D39" s="617"/>
      <c r="E39" s="617"/>
      <c r="F39" s="617"/>
      <c r="G39" s="617"/>
      <c r="H39" s="617"/>
      <c r="I39" s="617"/>
      <c r="J39" s="617"/>
      <c r="K39" s="617"/>
      <c r="L39" s="288"/>
      <c r="M39" s="274"/>
      <c r="N39" s="274"/>
      <c r="AA39" s="271"/>
      <c r="AB39" s="272"/>
      <c r="AC39" s="272"/>
      <c r="AD39" s="272"/>
      <c r="AE39" s="272"/>
      <c r="AF39" s="272"/>
      <c r="AG39" s="272"/>
      <c r="AH39" s="273"/>
      <c r="AI39" s="273"/>
    </row>
    <row r="40" spans="1:43" ht="26.25" hidden="1" customHeight="1" x14ac:dyDescent="0.2">
      <c r="B40" s="618" t="s">
        <v>197</v>
      </c>
      <c r="C40" s="619"/>
      <c r="D40" s="619"/>
      <c r="E40" s="619"/>
      <c r="F40" s="619"/>
      <c r="G40" s="619"/>
      <c r="H40" s="619"/>
      <c r="I40" s="619"/>
      <c r="J40" s="619"/>
      <c r="K40" s="619"/>
      <c r="L40" s="289"/>
      <c r="M40" s="275"/>
      <c r="N40" s="275"/>
      <c r="AA40" s="271"/>
      <c r="AB40" s="272"/>
      <c r="AC40" s="272"/>
      <c r="AD40" s="272"/>
      <c r="AE40" s="272"/>
      <c r="AF40" s="272"/>
      <c r="AG40" s="272"/>
      <c r="AH40" s="273"/>
      <c r="AI40" s="273"/>
    </row>
    <row r="41" spans="1:43" ht="12.75" hidden="1" customHeight="1" x14ac:dyDescent="0.2">
      <c r="B41" s="35"/>
      <c r="C41" s="35"/>
      <c r="D41" s="35"/>
      <c r="E41" s="35"/>
      <c r="F41" s="35"/>
      <c r="G41" s="35"/>
      <c r="H41" s="35"/>
      <c r="I41" s="35"/>
      <c r="J41" s="35"/>
      <c r="K41" s="68"/>
      <c r="AA41" s="271"/>
      <c r="AB41" s="272"/>
      <c r="AC41" s="272"/>
      <c r="AD41" s="272"/>
      <c r="AE41" s="272"/>
      <c r="AF41" s="272"/>
      <c r="AG41" s="272"/>
      <c r="AH41" s="273"/>
      <c r="AI41" s="273"/>
    </row>
    <row r="42" spans="1:43" ht="27.75" hidden="1" customHeight="1" x14ac:dyDescent="0.2">
      <c r="B42" s="485" t="s">
        <v>227</v>
      </c>
      <c r="C42" s="617"/>
      <c r="D42" s="617"/>
      <c r="E42" s="617"/>
      <c r="F42" s="617"/>
      <c r="G42" s="617"/>
      <c r="H42" s="617"/>
      <c r="I42" s="617"/>
      <c r="J42" s="617"/>
      <c r="K42" s="617"/>
      <c r="L42" s="288"/>
      <c r="M42" s="274"/>
      <c r="N42" s="274"/>
      <c r="AA42" s="271"/>
      <c r="AB42" s="272"/>
      <c r="AC42" s="272"/>
      <c r="AD42" s="272"/>
      <c r="AE42" s="272"/>
      <c r="AF42" s="272"/>
      <c r="AG42" s="272"/>
      <c r="AH42" s="273"/>
      <c r="AI42" s="273"/>
    </row>
    <row r="43" spans="1:43" ht="25.5" hidden="1" customHeight="1" x14ac:dyDescent="0.2">
      <c r="B43" s="618" t="s">
        <v>300</v>
      </c>
      <c r="C43" s="619"/>
      <c r="D43" s="619"/>
      <c r="E43" s="619"/>
      <c r="F43" s="619"/>
      <c r="G43" s="619"/>
      <c r="H43" s="619"/>
      <c r="I43" s="619"/>
      <c r="J43" s="619"/>
      <c r="K43" s="619"/>
      <c r="L43" s="289"/>
      <c r="M43" s="275"/>
      <c r="N43" s="275"/>
      <c r="P43" s="276"/>
      <c r="Q43" s="276"/>
      <c r="R43" s="276"/>
      <c r="V43" s="41"/>
      <c r="AA43" s="271"/>
      <c r="AB43" s="272"/>
      <c r="AC43" s="272"/>
      <c r="AD43" s="272"/>
      <c r="AE43" s="272"/>
      <c r="AF43" s="272"/>
      <c r="AG43" s="272"/>
      <c r="AH43" s="273"/>
      <c r="AI43" s="273"/>
    </row>
    <row r="44" spans="1:43" ht="12.75" customHeight="1" x14ac:dyDescent="0.2">
      <c r="B44" s="155"/>
      <c r="C44" s="155"/>
      <c r="D44" s="156"/>
      <c r="E44" s="156"/>
      <c r="F44" s="156"/>
      <c r="L44" s="29"/>
      <c r="M44" s="29"/>
      <c r="N44" s="29"/>
    </row>
    <row r="45" spans="1:43" ht="18" x14ac:dyDescent="0.2">
      <c r="B45" s="387" t="s">
        <v>212</v>
      </c>
      <c r="C45" s="387"/>
      <c r="D45" s="387"/>
      <c r="E45" s="387"/>
      <c r="F45" s="387"/>
      <c r="I45" s="41"/>
      <c r="M45" s="29"/>
      <c r="N45" s="29"/>
      <c r="P45" s="386" t="s">
        <v>52</v>
      </c>
      <c r="Q45" s="386"/>
      <c r="X45" s="157"/>
      <c r="Y45" s="30"/>
      <c r="Z45" s="30"/>
    </row>
    <row r="46" spans="1:43" x14ac:dyDescent="0.2">
      <c r="B46" s="370"/>
      <c r="C46" s="370"/>
      <c r="D46" s="370"/>
      <c r="E46" s="370"/>
      <c r="F46" s="370"/>
      <c r="G46" s="51"/>
      <c r="I46" s="158" t="s">
        <v>171</v>
      </c>
      <c r="P46" s="370"/>
      <c r="Q46" s="370"/>
      <c r="R46" s="370"/>
      <c r="S46" s="370"/>
      <c r="T46" s="370"/>
    </row>
    <row r="47" spans="1:43" ht="51" customHeight="1" x14ac:dyDescent="0.2">
      <c r="B47" s="193" t="s">
        <v>215</v>
      </c>
      <c r="C47" s="377" t="s">
        <v>213</v>
      </c>
      <c r="D47" s="377"/>
      <c r="E47" s="377"/>
      <c r="F47" s="378" t="s">
        <v>403</v>
      </c>
      <c r="G47" s="379"/>
      <c r="H47" s="379"/>
      <c r="I47" s="379"/>
      <c r="J47" s="380"/>
      <c r="K47" s="194" t="s">
        <v>396</v>
      </c>
      <c r="L47" s="198" t="s">
        <v>349</v>
      </c>
      <c r="M47" s="195" t="s">
        <v>308</v>
      </c>
      <c r="N47" s="195" t="s">
        <v>309</v>
      </c>
      <c r="P47" s="487" t="s">
        <v>214</v>
      </c>
      <c r="Q47" s="488"/>
      <c r="R47" s="488"/>
      <c r="S47" s="489"/>
      <c r="T47" s="196" t="s">
        <v>348</v>
      </c>
      <c r="U47" s="197" t="s">
        <v>345</v>
      </c>
      <c r="V47" s="196" t="s">
        <v>347</v>
      </c>
      <c r="W47" s="197" t="s">
        <v>346</v>
      </c>
      <c r="X47" s="485" t="s">
        <v>229</v>
      </c>
      <c r="Y47" s="486"/>
    </row>
    <row r="48" spans="1:43" ht="43.5" customHeight="1" x14ac:dyDescent="0.2">
      <c r="A48" s="134" t="b">
        <f t="shared" ref="A48:A73" si="0">INDEX(Självbokning,MATCH($C48,ResOpt,0))</f>
        <v>1</v>
      </c>
      <c r="B48" s="163" t="s">
        <v>100</v>
      </c>
      <c r="C48" s="320" t="s">
        <v>343</v>
      </c>
      <c r="D48" s="321"/>
      <c r="E48" s="322"/>
      <c r="F48" s="323"/>
      <c r="G48" s="324"/>
      <c r="H48" s="324"/>
      <c r="I48" s="324"/>
      <c r="J48" s="325"/>
      <c r="K48" s="192"/>
      <c r="L48" s="269"/>
      <c r="M48" s="159"/>
      <c r="N48" s="160"/>
      <c r="P48" s="326"/>
      <c r="Q48" s="327"/>
      <c r="R48" s="327"/>
      <c r="S48" s="328"/>
      <c r="T48" s="199"/>
      <c r="U48" s="200">
        <f>IFERROR(T48*M48,"")</f>
        <v>0</v>
      </c>
      <c r="V48" s="199"/>
      <c r="W48" s="200">
        <f>IFERROR(V48*N48,"")</f>
        <v>0</v>
      </c>
      <c r="X48" s="360">
        <f>IFERROR(U48+W48,"")</f>
        <v>0</v>
      </c>
      <c r="Y48" s="361"/>
      <c r="Z48" s="172"/>
      <c r="AB48" s="174" t="b">
        <f t="shared" ref="AB48:AB73" si="1">AND(AND(LEFT(C48,4)&lt;&gt;"Välj",C48&lt;&gt;""),ISBLANK(X48))</f>
        <v>0</v>
      </c>
      <c r="AC48" s="174" t="b">
        <f t="shared" ref="AC48:AC73" si="2">IF(M48=0,FALSE(),ISBLANK(T48))</f>
        <v>0</v>
      </c>
      <c r="AD48" s="174" t="b">
        <f t="shared" ref="AD48:AD73" si="3">IF(N48=0,FALSE(),ISBLANK(V48))</f>
        <v>0</v>
      </c>
      <c r="AH48" s="175" t="b">
        <f>OR(AA48:AG48)</f>
        <v>0</v>
      </c>
      <c r="AJ48" s="164"/>
      <c r="AK48" s="164"/>
      <c r="AL48" s="164"/>
      <c r="AM48" s="164"/>
      <c r="AN48" s="164"/>
      <c r="AO48" s="164"/>
      <c r="AP48" s="164"/>
      <c r="AQ48" s="164"/>
    </row>
    <row r="49" spans="1:34" ht="42.75" customHeight="1" x14ac:dyDescent="0.2">
      <c r="A49" s="134" t="b">
        <f t="shared" si="0"/>
        <v>1</v>
      </c>
      <c r="B49" s="163" t="s">
        <v>101</v>
      </c>
      <c r="C49" s="320" t="s">
        <v>343</v>
      </c>
      <c r="D49" s="321"/>
      <c r="E49" s="322"/>
      <c r="F49" s="323"/>
      <c r="G49" s="324"/>
      <c r="H49" s="324"/>
      <c r="I49" s="324"/>
      <c r="J49" s="325"/>
      <c r="K49" s="192"/>
      <c r="L49" s="269" t="str">
        <f t="shared" ref="L49:L73" si="4">IF(C49="Välj Tjänst","",INDEX(ArvodePer,MATCH(C49,ResOpt,0)))</f>
        <v/>
      </c>
      <c r="M49" s="159"/>
      <c r="N49" s="160"/>
      <c r="P49" s="326"/>
      <c r="Q49" s="327"/>
      <c r="R49" s="327"/>
      <c r="S49" s="328"/>
      <c r="T49" s="199"/>
      <c r="U49" s="200">
        <f t="shared" ref="U49:U73" si="5">IFERROR(T49*M49,"")</f>
        <v>0</v>
      </c>
      <c r="V49" s="199"/>
      <c r="W49" s="200">
        <f t="shared" ref="W49:W73" si="6">IFERROR(V49*N49,"")</f>
        <v>0</v>
      </c>
      <c r="X49" s="360">
        <f t="shared" ref="X49:X73" si="7">IFERROR(U49+W49,"")</f>
        <v>0</v>
      </c>
      <c r="Y49" s="361"/>
      <c r="AB49" s="174" t="b">
        <f t="shared" si="1"/>
        <v>0</v>
      </c>
      <c r="AC49" s="174" t="b">
        <f t="shared" si="2"/>
        <v>0</v>
      </c>
      <c r="AD49" s="174" t="b">
        <f t="shared" si="3"/>
        <v>0</v>
      </c>
      <c r="AH49" s="175" t="b">
        <f t="shared" ref="AH49:AH66" si="8">OR(AA49:AG49)</f>
        <v>0</v>
      </c>
    </row>
    <row r="50" spans="1:34" ht="42.75" customHeight="1" x14ac:dyDescent="0.2">
      <c r="A50" s="134" t="b">
        <f t="shared" si="0"/>
        <v>1</v>
      </c>
      <c r="B50" s="163" t="s">
        <v>102</v>
      </c>
      <c r="C50" s="320" t="s">
        <v>343</v>
      </c>
      <c r="D50" s="321"/>
      <c r="E50" s="322"/>
      <c r="F50" s="323"/>
      <c r="G50" s="324"/>
      <c r="H50" s="324"/>
      <c r="I50" s="324"/>
      <c r="J50" s="325"/>
      <c r="K50" s="192"/>
      <c r="L50" s="269" t="str">
        <f t="shared" si="4"/>
        <v/>
      </c>
      <c r="M50" s="159"/>
      <c r="N50" s="160"/>
      <c r="P50" s="326"/>
      <c r="Q50" s="327"/>
      <c r="R50" s="327"/>
      <c r="S50" s="328"/>
      <c r="T50" s="199"/>
      <c r="U50" s="200">
        <f t="shared" si="5"/>
        <v>0</v>
      </c>
      <c r="V50" s="199"/>
      <c r="W50" s="200">
        <f t="shared" si="6"/>
        <v>0</v>
      </c>
      <c r="X50" s="360">
        <f t="shared" si="7"/>
        <v>0</v>
      </c>
      <c r="Y50" s="361"/>
      <c r="AB50" s="174" t="b">
        <f t="shared" si="1"/>
        <v>0</v>
      </c>
      <c r="AC50" s="174" t="b">
        <f t="shared" si="2"/>
        <v>0</v>
      </c>
      <c r="AD50" s="174" t="b">
        <f t="shared" si="3"/>
        <v>0</v>
      </c>
      <c r="AH50" s="175" t="b">
        <f t="shared" si="8"/>
        <v>0</v>
      </c>
    </row>
    <row r="51" spans="1:34" ht="42.75" customHeight="1" x14ac:dyDescent="0.2">
      <c r="A51" s="134" t="b">
        <f t="shared" si="0"/>
        <v>1</v>
      </c>
      <c r="B51" s="163" t="s">
        <v>103</v>
      </c>
      <c r="C51" s="320" t="s">
        <v>343</v>
      </c>
      <c r="D51" s="321"/>
      <c r="E51" s="322"/>
      <c r="F51" s="323"/>
      <c r="G51" s="324"/>
      <c r="H51" s="324"/>
      <c r="I51" s="324"/>
      <c r="J51" s="325"/>
      <c r="K51" s="192"/>
      <c r="L51" s="269" t="str">
        <f t="shared" si="4"/>
        <v/>
      </c>
      <c r="M51" s="159"/>
      <c r="N51" s="160"/>
      <c r="P51" s="326"/>
      <c r="Q51" s="327"/>
      <c r="R51" s="327"/>
      <c r="S51" s="328"/>
      <c r="T51" s="199"/>
      <c r="U51" s="200">
        <f t="shared" si="5"/>
        <v>0</v>
      </c>
      <c r="V51" s="199"/>
      <c r="W51" s="200">
        <f t="shared" si="6"/>
        <v>0</v>
      </c>
      <c r="X51" s="360">
        <f t="shared" si="7"/>
        <v>0</v>
      </c>
      <c r="Y51" s="361"/>
      <c r="AB51" s="174" t="b">
        <f t="shared" si="1"/>
        <v>0</v>
      </c>
      <c r="AC51" s="174" t="b">
        <f t="shared" si="2"/>
        <v>0</v>
      </c>
      <c r="AD51" s="174" t="b">
        <f t="shared" si="3"/>
        <v>0</v>
      </c>
      <c r="AH51" s="175" t="b">
        <f t="shared" si="8"/>
        <v>0</v>
      </c>
    </row>
    <row r="52" spans="1:34" ht="42.75" customHeight="1" x14ac:dyDescent="0.2">
      <c r="A52" s="134" t="b">
        <f t="shared" si="0"/>
        <v>1</v>
      </c>
      <c r="B52" s="163" t="s">
        <v>104</v>
      </c>
      <c r="C52" s="320" t="s">
        <v>343</v>
      </c>
      <c r="D52" s="321"/>
      <c r="E52" s="322"/>
      <c r="F52" s="323"/>
      <c r="G52" s="324"/>
      <c r="H52" s="324"/>
      <c r="I52" s="324"/>
      <c r="J52" s="325"/>
      <c r="K52" s="192"/>
      <c r="L52" s="269" t="str">
        <f t="shared" si="4"/>
        <v/>
      </c>
      <c r="M52" s="159"/>
      <c r="N52" s="160"/>
      <c r="P52" s="326"/>
      <c r="Q52" s="327"/>
      <c r="R52" s="327"/>
      <c r="S52" s="328"/>
      <c r="T52" s="199"/>
      <c r="U52" s="200">
        <f t="shared" si="5"/>
        <v>0</v>
      </c>
      <c r="V52" s="199"/>
      <c r="W52" s="200">
        <f t="shared" si="6"/>
        <v>0</v>
      </c>
      <c r="X52" s="360">
        <f t="shared" si="7"/>
        <v>0</v>
      </c>
      <c r="Y52" s="361"/>
      <c r="AB52" s="174" t="b">
        <f t="shared" si="1"/>
        <v>0</v>
      </c>
      <c r="AC52" s="174" t="b">
        <f t="shared" si="2"/>
        <v>0</v>
      </c>
      <c r="AD52" s="174" t="b">
        <f t="shared" si="3"/>
        <v>0</v>
      </c>
      <c r="AH52" s="175" t="b">
        <f t="shared" si="8"/>
        <v>0</v>
      </c>
    </row>
    <row r="53" spans="1:34" ht="42.75" customHeight="1" x14ac:dyDescent="0.2">
      <c r="A53" s="134" t="b">
        <f t="shared" si="0"/>
        <v>1</v>
      </c>
      <c r="B53" s="163" t="s">
        <v>106</v>
      </c>
      <c r="C53" s="320" t="s">
        <v>343</v>
      </c>
      <c r="D53" s="321"/>
      <c r="E53" s="322"/>
      <c r="F53" s="323"/>
      <c r="G53" s="324"/>
      <c r="H53" s="324"/>
      <c r="I53" s="324"/>
      <c r="J53" s="325"/>
      <c r="K53" s="192"/>
      <c r="L53" s="269" t="str">
        <f t="shared" si="4"/>
        <v/>
      </c>
      <c r="M53" s="159"/>
      <c r="N53" s="160"/>
      <c r="P53" s="326"/>
      <c r="Q53" s="327"/>
      <c r="R53" s="327"/>
      <c r="S53" s="328"/>
      <c r="T53" s="199"/>
      <c r="U53" s="200">
        <f t="shared" si="5"/>
        <v>0</v>
      </c>
      <c r="V53" s="199"/>
      <c r="W53" s="200">
        <f t="shared" si="6"/>
        <v>0</v>
      </c>
      <c r="X53" s="360">
        <f t="shared" si="7"/>
        <v>0</v>
      </c>
      <c r="Y53" s="361"/>
      <c r="AB53" s="174" t="b">
        <f t="shared" si="1"/>
        <v>0</v>
      </c>
      <c r="AC53" s="174" t="b">
        <f t="shared" si="2"/>
        <v>0</v>
      </c>
      <c r="AD53" s="174" t="b">
        <f t="shared" si="3"/>
        <v>0</v>
      </c>
      <c r="AH53" s="175" t="b">
        <f t="shared" si="8"/>
        <v>0</v>
      </c>
    </row>
    <row r="54" spans="1:34" ht="42.75" customHeight="1" x14ac:dyDescent="0.2">
      <c r="A54" s="134" t="b">
        <f t="shared" si="0"/>
        <v>1</v>
      </c>
      <c r="B54" s="163" t="s">
        <v>105</v>
      </c>
      <c r="C54" s="320" t="s">
        <v>343</v>
      </c>
      <c r="D54" s="321"/>
      <c r="E54" s="322"/>
      <c r="F54" s="323"/>
      <c r="G54" s="324"/>
      <c r="H54" s="324"/>
      <c r="I54" s="324"/>
      <c r="J54" s="325"/>
      <c r="K54" s="192"/>
      <c r="L54" s="269" t="str">
        <f t="shared" si="4"/>
        <v/>
      </c>
      <c r="M54" s="159"/>
      <c r="N54" s="160"/>
      <c r="P54" s="326"/>
      <c r="Q54" s="327"/>
      <c r="R54" s="327"/>
      <c r="S54" s="328"/>
      <c r="T54" s="199"/>
      <c r="U54" s="200">
        <f t="shared" si="5"/>
        <v>0</v>
      </c>
      <c r="V54" s="199"/>
      <c r="W54" s="200">
        <f t="shared" si="6"/>
        <v>0</v>
      </c>
      <c r="X54" s="360">
        <f t="shared" si="7"/>
        <v>0</v>
      </c>
      <c r="Y54" s="361"/>
      <c r="AB54" s="174" t="b">
        <f t="shared" si="1"/>
        <v>0</v>
      </c>
      <c r="AC54" s="174" t="b">
        <f t="shared" si="2"/>
        <v>0</v>
      </c>
      <c r="AD54" s="174" t="b">
        <f t="shared" si="3"/>
        <v>0</v>
      </c>
      <c r="AH54" s="175" t="b">
        <f t="shared" si="8"/>
        <v>0</v>
      </c>
    </row>
    <row r="55" spans="1:34" ht="42.75" customHeight="1" x14ac:dyDescent="0.2">
      <c r="A55" s="134" t="b">
        <f t="shared" si="0"/>
        <v>1</v>
      </c>
      <c r="B55" s="163" t="s">
        <v>107</v>
      </c>
      <c r="C55" s="320" t="s">
        <v>343</v>
      </c>
      <c r="D55" s="321"/>
      <c r="E55" s="322"/>
      <c r="F55" s="323"/>
      <c r="G55" s="324"/>
      <c r="H55" s="324"/>
      <c r="I55" s="324"/>
      <c r="J55" s="325"/>
      <c r="K55" s="192"/>
      <c r="L55" s="269" t="str">
        <f t="shared" si="4"/>
        <v/>
      </c>
      <c r="M55" s="159"/>
      <c r="N55" s="160"/>
      <c r="P55" s="326"/>
      <c r="Q55" s="327"/>
      <c r="R55" s="327"/>
      <c r="S55" s="328"/>
      <c r="T55" s="199"/>
      <c r="U55" s="200">
        <f t="shared" si="5"/>
        <v>0</v>
      </c>
      <c r="V55" s="199"/>
      <c r="W55" s="200">
        <f t="shared" si="6"/>
        <v>0</v>
      </c>
      <c r="X55" s="360">
        <f t="shared" si="7"/>
        <v>0</v>
      </c>
      <c r="Y55" s="361"/>
      <c r="AB55" s="174" t="b">
        <f t="shared" si="1"/>
        <v>0</v>
      </c>
      <c r="AC55" s="174" t="b">
        <f t="shared" si="2"/>
        <v>0</v>
      </c>
      <c r="AD55" s="174" t="b">
        <f t="shared" si="3"/>
        <v>0</v>
      </c>
      <c r="AH55" s="175" t="b">
        <f t="shared" si="8"/>
        <v>0</v>
      </c>
    </row>
    <row r="56" spans="1:34" ht="42.75" customHeight="1" x14ac:dyDescent="0.2">
      <c r="A56" s="134" t="b">
        <f t="shared" si="0"/>
        <v>1</v>
      </c>
      <c r="B56" s="163" t="s">
        <v>108</v>
      </c>
      <c r="C56" s="320" t="s">
        <v>343</v>
      </c>
      <c r="D56" s="321"/>
      <c r="E56" s="322"/>
      <c r="F56" s="323"/>
      <c r="G56" s="324"/>
      <c r="H56" s="324"/>
      <c r="I56" s="324"/>
      <c r="J56" s="325"/>
      <c r="K56" s="192"/>
      <c r="L56" s="269" t="str">
        <f t="shared" si="4"/>
        <v/>
      </c>
      <c r="M56" s="159"/>
      <c r="N56" s="160"/>
      <c r="P56" s="326"/>
      <c r="Q56" s="327"/>
      <c r="R56" s="327"/>
      <c r="S56" s="328"/>
      <c r="T56" s="199"/>
      <c r="U56" s="200">
        <f t="shared" si="5"/>
        <v>0</v>
      </c>
      <c r="V56" s="199"/>
      <c r="W56" s="200">
        <f t="shared" si="6"/>
        <v>0</v>
      </c>
      <c r="X56" s="360">
        <f t="shared" si="7"/>
        <v>0</v>
      </c>
      <c r="Y56" s="361"/>
      <c r="AB56" s="174" t="b">
        <f t="shared" si="1"/>
        <v>0</v>
      </c>
      <c r="AC56" s="174" t="b">
        <f t="shared" si="2"/>
        <v>0</v>
      </c>
      <c r="AD56" s="174" t="b">
        <f t="shared" si="3"/>
        <v>0</v>
      </c>
      <c r="AH56" s="175" t="b">
        <f t="shared" si="8"/>
        <v>0</v>
      </c>
    </row>
    <row r="57" spans="1:34" ht="42.75" customHeight="1" x14ac:dyDescent="0.2">
      <c r="A57" s="134" t="b">
        <f t="shared" si="0"/>
        <v>1</v>
      </c>
      <c r="B57" s="163" t="s">
        <v>109</v>
      </c>
      <c r="C57" s="320" t="s">
        <v>343</v>
      </c>
      <c r="D57" s="321"/>
      <c r="E57" s="322"/>
      <c r="F57" s="323"/>
      <c r="G57" s="324"/>
      <c r="H57" s="324"/>
      <c r="I57" s="324"/>
      <c r="J57" s="325"/>
      <c r="K57" s="192"/>
      <c r="L57" s="269" t="str">
        <f t="shared" si="4"/>
        <v/>
      </c>
      <c r="M57" s="159"/>
      <c r="N57" s="160"/>
      <c r="P57" s="326"/>
      <c r="Q57" s="327"/>
      <c r="R57" s="327"/>
      <c r="S57" s="328"/>
      <c r="T57" s="199"/>
      <c r="U57" s="200">
        <f t="shared" si="5"/>
        <v>0</v>
      </c>
      <c r="V57" s="199"/>
      <c r="W57" s="200">
        <f t="shared" si="6"/>
        <v>0</v>
      </c>
      <c r="X57" s="360">
        <f t="shared" si="7"/>
        <v>0</v>
      </c>
      <c r="Y57" s="361"/>
      <c r="AB57" s="174" t="b">
        <f t="shared" si="1"/>
        <v>0</v>
      </c>
      <c r="AC57" s="174" t="b">
        <f t="shared" si="2"/>
        <v>0</v>
      </c>
      <c r="AD57" s="174" t="b">
        <f t="shared" si="3"/>
        <v>0</v>
      </c>
      <c r="AH57" s="175" t="b">
        <f t="shared" si="8"/>
        <v>0</v>
      </c>
    </row>
    <row r="58" spans="1:34" ht="42.75" customHeight="1" x14ac:dyDescent="0.2">
      <c r="A58" s="134" t="b">
        <f t="shared" si="0"/>
        <v>1</v>
      </c>
      <c r="B58" s="163" t="s">
        <v>175</v>
      </c>
      <c r="C58" s="320" t="s">
        <v>343</v>
      </c>
      <c r="D58" s="321"/>
      <c r="E58" s="322"/>
      <c r="F58" s="323"/>
      <c r="G58" s="324"/>
      <c r="H58" s="324"/>
      <c r="I58" s="324"/>
      <c r="J58" s="325"/>
      <c r="K58" s="192"/>
      <c r="L58" s="269" t="str">
        <f t="shared" si="4"/>
        <v/>
      </c>
      <c r="M58" s="159"/>
      <c r="N58" s="160"/>
      <c r="P58" s="326"/>
      <c r="Q58" s="327"/>
      <c r="R58" s="327"/>
      <c r="S58" s="328"/>
      <c r="T58" s="199"/>
      <c r="U58" s="200">
        <f t="shared" si="5"/>
        <v>0</v>
      </c>
      <c r="V58" s="199"/>
      <c r="W58" s="200">
        <f t="shared" si="6"/>
        <v>0</v>
      </c>
      <c r="X58" s="360">
        <f t="shared" si="7"/>
        <v>0</v>
      </c>
      <c r="Y58" s="361"/>
      <c r="AB58" s="174" t="b">
        <f t="shared" si="1"/>
        <v>0</v>
      </c>
      <c r="AC58" s="174" t="b">
        <f t="shared" si="2"/>
        <v>0</v>
      </c>
      <c r="AD58" s="174" t="b">
        <f t="shared" si="3"/>
        <v>0</v>
      </c>
      <c r="AH58" s="175" t="b">
        <f t="shared" si="8"/>
        <v>0</v>
      </c>
    </row>
    <row r="59" spans="1:34" ht="42.75" customHeight="1" x14ac:dyDescent="0.2">
      <c r="A59" s="134" t="b">
        <f t="shared" si="0"/>
        <v>1</v>
      </c>
      <c r="B59" s="163" t="s">
        <v>176</v>
      </c>
      <c r="C59" s="320" t="s">
        <v>343</v>
      </c>
      <c r="D59" s="321"/>
      <c r="E59" s="322"/>
      <c r="F59" s="323"/>
      <c r="G59" s="324"/>
      <c r="H59" s="324"/>
      <c r="I59" s="324"/>
      <c r="J59" s="325"/>
      <c r="K59" s="192"/>
      <c r="L59" s="269" t="str">
        <f t="shared" si="4"/>
        <v/>
      </c>
      <c r="M59" s="159"/>
      <c r="N59" s="160"/>
      <c r="P59" s="326"/>
      <c r="Q59" s="327"/>
      <c r="R59" s="327"/>
      <c r="S59" s="328"/>
      <c r="T59" s="199"/>
      <c r="U59" s="200">
        <f t="shared" si="5"/>
        <v>0</v>
      </c>
      <c r="V59" s="199"/>
      <c r="W59" s="200">
        <f t="shared" si="6"/>
        <v>0</v>
      </c>
      <c r="X59" s="360">
        <f t="shared" si="7"/>
        <v>0</v>
      </c>
      <c r="Y59" s="361"/>
      <c r="AB59" s="174" t="b">
        <f t="shared" si="1"/>
        <v>0</v>
      </c>
      <c r="AC59" s="174" t="b">
        <f t="shared" si="2"/>
        <v>0</v>
      </c>
      <c r="AD59" s="174" t="b">
        <f t="shared" si="3"/>
        <v>0</v>
      </c>
      <c r="AH59" s="175" t="b">
        <f t="shared" si="8"/>
        <v>0</v>
      </c>
    </row>
    <row r="60" spans="1:34" ht="42.75" customHeight="1" x14ac:dyDescent="0.2">
      <c r="A60" s="134" t="b">
        <f t="shared" si="0"/>
        <v>1</v>
      </c>
      <c r="B60" s="163" t="s">
        <v>177</v>
      </c>
      <c r="C60" s="320" t="s">
        <v>343</v>
      </c>
      <c r="D60" s="321"/>
      <c r="E60" s="322"/>
      <c r="F60" s="323"/>
      <c r="G60" s="324"/>
      <c r="H60" s="324"/>
      <c r="I60" s="324"/>
      <c r="J60" s="325"/>
      <c r="K60" s="192"/>
      <c r="L60" s="269" t="str">
        <f t="shared" si="4"/>
        <v/>
      </c>
      <c r="M60" s="159"/>
      <c r="N60" s="160"/>
      <c r="P60" s="326"/>
      <c r="Q60" s="327"/>
      <c r="R60" s="327"/>
      <c r="S60" s="328"/>
      <c r="T60" s="199"/>
      <c r="U60" s="200">
        <f t="shared" si="5"/>
        <v>0</v>
      </c>
      <c r="V60" s="199"/>
      <c r="W60" s="200">
        <f t="shared" si="6"/>
        <v>0</v>
      </c>
      <c r="X60" s="360">
        <f t="shared" si="7"/>
        <v>0</v>
      </c>
      <c r="Y60" s="361"/>
      <c r="AB60" s="174" t="b">
        <f t="shared" si="1"/>
        <v>0</v>
      </c>
      <c r="AC60" s="174" t="b">
        <f t="shared" si="2"/>
        <v>0</v>
      </c>
      <c r="AD60" s="174" t="b">
        <f t="shared" si="3"/>
        <v>0</v>
      </c>
      <c r="AH60" s="175" t="b">
        <f t="shared" si="8"/>
        <v>0</v>
      </c>
    </row>
    <row r="61" spans="1:34" ht="42.75" customHeight="1" x14ac:dyDescent="0.2">
      <c r="A61" s="134" t="b">
        <f t="shared" si="0"/>
        <v>1</v>
      </c>
      <c r="B61" s="163" t="s">
        <v>178</v>
      </c>
      <c r="C61" s="320" t="s">
        <v>343</v>
      </c>
      <c r="D61" s="321"/>
      <c r="E61" s="322"/>
      <c r="F61" s="323"/>
      <c r="G61" s="324"/>
      <c r="H61" s="324"/>
      <c r="I61" s="324"/>
      <c r="J61" s="325"/>
      <c r="K61" s="192"/>
      <c r="L61" s="269" t="str">
        <f t="shared" si="4"/>
        <v/>
      </c>
      <c r="M61" s="159"/>
      <c r="N61" s="160"/>
      <c r="P61" s="326"/>
      <c r="Q61" s="327"/>
      <c r="R61" s="327"/>
      <c r="S61" s="328"/>
      <c r="T61" s="199"/>
      <c r="U61" s="200">
        <f t="shared" si="5"/>
        <v>0</v>
      </c>
      <c r="V61" s="199"/>
      <c r="W61" s="200">
        <f t="shared" si="6"/>
        <v>0</v>
      </c>
      <c r="X61" s="360">
        <f t="shared" si="7"/>
        <v>0</v>
      </c>
      <c r="Y61" s="361"/>
      <c r="AB61" s="174" t="b">
        <f t="shared" si="1"/>
        <v>0</v>
      </c>
      <c r="AC61" s="174" t="b">
        <f t="shared" si="2"/>
        <v>0</v>
      </c>
      <c r="AD61" s="174" t="b">
        <f t="shared" si="3"/>
        <v>0</v>
      </c>
      <c r="AH61" s="175" t="b">
        <f t="shared" si="8"/>
        <v>0</v>
      </c>
    </row>
    <row r="62" spans="1:34" ht="42.75" customHeight="1" x14ac:dyDescent="0.2">
      <c r="A62" s="134" t="b">
        <f t="shared" si="0"/>
        <v>1</v>
      </c>
      <c r="B62" s="163" t="s">
        <v>179</v>
      </c>
      <c r="C62" s="320" t="s">
        <v>343</v>
      </c>
      <c r="D62" s="321"/>
      <c r="E62" s="322"/>
      <c r="F62" s="323"/>
      <c r="G62" s="324"/>
      <c r="H62" s="324"/>
      <c r="I62" s="324"/>
      <c r="J62" s="325"/>
      <c r="K62" s="192"/>
      <c r="L62" s="269" t="str">
        <f t="shared" si="4"/>
        <v/>
      </c>
      <c r="M62" s="159"/>
      <c r="N62" s="160"/>
      <c r="P62" s="326"/>
      <c r="Q62" s="327"/>
      <c r="R62" s="327"/>
      <c r="S62" s="328"/>
      <c r="T62" s="199"/>
      <c r="U62" s="200">
        <f t="shared" si="5"/>
        <v>0</v>
      </c>
      <c r="V62" s="199"/>
      <c r="W62" s="200">
        <f t="shared" si="6"/>
        <v>0</v>
      </c>
      <c r="X62" s="360">
        <f t="shared" si="7"/>
        <v>0</v>
      </c>
      <c r="Y62" s="361"/>
      <c r="AB62" s="174" t="b">
        <f t="shared" si="1"/>
        <v>0</v>
      </c>
      <c r="AC62" s="174" t="b">
        <f t="shared" si="2"/>
        <v>0</v>
      </c>
      <c r="AD62" s="174" t="b">
        <f t="shared" si="3"/>
        <v>0</v>
      </c>
      <c r="AH62" s="175" t="b">
        <f t="shared" si="8"/>
        <v>0</v>
      </c>
    </row>
    <row r="63" spans="1:34" ht="42.75" customHeight="1" x14ac:dyDescent="0.2">
      <c r="A63" s="134" t="b">
        <f t="shared" si="0"/>
        <v>1</v>
      </c>
      <c r="B63" s="163" t="s">
        <v>180</v>
      </c>
      <c r="C63" s="320" t="s">
        <v>343</v>
      </c>
      <c r="D63" s="321"/>
      <c r="E63" s="322"/>
      <c r="F63" s="323"/>
      <c r="G63" s="324"/>
      <c r="H63" s="324"/>
      <c r="I63" s="324"/>
      <c r="J63" s="325"/>
      <c r="K63" s="192"/>
      <c r="L63" s="269" t="str">
        <f t="shared" si="4"/>
        <v/>
      </c>
      <c r="M63" s="159"/>
      <c r="N63" s="160"/>
      <c r="P63" s="326"/>
      <c r="Q63" s="327"/>
      <c r="R63" s="327"/>
      <c r="S63" s="328"/>
      <c r="T63" s="199"/>
      <c r="U63" s="200">
        <f t="shared" si="5"/>
        <v>0</v>
      </c>
      <c r="V63" s="199"/>
      <c r="W63" s="200">
        <f t="shared" si="6"/>
        <v>0</v>
      </c>
      <c r="X63" s="360">
        <f t="shared" si="7"/>
        <v>0</v>
      </c>
      <c r="Y63" s="361"/>
      <c r="AB63" s="174" t="b">
        <f t="shared" si="1"/>
        <v>0</v>
      </c>
      <c r="AC63" s="174" t="b">
        <f t="shared" si="2"/>
        <v>0</v>
      </c>
      <c r="AD63" s="174" t="b">
        <f t="shared" si="3"/>
        <v>0</v>
      </c>
      <c r="AH63" s="175" t="b">
        <f t="shared" si="8"/>
        <v>0</v>
      </c>
    </row>
    <row r="64" spans="1:34" ht="42.75" customHeight="1" x14ac:dyDescent="0.2">
      <c r="A64" s="134" t="b">
        <f t="shared" si="0"/>
        <v>1</v>
      </c>
      <c r="B64" s="163" t="s">
        <v>181</v>
      </c>
      <c r="C64" s="320" t="s">
        <v>343</v>
      </c>
      <c r="D64" s="321"/>
      <c r="E64" s="322"/>
      <c r="F64" s="323"/>
      <c r="G64" s="324"/>
      <c r="H64" s="324"/>
      <c r="I64" s="324"/>
      <c r="J64" s="325"/>
      <c r="K64" s="192"/>
      <c r="L64" s="269" t="str">
        <f t="shared" si="4"/>
        <v/>
      </c>
      <c r="M64" s="159"/>
      <c r="N64" s="160"/>
      <c r="P64" s="326"/>
      <c r="Q64" s="327"/>
      <c r="R64" s="327"/>
      <c r="S64" s="328"/>
      <c r="T64" s="199"/>
      <c r="U64" s="200">
        <f t="shared" si="5"/>
        <v>0</v>
      </c>
      <c r="V64" s="199"/>
      <c r="W64" s="200">
        <f t="shared" si="6"/>
        <v>0</v>
      </c>
      <c r="X64" s="360">
        <f t="shared" si="7"/>
        <v>0</v>
      </c>
      <c r="Y64" s="361"/>
      <c r="AB64" s="174" t="b">
        <f t="shared" si="1"/>
        <v>0</v>
      </c>
      <c r="AC64" s="174" t="b">
        <f t="shared" si="2"/>
        <v>0</v>
      </c>
      <c r="AD64" s="174" t="b">
        <f t="shared" si="3"/>
        <v>0</v>
      </c>
      <c r="AH64" s="175" t="b">
        <f t="shared" si="8"/>
        <v>0</v>
      </c>
    </row>
    <row r="65" spans="1:34" ht="42.75" customHeight="1" x14ac:dyDescent="0.2">
      <c r="A65" s="134" t="b">
        <f t="shared" si="0"/>
        <v>1</v>
      </c>
      <c r="B65" s="163" t="s">
        <v>182</v>
      </c>
      <c r="C65" s="320" t="s">
        <v>343</v>
      </c>
      <c r="D65" s="321"/>
      <c r="E65" s="322"/>
      <c r="F65" s="323"/>
      <c r="G65" s="324"/>
      <c r="H65" s="324"/>
      <c r="I65" s="324"/>
      <c r="J65" s="325"/>
      <c r="K65" s="192"/>
      <c r="L65" s="269" t="str">
        <f t="shared" si="4"/>
        <v/>
      </c>
      <c r="M65" s="159"/>
      <c r="N65" s="160"/>
      <c r="P65" s="326"/>
      <c r="Q65" s="327"/>
      <c r="R65" s="327"/>
      <c r="S65" s="328"/>
      <c r="T65" s="199"/>
      <c r="U65" s="200">
        <f t="shared" si="5"/>
        <v>0</v>
      </c>
      <c r="V65" s="199"/>
      <c r="W65" s="200">
        <f t="shared" si="6"/>
        <v>0</v>
      </c>
      <c r="X65" s="360">
        <f t="shared" si="7"/>
        <v>0</v>
      </c>
      <c r="Y65" s="361"/>
      <c r="AB65" s="174" t="b">
        <f t="shared" si="1"/>
        <v>0</v>
      </c>
      <c r="AC65" s="174" t="b">
        <f t="shared" si="2"/>
        <v>0</v>
      </c>
      <c r="AD65" s="174" t="b">
        <f t="shared" si="3"/>
        <v>0</v>
      </c>
      <c r="AH65" s="175" t="b">
        <f t="shared" si="8"/>
        <v>0</v>
      </c>
    </row>
    <row r="66" spans="1:34" ht="42.75" customHeight="1" x14ac:dyDescent="0.2">
      <c r="A66" s="134" t="b">
        <f t="shared" si="0"/>
        <v>1</v>
      </c>
      <c r="B66" s="163" t="s">
        <v>183</v>
      </c>
      <c r="C66" s="320" t="s">
        <v>343</v>
      </c>
      <c r="D66" s="321"/>
      <c r="E66" s="322"/>
      <c r="F66" s="323"/>
      <c r="G66" s="324"/>
      <c r="H66" s="324"/>
      <c r="I66" s="324"/>
      <c r="J66" s="325"/>
      <c r="K66" s="192"/>
      <c r="L66" s="269" t="str">
        <f t="shared" si="4"/>
        <v/>
      </c>
      <c r="M66" s="159"/>
      <c r="N66" s="160"/>
      <c r="P66" s="326"/>
      <c r="Q66" s="327"/>
      <c r="R66" s="327"/>
      <c r="S66" s="328"/>
      <c r="T66" s="199"/>
      <c r="U66" s="200">
        <f t="shared" si="5"/>
        <v>0</v>
      </c>
      <c r="V66" s="199"/>
      <c r="W66" s="200">
        <f t="shared" si="6"/>
        <v>0</v>
      </c>
      <c r="X66" s="360">
        <f t="shared" si="7"/>
        <v>0</v>
      </c>
      <c r="Y66" s="361"/>
      <c r="AB66" s="174" t="b">
        <f t="shared" si="1"/>
        <v>0</v>
      </c>
      <c r="AC66" s="174" t="b">
        <f t="shared" si="2"/>
        <v>0</v>
      </c>
      <c r="AD66" s="174" t="b">
        <f t="shared" si="3"/>
        <v>0</v>
      </c>
      <c r="AH66" s="175" t="b">
        <f t="shared" si="8"/>
        <v>0</v>
      </c>
    </row>
    <row r="67" spans="1:34" ht="42.75" customHeight="1" x14ac:dyDescent="0.2">
      <c r="A67" s="134" t="b">
        <f t="shared" si="0"/>
        <v>1</v>
      </c>
      <c r="B67" s="163" t="s">
        <v>116</v>
      </c>
      <c r="C67" s="320" t="s">
        <v>343</v>
      </c>
      <c r="D67" s="321"/>
      <c r="E67" s="322"/>
      <c r="F67" s="323"/>
      <c r="G67" s="324"/>
      <c r="H67" s="324"/>
      <c r="I67" s="324"/>
      <c r="J67" s="325"/>
      <c r="K67" s="192"/>
      <c r="L67" s="269" t="str">
        <f t="shared" si="4"/>
        <v/>
      </c>
      <c r="M67" s="159"/>
      <c r="N67" s="160"/>
      <c r="P67" s="326"/>
      <c r="Q67" s="327"/>
      <c r="R67" s="327"/>
      <c r="S67" s="328"/>
      <c r="T67" s="199"/>
      <c r="U67" s="200">
        <f t="shared" si="5"/>
        <v>0</v>
      </c>
      <c r="V67" s="199"/>
      <c r="W67" s="200">
        <f t="shared" si="6"/>
        <v>0</v>
      </c>
      <c r="X67" s="329">
        <f t="shared" si="7"/>
        <v>0</v>
      </c>
      <c r="Y67" s="330"/>
      <c r="AB67" s="174" t="b">
        <f t="shared" si="1"/>
        <v>0</v>
      </c>
      <c r="AC67" s="174" t="b">
        <f t="shared" si="2"/>
        <v>0</v>
      </c>
      <c r="AD67" s="174" t="b">
        <f t="shared" si="3"/>
        <v>0</v>
      </c>
      <c r="AH67" s="175" t="b">
        <f t="shared" ref="AH67:AH73" si="9">OR(AA67:AG67)</f>
        <v>0</v>
      </c>
    </row>
    <row r="68" spans="1:34" ht="42.75" customHeight="1" x14ac:dyDescent="0.2">
      <c r="A68" s="134" t="b">
        <f t="shared" si="0"/>
        <v>1</v>
      </c>
      <c r="B68" s="163" t="s">
        <v>416</v>
      </c>
      <c r="C68" s="320" t="s">
        <v>343</v>
      </c>
      <c r="D68" s="321"/>
      <c r="E68" s="322"/>
      <c r="F68" s="323"/>
      <c r="G68" s="324"/>
      <c r="H68" s="324"/>
      <c r="I68" s="324"/>
      <c r="J68" s="325"/>
      <c r="K68" s="192"/>
      <c r="L68" s="269" t="str">
        <f t="shared" si="4"/>
        <v/>
      </c>
      <c r="M68" s="159"/>
      <c r="N68" s="160"/>
      <c r="P68" s="326"/>
      <c r="Q68" s="327"/>
      <c r="R68" s="327"/>
      <c r="S68" s="328"/>
      <c r="T68" s="199"/>
      <c r="U68" s="200">
        <f t="shared" si="5"/>
        <v>0</v>
      </c>
      <c r="V68" s="199"/>
      <c r="W68" s="200">
        <f t="shared" si="6"/>
        <v>0</v>
      </c>
      <c r="X68" s="329">
        <f t="shared" si="7"/>
        <v>0</v>
      </c>
      <c r="Y68" s="330"/>
      <c r="AB68" s="174" t="b">
        <f t="shared" si="1"/>
        <v>0</v>
      </c>
      <c r="AC68" s="174" t="b">
        <f t="shared" si="2"/>
        <v>0</v>
      </c>
      <c r="AD68" s="174" t="b">
        <f t="shared" si="3"/>
        <v>0</v>
      </c>
      <c r="AH68" s="175" t="b">
        <f t="shared" si="9"/>
        <v>0</v>
      </c>
    </row>
    <row r="69" spans="1:34" ht="42.75" customHeight="1" x14ac:dyDescent="0.2">
      <c r="A69" s="134" t="b">
        <f t="shared" si="0"/>
        <v>1</v>
      </c>
      <c r="B69" s="163" t="s">
        <v>417</v>
      </c>
      <c r="C69" s="320" t="s">
        <v>343</v>
      </c>
      <c r="D69" s="321"/>
      <c r="E69" s="322"/>
      <c r="F69" s="323"/>
      <c r="G69" s="324"/>
      <c r="H69" s="324"/>
      <c r="I69" s="324"/>
      <c r="J69" s="325"/>
      <c r="K69" s="192"/>
      <c r="L69" s="269" t="str">
        <f t="shared" si="4"/>
        <v/>
      </c>
      <c r="M69" s="159"/>
      <c r="N69" s="160"/>
      <c r="P69" s="326"/>
      <c r="Q69" s="327"/>
      <c r="R69" s="327"/>
      <c r="S69" s="328"/>
      <c r="T69" s="199"/>
      <c r="U69" s="200">
        <f t="shared" si="5"/>
        <v>0</v>
      </c>
      <c r="V69" s="199"/>
      <c r="W69" s="200">
        <f t="shared" si="6"/>
        <v>0</v>
      </c>
      <c r="X69" s="329">
        <f t="shared" si="7"/>
        <v>0</v>
      </c>
      <c r="Y69" s="330"/>
      <c r="AB69" s="174" t="b">
        <f t="shared" si="1"/>
        <v>0</v>
      </c>
      <c r="AC69" s="174" t="b">
        <f t="shared" si="2"/>
        <v>0</v>
      </c>
      <c r="AD69" s="174" t="b">
        <f t="shared" si="3"/>
        <v>0</v>
      </c>
      <c r="AH69" s="175" t="b">
        <f t="shared" si="9"/>
        <v>0</v>
      </c>
    </row>
    <row r="70" spans="1:34" ht="42.75" customHeight="1" x14ac:dyDescent="0.2">
      <c r="A70" s="134" t="b">
        <f t="shared" si="0"/>
        <v>1</v>
      </c>
      <c r="B70" s="163" t="s">
        <v>418</v>
      </c>
      <c r="C70" s="320" t="s">
        <v>343</v>
      </c>
      <c r="D70" s="321"/>
      <c r="E70" s="322"/>
      <c r="F70" s="323"/>
      <c r="G70" s="324"/>
      <c r="H70" s="324"/>
      <c r="I70" s="324"/>
      <c r="J70" s="325"/>
      <c r="K70" s="192"/>
      <c r="L70" s="269" t="str">
        <f t="shared" si="4"/>
        <v/>
      </c>
      <c r="M70" s="159"/>
      <c r="N70" s="160"/>
      <c r="P70" s="326"/>
      <c r="Q70" s="327"/>
      <c r="R70" s="327"/>
      <c r="S70" s="328"/>
      <c r="T70" s="199"/>
      <c r="U70" s="200">
        <f t="shared" si="5"/>
        <v>0</v>
      </c>
      <c r="V70" s="199"/>
      <c r="W70" s="200">
        <f t="shared" si="6"/>
        <v>0</v>
      </c>
      <c r="X70" s="329">
        <f t="shared" si="7"/>
        <v>0</v>
      </c>
      <c r="Y70" s="330"/>
      <c r="AB70" s="174" t="b">
        <f t="shared" si="1"/>
        <v>0</v>
      </c>
      <c r="AC70" s="174" t="b">
        <f t="shared" si="2"/>
        <v>0</v>
      </c>
      <c r="AD70" s="174" t="b">
        <f t="shared" si="3"/>
        <v>0</v>
      </c>
      <c r="AH70" s="175" t="b">
        <f t="shared" si="9"/>
        <v>0</v>
      </c>
    </row>
    <row r="71" spans="1:34" ht="42.75" customHeight="1" x14ac:dyDescent="0.2">
      <c r="A71" s="134" t="b">
        <f t="shared" si="0"/>
        <v>1</v>
      </c>
      <c r="B71" s="163" t="s">
        <v>419</v>
      </c>
      <c r="C71" s="320" t="s">
        <v>343</v>
      </c>
      <c r="D71" s="321"/>
      <c r="E71" s="322"/>
      <c r="F71" s="323"/>
      <c r="G71" s="324"/>
      <c r="H71" s="324"/>
      <c r="I71" s="324"/>
      <c r="J71" s="325"/>
      <c r="K71" s="192"/>
      <c r="L71" s="269" t="str">
        <f t="shared" si="4"/>
        <v/>
      </c>
      <c r="M71" s="159"/>
      <c r="N71" s="160"/>
      <c r="P71" s="326"/>
      <c r="Q71" s="327"/>
      <c r="R71" s="327"/>
      <c r="S71" s="328"/>
      <c r="T71" s="199"/>
      <c r="U71" s="200">
        <f t="shared" si="5"/>
        <v>0</v>
      </c>
      <c r="V71" s="199"/>
      <c r="W71" s="200">
        <f t="shared" si="6"/>
        <v>0</v>
      </c>
      <c r="X71" s="329">
        <f t="shared" si="7"/>
        <v>0</v>
      </c>
      <c r="Y71" s="330"/>
      <c r="AB71" s="174" t="b">
        <f t="shared" si="1"/>
        <v>0</v>
      </c>
      <c r="AC71" s="174" t="b">
        <f t="shared" si="2"/>
        <v>0</v>
      </c>
      <c r="AD71" s="174" t="b">
        <f t="shared" si="3"/>
        <v>0</v>
      </c>
      <c r="AH71" s="175" t="b">
        <f t="shared" si="9"/>
        <v>0</v>
      </c>
    </row>
    <row r="72" spans="1:34" ht="42.75" customHeight="1" x14ac:dyDescent="0.2">
      <c r="A72" s="134" t="b">
        <f t="shared" si="0"/>
        <v>1</v>
      </c>
      <c r="B72" s="163" t="s">
        <v>420</v>
      </c>
      <c r="C72" s="320" t="s">
        <v>343</v>
      </c>
      <c r="D72" s="321"/>
      <c r="E72" s="322"/>
      <c r="F72" s="323"/>
      <c r="G72" s="324"/>
      <c r="H72" s="324"/>
      <c r="I72" s="324"/>
      <c r="J72" s="325"/>
      <c r="K72" s="192"/>
      <c r="L72" s="269" t="str">
        <f t="shared" si="4"/>
        <v/>
      </c>
      <c r="M72" s="159"/>
      <c r="N72" s="160"/>
      <c r="P72" s="326"/>
      <c r="Q72" s="327"/>
      <c r="R72" s="327"/>
      <c r="S72" s="328"/>
      <c r="T72" s="199"/>
      <c r="U72" s="200">
        <f t="shared" si="5"/>
        <v>0</v>
      </c>
      <c r="V72" s="199"/>
      <c r="W72" s="200">
        <f t="shared" si="6"/>
        <v>0</v>
      </c>
      <c r="X72" s="329">
        <f t="shared" si="7"/>
        <v>0</v>
      </c>
      <c r="Y72" s="330"/>
      <c r="AB72" s="174" t="b">
        <f t="shared" si="1"/>
        <v>0</v>
      </c>
      <c r="AC72" s="174" t="b">
        <f t="shared" si="2"/>
        <v>0</v>
      </c>
      <c r="AD72" s="174" t="b">
        <f t="shared" si="3"/>
        <v>0</v>
      </c>
      <c r="AH72" s="175" t="b">
        <f t="shared" si="9"/>
        <v>0</v>
      </c>
    </row>
    <row r="73" spans="1:34" ht="42.75" customHeight="1" x14ac:dyDescent="0.2">
      <c r="A73" s="134" t="b">
        <f t="shared" si="0"/>
        <v>1</v>
      </c>
      <c r="B73" s="163" t="s">
        <v>421</v>
      </c>
      <c r="C73" s="320" t="s">
        <v>343</v>
      </c>
      <c r="D73" s="321"/>
      <c r="E73" s="322"/>
      <c r="F73" s="323"/>
      <c r="G73" s="324"/>
      <c r="H73" s="324"/>
      <c r="I73" s="324"/>
      <c r="J73" s="325"/>
      <c r="K73" s="192"/>
      <c r="L73" s="269" t="str">
        <f t="shared" si="4"/>
        <v/>
      </c>
      <c r="M73" s="159"/>
      <c r="N73" s="160"/>
      <c r="P73" s="326"/>
      <c r="Q73" s="327"/>
      <c r="R73" s="327"/>
      <c r="S73" s="328"/>
      <c r="T73" s="199"/>
      <c r="U73" s="200">
        <f t="shared" si="5"/>
        <v>0</v>
      </c>
      <c r="V73" s="199"/>
      <c r="W73" s="200">
        <f t="shared" si="6"/>
        <v>0</v>
      </c>
      <c r="X73" s="329">
        <f t="shared" si="7"/>
        <v>0</v>
      </c>
      <c r="Y73" s="330"/>
      <c r="AB73" s="174" t="b">
        <f t="shared" si="1"/>
        <v>0</v>
      </c>
      <c r="AC73" s="174" t="b">
        <f t="shared" si="2"/>
        <v>0</v>
      </c>
      <c r="AD73" s="174" t="b">
        <f t="shared" si="3"/>
        <v>0</v>
      </c>
      <c r="AH73" s="175" t="b">
        <f t="shared" si="9"/>
        <v>0</v>
      </c>
    </row>
    <row r="74" spans="1:34" ht="7.5" customHeight="1" x14ac:dyDescent="0.2">
      <c r="C74" s="1"/>
      <c r="H74" s="22"/>
      <c r="P74" s="153"/>
      <c r="Q74" s="153"/>
      <c r="R74" s="153"/>
      <c r="X74" s="154"/>
      <c r="Y74" s="154"/>
      <c r="Z74" s="30"/>
    </row>
    <row r="75" spans="1:34" ht="28.5" customHeight="1" x14ac:dyDescent="0.2">
      <c r="C75" s="1"/>
      <c r="P75" s="153"/>
      <c r="Q75" s="153"/>
      <c r="R75" s="153"/>
      <c r="U75" s="30"/>
      <c r="V75" s="30"/>
      <c r="W75" s="55" t="s">
        <v>117</v>
      </c>
      <c r="X75" s="381">
        <f>SUM(X48:X73)</f>
        <v>0</v>
      </c>
      <c r="Y75" s="382"/>
      <c r="Z75" s="30"/>
    </row>
    <row r="76" spans="1:34" ht="7.5" customHeight="1" x14ac:dyDescent="0.2">
      <c r="C76" s="1"/>
      <c r="H76" s="22"/>
      <c r="P76" s="54"/>
      <c r="Q76" s="54"/>
      <c r="R76" s="54"/>
      <c r="Z76" s="30"/>
    </row>
    <row r="77" spans="1:34" ht="27" customHeight="1" x14ac:dyDescent="0.2">
      <c r="A77" s="133"/>
      <c r="B77" s="514" t="s">
        <v>376</v>
      </c>
      <c r="C77" s="514"/>
      <c r="D77" s="514"/>
      <c r="E77" s="514"/>
      <c r="F77" s="514"/>
      <c r="G77" s="514"/>
      <c r="H77" s="514"/>
      <c r="I77" s="514"/>
      <c r="J77" s="514"/>
      <c r="K77" s="514"/>
      <c r="L77" s="514"/>
      <c r="M77" s="514"/>
      <c r="N77" s="514"/>
      <c r="P77" s="30"/>
      <c r="Q77" s="30"/>
      <c r="R77" s="30"/>
      <c r="S77" s="30"/>
      <c r="T77" s="30"/>
      <c r="V77" s="138"/>
      <c r="Z77" s="30"/>
      <c r="AA77" s="178"/>
    </row>
    <row r="78" spans="1:34" ht="40.5" customHeight="1" x14ac:dyDescent="0.2">
      <c r="A78" s="133"/>
      <c r="B78" s="193" t="s">
        <v>377</v>
      </c>
      <c r="C78" s="377" t="s">
        <v>378</v>
      </c>
      <c r="D78" s="377"/>
      <c r="E78" s="377"/>
      <c r="F78" s="378" t="s">
        <v>379</v>
      </c>
      <c r="G78" s="379"/>
      <c r="H78" s="379"/>
      <c r="I78" s="379"/>
      <c r="J78" s="380"/>
      <c r="K78" s="524" t="s">
        <v>272</v>
      </c>
      <c r="L78" s="525"/>
      <c r="M78" s="193" t="s">
        <v>380</v>
      </c>
      <c r="N78" s="193" t="s">
        <v>412</v>
      </c>
      <c r="P78" s="487" t="s">
        <v>214</v>
      </c>
      <c r="Q78" s="488"/>
      <c r="R78" s="488"/>
      <c r="S78" s="488"/>
      <c r="T78" s="488"/>
      <c r="U78" s="488"/>
      <c r="V78" s="489"/>
      <c r="W78" s="196" t="s">
        <v>385</v>
      </c>
      <c r="X78" s="518" t="s">
        <v>386</v>
      </c>
      <c r="Y78" s="519"/>
      <c r="Z78" s="30"/>
      <c r="AA78" s="178"/>
    </row>
    <row r="79" spans="1:34" ht="27" customHeight="1" x14ac:dyDescent="0.2">
      <c r="A79" s="133"/>
      <c r="B79" s="163" t="s">
        <v>100</v>
      </c>
      <c r="C79" s="320"/>
      <c r="D79" s="321"/>
      <c r="E79" s="322"/>
      <c r="F79" s="515"/>
      <c r="G79" s="516"/>
      <c r="H79" s="516"/>
      <c r="I79" s="516"/>
      <c r="J79" s="517"/>
      <c r="K79" s="522" t="str">
        <f t="shared" ref="K79:K90" si="10">IFERROR(INDEX(InfoTillägg,MATCH($C79,Tilläggstjänster,0)),"")</f>
        <v/>
      </c>
      <c r="L79" s="523"/>
      <c r="M79" s="224"/>
      <c r="N79" s="270" t="str">
        <f t="shared" ref="N79:N90" si="11">IFERROR(INDEX(EnhetTillägg,MATCH($C79,Tilläggstjänster,0)),"")</f>
        <v/>
      </c>
      <c r="P79" s="326"/>
      <c r="Q79" s="327"/>
      <c r="R79" s="327"/>
      <c r="S79" s="327"/>
      <c r="T79" s="327"/>
      <c r="U79" s="327"/>
      <c r="V79" s="328"/>
      <c r="W79" s="199"/>
      <c r="X79" s="520">
        <f t="shared" ref="X79:X90" si="12">M79*W79</f>
        <v>0</v>
      </c>
      <c r="Y79" s="361"/>
      <c r="Z79" s="30"/>
      <c r="AB79" s="174" t="b">
        <f t="shared" ref="AB79:AB90" si="13">AND(C79&lt;&gt;"",ISBLANK(W79))</f>
        <v>0</v>
      </c>
      <c r="AH79" s="175" t="b">
        <f>OR(AB79:AG79)</f>
        <v>0</v>
      </c>
    </row>
    <row r="80" spans="1:34" ht="27" customHeight="1" x14ac:dyDescent="0.2">
      <c r="A80" s="133"/>
      <c r="B80" s="163" t="s">
        <v>101</v>
      </c>
      <c r="C80" s="320"/>
      <c r="D80" s="321"/>
      <c r="E80" s="322"/>
      <c r="F80" s="515"/>
      <c r="G80" s="516"/>
      <c r="H80" s="516"/>
      <c r="I80" s="516"/>
      <c r="J80" s="517"/>
      <c r="K80" s="522" t="str">
        <f t="shared" si="10"/>
        <v/>
      </c>
      <c r="L80" s="523"/>
      <c r="M80" s="224"/>
      <c r="N80" s="270" t="str">
        <f t="shared" si="11"/>
        <v/>
      </c>
      <c r="P80" s="326"/>
      <c r="Q80" s="327"/>
      <c r="R80" s="327"/>
      <c r="S80" s="327"/>
      <c r="T80" s="327"/>
      <c r="U80" s="327"/>
      <c r="V80" s="328"/>
      <c r="W80" s="199"/>
      <c r="X80" s="520">
        <f t="shared" si="12"/>
        <v>0</v>
      </c>
      <c r="Y80" s="361"/>
      <c r="Z80" s="30"/>
      <c r="AA80" s="178"/>
      <c r="AB80" s="174" t="b">
        <f t="shared" si="13"/>
        <v>0</v>
      </c>
      <c r="AH80" s="175" t="b">
        <f t="shared" ref="AH80:AH90" si="14">OR(AA80:AG80)</f>
        <v>0</v>
      </c>
    </row>
    <row r="81" spans="1:34" ht="27" customHeight="1" x14ac:dyDescent="0.2">
      <c r="A81" s="133"/>
      <c r="B81" s="163" t="s">
        <v>102</v>
      </c>
      <c r="C81" s="320"/>
      <c r="D81" s="321"/>
      <c r="E81" s="322"/>
      <c r="F81" s="515"/>
      <c r="G81" s="516"/>
      <c r="H81" s="516"/>
      <c r="I81" s="516"/>
      <c r="J81" s="517"/>
      <c r="K81" s="522" t="str">
        <f t="shared" si="10"/>
        <v/>
      </c>
      <c r="L81" s="523"/>
      <c r="M81" s="224"/>
      <c r="N81" s="270" t="str">
        <f t="shared" si="11"/>
        <v/>
      </c>
      <c r="P81" s="326"/>
      <c r="Q81" s="327"/>
      <c r="R81" s="327"/>
      <c r="S81" s="327"/>
      <c r="T81" s="327"/>
      <c r="U81" s="327"/>
      <c r="V81" s="328"/>
      <c r="W81" s="199"/>
      <c r="X81" s="520">
        <f t="shared" si="12"/>
        <v>0</v>
      </c>
      <c r="Y81" s="361"/>
      <c r="Z81" s="30"/>
      <c r="AA81" s="178"/>
      <c r="AB81" s="174" t="b">
        <f t="shared" si="13"/>
        <v>0</v>
      </c>
      <c r="AH81" s="175" t="b">
        <f t="shared" si="14"/>
        <v>0</v>
      </c>
    </row>
    <row r="82" spans="1:34" ht="27" customHeight="1" x14ac:dyDescent="0.2">
      <c r="A82" s="133"/>
      <c r="B82" s="163" t="s">
        <v>103</v>
      </c>
      <c r="C82" s="320"/>
      <c r="D82" s="321"/>
      <c r="E82" s="322"/>
      <c r="F82" s="515"/>
      <c r="G82" s="516"/>
      <c r="H82" s="516"/>
      <c r="I82" s="516"/>
      <c r="J82" s="517"/>
      <c r="K82" s="522" t="str">
        <f t="shared" si="10"/>
        <v/>
      </c>
      <c r="L82" s="523"/>
      <c r="M82" s="224"/>
      <c r="N82" s="270" t="str">
        <f t="shared" si="11"/>
        <v/>
      </c>
      <c r="P82" s="326"/>
      <c r="Q82" s="327"/>
      <c r="R82" s="327"/>
      <c r="S82" s="327"/>
      <c r="T82" s="327"/>
      <c r="U82" s="327"/>
      <c r="V82" s="328"/>
      <c r="W82" s="199"/>
      <c r="X82" s="520">
        <f t="shared" si="12"/>
        <v>0</v>
      </c>
      <c r="Y82" s="361"/>
      <c r="Z82" s="30"/>
      <c r="AA82" s="178"/>
      <c r="AB82" s="174" t="b">
        <f t="shared" si="13"/>
        <v>0</v>
      </c>
      <c r="AH82" s="175" t="b">
        <f t="shared" si="14"/>
        <v>0</v>
      </c>
    </row>
    <row r="83" spans="1:34" ht="27" customHeight="1" x14ac:dyDescent="0.2">
      <c r="A83" s="133"/>
      <c r="B83" s="163" t="s">
        <v>104</v>
      </c>
      <c r="C83" s="320"/>
      <c r="D83" s="321"/>
      <c r="E83" s="322"/>
      <c r="F83" s="515"/>
      <c r="G83" s="516"/>
      <c r="H83" s="516"/>
      <c r="I83" s="516"/>
      <c r="J83" s="517"/>
      <c r="K83" s="522" t="str">
        <f t="shared" si="10"/>
        <v/>
      </c>
      <c r="L83" s="523"/>
      <c r="M83" s="224"/>
      <c r="N83" s="270" t="str">
        <f t="shared" si="11"/>
        <v/>
      </c>
      <c r="P83" s="326"/>
      <c r="Q83" s="327"/>
      <c r="R83" s="327"/>
      <c r="S83" s="327"/>
      <c r="T83" s="327"/>
      <c r="U83" s="327"/>
      <c r="V83" s="328"/>
      <c r="W83" s="199"/>
      <c r="X83" s="520">
        <f t="shared" si="12"/>
        <v>0</v>
      </c>
      <c r="Y83" s="361"/>
      <c r="Z83" s="30"/>
      <c r="AA83" s="178"/>
      <c r="AB83" s="174" t="b">
        <f t="shared" si="13"/>
        <v>0</v>
      </c>
      <c r="AH83" s="175" t="b">
        <f t="shared" si="14"/>
        <v>0</v>
      </c>
    </row>
    <row r="84" spans="1:34" ht="27" customHeight="1" x14ac:dyDescent="0.2">
      <c r="A84" s="133"/>
      <c r="B84" s="163" t="s">
        <v>106</v>
      </c>
      <c r="C84" s="320"/>
      <c r="D84" s="321"/>
      <c r="E84" s="322"/>
      <c r="F84" s="515"/>
      <c r="G84" s="516"/>
      <c r="H84" s="516"/>
      <c r="I84" s="516"/>
      <c r="J84" s="517"/>
      <c r="K84" s="522" t="str">
        <f t="shared" si="10"/>
        <v/>
      </c>
      <c r="L84" s="523"/>
      <c r="M84" s="224"/>
      <c r="N84" s="270" t="str">
        <f t="shared" si="11"/>
        <v/>
      </c>
      <c r="P84" s="326"/>
      <c r="Q84" s="327"/>
      <c r="R84" s="327"/>
      <c r="S84" s="327"/>
      <c r="T84" s="327"/>
      <c r="U84" s="327"/>
      <c r="V84" s="328"/>
      <c r="W84" s="199"/>
      <c r="X84" s="520">
        <f t="shared" si="12"/>
        <v>0</v>
      </c>
      <c r="Y84" s="361"/>
      <c r="Z84" s="30"/>
      <c r="AA84" s="178"/>
      <c r="AB84" s="174" t="b">
        <f t="shared" si="13"/>
        <v>0</v>
      </c>
      <c r="AH84" s="175" t="b">
        <f t="shared" si="14"/>
        <v>0</v>
      </c>
    </row>
    <row r="85" spans="1:34" ht="27" customHeight="1" x14ac:dyDescent="0.2">
      <c r="A85" s="133"/>
      <c r="B85" s="163" t="s">
        <v>105</v>
      </c>
      <c r="C85" s="320"/>
      <c r="D85" s="321"/>
      <c r="E85" s="322"/>
      <c r="F85" s="515"/>
      <c r="G85" s="516"/>
      <c r="H85" s="516"/>
      <c r="I85" s="516"/>
      <c r="J85" s="517"/>
      <c r="K85" s="522" t="str">
        <f t="shared" si="10"/>
        <v/>
      </c>
      <c r="L85" s="523"/>
      <c r="M85" s="224"/>
      <c r="N85" s="270" t="str">
        <f t="shared" si="11"/>
        <v/>
      </c>
      <c r="P85" s="326"/>
      <c r="Q85" s="327"/>
      <c r="R85" s="327"/>
      <c r="S85" s="327"/>
      <c r="T85" s="327"/>
      <c r="U85" s="327"/>
      <c r="V85" s="328"/>
      <c r="W85" s="199"/>
      <c r="X85" s="520">
        <f t="shared" si="12"/>
        <v>0</v>
      </c>
      <c r="Y85" s="361"/>
      <c r="Z85" s="30"/>
      <c r="AA85" s="178"/>
      <c r="AB85" s="174" t="b">
        <f t="shared" si="13"/>
        <v>0</v>
      </c>
      <c r="AH85" s="175" t="b">
        <f t="shared" si="14"/>
        <v>0</v>
      </c>
    </row>
    <row r="86" spans="1:34" ht="27" customHeight="1" x14ac:dyDescent="0.2">
      <c r="A86" s="133"/>
      <c r="B86" s="163" t="s">
        <v>107</v>
      </c>
      <c r="C86" s="320"/>
      <c r="D86" s="321"/>
      <c r="E86" s="322"/>
      <c r="F86" s="515"/>
      <c r="G86" s="516"/>
      <c r="H86" s="516"/>
      <c r="I86" s="516"/>
      <c r="J86" s="517"/>
      <c r="K86" s="522" t="str">
        <f t="shared" si="10"/>
        <v/>
      </c>
      <c r="L86" s="523"/>
      <c r="M86" s="224"/>
      <c r="N86" s="270" t="str">
        <f t="shared" si="11"/>
        <v/>
      </c>
      <c r="P86" s="326"/>
      <c r="Q86" s="327"/>
      <c r="R86" s="327"/>
      <c r="S86" s="327"/>
      <c r="T86" s="327"/>
      <c r="U86" s="327"/>
      <c r="V86" s="328"/>
      <c r="W86" s="199"/>
      <c r="X86" s="520">
        <f t="shared" si="12"/>
        <v>0</v>
      </c>
      <c r="Y86" s="361"/>
      <c r="Z86" s="30"/>
      <c r="AA86" s="178"/>
      <c r="AB86" s="174" t="b">
        <f t="shared" si="13"/>
        <v>0</v>
      </c>
      <c r="AH86" s="175" t="b">
        <f t="shared" si="14"/>
        <v>0</v>
      </c>
    </row>
    <row r="87" spans="1:34" ht="27" customHeight="1" x14ac:dyDescent="0.2">
      <c r="A87" s="133"/>
      <c r="B87" s="163" t="s">
        <v>108</v>
      </c>
      <c r="C87" s="320"/>
      <c r="D87" s="321"/>
      <c r="E87" s="322"/>
      <c r="F87" s="515"/>
      <c r="G87" s="516"/>
      <c r="H87" s="516"/>
      <c r="I87" s="516"/>
      <c r="J87" s="517"/>
      <c r="K87" s="522" t="str">
        <f t="shared" si="10"/>
        <v/>
      </c>
      <c r="L87" s="523"/>
      <c r="M87" s="224"/>
      <c r="N87" s="270" t="str">
        <f t="shared" si="11"/>
        <v/>
      </c>
      <c r="P87" s="326"/>
      <c r="Q87" s="327"/>
      <c r="R87" s="327"/>
      <c r="S87" s="327"/>
      <c r="T87" s="327"/>
      <c r="U87" s="327"/>
      <c r="V87" s="328"/>
      <c r="W87" s="199"/>
      <c r="X87" s="520">
        <f t="shared" si="12"/>
        <v>0</v>
      </c>
      <c r="Y87" s="361"/>
      <c r="Z87" s="30"/>
      <c r="AA87" s="178"/>
      <c r="AB87" s="174" t="b">
        <f t="shared" si="13"/>
        <v>0</v>
      </c>
      <c r="AH87" s="175" t="b">
        <f t="shared" si="14"/>
        <v>0</v>
      </c>
    </row>
    <row r="88" spans="1:34" ht="27" customHeight="1" x14ac:dyDescent="0.2">
      <c r="A88" s="133"/>
      <c r="B88" s="163" t="s">
        <v>109</v>
      </c>
      <c r="C88" s="320"/>
      <c r="D88" s="321"/>
      <c r="E88" s="322"/>
      <c r="F88" s="515"/>
      <c r="G88" s="516"/>
      <c r="H88" s="516"/>
      <c r="I88" s="516"/>
      <c r="J88" s="517"/>
      <c r="K88" s="522" t="str">
        <f t="shared" si="10"/>
        <v/>
      </c>
      <c r="L88" s="523"/>
      <c r="M88" s="224"/>
      <c r="N88" s="270" t="str">
        <f t="shared" si="11"/>
        <v/>
      </c>
      <c r="P88" s="326"/>
      <c r="Q88" s="327"/>
      <c r="R88" s="327"/>
      <c r="S88" s="327"/>
      <c r="T88" s="327"/>
      <c r="U88" s="327"/>
      <c r="V88" s="328"/>
      <c r="W88" s="199"/>
      <c r="X88" s="520">
        <f t="shared" si="12"/>
        <v>0</v>
      </c>
      <c r="Y88" s="361"/>
      <c r="Z88" s="30"/>
      <c r="AA88" s="178"/>
      <c r="AB88" s="174" t="b">
        <f t="shared" si="13"/>
        <v>0</v>
      </c>
      <c r="AH88" s="175" t="b">
        <f t="shared" si="14"/>
        <v>0</v>
      </c>
    </row>
    <row r="89" spans="1:34" ht="27" customHeight="1" x14ac:dyDescent="0.2">
      <c r="A89" s="133"/>
      <c r="B89" s="163" t="s">
        <v>175</v>
      </c>
      <c r="C89" s="320"/>
      <c r="D89" s="321"/>
      <c r="E89" s="322"/>
      <c r="F89" s="515"/>
      <c r="G89" s="516"/>
      <c r="H89" s="516"/>
      <c r="I89" s="516"/>
      <c r="J89" s="517"/>
      <c r="K89" s="522" t="str">
        <f t="shared" si="10"/>
        <v/>
      </c>
      <c r="L89" s="523"/>
      <c r="M89" s="224"/>
      <c r="N89" s="270" t="str">
        <f t="shared" si="11"/>
        <v/>
      </c>
      <c r="P89" s="326"/>
      <c r="Q89" s="327"/>
      <c r="R89" s="327"/>
      <c r="S89" s="327"/>
      <c r="T89" s="327"/>
      <c r="U89" s="327"/>
      <c r="V89" s="328"/>
      <c r="W89" s="199"/>
      <c r="X89" s="520">
        <f t="shared" si="12"/>
        <v>0</v>
      </c>
      <c r="Y89" s="361"/>
      <c r="Z89" s="30"/>
      <c r="AA89" s="178"/>
      <c r="AB89" s="174" t="b">
        <f t="shared" si="13"/>
        <v>0</v>
      </c>
      <c r="AH89" s="175" t="b">
        <f t="shared" si="14"/>
        <v>0</v>
      </c>
    </row>
    <row r="90" spans="1:34" ht="27" customHeight="1" x14ac:dyDescent="0.2">
      <c r="A90" s="133"/>
      <c r="B90" s="163" t="s">
        <v>176</v>
      </c>
      <c r="C90" s="320"/>
      <c r="D90" s="321"/>
      <c r="E90" s="322"/>
      <c r="F90" s="515"/>
      <c r="G90" s="516"/>
      <c r="H90" s="516"/>
      <c r="I90" s="516"/>
      <c r="J90" s="517"/>
      <c r="K90" s="522" t="str">
        <f t="shared" si="10"/>
        <v/>
      </c>
      <c r="L90" s="523"/>
      <c r="M90" s="224"/>
      <c r="N90" s="270" t="str">
        <f t="shared" si="11"/>
        <v/>
      </c>
      <c r="P90" s="326"/>
      <c r="Q90" s="327"/>
      <c r="R90" s="327"/>
      <c r="S90" s="327"/>
      <c r="T90" s="327"/>
      <c r="U90" s="327"/>
      <c r="V90" s="328"/>
      <c r="W90" s="199"/>
      <c r="X90" s="521">
        <f t="shared" si="12"/>
        <v>0</v>
      </c>
      <c r="Y90" s="330"/>
      <c r="Z90" s="30"/>
      <c r="AA90" s="178"/>
      <c r="AB90" s="174" t="b">
        <f t="shared" si="13"/>
        <v>0</v>
      </c>
      <c r="AH90" s="175" t="b">
        <f t="shared" si="14"/>
        <v>0</v>
      </c>
    </row>
    <row r="91" spans="1:34" ht="17.25" customHeight="1" x14ac:dyDescent="0.2">
      <c r="A91" s="133"/>
      <c r="B91" s="30"/>
      <c r="C91" s="30"/>
      <c r="D91" s="30"/>
      <c r="E91" s="30"/>
      <c r="F91" s="30"/>
      <c r="G91" s="30"/>
      <c r="H91" s="30"/>
      <c r="I91" s="30"/>
      <c r="J91" s="30"/>
      <c r="K91" s="30"/>
      <c r="P91" s="30"/>
      <c r="Q91" s="30"/>
      <c r="R91" s="30"/>
      <c r="S91" s="30"/>
      <c r="T91" s="30"/>
      <c r="U91" s="362"/>
      <c r="V91" s="363"/>
      <c r="W91" s="363"/>
      <c r="X91" s="55"/>
      <c r="Y91" s="56"/>
      <c r="Z91" s="30"/>
      <c r="AA91" s="178"/>
    </row>
    <row r="92" spans="1:34" ht="28.5" customHeight="1" x14ac:dyDescent="0.2">
      <c r="A92" s="133"/>
      <c r="B92" s="30"/>
      <c r="C92" s="30"/>
      <c r="D92" s="30"/>
      <c r="E92" s="30"/>
      <c r="F92" s="30"/>
      <c r="G92" s="30"/>
      <c r="H92" s="30"/>
      <c r="I92" s="30"/>
      <c r="J92" s="30"/>
      <c r="K92" s="30"/>
      <c r="P92" s="30"/>
      <c r="Q92" s="30"/>
      <c r="R92" s="30"/>
      <c r="S92" s="30"/>
      <c r="T92" s="30"/>
      <c r="U92" s="190"/>
      <c r="W92" s="55" t="s">
        <v>401</v>
      </c>
      <c r="X92" s="381">
        <f>SUM(X79:X90)</f>
        <v>0</v>
      </c>
      <c r="Y92" s="382"/>
      <c r="Z92" s="30"/>
      <c r="AA92" s="178"/>
    </row>
    <row r="93" spans="1:34" ht="21" customHeight="1" x14ac:dyDescent="0.25">
      <c r="B93" s="208" t="s">
        <v>414</v>
      </c>
      <c r="C93" s="209"/>
      <c r="D93" s="210"/>
      <c r="E93" s="210"/>
      <c r="F93" s="210"/>
      <c r="G93" s="210"/>
      <c r="H93" s="211"/>
      <c r="I93" s="210"/>
      <c r="J93" s="210"/>
      <c r="K93" s="210"/>
      <c r="L93" s="210"/>
      <c r="M93" s="210"/>
      <c r="N93" s="212"/>
      <c r="P93" s="213"/>
      <c r="Q93" s="213"/>
      <c r="R93" s="213"/>
      <c r="X93" s="214"/>
      <c r="Z93" s="30"/>
      <c r="AA93" s="178"/>
    </row>
    <row r="94" spans="1:34" ht="24" customHeight="1" x14ac:dyDescent="0.2">
      <c r="B94" s="215" t="s">
        <v>415</v>
      </c>
      <c r="C94" s="216"/>
      <c r="D94" s="217"/>
      <c r="E94" s="217"/>
      <c r="F94" s="217"/>
      <c r="G94" s="217"/>
      <c r="H94" s="218"/>
      <c r="I94" s="217"/>
      <c r="J94" s="217"/>
      <c r="K94" s="217"/>
      <c r="L94" s="217"/>
      <c r="M94" s="217"/>
      <c r="N94" s="219"/>
      <c r="P94" s="213"/>
      <c r="Q94" s="213"/>
      <c r="R94" s="213"/>
      <c r="X94" s="214"/>
      <c r="Z94" s="30"/>
      <c r="AA94" s="178"/>
    </row>
    <row r="95" spans="1:34" ht="27" customHeight="1" x14ac:dyDescent="0.2">
      <c r="A95" s="133"/>
      <c r="B95" s="387"/>
      <c r="C95" s="387"/>
      <c r="D95" s="387"/>
      <c r="E95" s="387"/>
      <c r="F95" s="387"/>
      <c r="J95" s="30"/>
      <c r="P95" s="30"/>
      <c r="Q95" s="30"/>
      <c r="R95" s="30"/>
      <c r="S95" s="30"/>
      <c r="T95" s="30"/>
      <c r="V95" s="138"/>
      <c r="Z95" s="30"/>
      <c r="AA95" s="178"/>
    </row>
    <row r="96" spans="1:34" ht="17.25" customHeight="1" x14ac:dyDescent="0.2">
      <c r="A96" s="133"/>
      <c r="B96" s="30"/>
      <c r="C96" s="30"/>
      <c r="D96" s="30"/>
      <c r="E96" s="30"/>
      <c r="F96" s="30"/>
      <c r="G96" s="30"/>
      <c r="H96" s="30"/>
      <c r="I96" s="30"/>
      <c r="J96" s="30"/>
      <c r="P96" s="30"/>
      <c r="Q96" s="30"/>
      <c r="R96" s="30"/>
      <c r="S96" s="30"/>
      <c r="T96" s="30"/>
      <c r="U96" s="362"/>
      <c r="V96" s="363"/>
      <c r="W96" s="363"/>
      <c r="X96" s="55"/>
      <c r="Y96" s="56"/>
      <c r="Z96" s="30"/>
      <c r="AA96" s="178"/>
    </row>
    <row r="97" spans="1:28" ht="19.5" customHeight="1" x14ac:dyDescent="0.2">
      <c r="B97" s="45" t="s">
        <v>167</v>
      </c>
      <c r="F97" s="41"/>
      <c r="K97" s="45"/>
      <c r="N97" s="41"/>
      <c r="AA97" s="178"/>
    </row>
    <row r="98" spans="1:28" ht="28.5" customHeight="1" x14ac:dyDescent="0.2">
      <c r="A98" s="133"/>
      <c r="B98" s="370" t="s">
        <v>237</v>
      </c>
      <c r="C98" s="370"/>
      <c r="D98" s="370"/>
      <c r="E98" s="370"/>
      <c r="F98" s="370"/>
      <c r="G98" s="370"/>
      <c r="H98" s="370"/>
      <c r="I98" s="370"/>
      <c r="J98" s="370"/>
      <c r="M98" s="146"/>
      <c r="N98" s="35"/>
      <c r="P98" s="30"/>
      <c r="Q98" s="30"/>
      <c r="R98" s="30"/>
      <c r="S98" s="30"/>
      <c r="T98" s="30"/>
      <c r="U98" s="30"/>
      <c r="V98" s="30"/>
      <c r="W98" s="30"/>
      <c r="X98" s="55"/>
      <c r="Y98" s="56"/>
      <c r="Z98" s="30"/>
      <c r="AA98" s="178"/>
    </row>
    <row r="99" spans="1:28" ht="24.75" hidden="1" customHeight="1" x14ac:dyDescent="0.2">
      <c r="A99" s="136"/>
      <c r="B99" s="610" t="s">
        <v>221</v>
      </c>
      <c r="C99" s="611"/>
      <c r="D99" s="611"/>
      <c r="E99" s="611"/>
      <c r="F99" s="611"/>
      <c r="G99" s="611"/>
      <c r="H99" s="611"/>
      <c r="I99" s="611"/>
      <c r="J99" s="612"/>
      <c r="K99" s="41" t="s">
        <v>231</v>
      </c>
      <c r="L99" s="35"/>
      <c r="M99" s="35"/>
      <c r="N99" s="35"/>
      <c r="P99" s="30"/>
      <c r="Q99" s="30"/>
      <c r="R99" s="30"/>
      <c r="S99" s="30"/>
      <c r="T99" s="30"/>
      <c r="U99" s="30"/>
      <c r="V99" s="30"/>
      <c r="W99" s="30"/>
      <c r="X99" s="55"/>
      <c r="Y99" s="56"/>
      <c r="Z99" s="30"/>
      <c r="AA99" s="178"/>
    </row>
    <row r="100" spans="1:28" ht="17.25" customHeight="1" x14ac:dyDescent="0.2">
      <c r="A100" s="133"/>
      <c r="B100" s="31"/>
      <c r="C100" s="31"/>
      <c r="D100" s="31"/>
      <c r="E100" s="31"/>
      <c r="F100" s="6"/>
      <c r="G100" s="31"/>
      <c r="H100" s="31"/>
      <c r="I100" s="31"/>
      <c r="J100" s="30"/>
      <c r="P100" s="30"/>
      <c r="Q100" s="30"/>
      <c r="R100" s="30"/>
      <c r="S100" s="30"/>
      <c r="T100" s="30"/>
      <c r="U100" s="30"/>
      <c r="V100" s="30"/>
      <c r="W100" s="30"/>
      <c r="X100" s="55"/>
      <c r="Y100" s="56"/>
      <c r="Z100" s="30"/>
    </row>
    <row r="101" spans="1:28" ht="17.25" customHeight="1" x14ac:dyDescent="0.2">
      <c r="A101" s="133"/>
      <c r="E101" s="613"/>
      <c r="F101" s="613"/>
      <c r="G101" s="613"/>
      <c r="H101" s="613"/>
      <c r="I101" s="613"/>
      <c r="J101" s="30"/>
      <c r="K101" s="41"/>
      <c r="P101" s="30"/>
      <c r="Q101" s="30"/>
      <c r="R101" s="30"/>
      <c r="S101" s="30"/>
      <c r="T101" s="30"/>
      <c r="U101" s="30"/>
      <c r="V101" s="30"/>
      <c r="W101" s="30"/>
      <c r="X101" s="55"/>
      <c r="Y101" s="56"/>
      <c r="AA101" s="178"/>
    </row>
    <row r="102" spans="1:28" ht="8.25" customHeight="1" x14ac:dyDescent="0.2">
      <c r="A102" s="133"/>
      <c r="J102" s="30"/>
      <c r="P102" s="30"/>
      <c r="Q102" s="30"/>
      <c r="R102" s="30"/>
      <c r="S102" s="30"/>
      <c r="T102" s="30"/>
      <c r="U102" s="30"/>
      <c r="V102" s="30"/>
      <c r="W102" s="30"/>
      <c r="X102" s="55"/>
      <c r="Y102" s="56"/>
      <c r="AA102" s="178"/>
    </row>
    <row r="103" spans="1:28" ht="41.25" customHeight="1" x14ac:dyDescent="0.2">
      <c r="A103" s="133"/>
      <c r="B103" s="165" t="s">
        <v>267</v>
      </c>
      <c r="C103" s="52"/>
      <c r="D103" s="52"/>
      <c r="P103" s="30"/>
      <c r="Q103" s="30"/>
      <c r="R103" s="30"/>
      <c r="S103" s="30"/>
      <c r="T103" s="30"/>
      <c r="U103" s="30"/>
      <c r="V103" s="30"/>
      <c r="W103" s="30"/>
      <c r="X103" s="55"/>
      <c r="Y103" s="56"/>
      <c r="Z103" s="30"/>
      <c r="AA103" s="178"/>
    </row>
    <row r="104" spans="1:28" ht="41.25" customHeight="1" x14ac:dyDescent="0.2">
      <c r="A104" s="133"/>
      <c r="B104" s="614" t="s">
        <v>268</v>
      </c>
      <c r="C104" s="615"/>
      <c r="D104" s="615"/>
      <c r="E104" s="615"/>
      <c r="F104" s="615"/>
      <c r="G104" s="615"/>
      <c r="H104" s="615"/>
      <c r="I104" s="615"/>
      <c r="J104" s="615"/>
      <c r="P104" s="30"/>
      <c r="Q104" s="30"/>
      <c r="R104" s="30"/>
      <c r="S104" s="30"/>
      <c r="T104" s="30"/>
      <c r="U104" s="30"/>
      <c r="V104" s="30"/>
      <c r="W104" s="30"/>
      <c r="X104" s="55"/>
      <c r="Y104" s="56"/>
      <c r="Z104" s="30"/>
      <c r="AA104" s="178"/>
      <c r="AB104" s="179"/>
    </row>
    <row r="105" spans="1:28" ht="17.25" customHeight="1" x14ac:dyDescent="0.2">
      <c r="A105" s="133"/>
      <c r="B105" s="370"/>
      <c r="C105" s="370"/>
      <c r="D105" s="370"/>
      <c r="F105" s="51"/>
      <c r="G105" s="51"/>
      <c r="H105" s="51"/>
      <c r="I105" s="51"/>
      <c r="J105" s="30"/>
      <c r="P105" s="30"/>
      <c r="Q105" s="30"/>
      <c r="R105" s="30"/>
      <c r="S105" s="30"/>
      <c r="T105" s="30"/>
      <c r="U105" s="30"/>
      <c r="V105" s="30"/>
      <c r="W105" s="30"/>
      <c r="X105" s="55"/>
      <c r="Y105" s="56"/>
      <c r="Z105" s="30"/>
      <c r="AA105" s="178"/>
      <c r="AB105" s="179"/>
    </row>
    <row r="106" spans="1:28" ht="25.5" hidden="1" customHeight="1" x14ac:dyDescent="0.2">
      <c r="A106" s="133"/>
      <c r="B106" s="133"/>
      <c r="C106" s="133"/>
      <c r="D106" s="133"/>
      <c r="E106" s="133"/>
      <c r="F106" s="133"/>
      <c r="G106" s="133"/>
      <c r="H106" s="133"/>
      <c r="I106" s="133"/>
      <c r="J106" s="133"/>
      <c r="K106" s="133"/>
      <c r="L106" s="49"/>
      <c r="M106" s="49"/>
      <c r="N106" s="49"/>
      <c r="O106" s="83"/>
      <c r="P106" s="41"/>
      <c r="Q106" s="30"/>
      <c r="R106" s="30"/>
      <c r="S106" s="30"/>
      <c r="T106" s="30"/>
      <c r="U106" s="30"/>
      <c r="V106" s="30"/>
      <c r="W106" s="30"/>
      <c r="X106" s="55"/>
      <c r="Y106" s="56"/>
      <c r="Z106" s="30"/>
      <c r="AA106" s="178"/>
    </row>
    <row r="107" spans="1:28" ht="18.75" customHeight="1" x14ac:dyDescent="0.2">
      <c r="A107" s="133"/>
      <c r="B107" s="370" t="s">
        <v>230</v>
      </c>
      <c r="C107" s="371"/>
      <c r="D107" s="371"/>
      <c r="E107" s="371"/>
      <c r="F107" s="371"/>
      <c r="G107" s="371"/>
      <c r="H107" s="371"/>
      <c r="I107" s="371"/>
      <c r="J107" s="371"/>
      <c r="L107" s="49"/>
      <c r="M107" s="49"/>
      <c r="N107" s="49"/>
      <c r="O107" s="83"/>
      <c r="P107" s="83"/>
      <c r="Q107" s="30"/>
      <c r="R107" s="30"/>
      <c r="S107" s="30"/>
      <c r="T107" s="30"/>
      <c r="U107" s="30"/>
      <c r="V107" s="30"/>
      <c r="W107" s="30"/>
      <c r="X107" s="55"/>
      <c r="Y107" s="56"/>
      <c r="Z107" s="30"/>
      <c r="AA107" s="178"/>
    </row>
    <row r="108" spans="1:28" ht="25.5" customHeight="1" x14ac:dyDescent="0.2">
      <c r="A108" s="133"/>
      <c r="B108" s="490" t="s">
        <v>430</v>
      </c>
      <c r="C108" s="491"/>
      <c r="D108" s="491"/>
      <c r="E108" s="491"/>
      <c r="F108" s="491"/>
      <c r="G108" s="491"/>
      <c r="H108" s="491"/>
      <c r="I108" s="491"/>
      <c r="J108" s="492"/>
      <c r="L108" s="49"/>
      <c r="M108" s="49"/>
      <c r="N108" s="49"/>
      <c r="O108" s="83"/>
      <c r="P108" s="83"/>
      <c r="Q108" s="30"/>
      <c r="R108" s="30"/>
      <c r="S108" s="30"/>
      <c r="T108" s="30"/>
      <c r="U108" s="30"/>
      <c r="V108" s="30"/>
      <c r="W108" s="30"/>
      <c r="X108" s="55"/>
      <c r="Y108" s="56"/>
      <c r="Z108" s="30"/>
      <c r="AA108" s="178"/>
    </row>
    <row r="109" spans="1:28" ht="17.25" customHeight="1" x14ac:dyDescent="0.2">
      <c r="A109" s="133"/>
      <c r="B109" s="493"/>
      <c r="C109" s="494"/>
      <c r="D109" s="494"/>
      <c r="E109" s="494"/>
      <c r="F109" s="494"/>
      <c r="G109" s="494"/>
      <c r="H109" s="494"/>
      <c r="I109" s="494"/>
      <c r="J109" s="495"/>
      <c r="K109" s="375"/>
      <c r="L109" s="616"/>
      <c r="M109" s="394"/>
      <c r="N109" s="394"/>
      <c r="P109" s="30"/>
      <c r="Q109" s="30"/>
      <c r="R109" s="30"/>
      <c r="S109" s="30"/>
      <c r="T109" s="30"/>
      <c r="U109" s="30"/>
      <c r="V109" s="30"/>
      <c r="W109" s="30"/>
      <c r="X109" s="55"/>
      <c r="Y109" s="56"/>
      <c r="Z109" s="30"/>
      <c r="AA109" s="178"/>
    </row>
    <row r="110" spans="1:28" ht="17.25" customHeight="1" x14ac:dyDescent="0.2">
      <c r="A110" s="133"/>
      <c r="B110" s="31"/>
      <c r="K110" s="375"/>
      <c r="L110" s="616"/>
      <c r="M110" s="394"/>
      <c r="N110" s="394"/>
      <c r="P110" s="30"/>
      <c r="Q110" s="30"/>
      <c r="R110" s="30"/>
      <c r="S110" s="30"/>
      <c r="T110" s="30"/>
      <c r="U110" s="30"/>
      <c r="V110" s="30"/>
      <c r="W110" s="30"/>
      <c r="X110" s="55"/>
      <c r="Y110" s="56"/>
      <c r="Z110" s="30"/>
      <c r="AA110" s="178"/>
    </row>
    <row r="111" spans="1:28" ht="20.25" customHeight="1" x14ac:dyDescent="0.2">
      <c r="A111" s="133"/>
      <c r="B111" s="387" t="s">
        <v>168</v>
      </c>
      <c r="C111" s="387"/>
      <c r="D111" s="387"/>
      <c r="E111" s="387"/>
      <c r="F111" s="387"/>
      <c r="G111" s="41"/>
      <c r="J111" s="30"/>
      <c r="K111" s="375"/>
      <c r="L111" s="394"/>
      <c r="M111" s="394"/>
      <c r="N111" s="394"/>
      <c r="P111" s="45" t="s">
        <v>34</v>
      </c>
      <c r="X111" s="55"/>
      <c r="Y111" s="56"/>
      <c r="Z111" s="30"/>
      <c r="AA111" s="178"/>
    </row>
    <row r="112" spans="1:28" ht="15.75" customHeight="1" x14ac:dyDescent="0.2">
      <c r="A112" s="133"/>
      <c r="B112" s="384" t="s">
        <v>218</v>
      </c>
      <c r="C112" s="384"/>
      <c r="D112" s="384"/>
      <c r="E112" s="385"/>
      <c r="F112" s="139"/>
      <c r="G112" s="6"/>
      <c r="H112" s="6"/>
      <c r="I112" s="6"/>
      <c r="J112" s="30"/>
      <c r="K112" s="376"/>
      <c r="L112" s="140"/>
      <c r="M112" s="279"/>
      <c r="N112" s="137"/>
      <c r="P112" s="26"/>
      <c r="X112" s="55"/>
      <c r="Y112" s="56"/>
      <c r="Z112" s="30"/>
      <c r="AA112" s="178"/>
    </row>
    <row r="113" spans="1:34" ht="99" customHeight="1" x14ac:dyDescent="0.2">
      <c r="A113" s="133"/>
      <c r="B113" s="526"/>
      <c r="C113" s="527"/>
      <c r="D113" s="372" t="s">
        <v>253</v>
      </c>
      <c r="E113" s="528"/>
      <c r="F113" s="528"/>
      <c r="G113" s="529"/>
      <c r="H113" s="372" t="s">
        <v>220</v>
      </c>
      <c r="I113" s="528"/>
      <c r="J113" s="528"/>
      <c r="K113" s="528"/>
      <c r="L113" s="528"/>
      <c r="M113" s="528"/>
      <c r="N113" s="529"/>
      <c r="P113" s="152" t="s">
        <v>252</v>
      </c>
      <c r="Q113" s="482" t="s">
        <v>251</v>
      </c>
      <c r="R113" s="483"/>
      <c r="S113" s="483"/>
      <c r="T113" s="483"/>
      <c r="U113" s="483"/>
      <c r="V113" s="483"/>
      <c r="W113" s="483"/>
      <c r="X113" s="484"/>
      <c r="Y113" s="82"/>
      <c r="Z113" s="81"/>
      <c r="AA113" s="178"/>
    </row>
    <row r="114" spans="1:34" ht="34.5" customHeight="1" x14ac:dyDescent="0.2">
      <c r="A114" s="133" t="s">
        <v>185</v>
      </c>
      <c r="B114" s="530"/>
      <c r="C114" s="531"/>
      <c r="D114" s="532"/>
      <c r="E114" s="533"/>
      <c r="F114" s="533"/>
      <c r="G114" s="534"/>
      <c r="H114" s="540"/>
      <c r="I114" s="535"/>
      <c r="J114" s="535"/>
      <c r="K114" s="535"/>
      <c r="L114" s="535"/>
      <c r="M114" s="535"/>
      <c r="N114" s="536"/>
      <c r="O114" s="58"/>
      <c r="P114" s="222"/>
      <c r="Q114" s="653"/>
      <c r="R114" s="653"/>
      <c r="S114" s="653"/>
      <c r="T114" s="653"/>
      <c r="U114" s="653"/>
      <c r="V114" s="653"/>
      <c r="W114" s="653"/>
      <c r="X114" s="654"/>
      <c r="Y114" s="58"/>
      <c r="Z114" s="58"/>
      <c r="AA114" s="173" t="b">
        <f>AND(AND(LEFT(D114,4)&lt;&gt;"Välj",D114&lt;&gt;""),P114="")</f>
        <v>0</v>
      </c>
      <c r="AH114" s="175" t="b">
        <f t="shared" ref="AH114:AH116" si="15">OR(AA114:AG114)</f>
        <v>0</v>
      </c>
    </row>
    <row r="115" spans="1:34" ht="32.25" customHeight="1" x14ac:dyDescent="0.2">
      <c r="A115" s="133" t="s">
        <v>185</v>
      </c>
      <c r="B115" s="530"/>
      <c r="C115" s="531"/>
      <c r="D115" s="532"/>
      <c r="E115" s="533"/>
      <c r="F115" s="533"/>
      <c r="G115" s="534"/>
      <c r="H115" s="540"/>
      <c r="I115" s="535"/>
      <c r="J115" s="535"/>
      <c r="K115" s="535"/>
      <c r="L115" s="535"/>
      <c r="M115" s="535"/>
      <c r="N115" s="536"/>
      <c r="O115" s="58"/>
      <c r="P115" s="222"/>
      <c r="Q115" s="653"/>
      <c r="R115" s="653"/>
      <c r="S115" s="653"/>
      <c r="T115" s="653"/>
      <c r="U115" s="653"/>
      <c r="V115" s="653"/>
      <c r="W115" s="653"/>
      <c r="X115" s="654"/>
      <c r="Y115" s="58"/>
      <c r="Z115" s="58"/>
      <c r="AA115" s="173" t="b">
        <f t="shared" ref="AA115:AA133" si="16">AND(AND(LEFT(D115,4)&lt;&gt;"Välj",D115&lt;&gt;""),P115="")</f>
        <v>0</v>
      </c>
      <c r="AH115" s="175" t="b">
        <f t="shared" si="15"/>
        <v>0</v>
      </c>
    </row>
    <row r="116" spans="1:34" ht="32.25" customHeight="1" x14ac:dyDescent="0.2">
      <c r="A116" s="133" t="s">
        <v>185</v>
      </c>
      <c r="B116" s="530"/>
      <c r="C116" s="531"/>
      <c r="D116" s="532"/>
      <c r="E116" s="533"/>
      <c r="F116" s="533"/>
      <c r="G116" s="534"/>
      <c r="H116" s="540"/>
      <c r="I116" s="535"/>
      <c r="J116" s="535"/>
      <c r="K116" s="535"/>
      <c r="L116" s="535"/>
      <c r="M116" s="535"/>
      <c r="N116" s="536"/>
      <c r="O116" s="58"/>
      <c r="P116" s="222"/>
      <c r="Q116" s="653"/>
      <c r="R116" s="653"/>
      <c r="S116" s="653"/>
      <c r="T116" s="653"/>
      <c r="U116" s="653"/>
      <c r="V116" s="653"/>
      <c r="W116" s="653"/>
      <c r="X116" s="654"/>
      <c r="Y116" s="58"/>
      <c r="Z116" s="58"/>
      <c r="AA116" s="173" t="b">
        <f t="shared" si="16"/>
        <v>0</v>
      </c>
      <c r="AH116" s="175" t="b">
        <f t="shared" si="15"/>
        <v>0</v>
      </c>
    </row>
    <row r="117" spans="1:34" ht="32.25" customHeight="1" x14ac:dyDescent="0.2">
      <c r="A117" s="133" t="s">
        <v>185</v>
      </c>
      <c r="B117" s="530"/>
      <c r="C117" s="531"/>
      <c r="D117" s="532"/>
      <c r="E117" s="533"/>
      <c r="F117" s="533"/>
      <c r="G117" s="534"/>
      <c r="H117" s="540"/>
      <c r="I117" s="535"/>
      <c r="J117" s="535"/>
      <c r="K117" s="535"/>
      <c r="L117" s="535"/>
      <c r="M117" s="535"/>
      <c r="N117" s="536"/>
      <c r="O117" s="58"/>
      <c r="P117" s="222"/>
      <c r="Q117" s="653"/>
      <c r="R117" s="653"/>
      <c r="S117" s="653"/>
      <c r="T117" s="653"/>
      <c r="U117" s="653"/>
      <c r="V117" s="653"/>
      <c r="W117" s="653"/>
      <c r="X117" s="654"/>
      <c r="Y117" s="58"/>
      <c r="Z117" s="58"/>
      <c r="AA117" s="173" t="b">
        <f t="shared" si="16"/>
        <v>0</v>
      </c>
      <c r="AH117" s="175" t="b">
        <f t="shared" ref="AH117:AH133" si="17">OR(AA117:AG117)</f>
        <v>0</v>
      </c>
    </row>
    <row r="118" spans="1:34" ht="32.25" customHeight="1" x14ac:dyDescent="0.2">
      <c r="A118" s="133" t="s">
        <v>185</v>
      </c>
      <c r="B118" s="530"/>
      <c r="C118" s="531"/>
      <c r="D118" s="532"/>
      <c r="E118" s="533"/>
      <c r="F118" s="533"/>
      <c r="G118" s="534"/>
      <c r="H118" s="540"/>
      <c r="I118" s="535"/>
      <c r="J118" s="535"/>
      <c r="K118" s="535"/>
      <c r="L118" s="535"/>
      <c r="M118" s="535"/>
      <c r="N118" s="536"/>
      <c r="O118" s="58"/>
      <c r="P118" s="222"/>
      <c r="Q118" s="653"/>
      <c r="R118" s="653"/>
      <c r="S118" s="653"/>
      <c r="T118" s="653"/>
      <c r="U118" s="653"/>
      <c r="V118" s="653"/>
      <c r="W118" s="653"/>
      <c r="X118" s="654"/>
      <c r="Y118" s="58"/>
      <c r="Z118" s="58"/>
      <c r="AA118" s="173" t="b">
        <f t="shared" si="16"/>
        <v>0</v>
      </c>
      <c r="AH118" s="175" t="b">
        <f t="shared" si="17"/>
        <v>0</v>
      </c>
    </row>
    <row r="119" spans="1:34" ht="32.25" customHeight="1" x14ac:dyDescent="0.2">
      <c r="A119" s="133" t="s">
        <v>185</v>
      </c>
      <c r="B119" s="530"/>
      <c r="C119" s="531"/>
      <c r="D119" s="532"/>
      <c r="E119" s="533"/>
      <c r="F119" s="533"/>
      <c r="G119" s="534"/>
      <c r="H119" s="540"/>
      <c r="I119" s="535"/>
      <c r="J119" s="535"/>
      <c r="K119" s="535"/>
      <c r="L119" s="535"/>
      <c r="M119" s="535"/>
      <c r="N119" s="536"/>
      <c r="O119" s="144"/>
      <c r="P119" s="222"/>
      <c r="Q119" s="653"/>
      <c r="R119" s="653"/>
      <c r="S119" s="653"/>
      <c r="T119" s="653"/>
      <c r="U119" s="653"/>
      <c r="V119" s="653"/>
      <c r="W119" s="653"/>
      <c r="X119" s="654"/>
      <c r="Y119" s="58"/>
      <c r="Z119" s="58"/>
      <c r="AA119" s="173" t="b">
        <f t="shared" si="16"/>
        <v>0</v>
      </c>
      <c r="AH119" s="175" t="b">
        <f t="shared" si="17"/>
        <v>0</v>
      </c>
    </row>
    <row r="120" spans="1:34" ht="32.25" customHeight="1" x14ac:dyDescent="0.2">
      <c r="A120" s="133" t="s">
        <v>185</v>
      </c>
      <c r="B120" s="530"/>
      <c r="C120" s="531"/>
      <c r="D120" s="532"/>
      <c r="E120" s="533"/>
      <c r="F120" s="533"/>
      <c r="G120" s="534"/>
      <c r="H120" s="540"/>
      <c r="I120" s="535"/>
      <c r="J120" s="535"/>
      <c r="K120" s="535"/>
      <c r="L120" s="535"/>
      <c r="M120" s="535"/>
      <c r="N120" s="536"/>
      <c r="O120" s="58"/>
      <c r="P120" s="222"/>
      <c r="Q120" s="653"/>
      <c r="R120" s="653"/>
      <c r="S120" s="653"/>
      <c r="T120" s="653"/>
      <c r="U120" s="653"/>
      <c r="V120" s="653"/>
      <c r="W120" s="653"/>
      <c r="X120" s="654"/>
      <c r="Y120" s="58"/>
      <c r="Z120" s="58"/>
      <c r="AA120" s="173" t="b">
        <f t="shared" si="16"/>
        <v>0</v>
      </c>
      <c r="AH120" s="175" t="b">
        <f t="shared" si="17"/>
        <v>0</v>
      </c>
    </row>
    <row r="121" spans="1:34" ht="32.25" customHeight="1" x14ac:dyDescent="0.2">
      <c r="A121" s="133" t="s">
        <v>185</v>
      </c>
      <c r="B121" s="530"/>
      <c r="C121" s="531"/>
      <c r="D121" s="532"/>
      <c r="E121" s="533"/>
      <c r="F121" s="533"/>
      <c r="G121" s="534"/>
      <c r="H121" s="540"/>
      <c r="I121" s="535"/>
      <c r="J121" s="535"/>
      <c r="K121" s="535"/>
      <c r="L121" s="535"/>
      <c r="M121" s="535"/>
      <c r="N121" s="536"/>
      <c r="O121" s="58"/>
      <c r="P121" s="222"/>
      <c r="Q121" s="653"/>
      <c r="R121" s="653"/>
      <c r="S121" s="653"/>
      <c r="T121" s="653"/>
      <c r="U121" s="653"/>
      <c r="V121" s="653"/>
      <c r="W121" s="653"/>
      <c r="X121" s="654"/>
      <c r="Y121" s="58"/>
      <c r="Z121" s="58"/>
      <c r="AA121" s="173" t="b">
        <f t="shared" si="16"/>
        <v>0</v>
      </c>
      <c r="AH121" s="175" t="b">
        <f t="shared" si="17"/>
        <v>0</v>
      </c>
    </row>
    <row r="122" spans="1:34" ht="32.25" customHeight="1" x14ac:dyDescent="0.2">
      <c r="A122" s="133" t="s">
        <v>185</v>
      </c>
      <c r="B122" s="530"/>
      <c r="C122" s="531"/>
      <c r="D122" s="532"/>
      <c r="E122" s="533"/>
      <c r="F122" s="533"/>
      <c r="G122" s="534"/>
      <c r="H122" s="540"/>
      <c r="I122" s="535"/>
      <c r="J122" s="535"/>
      <c r="K122" s="535"/>
      <c r="L122" s="535"/>
      <c r="M122" s="535"/>
      <c r="N122" s="536"/>
      <c r="O122" s="58"/>
      <c r="P122" s="222"/>
      <c r="Q122" s="653"/>
      <c r="R122" s="653"/>
      <c r="S122" s="653"/>
      <c r="T122" s="653"/>
      <c r="U122" s="653"/>
      <c r="V122" s="653"/>
      <c r="W122" s="653"/>
      <c r="X122" s="654"/>
      <c r="Y122" s="58"/>
      <c r="Z122" s="58"/>
      <c r="AA122" s="173" t="b">
        <f t="shared" si="16"/>
        <v>0</v>
      </c>
      <c r="AH122" s="175" t="b">
        <f t="shared" si="17"/>
        <v>0</v>
      </c>
    </row>
    <row r="123" spans="1:34" ht="32.25" customHeight="1" x14ac:dyDescent="0.2">
      <c r="A123" s="133" t="s">
        <v>185</v>
      </c>
      <c r="B123" s="530"/>
      <c r="C123" s="531"/>
      <c r="D123" s="532"/>
      <c r="E123" s="533"/>
      <c r="F123" s="533"/>
      <c r="G123" s="534"/>
      <c r="H123" s="540"/>
      <c r="I123" s="535"/>
      <c r="J123" s="535"/>
      <c r="K123" s="535"/>
      <c r="L123" s="535"/>
      <c r="M123" s="535"/>
      <c r="N123" s="536"/>
      <c r="O123" s="58"/>
      <c r="P123" s="222"/>
      <c r="Q123" s="653"/>
      <c r="R123" s="653"/>
      <c r="S123" s="653"/>
      <c r="T123" s="653"/>
      <c r="U123" s="653"/>
      <c r="V123" s="653"/>
      <c r="W123" s="653"/>
      <c r="X123" s="654"/>
      <c r="Y123" s="58"/>
      <c r="Z123" s="58"/>
      <c r="AA123" s="173" t="b">
        <f t="shared" si="16"/>
        <v>0</v>
      </c>
      <c r="AH123" s="175" t="b">
        <f t="shared" si="17"/>
        <v>0</v>
      </c>
    </row>
    <row r="124" spans="1:34" ht="32.25" customHeight="1" x14ac:dyDescent="0.2">
      <c r="A124" s="133" t="s">
        <v>185</v>
      </c>
      <c r="B124" s="530"/>
      <c r="C124" s="531"/>
      <c r="D124" s="532"/>
      <c r="E124" s="533"/>
      <c r="F124" s="533"/>
      <c r="G124" s="534"/>
      <c r="H124" s="540"/>
      <c r="I124" s="535"/>
      <c r="J124" s="535"/>
      <c r="K124" s="535"/>
      <c r="L124" s="535"/>
      <c r="M124" s="535"/>
      <c r="N124" s="536"/>
      <c r="O124" s="58"/>
      <c r="P124" s="222"/>
      <c r="Q124" s="653"/>
      <c r="R124" s="653"/>
      <c r="S124" s="653"/>
      <c r="T124" s="653"/>
      <c r="U124" s="653"/>
      <c r="V124" s="653"/>
      <c r="W124" s="653"/>
      <c r="X124" s="654"/>
      <c r="Y124" s="58"/>
      <c r="Z124" s="58"/>
      <c r="AA124" s="173" t="b">
        <f t="shared" si="16"/>
        <v>0</v>
      </c>
      <c r="AH124" s="175" t="b">
        <f t="shared" si="17"/>
        <v>0</v>
      </c>
    </row>
    <row r="125" spans="1:34" ht="32.25" customHeight="1" x14ac:dyDescent="0.2">
      <c r="A125" s="133" t="s">
        <v>185</v>
      </c>
      <c r="B125" s="530"/>
      <c r="C125" s="531"/>
      <c r="D125" s="532"/>
      <c r="E125" s="533"/>
      <c r="F125" s="533"/>
      <c r="G125" s="534"/>
      <c r="H125" s="540"/>
      <c r="I125" s="535"/>
      <c r="J125" s="535"/>
      <c r="K125" s="535"/>
      <c r="L125" s="535"/>
      <c r="M125" s="535"/>
      <c r="N125" s="536"/>
      <c r="O125" s="58"/>
      <c r="P125" s="222"/>
      <c r="Q125" s="653"/>
      <c r="R125" s="653"/>
      <c r="S125" s="653"/>
      <c r="T125" s="653"/>
      <c r="U125" s="653"/>
      <c r="V125" s="653"/>
      <c r="W125" s="653"/>
      <c r="X125" s="654"/>
      <c r="Y125" s="58"/>
      <c r="Z125" s="58"/>
      <c r="AA125" s="173" t="b">
        <f t="shared" si="16"/>
        <v>0</v>
      </c>
      <c r="AH125" s="175" t="b">
        <f t="shared" si="17"/>
        <v>0</v>
      </c>
    </row>
    <row r="126" spans="1:34" ht="32.25" customHeight="1" x14ac:dyDescent="0.2">
      <c r="A126" s="133" t="s">
        <v>185</v>
      </c>
      <c r="B126" s="530"/>
      <c r="C126" s="531"/>
      <c r="D126" s="532"/>
      <c r="E126" s="533"/>
      <c r="F126" s="533"/>
      <c r="G126" s="534"/>
      <c r="H126" s="540"/>
      <c r="I126" s="535"/>
      <c r="J126" s="535"/>
      <c r="K126" s="535"/>
      <c r="L126" s="535"/>
      <c r="M126" s="535"/>
      <c r="N126" s="536"/>
      <c r="O126" s="58"/>
      <c r="P126" s="222"/>
      <c r="Q126" s="653"/>
      <c r="R126" s="653"/>
      <c r="S126" s="653"/>
      <c r="T126" s="653"/>
      <c r="U126" s="653"/>
      <c r="V126" s="653"/>
      <c r="W126" s="653"/>
      <c r="X126" s="654"/>
      <c r="Y126" s="58"/>
      <c r="Z126" s="58"/>
      <c r="AA126" s="173" t="b">
        <f t="shared" si="16"/>
        <v>0</v>
      </c>
      <c r="AH126" s="175" t="b">
        <f t="shared" si="17"/>
        <v>0</v>
      </c>
    </row>
    <row r="127" spans="1:34" ht="32.25" customHeight="1" x14ac:dyDescent="0.2">
      <c r="A127" s="133" t="s">
        <v>185</v>
      </c>
      <c r="B127" s="530"/>
      <c r="C127" s="531"/>
      <c r="D127" s="532"/>
      <c r="E127" s="533"/>
      <c r="F127" s="533"/>
      <c r="G127" s="534"/>
      <c r="H127" s="540"/>
      <c r="I127" s="535"/>
      <c r="J127" s="535"/>
      <c r="K127" s="535"/>
      <c r="L127" s="535"/>
      <c r="M127" s="535"/>
      <c r="N127" s="536"/>
      <c r="O127" s="58"/>
      <c r="P127" s="222"/>
      <c r="Q127" s="653"/>
      <c r="R127" s="653"/>
      <c r="S127" s="653"/>
      <c r="T127" s="653"/>
      <c r="U127" s="653"/>
      <c r="V127" s="653"/>
      <c r="W127" s="653"/>
      <c r="X127" s="654"/>
      <c r="Y127" s="58"/>
      <c r="Z127" s="58"/>
      <c r="AA127" s="173" t="b">
        <f t="shared" si="16"/>
        <v>0</v>
      </c>
      <c r="AH127" s="175" t="b">
        <f t="shared" si="17"/>
        <v>0</v>
      </c>
    </row>
    <row r="128" spans="1:34" ht="32.25" customHeight="1" x14ac:dyDescent="0.2">
      <c r="A128" s="133" t="s">
        <v>185</v>
      </c>
      <c r="B128" s="530"/>
      <c r="C128" s="531"/>
      <c r="D128" s="532"/>
      <c r="E128" s="533"/>
      <c r="F128" s="533"/>
      <c r="G128" s="534"/>
      <c r="H128" s="540"/>
      <c r="I128" s="535"/>
      <c r="J128" s="535"/>
      <c r="K128" s="535"/>
      <c r="L128" s="535"/>
      <c r="M128" s="535"/>
      <c r="N128" s="536"/>
      <c r="O128" s="144"/>
      <c r="P128" s="222"/>
      <c r="Q128" s="653"/>
      <c r="R128" s="653"/>
      <c r="S128" s="653"/>
      <c r="T128" s="653"/>
      <c r="U128" s="653"/>
      <c r="V128" s="653"/>
      <c r="W128" s="653"/>
      <c r="X128" s="654"/>
      <c r="Y128" s="58"/>
      <c r="Z128" s="58"/>
      <c r="AA128" s="173" t="b">
        <f t="shared" si="16"/>
        <v>0</v>
      </c>
      <c r="AH128" s="175" t="b">
        <f t="shared" si="17"/>
        <v>0</v>
      </c>
    </row>
    <row r="129" spans="1:35" ht="32.25" customHeight="1" x14ac:dyDescent="0.2">
      <c r="A129" s="133" t="s">
        <v>185</v>
      </c>
      <c r="B129" s="530"/>
      <c r="C129" s="531"/>
      <c r="D129" s="532"/>
      <c r="E129" s="533"/>
      <c r="F129" s="533"/>
      <c r="G129" s="534"/>
      <c r="H129" s="540"/>
      <c r="I129" s="535"/>
      <c r="J129" s="535"/>
      <c r="K129" s="535"/>
      <c r="L129" s="535"/>
      <c r="M129" s="535"/>
      <c r="N129" s="536"/>
      <c r="O129" s="58"/>
      <c r="P129" s="222"/>
      <c r="Q129" s="653"/>
      <c r="R129" s="653"/>
      <c r="S129" s="653"/>
      <c r="T129" s="653"/>
      <c r="U129" s="653"/>
      <c r="V129" s="653"/>
      <c r="W129" s="653"/>
      <c r="X129" s="654"/>
      <c r="Y129" s="58"/>
      <c r="Z129" s="58"/>
      <c r="AA129" s="173" t="b">
        <f t="shared" si="16"/>
        <v>0</v>
      </c>
      <c r="AH129" s="175" t="b">
        <f t="shared" si="17"/>
        <v>0</v>
      </c>
    </row>
    <row r="130" spans="1:35" ht="32.25" customHeight="1" x14ac:dyDescent="0.2">
      <c r="A130" s="133" t="s">
        <v>185</v>
      </c>
      <c r="B130" s="530"/>
      <c r="C130" s="531"/>
      <c r="D130" s="532"/>
      <c r="E130" s="533"/>
      <c r="F130" s="533"/>
      <c r="G130" s="534"/>
      <c r="H130" s="540"/>
      <c r="I130" s="535"/>
      <c r="J130" s="535"/>
      <c r="K130" s="535"/>
      <c r="L130" s="535"/>
      <c r="M130" s="535"/>
      <c r="N130" s="536"/>
      <c r="O130" s="58"/>
      <c r="P130" s="222"/>
      <c r="Q130" s="653"/>
      <c r="R130" s="653"/>
      <c r="S130" s="653"/>
      <c r="T130" s="653"/>
      <c r="U130" s="653"/>
      <c r="V130" s="653"/>
      <c r="W130" s="653"/>
      <c r="X130" s="654"/>
      <c r="Y130" s="58"/>
      <c r="Z130" s="58"/>
      <c r="AA130" s="173" t="b">
        <f t="shared" si="16"/>
        <v>0</v>
      </c>
      <c r="AH130" s="175" t="b">
        <f t="shared" si="17"/>
        <v>0</v>
      </c>
    </row>
    <row r="131" spans="1:35" ht="32.25" customHeight="1" x14ac:dyDescent="0.2">
      <c r="A131" s="133" t="s">
        <v>185</v>
      </c>
      <c r="B131" s="530"/>
      <c r="C131" s="531"/>
      <c r="D131" s="532"/>
      <c r="E131" s="533"/>
      <c r="F131" s="533"/>
      <c r="G131" s="534"/>
      <c r="H131" s="540"/>
      <c r="I131" s="535"/>
      <c r="J131" s="535"/>
      <c r="K131" s="535"/>
      <c r="L131" s="535"/>
      <c r="M131" s="535"/>
      <c r="N131" s="536"/>
      <c r="O131" s="58"/>
      <c r="P131" s="222"/>
      <c r="Q131" s="653"/>
      <c r="R131" s="653"/>
      <c r="S131" s="653"/>
      <c r="T131" s="653"/>
      <c r="U131" s="653"/>
      <c r="V131" s="653"/>
      <c r="W131" s="653"/>
      <c r="X131" s="654"/>
      <c r="Y131" s="58"/>
      <c r="Z131" s="58"/>
      <c r="AA131" s="173" t="b">
        <f t="shared" si="16"/>
        <v>0</v>
      </c>
      <c r="AH131" s="175" t="b">
        <f t="shared" si="17"/>
        <v>0</v>
      </c>
    </row>
    <row r="132" spans="1:35" ht="32.25" customHeight="1" x14ac:dyDescent="0.2">
      <c r="A132" s="133" t="s">
        <v>185</v>
      </c>
      <c r="B132" s="530"/>
      <c r="C132" s="531"/>
      <c r="D132" s="532"/>
      <c r="E132" s="533"/>
      <c r="F132" s="533"/>
      <c r="G132" s="534"/>
      <c r="H132" s="540"/>
      <c r="I132" s="535"/>
      <c r="J132" s="535"/>
      <c r="K132" s="535"/>
      <c r="L132" s="535"/>
      <c r="M132" s="535"/>
      <c r="N132" s="536"/>
      <c r="O132" s="58"/>
      <c r="P132" s="222"/>
      <c r="Q132" s="653"/>
      <c r="R132" s="653"/>
      <c r="S132" s="653"/>
      <c r="T132" s="653"/>
      <c r="U132" s="653"/>
      <c r="V132" s="653"/>
      <c r="W132" s="653"/>
      <c r="X132" s="654"/>
      <c r="Y132" s="58"/>
      <c r="Z132" s="58"/>
      <c r="AA132" s="173" t="b">
        <f t="shared" si="16"/>
        <v>0</v>
      </c>
      <c r="AH132" s="175" t="b">
        <f t="shared" si="17"/>
        <v>0</v>
      </c>
    </row>
    <row r="133" spans="1:35" ht="32.25" customHeight="1" x14ac:dyDescent="0.2">
      <c r="A133" s="133" t="s">
        <v>185</v>
      </c>
      <c r="B133" s="530"/>
      <c r="C133" s="531"/>
      <c r="D133" s="532"/>
      <c r="E133" s="533"/>
      <c r="F133" s="533"/>
      <c r="G133" s="534"/>
      <c r="H133" s="540"/>
      <c r="I133" s="535"/>
      <c r="J133" s="535"/>
      <c r="K133" s="535"/>
      <c r="L133" s="535"/>
      <c r="M133" s="535"/>
      <c r="N133" s="536"/>
      <c r="O133" s="58"/>
      <c r="P133" s="222"/>
      <c r="Q133" s="653"/>
      <c r="R133" s="653"/>
      <c r="S133" s="653"/>
      <c r="T133" s="653"/>
      <c r="U133" s="653"/>
      <c r="V133" s="653"/>
      <c r="W133" s="653"/>
      <c r="X133" s="654"/>
      <c r="Y133" s="58"/>
      <c r="Z133" s="58"/>
      <c r="AA133" s="173" t="b">
        <f t="shared" si="16"/>
        <v>0</v>
      </c>
      <c r="AH133" s="175" t="b">
        <f t="shared" si="17"/>
        <v>0</v>
      </c>
    </row>
    <row r="134" spans="1:35" x14ac:dyDescent="0.2">
      <c r="A134" s="133"/>
      <c r="B134" s="150"/>
      <c r="C134" s="139"/>
      <c r="D134" s="141"/>
      <c r="E134" s="139"/>
      <c r="F134" s="139"/>
      <c r="G134" s="6"/>
      <c r="H134" s="6"/>
      <c r="I134" s="6"/>
      <c r="J134" s="30"/>
      <c r="K134" s="147"/>
      <c r="L134" s="148"/>
      <c r="M134" s="279"/>
      <c r="N134" s="149"/>
      <c r="P134" s="26"/>
      <c r="X134" s="55"/>
      <c r="Y134" s="292"/>
      <c r="Z134" s="30"/>
    </row>
    <row r="135" spans="1:35" ht="29.25" customHeight="1" x14ac:dyDescent="0.2">
      <c r="A135" s="133"/>
      <c r="B135" s="139"/>
      <c r="C135" s="139"/>
      <c r="D135" s="141"/>
      <c r="E135" s="139"/>
      <c r="F135" s="139"/>
      <c r="G135" s="6"/>
      <c r="H135" s="481"/>
      <c r="I135" s="603"/>
      <c r="J135" s="603"/>
      <c r="K135" s="147"/>
      <c r="L135" s="604"/>
      <c r="M135" s="605"/>
      <c r="N135" s="605"/>
      <c r="P135" s="41"/>
      <c r="X135" s="55"/>
      <c r="Y135" s="292"/>
      <c r="Z135" s="30"/>
    </row>
    <row r="136" spans="1:35" x14ac:dyDescent="0.2">
      <c r="A136" s="133"/>
      <c r="B136" s="139"/>
      <c r="C136" s="139"/>
      <c r="D136" s="141"/>
      <c r="E136" s="139"/>
      <c r="F136" s="139"/>
      <c r="G136" s="6"/>
      <c r="H136" s="6"/>
      <c r="I136" s="6"/>
      <c r="J136" s="30"/>
      <c r="K136" s="147"/>
      <c r="L136" s="605"/>
      <c r="M136" s="605"/>
      <c r="N136" s="605"/>
      <c r="P136" s="26"/>
      <c r="X136" s="55"/>
      <c r="Y136" s="292"/>
      <c r="Z136" s="30"/>
    </row>
    <row r="137" spans="1:35" ht="15.75" customHeight="1" x14ac:dyDescent="0.2">
      <c r="A137" s="151"/>
      <c r="B137" s="606" t="s">
        <v>219</v>
      </c>
      <c r="C137" s="606"/>
      <c r="D137" s="606"/>
      <c r="E137" s="607"/>
      <c r="F137" s="139"/>
      <c r="G137" s="6"/>
      <c r="H137" s="6"/>
      <c r="I137" s="6"/>
      <c r="J137" s="30"/>
      <c r="K137" s="147"/>
      <c r="L137" s="148"/>
      <c r="M137" s="279"/>
      <c r="N137" s="137"/>
      <c r="P137" s="26"/>
      <c r="X137" s="55"/>
      <c r="Y137" s="292"/>
      <c r="Z137" s="30"/>
    </row>
    <row r="138" spans="1:35" ht="99" customHeight="1" x14ac:dyDescent="0.2">
      <c r="A138" s="133"/>
      <c r="B138" s="592"/>
      <c r="C138" s="593"/>
      <c r="D138" s="496" t="s">
        <v>255</v>
      </c>
      <c r="E138" s="651"/>
      <c r="F138" s="528"/>
      <c r="G138" s="529"/>
      <c r="H138" s="372" t="s">
        <v>133</v>
      </c>
      <c r="I138" s="373"/>
      <c r="J138" s="373"/>
      <c r="K138" s="529"/>
      <c r="L138" s="496" t="s">
        <v>301</v>
      </c>
      <c r="M138" s="651"/>
      <c r="N138" s="652"/>
      <c r="P138" s="59" t="s">
        <v>170</v>
      </c>
      <c r="Q138" s="608" t="s">
        <v>75</v>
      </c>
      <c r="R138" s="528"/>
      <c r="S138" s="528"/>
      <c r="T138" s="528"/>
      <c r="U138" s="528"/>
      <c r="V138" s="528"/>
      <c r="W138" s="528"/>
      <c r="X138" s="609"/>
      <c r="Y138" s="82"/>
      <c r="Z138" s="81"/>
    </row>
    <row r="139" spans="1:35" ht="34.5" customHeight="1" x14ac:dyDescent="0.2">
      <c r="A139" s="133" t="s">
        <v>185</v>
      </c>
      <c r="B139" s="530"/>
      <c r="C139" s="531"/>
      <c r="D139" s="532"/>
      <c r="E139" s="533"/>
      <c r="F139" s="533"/>
      <c r="G139" s="534"/>
      <c r="H139" s="644"/>
      <c r="I139" s="645"/>
      <c r="J139" s="645"/>
      <c r="K139" s="650"/>
      <c r="L139" s="647"/>
      <c r="M139" s="648"/>
      <c r="N139" s="649"/>
      <c r="O139" s="58"/>
      <c r="P139" s="145"/>
      <c r="Q139" s="537"/>
      <c r="R139" s="590"/>
      <c r="S139" s="590"/>
      <c r="T139" s="590"/>
      <c r="U139" s="590"/>
      <c r="V139" s="590"/>
      <c r="W139" s="590"/>
      <c r="X139" s="591"/>
      <c r="Y139" s="58"/>
      <c r="Z139" s="58"/>
    </row>
    <row r="140" spans="1:35" ht="32.25" customHeight="1" x14ac:dyDescent="0.2">
      <c r="A140" s="133" t="s">
        <v>185</v>
      </c>
      <c r="B140" s="530"/>
      <c r="C140" s="531"/>
      <c r="D140" s="532"/>
      <c r="E140" s="533"/>
      <c r="F140" s="533"/>
      <c r="G140" s="534"/>
      <c r="H140" s="644"/>
      <c r="I140" s="645"/>
      <c r="J140" s="645"/>
      <c r="K140" s="650"/>
      <c r="L140" s="647"/>
      <c r="M140" s="648"/>
      <c r="N140" s="649"/>
      <c r="O140" s="58"/>
      <c r="P140" s="145"/>
      <c r="Q140" s="537"/>
      <c r="R140" s="590"/>
      <c r="S140" s="590"/>
      <c r="T140" s="590"/>
      <c r="U140" s="590"/>
      <c r="V140" s="590"/>
      <c r="W140" s="590"/>
      <c r="X140" s="591"/>
      <c r="Y140" s="58"/>
      <c r="Z140" s="58"/>
    </row>
    <row r="141" spans="1:35" ht="32.25" customHeight="1" x14ac:dyDescent="0.2">
      <c r="A141" s="133" t="s">
        <v>185</v>
      </c>
      <c r="B141" s="530"/>
      <c r="C141" s="531"/>
      <c r="D141" s="532"/>
      <c r="E141" s="533"/>
      <c r="F141" s="533"/>
      <c r="G141" s="534"/>
      <c r="H141" s="644"/>
      <c r="I141" s="645"/>
      <c r="J141" s="645"/>
      <c r="K141" s="650"/>
      <c r="L141" s="647"/>
      <c r="M141" s="648"/>
      <c r="N141" s="649"/>
      <c r="O141" s="58"/>
      <c r="P141" s="145"/>
      <c r="Q141" s="537"/>
      <c r="R141" s="590"/>
      <c r="S141" s="590"/>
      <c r="T141" s="590"/>
      <c r="U141" s="590"/>
      <c r="V141" s="590"/>
      <c r="W141" s="590"/>
      <c r="X141" s="591"/>
      <c r="Y141" s="58"/>
      <c r="Z141" s="58"/>
    </row>
    <row r="142" spans="1:35" ht="32.25" customHeight="1" x14ac:dyDescent="0.2">
      <c r="A142" s="133" t="s">
        <v>185</v>
      </c>
      <c r="B142" s="530"/>
      <c r="C142" s="531"/>
      <c r="D142" s="532"/>
      <c r="E142" s="533"/>
      <c r="F142" s="533"/>
      <c r="G142" s="534"/>
      <c r="H142" s="644"/>
      <c r="I142" s="645"/>
      <c r="J142" s="645"/>
      <c r="K142" s="650"/>
      <c r="L142" s="647"/>
      <c r="M142" s="648"/>
      <c r="N142" s="649"/>
      <c r="O142" s="58"/>
      <c r="P142" s="145"/>
      <c r="Q142" s="537"/>
      <c r="R142" s="590"/>
      <c r="S142" s="590"/>
      <c r="T142" s="590"/>
      <c r="U142" s="590"/>
      <c r="V142" s="590"/>
      <c r="W142" s="590"/>
      <c r="X142" s="591"/>
      <c r="Y142" s="58"/>
      <c r="Z142" s="58"/>
    </row>
    <row r="143" spans="1:35" ht="32.25" customHeight="1" x14ac:dyDescent="0.2">
      <c r="A143" s="133" t="s">
        <v>185</v>
      </c>
      <c r="B143" s="530"/>
      <c r="C143" s="531"/>
      <c r="D143" s="532"/>
      <c r="E143" s="533"/>
      <c r="F143" s="533"/>
      <c r="G143" s="534"/>
      <c r="H143" s="644"/>
      <c r="I143" s="645"/>
      <c r="J143" s="645"/>
      <c r="K143" s="650"/>
      <c r="L143" s="647"/>
      <c r="M143" s="648"/>
      <c r="N143" s="649"/>
      <c r="O143" s="58"/>
      <c r="P143" s="145"/>
      <c r="Q143" s="537"/>
      <c r="R143" s="590"/>
      <c r="S143" s="590"/>
      <c r="T143" s="590"/>
      <c r="U143" s="590"/>
      <c r="V143" s="590"/>
      <c r="W143" s="590"/>
      <c r="X143" s="591"/>
      <c r="Y143" s="58"/>
      <c r="Z143" s="58"/>
      <c r="AG143" s="179"/>
      <c r="AH143" s="180"/>
      <c r="AI143" s="180"/>
    </row>
    <row r="144" spans="1:35" ht="32.25" customHeight="1" x14ac:dyDescent="0.2">
      <c r="A144" s="133" t="s">
        <v>185</v>
      </c>
      <c r="B144" s="530"/>
      <c r="C144" s="531"/>
      <c r="D144" s="532"/>
      <c r="E144" s="533"/>
      <c r="F144" s="533"/>
      <c r="G144" s="534"/>
      <c r="H144" s="644"/>
      <c r="I144" s="645"/>
      <c r="J144" s="645"/>
      <c r="K144" s="650"/>
      <c r="L144" s="647"/>
      <c r="M144" s="648"/>
      <c r="N144" s="649"/>
      <c r="O144" s="58"/>
      <c r="P144" s="145"/>
      <c r="Q144" s="537"/>
      <c r="R144" s="590"/>
      <c r="S144" s="590"/>
      <c r="T144" s="590"/>
      <c r="U144" s="590"/>
      <c r="V144" s="590"/>
      <c r="W144" s="590"/>
      <c r="X144" s="591"/>
      <c r="Y144" s="58"/>
      <c r="Z144" s="58"/>
      <c r="AA144" s="181"/>
      <c r="AB144" s="182"/>
      <c r="AG144" s="179"/>
      <c r="AH144" s="180"/>
      <c r="AI144" s="180"/>
    </row>
    <row r="145" spans="1:35" ht="32.25" customHeight="1" x14ac:dyDescent="0.2">
      <c r="A145" s="133" t="s">
        <v>185</v>
      </c>
      <c r="B145" s="530"/>
      <c r="C145" s="531"/>
      <c r="D145" s="532"/>
      <c r="E145" s="533"/>
      <c r="F145" s="533"/>
      <c r="G145" s="534"/>
      <c r="H145" s="644"/>
      <c r="I145" s="645"/>
      <c r="J145" s="645"/>
      <c r="K145" s="650"/>
      <c r="L145" s="647"/>
      <c r="M145" s="648"/>
      <c r="N145" s="649"/>
      <c r="O145" s="144"/>
      <c r="P145" s="145"/>
      <c r="Q145" s="537"/>
      <c r="R145" s="590"/>
      <c r="S145" s="590"/>
      <c r="T145" s="590"/>
      <c r="U145" s="590"/>
      <c r="V145" s="590"/>
      <c r="W145" s="590"/>
      <c r="X145" s="591"/>
      <c r="Y145" s="58"/>
      <c r="Z145" s="58"/>
      <c r="AA145" s="181"/>
      <c r="AB145" s="182"/>
      <c r="AG145" s="179"/>
      <c r="AH145" s="180"/>
      <c r="AI145" s="180"/>
    </row>
    <row r="146" spans="1:35" ht="32.25" customHeight="1" x14ac:dyDescent="0.2">
      <c r="A146" s="133" t="s">
        <v>185</v>
      </c>
      <c r="B146" s="530"/>
      <c r="C146" s="531"/>
      <c r="D146" s="532"/>
      <c r="E146" s="533"/>
      <c r="F146" s="533"/>
      <c r="G146" s="534"/>
      <c r="H146" s="644"/>
      <c r="I146" s="645"/>
      <c r="J146" s="645"/>
      <c r="K146" s="650"/>
      <c r="L146" s="647"/>
      <c r="M146" s="648"/>
      <c r="N146" s="649"/>
      <c r="O146" s="58"/>
      <c r="P146" s="145"/>
      <c r="Q146" s="537"/>
      <c r="R146" s="590"/>
      <c r="S146" s="590"/>
      <c r="T146" s="590"/>
      <c r="U146" s="590"/>
      <c r="V146" s="590"/>
      <c r="W146" s="590"/>
      <c r="X146" s="591"/>
      <c r="Y146" s="58"/>
      <c r="Z146" s="58"/>
      <c r="AA146" s="181"/>
      <c r="AB146" s="182"/>
      <c r="AG146" s="179"/>
      <c r="AH146" s="180"/>
      <c r="AI146" s="180"/>
    </row>
    <row r="147" spans="1:35" ht="32.25" customHeight="1" x14ac:dyDescent="0.2">
      <c r="A147" s="133" t="s">
        <v>185</v>
      </c>
      <c r="B147" s="530"/>
      <c r="C147" s="531"/>
      <c r="D147" s="532"/>
      <c r="E147" s="533"/>
      <c r="F147" s="533"/>
      <c r="G147" s="534"/>
      <c r="H147" s="644"/>
      <c r="I147" s="645"/>
      <c r="J147" s="645"/>
      <c r="K147" s="650"/>
      <c r="L147" s="647"/>
      <c r="M147" s="648"/>
      <c r="N147" s="649"/>
      <c r="O147" s="58"/>
      <c r="P147" s="145"/>
      <c r="Q147" s="537"/>
      <c r="R147" s="590"/>
      <c r="S147" s="590"/>
      <c r="T147" s="590"/>
      <c r="U147" s="590"/>
      <c r="V147" s="590"/>
      <c r="W147" s="590"/>
      <c r="X147" s="591"/>
      <c r="Y147" s="58"/>
      <c r="Z147" s="58"/>
      <c r="AA147" s="181"/>
      <c r="AB147" s="182"/>
      <c r="AG147" s="179"/>
      <c r="AH147" s="180"/>
      <c r="AI147" s="180"/>
    </row>
    <row r="148" spans="1:35" ht="32.25" customHeight="1" x14ac:dyDescent="0.2">
      <c r="A148" s="133" t="s">
        <v>185</v>
      </c>
      <c r="B148" s="530"/>
      <c r="C148" s="531"/>
      <c r="D148" s="532"/>
      <c r="E148" s="533"/>
      <c r="F148" s="533"/>
      <c r="G148" s="534"/>
      <c r="H148" s="644"/>
      <c r="I148" s="645"/>
      <c r="J148" s="645"/>
      <c r="K148" s="646"/>
      <c r="L148" s="647"/>
      <c r="M148" s="648"/>
      <c r="N148" s="649"/>
      <c r="O148" s="58"/>
      <c r="P148" s="145"/>
      <c r="Q148" s="537"/>
      <c r="R148" s="590"/>
      <c r="S148" s="590"/>
      <c r="T148" s="590"/>
      <c r="U148" s="590"/>
      <c r="V148" s="590"/>
      <c r="W148" s="590"/>
      <c r="X148" s="591"/>
      <c r="Y148" s="58"/>
      <c r="Z148" s="58"/>
      <c r="AA148" s="181"/>
      <c r="AB148" s="182"/>
    </row>
    <row r="149" spans="1:35" ht="70.5" customHeight="1" x14ac:dyDescent="0.2">
      <c r="A149" s="133"/>
      <c r="B149" s="592"/>
      <c r="C149" s="593"/>
      <c r="D149" s="592" t="s">
        <v>297</v>
      </c>
      <c r="E149" s="594"/>
      <c r="F149" s="595"/>
      <c r="G149" s="596"/>
      <c r="H149" s="597" t="s">
        <v>257</v>
      </c>
      <c r="I149" s="598"/>
      <c r="J149" s="598"/>
      <c r="K149" s="529"/>
      <c r="L149" s="592" t="s">
        <v>302</v>
      </c>
      <c r="M149" s="594"/>
      <c r="N149" s="602"/>
      <c r="O149" s="58"/>
      <c r="P149" s="161" t="s">
        <v>303</v>
      </c>
      <c r="Q149" s="599" t="s">
        <v>259</v>
      </c>
      <c r="R149" s="600"/>
      <c r="S149" s="601"/>
      <c r="T149" s="372" t="s">
        <v>260</v>
      </c>
      <c r="U149" s="373"/>
      <c r="V149" s="373"/>
      <c r="W149" s="373"/>
      <c r="X149" s="374"/>
      <c r="Z149" s="58"/>
      <c r="AA149" s="181"/>
      <c r="AB149" s="182"/>
      <c r="AG149" s="179"/>
      <c r="AH149" s="180"/>
      <c r="AI149" s="180"/>
    </row>
    <row r="150" spans="1:35" ht="32.25" customHeight="1" x14ac:dyDescent="0.2">
      <c r="A150" s="133" t="s">
        <v>185</v>
      </c>
      <c r="B150" s="530"/>
      <c r="C150" s="531"/>
      <c r="D150" s="532"/>
      <c r="E150" s="533"/>
      <c r="F150" s="533"/>
      <c r="G150" s="534"/>
      <c r="H150" s="644"/>
      <c r="I150" s="645"/>
      <c r="J150" s="645"/>
      <c r="K150" s="646"/>
      <c r="L150" s="647"/>
      <c r="M150" s="648"/>
      <c r="N150" s="649"/>
      <c r="O150" s="58"/>
      <c r="P150" s="162"/>
      <c r="Q150" s="577"/>
      <c r="R150" s="578"/>
      <c r="S150" s="579"/>
      <c r="T150" s="580"/>
      <c r="U150" s="581"/>
      <c r="V150" s="581"/>
      <c r="W150" s="581"/>
      <c r="X150" s="582"/>
      <c r="Y150" s="58"/>
      <c r="Z150" s="58"/>
      <c r="AA150" s="181"/>
      <c r="AB150" s="182"/>
      <c r="AG150" s="179"/>
      <c r="AH150" s="180"/>
      <c r="AI150" s="180"/>
    </row>
    <row r="151" spans="1:35" ht="32.25" customHeight="1" x14ac:dyDescent="0.2">
      <c r="A151" s="133" t="s">
        <v>185</v>
      </c>
      <c r="B151" s="530"/>
      <c r="C151" s="531"/>
      <c r="D151" s="532"/>
      <c r="E151" s="533"/>
      <c r="F151" s="533"/>
      <c r="G151" s="534"/>
      <c r="H151" s="644"/>
      <c r="I151" s="645"/>
      <c r="J151" s="645"/>
      <c r="K151" s="646"/>
      <c r="L151" s="647"/>
      <c r="M151" s="648"/>
      <c r="N151" s="649"/>
      <c r="O151" s="58"/>
      <c r="P151" s="162"/>
      <c r="Q151" s="577"/>
      <c r="R151" s="578"/>
      <c r="S151" s="579"/>
      <c r="T151" s="580"/>
      <c r="U151" s="581"/>
      <c r="V151" s="581"/>
      <c r="W151" s="581"/>
      <c r="X151" s="582"/>
      <c r="Y151" s="58"/>
      <c r="Z151" s="58"/>
      <c r="AA151" s="181"/>
      <c r="AB151" s="182"/>
      <c r="AG151" s="179"/>
      <c r="AH151" s="180"/>
      <c r="AI151" s="180"/>
    </row>
    <row r="152" spans="1:35" ht="32.25" customHeight="1" x14ac:dyDescent="0.2">
      <c r="A152" s="133" t="s">
        <v>185</v>
      </c>
      <c r="B152" s="530"/>
      <c r="C152" s="531"/>
      <c r="D152" s="532"/>
      <c r="E152" s="533"/>
      <c r="F152" s="533"/>
      <c r="G152" s="534"/>
      <c r="H152" s="644"/>
      <c r="I152" s="645"/>
      <c r="J152" s="645"/>
      <c r="K152" s="646"/>
      <c r="L152" s="647"/>
      <c r="M152" s="648"/>
      <c r="N152" s="649"/>
      <c r="O152" s="58"/>
      <c r="P152" s="162"/>
      <c r="Q152" s="577"/>
      <c r="R152" s="578"/>
      <c r="S152" s="579"/>
      <c r="T152" s="580"/>
      <c r="U152" s="581"/>
      <c r="V152" s="581"/>
      <c r="W152" s="581"/>
      <c r="X152" s="582"/>
      <c r="Y152" s="58"/>
      <c r="Z152" s="58"/>
      <c r="AA152" s="181"/>
      <c r="AB152" s="182"/>
      <c r="AG152" s="179"/>
      <c r="AH152" s="180"/>
      <c r="AI152" s="180"/>
    </row>
    <row r="153" spans="1:35" ht="32.25" customHeight="1" x14ac:dyDescent="0.2">
      <c r="A153" s="133" t="s">
        <v>185</v>
      </c>
      <c r="B153" s="530"/>
      <c r="C153" s="531"/>
      <c r="D153" s="532"/>
      <c r="E153" s="533"/>
      <c r="F153" s="533"/>
      <c r="G153" s="534"/>
      <c r="H153" s="644"/>
      <c r="I153" s="645"/>
      <c r="J153" s="645"/>
      <c r="K153" s="646"/>
      <c r="L153" s="647"/>
      <c r="M153" s="648"/>
      <c r="N153" s="649"/>
      <c r="O153" s="144"/>
      <c r="P153" s="162"/>
      <c r="Q153" s="577"/>
      <c r="R153" s="578"/>
      <c r="S153" s="579"/>
      <c r="T153" s="580"/>
      <c r="U153" s="581"/>
      <c r="V153" s="581"/>
      <c r="W153" s="581"/>
      <c r="X153" s="582"/>
      <c r="Y153" s="58"/>
      <c r="Z153" s="58"/>
      <c r="AA153" s="181"/>
      <c r="AB153" s="182"/>
      <c r="AG153" s="179"/>
      <c r="AH153" s="180"/>
      <c r="AI153" s="180"/>
    </row>
    <row r="154" spans="1:35" ht="32.25" customHeight="1" x14ac:dyDescent="0.2">
      <c r="A154" s="133" t="s">
        <v>185</v>
      </c>
      <c r="B154" s="530"/>
      <c r="C154" s="531"/>
      <c r="D154" s="532"/>
      <c r="E154" s="533"/>
      <c r="F154" s="533"/>
      <c r="G154" s="534"/>
      <c r="H154" s="644"/>
      <c r="I154" s="645"/>
      <c r="J154" s="645"/>
      <c r="K154" s="646"/>
      <c r="L154" s="647"/>
      <c r="M154" s="648"/>
      <c r="N154" s="649"/>
      <c r="O154" s="58"/>
      <c r="P154" s="162"/>
      <c r="Q154" s="577"/>
      <c r="R154" s="578"/>
      <c r="S154" s="579"/>
      <c r="T154" s="580"/>
      <c r="U154" s="581"/>
      <c r="V154" s="581"/>
      <c r="W154" s="581"/>
      <c r="X154" s="582"/>
      <c r="Y154" s="58"/>
      <c r="Z154" s="58"/>
      <c r="AA154" s="181"/>
      <c r="AB154" s="182"/>
    </row>
    <row r="155" spans="1:35" ht="32.25" customHeight="1" x14ac:dyDescent="0.2">
      <c r="A155" s="133" t="s">
        <v>185</v>
      </c>
      <c r="B155" s="530"/>
      <c r="C155" s="531"/>
      <c r="D155" s="532"/>
      <c r="E155" s="533"/>
      <c r="F155" s="533"/>
      <c r="G155" s="534"/>
      <c r="H155" s="644"/>
      <c r="I155" s="645"/>
      <c r="J155" s="645"/>
      <c r="K155" s="646"/>
      <c r="L155" s="647"/>
      <c r="M155" s="648"/>
      <c r="N155" s="649"/>
      <c r="O155" s="58"/>
      <c r="P155" s="162"/>
      <c r="Q155" s="577"/>
      <c r="R155" s="578"/>
      <c r="S155" s="579"/>
      <c r="T155" s="580"/>
      <c r="U155" s="581"/>
      <c r="V155" s="581"/>
      <c r="W155" s="581"/>
      <c r="X155" s="582"/>
      <c r="Y155" s="58"/>
      <c r="Z155" s="58"/>
      <c r="AA155" s="181"/>
      <c r="AB155" s="182"/>
      <c r="AG155" s="179"/>
      <c r="AH155" s="180"/>
      <c r="AI155" s="180"/>
    </row>
    <row r="156" spans="1:35" ht="32.25" customHeight="1" x14ac:dyDescent="0.2">
      <c r="A156" s="133" t="s">
        <v>185</v>
      </c>
      <c r="B156" s="530"/>
      <c r="C156" s="531"/>
      <c r="D156" s="532"/>
      <c r="E156" s="533"/>
      <c r="F156" s="533"/>
      <c r="G156" s="534"/>
      <c r="H156" s="644"/>
      <c r="I156" s="645"/>
      <c r="J156" s="645"/>
      <c r="K156" s="646"/>
      <c r="L156" s="647"/>
      <c r="M156" s="648"/>
      <c r="N156" s="649"/>
      <c r="O156" s="58"/>
      <c r="P156" s="162"/>
      <c r="Q156" s="577"/>
      <c r="R156" s="578"/>
      <c r="S156" s="579"/>
      <c r="T156" s="580"/>
      <c r="U156" s="581"/>
      <c r="V156" s="581"/>
      <c r="W156" s="581"/>
      <c r="X156" s="582"/>
      <c r="Y156" s="58"/>
      <c r="Z156" s="58"/>
      <c r="AA156" s="181"/>
      <c r="AB156" s="182"/>
      <c r="AG156" s="179"/>
      <c r="AH156" s="180"/>
      <c r="AI156" s="180"/>
    </row>
    <row r="157" spans="1:35" ht="32.25" customHeight="1" x14ac:dyDescent="0.2">
      <c r="A157" s="133" t="s">
        <v>185</v>
      </c>
      <c r="B157" s="530"/>
      <c r="C157" s="531"/>
      <c r="D157" s="532"/>
      <c r="E157" s="533"/>
      <c r="F157" s="533"/>
      <c r="G157" s="534"/>
      <c r="H157" s="644"/>
      <c r="I157" s="645"/>
      <c r="J157" s="645"/>
      <c r="K157" s="646"/>
      <c r="L157" s="647"/>
      <c r="M157" s="648"/>
      <c r="N157" s="649"/>
      <c r="O157" s="58"/>
      <c r="P157" s="162"/>
      <c r="Q157" s="577"/>
      <c r="R157" s="578"/>
      <c r="S157" s="579"/>
      <c r="T157" s="580"/>
      <c r="U157" s="581"/>
      <c r="V157" s="581"/>
      <c r="W157" s="581"/>
      <c r="X157" s="582"/>
      <c r="Y157" s="58"/>
      <c r="Z157" s="58"/>
      <c r="AA157" s="181"/>
      <c r="AB157" s="182"/>
      <c r="AG157" s="179"/>
      <c r="AH157" s="180"/>
      <c r="AI157" s="180"/>
    </row>
    <row r="158" spans="1:35" ht="32.25" customHeight="1" x14ac:dyDescent="0.2">
      <c r="A158" s="133" t="s">
        <v>185</v>
      </c>
      <c r="B158" s="530"/>
      <c r="C158" s="531"/>
      <c r="D158" s="532"/>
      <c r="E158" s="533"/>
      <c r="F158" s="533"/>
      <c r="G158" s="534"/>
      <c r="H158" s="644"/>
      <c r="I158" s="645"/>
      <c r="J158" s="645"/>
      <c r="K158" s="646"/>
      <c r="L158" s="647"/>
      <c r="M158" s="648"/>
      <c r="N158" s="649"/>
      <c r="O158" s="58"/>
      <c r="P158" s="162"/>
      <c r="Q158" s="577"/>
      <c r="R158" s="578"/>
      <c r="S158" s="579"/>
      <c r="T158" s="580"/>
      <c r="U158" s="581"/>
      <c r="V158" s="581"/>
      <c r="W158" s="581"/>
      <c r="X158" s="582"/>
      <c r="Y158" s="58"/>
      <c r="Z158" s="58"/>
      <c r="AA158" s="181"/>
      <c r="AB158" s="182"/>
      <c r="AG158" s="179"/>
      <c r="AH158" s="180"/>
      <c r="AI158" s="180"/>
    </row>
    <row r="159" spans="1:35" ht="32.25" customHeight="1" x14ac:dyDescent="0.2">
      <c r="A159" s="133" t="s">
        <v>185</v>
      </c>
      <c r="B159" s="530"/>
      <c r="C159" s="531"/>
      <c r="D159" s="532"/>
      <c r="E159" s="533"/>
      <c r="F159" s="533"/>
      <c r="G159" s="534"/>
      <c r="H159" s="644"/>
      <c r="I159" s="645"/>
      <c r="J159" s="645"/>
      <c r="K159" s="646"/>
      <c r="L159" s="647"/>
      <c r="M159" s="648"/>
      <c r="N159" s="649"/>
      <c r="O159" s="131"/>
      <c r="P159" s="162"/>
      <c r="Q159" s="577"/>
      <c r="R159" s="578"/>
      <c r="S159" s="579"/>
      <c r="T159" s="580"/>
      <c r="U159" s="581"/>
      <c r="V159" s="581"/>
      <c r="W159" s="581"/>
      <c r="X159" s="582"/>
      <c r="Y159" s="58"/>
      <c r="Z159" s="58"/>
      <c r="AA159" s="181"/>
      <c r="AB159" s="182"/>
      <c r="AG159" s="179"/>
      <c r="AH159" s="180"/>
      <c r="AI159" s="180"/>
    </row>
    <row r="160" spans="1:35" ht="6.75" customHeight="1" x14ac:dyDescent="0.2">
      <c r="A160" s="134">
        <v>1</v>
      </c>
      <c r="AA160" s="181"/>
      <c r="AB160" s="182"/>
      <c r="AG160" s="179"/>
      <c r="AH160" s="180"/>
      <c r="AI160" s="180"/>
    </row>
    <row r="161" spans="1:35" ht="54.75" customHeight="1" x14ac:dyDescent="0.2">
      <c r="A161" s="133">
        <v>1</v>
      </c>
      <c r="B161" s="41"/>
      <c r="D161" s="30"/>
      <c r="E161" s="30"/>
      <c r="F161" s="30"/>
      <c r="G161" s="30"/>
      <c r="H161" s="30"/>
      <c r="I161" s="30"/>
      <c r="J161" s="30"/>
      <c r="M161" s="637" t="str">
        <f>IF(UtvarderingsVal="Alt2","","Max prisavdrag för uppfyllda bör-krav")</f>
        <v>Max prisavdrag för uppfyllda bör-krav</v>
      </c>
      <c r="N161" s="638"/>
      <c r="P161" s="30"/>
      <c r="Q161" s="30"/>
      <c r="R161" s="30"/>
      <c r="S161" s="30"/>
      <c r="T161" s="30"/>
      <c r="U161" s="30"/>
      <c r="V161" s="30"/>
      <c r="W161" s="55"/>
      <c r="X161" s="56"/>
      <c r="Y161" s="30"/>
      <c r="Z161" s="30"/>
      <c r="AA161" s="181"/>
      <c r="AB161" s="182"/>
      <c r="AG161" s="179"/>
      <c r="AH161" s="180"/>
      <c r="AI161" s="180"/>
    </row>
    <row r="162" spans="1:35" ht="27" customHeight="1" x14ac:dyDescent="0.2">
      <c r="A162" s="133">
        <v>1</v>
      </c>
      <c r="B162" s="574"/>
      <c r="C162" s="575"/>
      <c r="F162" s="30"/>
      <c r="G162" s="60"/>
      <c r="H162" s="30"/>
      <c r="I162" s="30"/>
      <c r="J162" s="30"/>
      <c r="K162" s="84"/>
      <c r="L162" s="84"/>
      <c r="M162" s="639">
        <f>SUM(L139:L159)</f>
        <v>0</v>
      </c>
      <c r="N162" s="640"/>
      <c r="P162" s="30"/>
      <c r="Q162" s="30"/>
      <c r="R162" s="574"/>
      <c r="S162" s="575"/>
      <c r="T162" s="370" t="str">
        <f>IF(UtvarderingsVal="Alt2","","Totalt erhållet prisavdrag:")</f>
        <v>Totalt erhållet prisavdrag:</v>
      </c>
      <c r="U162" s="641"/>
      <c r="V162" s="642">
        <f>IFERROR(IF(UtvarderingsVal="Alt2","",SUMIF(P139:P148,"Ja",L139:L148))+SUM(P150:P159),"")</f>
        <v>0</v>
      </c>
      <c r="W162" s="643"/>
      <c r="X162" s="164"/>
      <c r="Y162" s="56"/>
      <c r="Z162" s="58"/>
      <c r="AA162" s="181"/>
      <c r="AB162" s="182"/>
    </row>
    <row r="163" spans="1:35" x14ac:dyDescent="0.2">
      <c r="A163" s="133"/>
      <c r="B163" s="30"/>
      <c r="C163" s="30"/>
      <c r="D163" s="30"/>
      <c r="E163" s="30"/>
      <c r="F163" s="30"/>
      <c r="G163" s="30"/>
      <c r="H163" s="30"/>
      <c r="I163" s="30"/>
      <c r="J163" s="30"/>
      <c r="M163" s="628"/>
      <c r="N163" s="628"/>
      <c r="P163" s="30"/>
      <c r="Q163" s="30"/>
      <c r="R163" s="30"/>
      <c r="S163" s="30"/>
      <c r="T163" s="30"/>
      <c r="U163" s="30"/>
      <c r="V163" s="30"/>
      <c r="W163" s="30"/>
      <c r="X163" s="55"/>
      <c r="Y163" s="56"/>
      <c r="Z163" s="30"/>
      <c r="AA163" s="181"/>
      <c r="AB163" s="182"/>
      <c r="AG163" s="179"/>
      <c r="AH163" s="180"/>
      <c r="AI163" s="180"/>
    </row>
    <row r="164" spans="1:35" ht="7.5" customHeight="1" x14ac:dyDescent="0.2">
      <c r="B164" s="77"/>
      <c r="C164" s="77"/>
      <c r="D164" s="77"/>
      <c r="E164" s="49"/>
      <c r="F164" s="49"/>
      <c r="G164" s="49"/>
      <c r="H164" s="49"/>
      <c r="J164" s="3"/>
      <c r="P164" s="45"/>
      <c r="R164" s="3"/>
      <c r="S164" s="3"/>
      <c r="T164" s="41"/>
      <c r="U164" s="3"/>
      <c r="V164" s="47"/>
      <c r="W164" s="46"/>
      <c r="X164" s="30"/>
      <c r="Y164" s="30"/>
      <c r="Z164" s="30"/>
      <c r="AA164" s="181"/>
      <c r="AB164" s="182"/>
      <c r="AG164" s="179"/>
      <c r="AH164" s="180"/>
      <c r="AI164" s="180"/>
    </row>
    <row r="165" spans="1:35" ht="8.25" customHeight="1" x14ac:dyDescent="0.2">
      <c r="A165" s="134" t="s">
        <v>155</v>
      </c>
      <c r="J165" s="3"/>
      <c r="L165" s="68"/>
      <c r="M165" s="68"/>
      <c r="N165" s="68"/>
      <c r="P165" s="50"/>
      <c r="R165" s="50"/>
      <c r="S165" s="6"/>
      <c r="T165" s="6"/>
      <c r="U165" s="6"/>
      <c r="V165" s="6"/>
      <c r="W165" s="29"/>
      <c r="Y165" s="29"/>
      <c r="Z165" s="29"/>
      <c r="AA165" s="181"/>
      <c r="AB165" s="182"/>
      <c r="AG165" s="179"/>
      <c r="AH165" s="180"/>
      <c r="AI165" s="180"/>
    </row>
    <row r="166" spans="1:35" ht="7.5" customHeight="1" x14ac:dyDescent="0.25">
      <c r="B166" s="64"/>
      <c r="C166" s="64"/>
      <c r="D166" s="64"/>
      <c r="E166" s="64"/>
      <c r="F166" s="64"/>
      <c r="G166" s="64"/>
      <c r="H166" s="64"/>
      <c r="I166" s="64"/>
      <c r="S166" s="30"/>
      <c r="T166" s="30"/>
      <c r="U166" s="30"/>
      <c r="V166" s="67"/>
      <c r="W166" s="67"/>
      <c r="X166" s="67"/>
      <c r="Y166" s="67"/>
      <c r="Z166" s="46"/>
      <c r="AA166" s="181"/>
      <c r="AB166" s="182"/>
      <c r="AG166" s="179"/>
      <c r="AH166" s="180"/>
      <c r="AI166" s="180"/>
    </row>
    <row r="167" spans="1:35" ht="29.25" customHeight="1" x14ac:dyDescent="0.2">
      <c r="A167" s="134" t="s">
        <v>156</v>
      </c>
      <c r="B167" s="90" t="s">
        <v>235</v>
      </c>
      <c r="C167" s="91"/>
      <c r="D167" s="91"/>
      <c r="E167" s="91"/>
      <c r="F167" s="91"/>
      <c r="G167" s="91"/>
      <c r="H167" s="91"/>
      <c r="I167" s="91"/>
      <c r="J167" s="91"/>
      <c r="K167" s="92"/>
      <c r="L167" s="91"/>
      <c r="M167" s="91"/>
      <c r="N167" s="102"/>
      <c r="P167" s="390" t="s">
        <v>129</v>
      </c>
      <c r="Q167" s="621"/>
      <c r="R167" s="390" t="s">
        <v>128</v>
      </c>
      <c r="S167" s="621"/>
      <c r="AA167" s="181"/>
      <c r="AB167" s="182"/>
      <c r="AG167" s="179"/>
      <c r="AH167" s="180"/>
      <c r="AI167" s="180"/>
    </row>
    <row r="168" spans="1:35" customFormat="1" ht="21.75" customHeight="1" x14ac:dyDescent="0.2">
      <c r="A168" s="134" t="s">
        <v>156</v>
      </c>
      <c r="B168" s="629" t="s">
        <v>174</v>
      </c>
      <c r="C168" s="394"/>
      <c r="D168" s="394"/>
      <c r="E168" s="394"/>
      <c r="F168" s="394"/>
      <c r="G168" s="394"/>
      <c r="H168" s="394"/>
      <c r="I168" s="394"/>
      <c r="J168" s="394"/>
      <c r="K168" s="394"/>
      <c r="L168" s="394"/>
      <c r="M168" s="394"/>
      <c r="N168" s="630"/>
      <c r="P168" s="80">
        <f>V162</f>
        <v>0</v>
      </c>
      <c r="Q168" s="70"/>
      <c r="R168" s="80">
        <f>+X75+X92-P168</f>
        <v>0</v>
      </c>
      <c r="S168" s="70"/>
      <c r="AA168" s="181"/>
      <c r="AB168" s="182"/>
      <c r="AC168" s="174"/>
      <c r="AD168" s="174"/>
      <c r="AE168" s="174"/>
      <c r="AF168" s="174"/>
      <c r="AG168" s="174"/>
      <c r="AH168" s="175"/>
      <c r="AI168" s="175"/>
    </row>
    <row r="169" spans="1:35" x14ac:dyDescent="0.2">
      <c r="A169" s="134" t="s">
        <v>156</v>
      </c>
      <c r="B169" s="629"/>
      <c r="C169" s="394"/>
      <c r="D169" s="394"/>
      <c r="E169" s="394"/>
      <c r="F169" s="394"/>
      <c r="G169" s="394"/>
      <c r="H169" s="394"/>
      <c r="I169" s="394"/>
      <c r="J169" s="394"/>
      <c r="K169" s="394"/>
      <c r="L169" s="394"/>
      <c r="M169" s="394"/>
      <c r="N169" s="630"/>
      <c r="P169" s="72"/>
      <c r="Q169" s="71"/>
      <c r="R169" s="634" t="s">
        <v>165</v>
      </c>
      <c r="S169" s="623"/>
      <c r="T169" s="30"/>
      <c r="U169" s="30"/>
      <c r="X169" s="30"/>
      <c r="Y169" s="30"/>
      <c r="Z169" s="30"/>
      <c r="AA169" s="181"/>
      <c r="AB169" s="182"/>
    </row>
    <row r="170" spans="1:35" x14ac:dyDescent="0.2">
      <c r="A170" s="134" t="s">
        <v>156</v>
      </c>
      <c r="B170" s="631"/>
      <c r="C170" s="632"/>
      <c r="D170" s="632"/>
      <c r="E170" s="632"/>
      <c r="F170" s="632"/>
      <c r="G170" s="632"/>
      <c r="H170" s="632"/>
      <c r="I170" s="632"/>
      <c r="J170" s="632"/>
      <c r="K170" s="632"/>
      <c r="L170" s="632"/>
      <c r="M170" s="632"/>
      <c r="N170" s="633"/>
      <c r="P170" s="73"/>
      <c r="Q170" s="74"/>
      <c r="R170" s="635"/>
      <c r="S170" s="636"/>
      <c r="T170" s="30"/>
      <c r="U170" s="30"/>
      <c r="V170" s="48"/>
      <c r="Z170" s="189"/>
      <c r="AA170" s="181"/>
      <c r="AB170" s="182"/>
    </row>
    <row r="171" spans="1:35" ht="9" customHeight="1" x14ac:dyDescent="0.2">
      <c r="A171" s="134" t="s">
        <v>156</v>
      </c>
      <c r="J171" s="3"/>
      <c r="L171" s="68"/>
      <c r="M171" s="68"/>
      <c r="N171" s="68"/>
      <c r="P171" s="50"/>
      <c r="R171" s="50"/>
      <c r="S171" s="6"/>
      <c r="T171" s="6"/>
      <c r="U171" s="6"/>
      <c r="V171" s="6"/>
      <c r="W171" s="29"/>
      <c r="Y171" s="29"/>
      <c r="Z171" s="29"/>
      <c r="AA171" s="181"/>
      <c r="AB171" s="182"/>
    </row>
    <row r="172" spans="1:35" x14ac:dyDescent="0.2">
      <c r="B172" s="75"/>
      <c r="C172" s="75"/>
      <c r="D172" s="75"/>
      <c r="E172" s="75"/>
      <c r="F172" s="75"/>
      <c r="G172" s="75"/>
      <c r="H172" s="75"/>
      <c r="I172" s="75"/>
      <c r="J172" s="3"/>
      <c r="L172" s="69"/>
      <c r="M172" s="69"/>
      <c r="N172" s="69"/>
      <c r="P172" s="291"/>
      <c r="R172" s="6"/>
      <c r="U172" s="29"/>
      <c r="V172" s="29"/>
      <c r="W172" s="3"/>
      <c r="AA172" s="294"/>
      <c r="AB172" s="295"/>
      <c r="AC172" s="272"/>
      <c r="AD172" s="272"/>
      <c r="AE172" s="272"/>
      <c r="AF172" s="272"/>
      <c r="AG172" s="30"/>
      <c r="AH172" s="296"/>
      <c r="AI172" s="296"/>
    </row>
    <row r="173" spans="1:35" x14ac:dyDescent="0.2">
      <c r="B173" s="75"/>
      <c r="C173" s="75"/>
      <c r="D173" s="75"/>
      <c r="E173" s="75"/>
      <c r="F173" s="75"/>
      <c r="G173" s="75"/>
      <c r="H173" s="75"/>
      <c r="I173" s="75"/>
      <c r="J173" s="3"/>
      <c r="L173" s="69"/>
      <c r="M173" s="69"/>
      <c r="N173" s="69"/>
      <c r="P173" s="291"/>
      <c r="R173" s="6"/>
      <c r="U173" s="29"/>
      <c r="V173" s="29"/>
      <c r="W173" s="3"/>
      <c r="AA173" s="294"/>
      <c r="AB173" s="295"/>
      <c r="AC173" s="272"/>
      <c r="AD173" s="272"/>
      <c r="AE173" s="272"/>
      <c r="AF173" s="272"/>
      <c r="AG173" s="30"/>
      <c r="AH173" s="296"/>
      <c r="AI173" s="296"/>
    </row>
    <row r="174" spans="1:35" ht="18" x14ac:dyDescent="0.2">
      <c r="B174" s="387" t="s">
        <v>217</v>
      </c>
      <c r="C174" s="387"/>
      <c r="D174" s="387"/>
      <c r="E174" s="387"/>
      <c r="F174" s="387"/>
      <c r="H174" s="61"/>
      <c r="I174" s="61"/>
      <c r="J174" s="61"/>
      <c r="S174" s="30"/>
      <c r="T174" s="30"/>
      <c r="U174" s="30"/>
      <c r="W174" s="30"/>
      <c r="AA174" s="294"/>
      <c r="AB174" s="295"/>
      <c r="AC174" s="272"/>
      <c r="AD174" s="272"/>
      <c r="AE174" s="272"/>
      <c r="AF174" s="272"/>
      <c r="AG174" s="30"/>
      <c r="AH174" s="296"/>
      <c r="AI174" s="296"/>
    </row>
    <row r="175" spans="1:35" ht="26.25" customHeight="1" x14ac:dyDescent="0.2">
      <c r="B175" s="509" t="s">
        <v>216</v>
      </c>
      <c r="C175" s="510"/>
      <c r="D175" s="510"/>
      <c r="E175" s="510"/>
      <c r="F175" s="510"/>
      <c r="G175" s="510"/>
      <c r="H175" s="510"/>
      <c r="I175" s="510"/>
      <c r="J175" s="61"/>
      <c r="S175" s="30"/>
      <c r="T175" s="30"/>
      <c r="U175" s="30"/>
      <c r="W175" s="30"/>
      <c r="AA175" s="294"/>
      <c r="AB175" s="295"/>
      <c r="AC175" s="272"/>
      <c r="AD175" s="272"/>
      <c r="AE175" s="272"/>
      <c r="AF175" s="272"/>
      <c r="AG175" s="30"/>
      <c r="AH175" s="296"/>
      <c r="AI175" s="296"/>
    </row>
    <row r="176" spans="1:35" x14ac:dyDescent="0.2">
      <c r="B176" s="26" t="s">
        <v>121</v>
      </c>
      <c r="H176" s="61"/>
      <c r="I176" s="61"/>
      <c r="J176" s="61"/>
      <c r="K176" s="41"/>
      <c r="P176" s="26"/>
      <c r="U176" s="30"/>
      <c r="V176" s="30"/>
      <c r="W176" s="30"/>
      <c r="AA176" s="294"/>
      <c r="AB176" s="295"/>
      <c r="AC176" s="272"/>
      <c r="AD176" s="272"/>
      <c r="AE176" s="272"/>
      <c r="AF176" s="272"/>
      <c r="AG176" s="272"/>
      <c r="AH176" s="273"/>
      <c r="AI176" s="273"/>
    </row>
    <row r="177" spans="2:35" ht="19.5" customHeight="1" x14ac:dyDescent="0.2">
      <c r="B177" s="346" t="s">
        <v>238</v>
      </c>
      <c r="C177" s="470"/>
      <c r="D177" s="470"/>
      <c r="E177" s="470"/>
      <c r="F177" s="470"/>
      <c r="G177" s="470"/>
      <c r="H177" s="470"/>
      <c r="I177" s="471"/>
      <c r="J177" s="61"/>
      <c r="K177" s="41"/>
      <c r="P177" s="476"/>
      <c r="Q177" s="476"/>
      <c r="R177" s="476"/>
      <c r="S177" s="476"/>
      <c r="T177" s="281"/>
      <c r="U177" s="30"/>
      <c r="AA177" s="294"/>
      <c r="AB177" s="295"/>
      <c r="AC177" s="272"/>
      <c r="AD177" s="272"/>
      <c r="AE177" s="272"/>
      <c r="AF177" s="272"/>
      <c r="AG177" s="272"/>
      <c r="AH177" s="273"/>
      <c r="AI177" s="273"/>
    </row>
    <row r="178" spans="2:35" ht="19.5" customHeight="1" x14ac:dyDescent="0.2">
      <c r="B178" s="342"/>
      <c r="C178" s="343"/>
      <c r="D178" s="343"/>
      <c r="E178" s="343"/>
      <c r="F178" s="343"/>
      <c r="G178" s="343"/>
      <c r="H178" s="343"/>
      <c r="I178" s="344"/>
      <c r="J178" s="61"/>
      <c r="K178" s="41"/>
      <c r="U178" s="30"/>
      <c r="AA178" s="294"/>
      <c r="AB178" s="295"/>
      <c r="AC178" s="272"/>
      <c r="AD178" s="272"/>
      <c r="AE178" s="272"/>
      <c r="AF178" s="272"/>
      <c r="AG178" s="272"/>
      <c r="AH178" s="273"/>
      <c r="AI178" s="273"/>
    </row>
    <row r="179" spans="2:35" ht="19.5" customHeight="1" x14ac:dyDescent="0.2">
      <c r="B179" s="342"/>
      <c r="C179" s="343"/>
      <c r="D179" s="343"/>
      <c r="E179" s="343"/>
      <c r="F179" s="343"/>
      <c r="G179" s="343"/>
      <c r="H179" s="343"/>
      <c r="I179" s="344"/>
      <c r="K179" s="41"/>
      <c r="U179" s="30"/>
      <c r="X179" s="283"/>
      <c r="Y179" s="283"/>
      <c r="Z179" s="283"/>
      <c r="AA179" s="294"/>
      <c r="AB179" s="295"/>
      <c r="AC179" s="272"/>
      <c r="AD179" s="272"/>
      <c r="AE179" s="272"/>
      <c r="AF179" s="272"/>
      <c r="AG179" s="272"/>
      <c r="AH179" s="273"/>
      <c r="AI179" s="273"/>
    </row>
    <row r="180" spans="2:35" ht="19.5" customHeight="1" x14ac:dyDescent="0.2">
      <c r="B180" s="345"/>
      <c r="C180" s="345"/>
      <c r="D180" s="345"/>
      <c r="E180" s="345"/>
      <c r="F180" s="345"/>
      <c r="G180" s="345"/>
      <c r="H180" s="345"/>
      <c r="I180" s="345"/>
      <c r="K180" s="41"/>
      <c r="U180" s="30"/>
      <c r="X180" s="283"/>
      <c r="Y180" s="283"/>
      <c r="Z180" s="283"/>
      <c r="AA180" s="294"/>
      <c r="AB180" s="295"/>
      <c r="AC180" s="272"/>
      <c r="AD180" s="272"/>
      <c r="AE180" s="272"/>
      <c r="AF180" s="272"/>
      <c r="AG180" s="272"/>
      <c r="AH180" s="273"/>
      <c r="AI180" s="273"/>
    </row>
    <row r="181" spans="2:35" ht="12.75" customHeight="1" x14ac:dyDescent="0.2">
      <c r="J181" s="3"/>
      <c r="P181" s="3"/>
      <c r="Q181" s="3"/>
      <c r="R181" s="3"/>
      <c r="S181" s="3"/>
      <c r="T181" s="3"/>
      <c r="U181" s="30"/>
      <c r="X181" s="283"/>
      <c r="Y181" s="283"/>
      <c r="Z181" s="283"/>
      <c r="AA181" s="294"/>
      <c r="AB181" s="295"/>
      <c r="AC181" s="272"/>
      <c r="AD181" s="272"/>
      <c r="AE181" s="272"/>
      <c r="AF181" s="272"/>
      <c r="AG181" s="272"/>
      <c r="AH181" s="273"/>
      <c r="AI181" s="273"/>
    </row>
    <row r="182" spans="2:35" ht="19.5" customHeight="1" x14ac:dyDescent="0.2">
      <c r="B182" s="26" t="s">
        <v>223</v>
      </c>
      <c r="P182" s="26"/>
      <c r="U182" s="30"/>
      <c r="X182" s="283"/>
      <c r="Y182" s="283"/>
      <c r="Z182" s="283"/>
      <c r="AA182" s="294"/>
      <c r="AB182" s="295"/>
      <c r="AC182" s="272"/>
      <c r="AD182" s="272"/>
      <c r="AE182" s="272"/>
      <c r="AF182" s="272"/>
      <c r="AG182" s="272"/>
      <c r="AH182" s="273"/>
      <c r="AI182" s="273"/>
    </row>
    <row r="183" spans="2:35" ht="19.5" customHeight="1" x14ac:dyDescent="0.2">
      <c r="B183" s="341" t="s">
        <v>172</v>
      </c>
      <c r="C183" s="341"/>
      <c r="D183" s="341"/>
      <c r="E183" s="341"/>
      <c r="F183" s="341"/>
      <c r="G183" s="341"/>
      <c r="H183" s="341"/>
      <c r="I183" s="341"/>
      <c r="P183" s="476"/>
      <c r="Q183" s="476"/>
      <c r="R183" s="476"/>
      <c r="S183" s="476"/>
      <c r="T183" s="281"/>
      <c r="U183" s="30"/>
      <c r="X183" s="283"/>
      <c r="Y183" s="283"/>
      <c r="Z183" s="283"/>
      <c r="AA183" s="294"/>
      <c r="AB183" s="295"/>
      <c r="AC183" s="272"/>
      <c r="AD183" s="272"/>
      <c r="AE183" s="272"/>
      <c r="AF183" s="272"/>
      <c r="AG183" s="272"/>
      <c r="AH183" s="273"/>
      <c r="AI183" s="273"/>
    </row>
    <row r="184" spans="2:35" ht="19.5" customHeight="1" x14ac:dyDescent="0.2">
      <c r="B184" s="345"/>
      <c r="C184" s="345"/>
      <c r="D184" s="345"/>
      <c r="E184" s="345"/>
      <c r="F184" s="345"/>
      <c r="G184" s="345"/>
      <c r="H184" s="345"/>
      <c r="I184" s="345"/>
      <c r="U184" s="30"/>
      <c r="X184" s="283"/>
      <c r="Y184" s="283"/>
      <c r="Z184" s="283"/>
      <c r="AA184" s="294"/>
      <c r="AB184" s="295"/>
      <c r="AC184" s="272"/>
      <c r="AD184" s="272"/>
      <c r="AE184" s="272"/>
      <c r="AF184" s="272"/>
      <c r="AG184" s="272"/>
      <c r="AH184" s="273"/>
      <c r="AI184" s="273"/>
    </row>
    <row r="185" spans="2:35" ht="19.5" customHeight="1" x14ac:dyDescent="0.2">
      <c r="B185" s="345"/>
      <c r="C185" s="345"/>
      <c r="D185" s="345"/>
      <c r="E185" s="345"/>
      <c r="F185" s="345"/>
      <c r="G185" s="345"/>
      <c r="H185" s="345"/>
      <c r="I185" s="345"/>
      <c r="U185" s="30"/>
      <c r="X185" s="283"/>
      <c r="Y185" s="283"/>
      <c r="Z185" s="283"/>
      <c r="AA185" s="294"/>
      <c r="AB185" s="295"/>
      <c r="AC185" s="272"/>
      <c r="AD185" s="272"/>
      <c r="AE185" s="272"/>
      <c r="AF185" s="272"/>
      <c r="AG185" s="272"/>
      <c r="AH185" s="273"/>
      <c r="AI185" s="273"/>
    </row>
    <row r="186" spans="2:35" ht="19.5" customHeight="1" x14ac:dyDescent="0.2">
      <c r="B186" s="345"/>
      <c r="C186" s="345"/>
      <c r="D186" s="345"/>
      <c r="E186" s="345"/>
      <c r="F186" s="345"/>
      <c r="G186" s="345"/>
      <c r="H186" s="345"/>
      <c r="I186" s="345"/>
      <c r="U186" s="30"/>
      <c r="X186" s="283"/>
      <c r="Y186" s="283"/>
      <c r="Z186" s="283"/>
      <c r="AA186" s="294"/>
      <c r="AB186" s="295"/>
      <c r="AC186" s="272"/>
      <c r="AD186" s="272"/>
      <c r="AE186" s="272"/>
      <c r="AF186" s="272"/>
      <c r="AG186" s="272"/>
      <c r="AH186" s="273"/>
      <c r="AI186" s="273"/>
    </row>
    <row r="187" spans="2:35" ht="19.5" customHeight="1" x14ac:dyDescent="0.2">
      <c r="U187" s="30"/>
      <c r="X187" s="283"/>
      <c r="Y187" s="283"/>
      <c r="Z187" s="283"/>
      <c r="AA187" s="294"/>
      <c r="AB187" s="295"/>
      <c r="AC187" s="272"/>
      <c r="AD187" s="272"/>
      <c r="AE187" s="272"/>
      <c r="AF187" s="272"/>
      <c r="AG187" s="272"/>
      <c r="AH187" s="273"/>
      <c r="AI187" s="273"/>
    </row>
    <row r="188" spans="2:35" ht="19.5" customHeight="1" x14ac:dyDescent="0.2">
      <c r="B188" s="26" t="s">
        <v>388</v>
      </c>
      <c r="P188" s="26"/>
      <c r="U188" s="30"/>
      <c r="X188" s="283"/>
      <c r="Y188" s="283"/>
      <c r="Z188" s="283"/>
      <c r="AA188" s="271"/>
      <c r="AB188" s="272"/>
      <c r="AC188" s="272"/>
      <c r="AD188" s="272"/>
      <c r="AE188" s="272"/>
      <c r="AF188" s="272"/>
      <c r="AG188" s="30"/>
      <c r="AH188" s="296"/>
      <c r="AI188" s="296"/>
    </row>
    <row r="189" spans="2:35" ht="19.5" customHeight="1" x14ac:dyDescent="0.2">
      <c r="B189" s="341" t="s">
        <v>389</v>
      </c>
      <c r="C189" s="341"/>
      <c r="D189" s="341"/>
      <c r="E189" s="341"/>
      <c r="F189" s="341"/>
      <c r="G189" s="341"/>
      <c r="H189" s="341"/>
      <c r="I189" s="341"/>
      <c r="P189" s="481"/>
      <c r="Q189" s="481"/>
      <c r="R189" s="481"/>
      <c r="S189" s="481"/>
      <c r="T189" s="281"/>
      <c r="U189" s="30"/>
      <c r="X189" s="283"/>
      <c r="Y189" s="283"/>
      <c r="Z189" s="283"/>
      <c r="AA189" s="271"/>
      <c r="AB189" s="272"/>
      <c r="AC189" s="272"/>
      <c r="AD189" s="272"/>
      <c r="AE189" s="272"/>
      <c r="AF189" s="272"/>
      <c r="AG189" s="30"/>
      <c r="AH189" s="296"/>
      <c r="AI189" s="296"/>
    </row>
    <row r="190" spans="2:35" ht="19.5" customHeight="1" x14ac:dyDescent="0.2">
      <c r="B190" s="345" t="s">
        <v>394</v>
      </c>
      <c r="C190" s="345"/>
      <c r="D190" s="345"/>
      <c r="E190" s="345"/>
      <c r="F190" s="345"/>
      <c r="G190" s="345"/>
      <c r="H190" s="345"/>
      <c r="I190" s="345"/>
      <c r="U190" s="30"/>
      <c r="X190" s="283"/>
      <c r="Y190" s="283"/>
      <c r="Z190" s="283"/>
      <c r="AA190" s="271"/>
      <c r="AB190" s="272"/>
      <c r="AC190" s="272"/>
      <c r="AD190" s="272"/>
      <c r="AE190" s="272"/>
      <c r="AF190" s="272"/>
      <c r="AG190" s="30"/>
      <c r="AH190" s="296"/>
      <c r="AI190" s="296"/>
    </row>
    <row r="191" spans="2:35" ht="19.5" customHeight="1" x14ac:dyDescent="0.2">
      <c r="U191" s="30"/>
      <c r="X191" s="283"/>
      <c r="Y191" s="283"/>
      <c r="Z191" s="283"/>
      <c r="AA191" s="271"/>
      <c r="AB191" s="272"/>
      <c r="AC191" s="272"/>
      <c r="AD191" s="272"/>
      <c r="AE191" s="272"/>
      <c r="AF191" s="272"/>
      <c r="AG191" s="30"/>
      <c r="AH191" s="296"/>
      <c r="AI191" s="296"/>
    </row>
    <row r="192" spans="2:35" ht="19.5" customHeight="1" x14ac:dyDescent="0.2">
      <c r="B192" s="26" t="s">
        <v>224</v>
      </c>
      <c r="P192" s="26"/>
      <c r="U192" s="30"/>
      <c r="X192" s="283"/>
      <c r="Y192" s="283"/>
      <c r="Z192" s="283"/>
      <c r="AA192" s="294"/>
      <c r="AB192" s="295"/>
      <c r="AC192" s="272"/>
      <c r="AD192" s="272"/>
      <c r="AE192" s="272"/>
      <c r="AF192" s="272"/>
      <c r="AG192" s="272"/>
      <c r="AH192" s="273"/>
      <c r="AI192" s="273"/>
    </row>
    <row r="193" spans="2:35" ht="19.5" customHeight="1" x14ac:dyDescent="0.2">
      <c r="B193" s="341" t="s">
        <v>225</v>
      </c>
      <c r="C193" s="341"/>
      <c r="D193" s="341"/>
      <c r="E193" s="341"/>
      <c r="F193" s="341"/>
      <c r="G193" s="341"/>
      <c r="H193" s="341"/>
      <c r="I193" s="341"/>
      <c r="P193" s="481"/>
      <c r="Q193" s="481"/>
      <c r="R193" s="481"/>
      <c r="S193" s="481"/>
      <c r="T193" s="281"/>
      <c r="U193" s="30"/>
      <c r="X193" s="283"/>
      <c r="Y193" s="283"/>
      <c r="Z193" s="283"/>
      <c r="AA193" s="294"/>
      <c r="AB193" s="295"/>
      <c r="AC193" s="272"/>
      <c r="AD193" s="272"/>
      <c r="AE193" s="272"/>
      <c r="AF193" s="272"/>
      <c r="AG193" s="272"/>
      <c r="AH193" s="273"/>
      <c r="AI193" s="273"/>
    </row>
    <row r="194" spans="2:35" ht="19.5" customHeight="1" x14ac:dyDescent="0.2">
      <c r="B194" s="345"/>
      <c r="C194" s="345"/>
      <c r="D194" s="345"/>
      <c r="E194" s="345"/>
      <c r="F194" s="345"/>
      <c r="G194" s="345"/>
      <c r="H194" s="345"/>
      <c r="I194" s="345"/>
      <c r="U194" s="30"/>
      <c r="X194" s="283"/>
      <c r="Y194" s="283"/>
      <c r="Z194" s="283"/>
      <c r="AA194" s="294"/>
      <c r="AB194" s="295"/>
      <c r="AC194" s="272"/>
      <c r="AD194" s="272"/>
      <c r="AE194" s="272"/>
      <c r="AF194" s="272"/>
      <c r="AG194" s="272"/>
      <c r="AH194" s="273"/>
      <c r="AI194" s="273"/>
    </row>
    <row r="195" spans="2:35" ht="19.5" customHeight="1" x14ac:dyDescent="0.2">
      <c r="B195" s="345"/>
      <c r="C195" s="345"/>
      <c r="D195" s="345"/>
      <c r="E195" s="345"/>
      <c r="F195" s="345"/>
      <c r="G195" s="345"/>
      <c r="H195" s="345"/>
      <c r="I195" s="345"/>
      <c r="U195" s="30"/>
      <c r="X195" s="283"/>
      <c r="Y195" s="283"/>
      <c r="Z195" s="283"/>
      <c r="AA195" s="294"/>
      <c r="AB195" s="295"/>
      <c r="AC195" s="272"/>
      <c r="AD195" s="272"/>
      <c r="AE195" s="272"/>
      <c r="AF195" s="272"/>
      <c r="AG195" s="272"/>
      <c r="AH195" s="273"/>
      <c r="AI195" s="273"/>
    </row>
    <row r="196" spans="2:35" ht="19.5" customHeight="1" x14ac:dyDescent="0.2">
      <c r="B196" s="345"/>
      <c r="C196" s="345"/>
      <c r="D196" s="345"/>
      <c r="E196" s="345"/>
      <c r="F196" s="345"/>
      <c r="G196" s="345"/>
      <c r="H196" s="345"/>
      <c r="I196" s="345"/>
      <c r="U196" s="30"/>
      <c r="X196" s="283"/>
      <c r="Y196" s="283"/>
      <c r="Z196" s="283"/>
      <c r="AA196" s="294"/>
      <c r="AB196" s="295"/>
      <c r="AC196" s="272"/>
      <c r="AD196" s="272"/>
      <c r="AE196" s="272"/>
      <c r="AF196" s="272"/>
      <c r="AG196" s="272"/>
      <c r="AH196" s="273"/>
      <c r="AI196" s="273"/>
    </row>
    <row r="197" spans="2:35" ht="19.5" customHeight="1" x14ac:dyDescent="0.2">
      <c r="B197" s="345"/>
      <c r="C197" s="345"/>
      <c r="D197" s="345"/>
      <c r="E197" s="345"/>
      <c r="F197" s="345"/>
      <c r="G197" s="345"/>
      <c r="H197" s="345"/>
      <c r="I197" s="345"/>
      <c r="U197" s="30"/>
      <c r="X197" s="283"/>
      <c r="Y197" s="283"/>
      <c r="Z197" s="283"/>
      <c r="AA197" s="294"/>
      <c r="AB197" s="295"/>
      <c r="AC197" s="272"/>
      <c r="AD197" s="272"/>
      <c r="AE197" s="272"/>
      <c r="AF197" s="272"/>
      <c r="AG197" s="272"/>
      <c r="AH197" s="273"/>
      <c r="AI197" s="273"/>
    </row>
    <row r="198" spans="2:35" ht="19.5" customHeight="1" x14ac:dyDescent="0.2">
      <c r="B198" s="345"/>
      <c r="C198" s="345"/>
      <c r="D198" s="345"/>
      <c r="E198" s="345"/>
      <c r="F198" s="345"/>
      <c r="G198" s="345"/>
      <c r="H198" s="345"/>
      <c r="I198" s="345"/>
      <c r="U198" s="30"/>
      <c r="X198" s="283"/>
      <c r="Y198" s="283"/>
      <c r="Z198" s="283"/>
      <c r="AA198" s="294"/>
      <c r="AB198" s="295"/>
      <c r="AC198" s="272"/>
      <c r="AD198" s="272"/>
      <c r="AE198" s="272"/>
      <c r="AF198" s="272"/>
      <c r="AG198" s="272"/>
      <c r="AH198" s="273"/>
      <c r="AI198" s="273"/>
    </row>
    <row r="199" spans="2:35" ht="17.25" customHeight="1" x14ac:dyDescent="0.2">
      <c r="B199" s="39"/>
      <c r="C199" s="39"/>
      <c r="D199" s="39"/>
      <c r="E199" s="39"/>
      <c r="F199" s="39"/>
      <c r="H199" s="33"/>
      <c r="I199" s="33"/>
      <c r="J199" s="33"/>
      <c r="P199" s="32"/>
      <c r="S199" s="30"/>
      <c r="T199" s="30"/>
      <c r="U199" s="30"/>
      <c r="X199" s="283"/>
      <c r="Y199" s="283"/>
      <c r="Z199" s="283"/>
      <c r="AA199" s="294"/>
      <c r="AB199" s="295"/>
      <c r="AC199" s="272"/>
      <c r="AD199" s="272"/>
      <c r="AE199" s="272"/>
      <c r="AF199" s="272"/>
      <c r="AG199" s="272"/>
      <c r="AH199" s="273"/>
      <c r="AI199" s="273"/>
    </row>
    <row r="200" spans="2:35" ht="19.5" customHeight="1" x14ac:dyDescent="0.2">
      <c r="B200" s="26" t="s">
        <v>166</v>
      </c>
      <c r="P200" s="26"/>
      <c r="U200" s="30"/>
      <c r="X200" s="283"/>
      <c r="Y200" s="283"/>
      <c r="Z200" s="283"/>
      <c r="AA200" s="294"/>
      <c r="AB200" s="295"/>
      <c r="AC200" s="272"/>
      <c r="AD200" s="272"/>
      <c r="AE200" s="272"/>
      <c r="AF200" s="272"/>
      <c r="AG200" s="272"/>
      <c r="AH200" s="273"/>
      <c r="AI200" s="273"/>
    </row>
    <row r="201" spans="2:35" ht="19.5" customHeight="1" x14ac:dyDescent="0.2">
      <c r="B201" s="341" t="s">
        <v>195</v>
      </c>
      <c r="C201" s="341"/>
      <c r="D201" s="341"/>
      <c r="E201" s="341"/>
      <c r="F201" s="341"/>
      <c r="G201" s="341"/>
      <c r="H201" s="341"/>
      <c r="I201" s="341"/>
      <c r="K201" s="41"/>
      <c r="P201" s="476"/>
      <c r="Q201" s="476"/>
      <c r="R201" s="476"/>
      <c r="S201" s="476"/>
      <c r="T201" s="281"/>
      <c r="U201" s="30"/>
      <c r="X201" s="283"/>
      <c r="Y201" s="283"/>
      <c r="Z201" s="283"/>
      <c r="AA201" s="294"/>
      <c r="AB201" s="295"/>
      <c r="AC201" s="272"/>
      <c r="AD201" s="272"/>
      <c r="AE201" s="272"/>
      <c r="AF201" s="272"/>
      <c r="AG201" s="272"/>
      <c r="AH201" s="273"/>
      <c r="AI201" s="273"/>
    </row>
    <row r="202" spans="2:35" ht="19.5" customHeight="1" x14ac:dyDescent="0.2">
      <c r="B202" s="345"/>
      <c r="C202" s="345"/>
      <c r="D202" s="345"/>
      <c r="E202" s="345"/>
      <c r="F202" s="345"/>
      <c r="G202" s="345"/>
      <c r="H202" s="345"/>
      <c r="I202" s="345"/>
      <c r="K202" s="41"/>
      <c r="U202" s="30"/>
      <c r="X202" s="283"/>
      <c r="Y202" s="283"/>
      <c r="Z202" s="283"/>
      <c r="AA202" s="294"/>
      <c r="AB202" s="295"/>
      <c r="AC202" s="272"/>
      <c r="AD202" s="272"/>
      <c r="AE202" s="272"/>
      <c r="AF202" s="272"/>
      <c r="AG202" s="272"/>
      <c r="AH202" s="273"/>
      <c r="AI202" s="273"/>
    </row>
    <row r="203" spans="2:35" ht="19.5" customHeight="1" x14ac:dyDescent="0.2">
      <c r="B203" s="345"/>
      <c r="C203" s="345"/>
      <c r="D203" s="345"/>
      <c r="E203" s="345"/>
      <c r="F203" s="345"/>
      <c r="G203" s="345"/>
      <c r="H203" s="345"/>
      <c r="I203" s="345"/>
      <c r="K203" s="41"/>
      <c r="U203" s="30"/>
      <c r="X203" s="283"/>
      <c r="Y203" s="283"/>
      <c r="Z203" s="283"/>
      <c r="AA203" s="294"/>
      <c r="AB203" s="295"/>
      <c r="AC203" s="297"/>
      <c r="AD203" s="297"/>
      <c r="AE203" s="297"/>
      <c r="AF203" s="297"/>
      <c r="AG203" s="297"/>
      <c r="AH203" s="298"/>
      <c r="AI203" s="298"/>
    </row>
    <row r="204" spans="2:35" ht="19.5" customHeight="1" x14ac:dyDescent="0.2">
      <c r="B204" s="345"/>
      <c r="C204" s="345"/>
      <c r="D204" s="345"/>
      <c r="E204" s="345"/>
      <c r="F204" s="345"/>
      <c r="G204" s="345"/>
      <c r="H204" s="345"/>
      <c r="I204" s="345"/>
      <c r="K204" s="41"/>
      <c r="U204" s="30"/>
      <c r="X204" s="283"/>
      <c r="Y204" s="283"/>
      <c r="Z204" s="283"/>
      <c r="AA204" s="294"/>
      <c r="AB204" s="295"/>
      <c r="AC204" s="299"/>
      <c r="AD204" s="299"/>
      <c r="AE204" s="299"/>
      <c r="AF204" s="299"/>
      <c r="AG204" s="299"/>
      <c r="AH204" s="300"/>
      <c r="AI204" s="300"/>
    </row>
    <row r="205" spans="2:35" ht="19.5" customHeight="1" x14ac:dyDescent="0.2">
      <c r="J205" s="3"/>
      <c r="P205" s="3"/>
      <c r="Q205" s="3"/>
      <c r="R205" s="3"/>
      <c r="S205" s="3"/>
      <c r="T205" s="3"/>
      <c r="U205" s="30"/>
      <c r="X205" s="283"/>
      <c r="Y205" s="283"/>
      <c r="Z205" s="283"/>
      <c r="AA205" s="294"/>
      <c r="AB205" s="295"/>
      <c r="AC205" s="272"/>
      <c r="AD205" s="272"/>
      <c r="AE205" s="272"/>
      <c r="AF205" s="272"/>
      <c r="AG205" s="272"/>
      <c r="AH205" s="273"/>
      <c r="AI205" s="273"/>
    </row>
    <row r="206" spans="2:35" ht="17.25" customHeight="1" x14ac:dyDescent="0.2">
      <c r="B206" s="26" t="s">
        <v>222</v>
      </c>
      <c r="C206" s="39"/>
      <c r="D206" s="39"/>
      <c r="E206" s="39"/>
      <c r="F206" s="39"/>
      <c r="H206" s="33"/>
      <c r="I206" s="33"/>
      <c r="J206" s="6"/>
      <c r="P206" s="32"/>
      <c r="S206" s="30"/>
      <c r="T206" s="30"/>
      <c r="U206" s="30"/>
      <c r="X206" s="283"/>
      <c r="Y206" s="283"/>
      <c r="Z206" s="283"/>
      <c r="AA206" s="294"/>
      <c r="AB206" s="295"/>
      <c r="AC206" s="297"/>
      <c r="AD206" s="297"/>
      <c r="AE206" s="297"/>
      <c r="AF206" s="297"/>
      <c r="AG206" s="297"/>
      <c r="AH206" s="273"/>
      <c r="AI206" s="273"/>
    </row>
    <row r="207" spans="2:35" s="1" customFormat="1" ht="43.9" customHeight="1" x14ac:dyDescent="0.2">
      <c r="B207" s="341" t="s">
        <v>431</v>
      </c>
      <c r="C207" s="341"/>
      <c r="D207" s="341"/>
      <c r="E207" s="341"/>
      <c r="F207" s="341"/>
      <c r="G207" s="341"/>
      <c r="H207" s="341"/>
      <c r="I207" s="341"/>
      <c r="X207" s="283"/>
      <c r="Y207" s="283"/>
      <c r="Z207" s="283"/>
      <c r="AA207" s="294"/>
      <c r="AB207" s="295"/>
      <c r="AC207" s="297"/>
      <c r="AD207" s="297"/>
      <c r="AE207" s="297"/>
      <c r="AF207" s="297"/>
      <c r="AG207" s="297"/>
      <c r="AH207" s="298"/>
      <c r="AI207" s="298"/>
    </row>
    <row r="208" spans="2:35" s="1" customFormat="1" ht="41.25" customHeight="1" x14ac:dyDescent="0.2">
      <c r="B208" s="498"/>
      <c r="C208" s="499"/>
      <c r="D208" s="499"/>
      <c r="E208" s="500"/>
      <c r="F208" s="500"/>
      <c r="G208" s="500"/>
      <c r="H208" s="500"/>
      <c r="I208" s="501"/>
      <c r="X208" s="283"/>
      <c r="Y208" s="283"/>
      <c r="Z208" s="283"/>
      <c r="AA208" s="294"/>
      <c r="AB208" s="295"/>
      <c r="AC208" s="272"/>
      <c r="AD208" s="272"/>
      <c r="AE208" s="272"/>
      <c r="AF208" s="272"/>
      <c r="AG208" s="272"/>
      <c r="AH208" s="273"/>
      <c r="AI208" s="273"/>
    </row>
    <row r="209" spans="2:35" s="1" customFormat="1" ht="41.25" customHeight="1" x14ac:dyDescent="0.2">
      <c r="B209" s="502"/>
      <c r="C209" s="503"/>
      <c r="D209" s="503"/>
      <c r="E209" s="504"/>
      <c r="F209" s="504"/>
      <c r="G209" s="504"/>
      <c r="H209" s="504"/>
      <c r="I209" s="505"/>
      <c r="X209" s="188"/>
      <c r="Y209" s="188"/>
      <c r="Z209" s="188"/>
      <c r="AA209" s="181"/>
      <c r="AB209" s="182"/>
      <c r="AC209" s="174"/>
      <c r="AD209" s="174"/>
      <c r="AE209" s="174"/>
      <c r="AF209" s="174"/>
      <c r="AG209" s="174"/>
      <c r="AH209" s="175"/>
      <c r="AI209" s="175"/>
    </row>
    <row r="210" spans="2:35" s="1" customFormat="1" ht="25.5" customHeight="1" x14ac:dyDescent="0.25">
      <c r="B210" s="506"/>
      <c r="C210" s="507"/>
      <c r="D210" s="507"/>
      <c r="E210" s="507"/>
      <c r="F210" s="507"/>
      <c r="G210" s="507"/>
      <c r="H210" s="507"/>
      <c r="I210" s="508"/>
      <c r="J210" s="18"/>
      <c r="K210" s="18"/>
      <c r="L210" s="18"/>
      <c r="M210" s="18"/>
      <c r="X210" s="188"/>
      <c r="Y210" s="188"/>
      <c r="Z210" s="188"/>
      <c r="AA210" s="181"/>
      <c r="AB210" s="182"/>
      <c r="AC210" s="174"/>
      <c r="AD210" s="174"/>
      <c r="AE210" s="174"/>
      <c r="AF210" s="174"/>
      <c r="AG210" s="174"/>
      <c r="AH210" s="175"/>
      <c r="AI210" s="175"/>
    </row>
    <row r="211" spans="2:35" ht="17.25" customHeight="1" x14ac:dyDescent="0.2">
      <c r="B211" s="39"/>
      <c r="C211" s="39"/>
      <c r="D211" s="39"/>
      <c r="E211" s="39"/>
      <c r="F211" s="39"/>
      <c r="H211" s="33"/>
      <c r="I211" s="33"/>
      <c r="J211" s="6"/>
      <c r="P211" s="32"/>
      <c r="S211" s="30"/>
      <c r="T211" s="30"/>
      <c r="U211" s="30"/>
      <c r="X211" s="188"/>
      <c r="Y211" s="188"/>
      <c r="Z211" s="188"/>
      <c r="AA211" s="181"/>
      <c r="AB211" s="182"/>
    </row>
    <row r="212" spans="2:35" ht="20.25" customHeight="1" x14ac:dyDescent="0.2">
      <c r="B212" s="387" t="s">
        <v>35</v>
      </c>
      <c r="C212" s="387"/>
      <c r="D212" s="387"/>
      <c r="E212" s="387"/>
      <c r="F212" s="387"/>
      <c r="P212" s="32"/>
      <c r="S212" s="30"/>
      <c r="T212" s="30"/>
      <c r="U212" s="30"/>
      <c r="X212" s="188"/>
      <c r="Y212" s="188"/>
      <c r="Z212" s="188"/>
      <c r="AA212" s="181"/>
      <c r="AB212" s="182"/>
    </row>
    <row r="213" spans="2:35" ht="33" customHeight="1" x14ac:dyDescent="0.2">
      <c r="B213" s="346" t="s">
        <v>36</v>
      </c>
      <c r="C213" s="347"/>
      <c r="D213" s="347"/>
      <c r="E213" s="347"/>
      <c r="F213" s="347"/>
      <c r="G213" s="347"/>
      <c r="H213" s="347"/>
      <c r="I213" s="347"/>
      <c r="J213" s="286"/>
      <c r="K213" s="282"/>
      <c r="L213" s="282"/>
      <c r="M213" s="282"/>
      <c r="N213" s="282"/>
      <c r="O213" s="30"/>
      <c r="P213" s="30"/>
      <c r="Q213" s="30"/>
      <c r="R213" s="30"/>
      <c r="S213" s="30"/>
      <c r="T213" s="30"/>
      <c r="U213" s="30"/>
      <c r="X213" s="188"/>
      <c r="Y213" s="188"/>
      <c r="Z213" s="188"/>
      <c r="AA213" s="181"/>
      <c r="AB213" s="182"/>
    </row>
    <row r="214" spans="2:35" ht="17.25" customHeight="1" x14ac:dyDescent="0.2">
      <c r="B214" s="348"/>
      <c r="C214" s="349"/>
      <c r="D214" s="349"/>
      <c r="E214" s="349"/>
      <c r="F214" s="349"/>
      <c r="G214" s="349"/>
      <c r="H214" s="349"/>
      <c r="I214" s="349"/>
      <c r="J214" s="284"/>
      <c r="K214" s="285"/>
      <c r="L214" s="285"/>
      <c r="M214" s="285"/>
      <c r="N214" s="285"/>
      <c r="O214" s="30"/>
      <c r="P214" s="30"/>
      <c r="Q214" s="30"/>
      <c r="R214" s="30"/>
      <c r="S214" s="30"/>
      <c r="T214" s="30"/>
      <c r="U214" s="30"/>
      <c r="X214" s="188"/>
      <c r="Y214" s="188"/>
      <c r="Z214" s="188"/>
      <c r="AA214" s="181"/>
      <c r="AB214" s="182"/>
    </row>
    <row r="215" spans="2:35" ht="12.75" customHeight="1" x14ac:dyDescent="0.2">
      <c r="B215" s="350"/>
      <c r="C215" s="351"/>
      <c r="D215" s="351"/>
      <c r="E215" s="351"/>
      <c r="F215" s="351"/>
      <c r="G215" s="351"/>
      <c r="H215" s="351"/>
      <c r="I215" s="351"/>
      <c r="J215" s="284"/>
      <c r="K215" s="285"/>
      <c r="L215" s="285"/>
      <c r="M215" s="285"/>
      <c r="N215" s="285"/>
      <c r="X215" s="188"/>
      <c r="Y215" s="188"/>
      <c r="Z215" s="188"/>
      <c r="AA215" s="181"/>
      <c r="AB215" s="182"/>
    </row>
    <row r="216" spans="2:35" ht="12.75" customHeight="1" x14ac:dyDescent="0.2">
      <c r="B216" s="350"/>
      <c r="C216" s="351"/>
      <c r="D216" s="351"/>
      <c r="E216" s="351"/>
      <c r="F216" s="351"/>
      <c r="G216" s="351"/>
      <c r="H216" s="351"/>
      <c r="I216" s="351"/>
      <c r="J216" s="284"/>
      <c r="K216" s="285"/>
      <c r="L216" s="285"/>
      <c r="M216" s="285"/>
      <c r="N216" s="285"/>
      <c r="X216" s="188"/>
      <c r="Y216" s="188"/>
      <c r="Z216" s="188"/>
      <c r="AA216" s="181"/>
      <c r="AB216" s="182"/>
    </row>
    <row r="217" spans="2:35" ht="12.75" customHeight="1" x14ac:dyDescent="0.2">
      <c r="B217" s="350"/>
      <c r="C217" s="351"/>
      <c r="D217" s="351"/>
      <c r="E217" s="351"/>
      <c r="F217" s="351"/>
      <c r="G217" s="351"/>
      <c r="H217" s="351"/>
      <c r="I217" s="351"/>
      <c r="J217" s="284"/>
      <c r="K217" s="285"/>
      <c r="L217" s="285"/>
      <c r="M217" s="285"/>
      <c r="N217" s="285"/>
      <c r="X217" s="188"/>
      <c r="Y217" s="188"/>
      <c r="Z217" s="188"/>
      <c r="AA217" s="181"/>
      <c r="AB217" s="182"/>
    </row>
    <row r="218" spans="2:35" ht="12.75" customHeight="1" x14ac:dyDescent="0.2">
      <c r="B218" s="350"/>
      <c r="C218" s="351"/>
      <c r="D218" s="351"/>
      <c r="E218" s="351"/>
      <c r="F218" s="351"/>
      <c r="G218" s="351"/>
      <c r="H218" s="351"/>
      <c r="I218" s="351"/>
      <c r="J218" s="284"/>
      <c r="K218" s="285"/>
      <c r="L218" s="285"/>
      <c r="M218" s="285"/>
      <c r="N218" s="285"/>
      <c r="X218" s="188"/>
      <c r="Y218" s="188"/>
      <c r="Z218" s="188"/>
      <c r="AA218" s="181"/>
      <c r="AB218" s="182"/>
    </row>
    <row r="219" spans="2:35" ht="12.75" customHeight="1" x14ac:dyDescent="0.2">
      <c r="B219" s="350"/>
      <c r="C219" s="351"/>
      <c r="D219" s="351"/>
      <c r="E219" s="351"/>
      <c r="F219" s="351"/>
      <c r="G219" s="351"/>
      <c r="H219" s="351"/>
      <c r="I219" s="351"/>
      <c r="J219" s="284"/>
      <c r="K219" s="285"/>
      <c r="L219" s="285"/>
      <c r="M219" s="285"/>
      <c r="N219" s="285"/>
      <c r="X219" s="188"/>
      <c r="Y219" s="188"/>
      <c r="Z219" s="188"/>
      <c r="AA219" s="181"/>
      <c r="AB219" s="182"/>
    </row>
    <row r="220" spans="2:35" ht="12.75" customHeight="1" x14ac:dyDescent="0.2">
      <c r="B220" s="350"/>
      <c r="C220" s="351"/>
      <c r="D220" s="351"/>
      <c r="E220" s="351"/>
      <c r="F220" s="351"/>
      <c r="G220" s="351"/>
      <c r="H220" s="351"/>
      <c r="I220" s="351"/>
      <c r="J220" s="287"/>
      <c r="K220" s="164"/>
      <c r="L220" s="164"/>
      <c r="M220" s="164"/>
      <c r="N220" s="164"/>
      <c r="X220" s="188"/>
      <c r="Y220" s="188"/>
      <c r="Z220" s="188"/>
      <c r="AA220" s="181"/>
      <c r="AB220" s="182"/>
    </row>
    <row r="221" spans="2:35" ht="12.75" customHeight="1" x14ac:dyDescent="0.2">
      <c r="B221" s="350"/>
      <c r="C221" s="351"/>
      <c r="D221" s="351"/>
      <c r="E221" s="351"/>
      <c r="F221" s="351"/>
      <c r="G221" s="351"/>
      <c r="H221" s="351"/>
      <c r="I221" s="351"/>
      <c r="J221" s="287"/>
      <c r="K221" s="164"/>
      <c r="L221" s="164"/>
      <c r="M221" s="164"/>
      <c r="N221" s="164"/>
      <c r="X221" s="188"/>
      <c r="Y221" s="188"/>
      <c r="Z221" s="188"/>
      <c r="AA221" s="181"/>
      <c r="AB221" s="182"/>
    </row>
    <row r="222" spans="2:35" ht="12.75" customHeight="1" x14ac:dyDescent="0.2">
      <c r="B222" s="350"/>
      <c r="C222" s="351"/>
      <c r="D222" s="351"/>
      <c r="E222" s="351"/>
      <c r="F222" s="351"/>
      <c r="G222" s="351"/>
      <c r="H222" s="351"/>
      <c r="I222" s="351"/>
      <c r="J222" s="287"/>
      <c r="K222" s="164"/>
      <c r="L222" s="164"/>
      <c r="M222" s="164"/>
      <c r="N222" s="164"/>
      <c r="X222" s="188"/>
      <c r="Y222" s="188"/>
      <c r="Z222" s="188"/>
      <c r="AA222" s="181"/>
      <c r="AB222" s="182"/>
    </row>
    <row r="223" spans="2:35" ht="15" customHeight="1" x14ac:dyDescent="0.2">
      <c r="B223" s="352"/>
      <c r="C223" s="353"/>
      <c r="D223" s="353"/>
      <c r="E223" s="353"/>
      <c r="F223" s="353"/>
      <c r="G223" s="353"/>
      <c r="H223" s="353"/>
      <c r="I223" s="353"/>
      <c r="J223" s="287"/>
      <c r="K223" s="164"/>
      <c r="L223" s="164"/>
      <c r="M223" s="164"/>
      <c r="N223" s="164"/>
      <c r="X223" s="188"/>
      <c r="Y223" s="188"/>
      <c r="Z223" s="188"/>
      <c r="AA223" s="181"/>
      <c r="AB223" s="182"/>
    </row>
    <row r="224" spans="2:35" x14ac:dyDescent="0.2">
      <c r="P224" s="41"/>
      <c r="X224" s="188"/>
      <c r="Y224" s="188"/>
      <c r="Z224" s="188"/>
      <c r="AA224" s="181"/>
      <c r="AB224" s="182"/>
    </row>
    <row r="225" spans="2:45" ht="15" customHeight="1" x14ac:dyDescent="0.2">
      <c r="B225" s="26" t="s">
        <v>278</v>
      </c>
      <c r="M225" s="26"/>
      <c r="P225" s="26" t="s">
        <v>135</v>
      </c>
      <c r="X225" s="188"/>
      <c r="Y225" s="188"/>
      <c r="Z225" s="188"/>
      <c r="AA225" s="181"/>
      <c r="AB225" s="182"/>
    </row>
    <row r="226" spans="2:45" ht="19.5" customHeight="1" x14ac:dyDescent="0.2">
      <c r="B226" s="341" t="s">
        <v>137</v>
      </c>
      <c r="C226" s="341"/>
      <c r="D226" s="341"/>
      <c r="E226" s="341"/>
      <c r="F226" s="341"/>
      <c r="G226" s="341"/>
      <c r="H226" s="341"/>
      <c r="I226" s="341"/>
      <c r="P226" s="346" t="s">
        <v>136</v>
      </c>
      <c r="Q226" s="470"/>
      <c r="R226" s="470"/>
      <c r="S226" s="470"/>
      <c r="T226" s="470"/>
      <c r="U226" s="470"/>
      <c r="V226" s="470"/>
      <c r="W226" s="497"/>
      <c r="X226" s="188"/>
      <c r="Y226" s="188"/>
      <c r="Z226" s="188"/>
      <c r="AA226" s="181"/>
      <c r="AB226" s="182"/>
    </row>
    <row r="227" spans="2:45" ht="19.5" customHeight="1" x14ac:dyDescent="0.2">
      <c r="B227" s="345"/>
      <c r="C227" s="345"/>
      <c r="D227" s="345"/>
      <c r="E227" s="345"/>
      <c r="F227" s="345"/>
      <c r="G227" s="345"/>
      <c r="H227" s="345"/>
      <c r="I227" s="345"/>
      <c r="O227" s="47"/>
      <c r="P227" s="467"/>
      <c r="Q227" s="468"/>
      <c r="R227" s="468"/>
      <c r="S227" s="468"/>
      <c r="T227" s="468"/>
      <c r="U227" s="468"/>
      <c r="V227" s="468"/>
      <c r="W227" s="469"/>
      <c r="X227" s="188"/>
      <c r="Y227" s="188"/>
      <c r="Z227" s="188"/>
      <c r="AA227" s="181"/>
      <c r="AB227" s="182"/>
    </row>
    <row r="228" spans="2:45" ht="19.5" customHeight="1" x14ac:dyDescent="0.2">
      <c r="B228" s="345"/>
      <c r="C228" s="345"/>
      <c r="D228" s="345"/>
      <c r="E228" s="345"/>
      <c r="F228" s="345"/>
      <c r="G228" s="345"/>
      <c r="H228" s="345"/>
      <c r="I228" s="345"/>
      <c r="P228" s="467"/>
      <c r="Q228" s="468"/>
      <c r="R228" s="468"/>
      <c r="S228" s="468"/>
      <c r="T228" s="468"/>
      <c r="U228" s="468"/>
      <c r="V228" s="468"/>
      <c r="W228" s="469"/>
      <c r="X228" s="188"/>
      <c r="Y228" s="188"/>
      <c r="Z228" s="188"/>
      <c r="AA228" s="181"/>
      <c r="AB228" s="182"/>
    </row>
    <row r="229" spans="2:45" ht="19.5" customHeight="1" x14ac:dyDescent="0.2">
      <c r="B229" s="342"/>
      <c r="C229" s="343"/>
      <c r="D229" s="343"/>
      <c r="E229" s="343"/>
      <c r="F229" s="343"/>
      <c r="G229" s="343"/>
      <c r="H229" s="343"/>
      <c r="I229" s="344"/>
      <c r="P229" s="467"/>
      <c r="Q229" s="468"/>
      <c r="R229" s="468"/>
      <c r="S229" s="468"/>
      <c r="T229" s="468"/>
      <c r="U229" s="468"/>
      <c r="V229" s="468"/>
      <c r="W229" s="469"/>
      <c r="X229" s="188"/>
      <c r="Y229" s="188"/>
      <c r="Z229" s="188"/>
      <c r="AA229" s="181"/>
      <c r="AB229" s="182"/>
    </row>
    <row r="230" spans="2:45" ht="19.5" customHeight="1" x14ac:dyDescent="0.2">
      <c r="B230" s="26"/>
      <c r="P230" s="34"/>
      <c r="Q230" s="34"/>
      <c r="R230" s="34"/>
      <c r="S230" s="34"/>
      <c r="T230" s="34"/>
      <c r="U230" s="34"/>
      <c r="X230" s="188"/>
      <c r="Y230" s="188"/>
      <c r="Z230" s="188"/>
      <c r="AA230" s="181"/>
      <c r="AB230" s="182"/>
    </row>
    <row r="231" spans="2:45" x14ac:dyDescent="0.2">
      <c r="P231" s="41"/>
      <c r="X231" s="188"/>
      <c r="Y231" s="188"/>
      <c r="Z231" s="188"/>
      <c r="AA231" s="181"/>
      <c r="AB231" s="182"/>
    </row>
    <row r="232" spans="2:45" ht="19.5" customHeight="1" x14ac:dyDescent="0.2">
      <c r="B232" s="26"/>
      <c r="H232" s="26"/>
      <c r="R232" s="31"/>
      <c r="U232" s="65"/>
      <c r="X232" s="188"/>
      <c r="Y232" s="188"/>
      <c r="Z232" s="188"/>
      <c r="AA232" s="181"/>
      <c r="AB232" s="182"/>
    </row>
    <row r="233" spans="2:45" ht="19.5" customHeight="1" x14ac:dyDescent="0.2">
      <c r="B233" s="26"/>
      <c r="H233" s="26"/>
      <c r="P233" s="365" t="s">
        <v>243</v>
      </c>
      <c r="Q233" s="366"/>
      <c r="R233" s="366"/>
      <c r="S233" s="366"/>
      <c r="T233" s="366"/>
      <c r="U233" s="366"/>
      <c r="V233" s="366"/>
      <c r="W233" s="477"/>
      <c r="X233" s="62"/>
      <c r="Y233" s="62"/>
      <c r="Z233" s="62"/>
    </row>
    <row r="234" spans="2:45" ht="21" customHeight="1" x14ac:dyDescent="0.2">
      <c r="M234" s="41"/>
      <c r="P234" s="478"/>
      <c r="Q234" s="479"/>
      <c r="R234" s="479"/>
      <c r="S234" s="479"/>
      <c r="T234" s="479"/>
      <c r="U234" s="479"/>
      <c r="V234" s="479"/>
      <c r="W234" s="480"/>
      <c r="X234" s="26"/>
      <c r="Y234" s="26"/>
      <c r="Z234" s="26"/>
      <c r="AJ234" s="26"/>
      <c r="AK234" s="26"/>
      <c r="AL234" s="26"/>
      <c r="AM234" s="26"/>
      <c r="AN234" s="26"/>
      <c r="AO234" s="26"/>
      <c r="AP234" s="26"/>
      <c r="AQ234" s="26"/>
      <c r="AR234" s="26"/>
      <c r="AS234" s="26"/>
    </row>
    <row r="235" spans="2:45" ht="51" customHeight="1" x14ac:dyDescent="0.2">
      <c r="B235" s="338" t="s">
        <v>422</v>
      </c>
      <c r="C235" s="339"/>
      <c r="D235" s="339"/>
      <c r="E235" s="339"/>
      <c r="F235" s="339"/>
      <c r="G235" s="339"/>
      <c r="H235" s="339"/>
      <c r="I235" s="340"/>
      <c r="P235" s="475" t="str">
        <f>"Leverantören intygar att avropssvaret är giltigt minst den tid som avropande organisation angett ovan. "&amp;CHAR(10)&amp;"("&amp;TEXT(D34,"ÅÅÅÅ-MM-DD")&amp;")"</f>
        <v>Leverantören intygar att avropssvaret är giltigt minst den tid som avropande organisation angett ovan. 
(1900-01-00)</v>
      </c>
      <c r="Q235" s="475"/>
      <c r="R235" s="475"/>
      <c r="S235" s="475"/>
      <c r="T235" s="475"/>
      <c r="U235" s="475"/>
      <c r="V235" s="475"/>
      <c r="W235" s="475"/>
      <c r="X235" s="26"/>
      <c r="Y235" s="26"/>
      <c r="Z235" s="26"/>
      <c r="AJ235" s="26"/>
      <c r="AK235" s="26"/>
      <c r="AL235" s="26"/>
      <c r="AM235" s="26"/>
      <c r="AN235" s="26"/>
      <c r="AO235" s="26"/>
      <c r="AP235" s="26"/>
      <c r="AQ235" s="26"/>
      <c r="AR235" s="26"/>
      <c r="AS235" s="26"/>
    </row>
    <row r="236" spans="2:45" ht="21" customHeight="1" x14ac:dyDescent="0.2">
      <c r="B236" s="66"/>
      <c r="P236" s="346" t="s">
        <v>38</v>
      </c>
      <c r="Q236" s="470"/>
      <c r="R236" s="470"/>
      <c r="S236" s="470"/>
      <c r="T236" s="470"/>
      <c r="U236" s="470"/>
      <c r="V236" s="470"/>
      <c r="W236" s="471"/>
      <c r="X236" s="26"/>
      <c r="Y236" s="26"/>
      <c r="Z236" s="26"/>
      <c r="AJ236" s="26"/>
      <c r="AK236" s="26"/>
      <c r="AL236" s="26"/>
      <c r="AM236" s="26"/>
      <c r="AN236" s="26"/>
      <c r="AO236" s="26"/>
      <c r="AP236" s="26"/>
      <c r="AQ236" s="26"/>
      <c r="AR236" s="26"/>
      <c r="AS236" s="26"/>
    </row>
    <row r="237" spans="2:45" ht="21.75" customHeight="1" x14ac:dyDescent="0.2">
      <c r="B237" s="29"/>
      <c r="C237" s="29"/>
      <c r="D237" s="29"/>
      <c r="E237" s="29"/>
      <c r="F237" s="29"/>
      <c r="G237" s="29"/>
      <c r="H237" s="29"/>
      <c r="I237" s="29"/>
      <c r="J237" s="29"/>
      <c r="K237" s="29"/>
      <c r="L237" s="29"/>
      <c r="M237" s="29"/>
      <c r="P237" s="467"/>
      <c r="Q237" s="468"/>
      <c r="R237" s="468"/>
      <c r="S237" s="468"/>
      <c r="T237" s="468"/>
      <c r="U237" s="468"/>
      <c r="V237" s="468"/>
      <c r="W237" s="469"/>
      <c r="X237" s="35"/>
      <c r="Y237" s="35"/>
      <c r="Z237" s="35"/>
      <c r="AA237" s="173" t="b">
        <f>IF(P237=0,TRUE,FALSE)</f>
        <v>1</v>
      </c>
      <c r="AH237" s="175" t="b">
        <f>OR(AA237:AG237)</f>
        <v>1</v>
      </c>
      <c r="AJ237" s="36"/>
    </row>
    <row r="238" spans="2:45" ht="7.5" customHeight="1" x14ac:dyDescent="0.2">
      <c r="B238" s="29"/>
      <c r="C238" s="29"/>
      <c r="D238" s="29"/>
      <c r="E238" s="29"/>
      <c r="F238" s="29"/>
      <c r="G238" s="29"/>
      <c r="H238" s="29"/>
      <c r="I238" s="29"/>
      <c r="J238" s="29"/>
      <c r="K238" s="29"/>
      <c r="L238" s="29"/>
      <c r="M238" s="29"/>
      <c r="P238" s="36"/>
      <c r="Q238" s="36"/>
      <c r="R238" s="36"/>
      <c r="S238" s="36"/>
      <c r="T238" s="36"/>
      <c r="X238" s="37"/>
      <c r="Y238" s="37"/>
      <c r="Z238" s="37"/>
      <c r="AB238" s="183"/>
      <c r="AC238" s="183"/>
      <c r="AD238" s="183"/>
      <c r="AE238" s="183"/>
      <c r="AF238" s="183"/>
      <c r="AG238" s="183"/>
      <c r="AH238" s="184"/>
      <c r="AJ238" s="36"/>
    </row>
    <row r="239" spans="2:45" ht="18" customHeight="1" x14ac:dyDescent="0.2">
      <c r="B239" s="29"/>
      <c r="C239" s="29"/>
      <c r="D239" s="29"/>
      <c r="E239" s="29"/>
      <c r="F239" s="29"/>
      <c r="G239" s="29"/>
      <c r="H239" s="29"/>
      <c r="I239" s="29"/>
      <c r="J239" s="29"/>
      <c r="K239" s="29"/>
      <c r="L239" s="29"/>
      <c r="M239" s="29"/>
      <c r="P239" s="472" t="s">
        <v>39</v>
      </c>
      <c r="Q239" s="473"/>
      <c r="R239" s="473"/>
      <c r="S239" s="473"/>
      <c r="T239" s="473"/>
      <c r="U239" s="473"/>
      <c r="V239" s="473"/>
      <c r="W239" s="474"/>
      <c r="X239" s="36"/>
      <c r="Y239" s="36"/>
      <c r="Z239" s="36"/>
      <c r="AB239" s="185"/>
      <c r="AC239" s="185"/>
      <c r="AD239" s="185"/>
      <c r="AE239" s="185"/>
      <c r="AF239" s="185"/>
      <c r="AG239" s="185"/>
      <c r="AH239" s="186"/>
      <c r="AJ239" s="36"/>
    </row>
    <row r="240" spans="2:45" ht="14.25" customHeight="1" x14ac:dyDescent="0.2">
      <c r="B240" s="42"/>
      <c r="C240" s="42"/>
      <c r="D240" s="42"/>
      <c r="P240" s="461"/>
      <c r="Q240" s="462"/>
      <c r="R240" s="462"/>
      <c r="S240" s="462"/>
      <c r="T240" s="462"/>
      <c r="U240" s="462"/>
      <c r="V240" s="462"/>
      <c r="W240" s="463"/>
      <c r="X240" s="35"/>
      <c r="Y240" s="35"/>
      <c r="Z240" s="35"/>
      <c r="AA240" s="173" t="b">
        <f>IF(P240=0,TRUE,FALSE)</f>
        <v>1</v>
      </c>
      <c r="AH240" s="175" t="b">
        <f>OR(AA240:AG240)</f>
        <v>1</v>
      </c>
      <c r="AJ240" s="36"/>
    </row>
    <row r="241" spans="2:36" ht="26.25" customHeight="1" x14ac:dyDescent="0.2">
      <c r="B241" s="42"/>
      <c r="C241" s="42"/>
      <c r="D241" s="42"/>
      <c r="F241" s="41"/>
      <c r="P241" s="464"/>
      <c r="Q241" s="465"/>
      <c r="R241" s="465"/>
      <c r="S241" s="465"/>
      <c r="T241" s="465"/>
      <c r="U241" s="465"/>
      <c r="V241" s="465"/>
      <c r="W241" s="466"/>
      <c r="X241" s="37"/>
      <c r="Y241" s="37"/>
      <c r="Z241" s="37"/>
      <c r="AJ241" s="36"/>
    </row>
    <row r="242" spans="2:36" ht="42.75" customHeight="1" x14ac:dyDescent="0.2">
      <c r="F242" s="41"/>
      <c r="R242" s="37"/>
      <c r="X242" s="37"/>
      <c r="Y242" s="37"/>
      <c r="Z242" s="37"/>
      <c r="AJ242" s="36"/>
    </row>
    <row r="243" spans="2:36" ht="31.5" customHeight="1" x14ac:dyDescent="0.2">
      <c r="T243" s="438" t="str">
        <f>IF(LarmStatus,"Minst ett av de obligatoriska kraven är inte ifyllda. Fel hittat på rad: "&amp;MATCH(TRUE,$AH:$AH,0),"")</f>
        <v>Minst ett av de obligatoriska kraven är inte ifyllda. Fel hittat på rad: 9</v>
      </c>
      <c r="U243" s="438"/>
      <c r="V243" s="438"/>
      <c r="W243" s="438"/>
      <c r="X243" s="41"/>
    </row>
    <row r="244" spans="2:36" ht="7.5" customHeight="1" x14ac:dyDescent="0.2"/>
    <row r="245" spans="2:36" ht="7.5" customHeight="1" x14ac:dyDescent="0.2"/>
    <row r="246" spans="2:36" ht="20.25" customHeight="1" x14ac:dyDescent="0.2"/>
    <row r="247" spans="2:36" ht="17.25" customHeight="1" x14ac:dyDescent="0.2"/>
    <row r="248" spans="2:36" ht="17.25" customHeight="1" x14ac:dyDescent="0.2"/>
    <row r="249" spans="2:36" ht="17.25" customHeight="1" x14ac:dyDescent="0.2"/>
    <row r="250" spans="2:36" ht="17.25" customHeight="1" x14ac:dyDescent="0.2"/>
    <row r="251" spans="2:36" ht="17.25" customHeight="1" x14ac:dyDescent="0.2"/>
    <row r="252" spans="2:36" ht="17.25" customHeight="1" x14ac:dyDescent="0.2"/>
    <row r="253" spans="2:36" ht="17.25" customHeight="1" x14ac:dyDescent="0.2"/>
  </sheetData>
  <sheetProtection algorithmName="SHA-512" hashValue="nxZwrzYbb0KnVtObMvWgZgwbhSs94x6gPU77GV6GN1LvzJ0zFpEFmVI3YfSXT0OvE7no9A0L+5sxxU7KP4YmUg==" saltValue="QxlEPE6MAvMdG2qDTH/M5w==" spinCount="100000" sheet="1" objects="1" scenarios="1" selectLockedCells="1"/>
  <dataConsolidate/>
  <mergeCells count="547">
    <mergeCell ref="P90:V90"/>
    <mergeCell ref="X90:Y90"/>
    <mergeCell ref="U91:W91"/>
    <mergeCell ref="X92:Y92"/>
    <mergeCell ref="K78:L78"/>
    <mergeCell ref="K79:L79"/>
    <mergeCell ref="K80:L80"/>
    <mergeCell ref="K81:L81"/>
    <mergeCell ref="K82:L82"/>
    <mergeCell ref="K83:L83"/>
    <mergeCell ref="K84:L84"/>
    <mergeCell ref="K85:L85"/>
    <mergeCell ref="K86:L86"/>
    <mergeCell ref="K87:L87"/>
    <mergeCell ref="K88:L88"/>
    <mergeCell ref="K89:L89"/>
    <mergeCell ref="K90:L90"/>
    <mergeCell ref="P79:V79"/>
    <mergeCell ref="P80:V80"/>
    <mergeCell ref="P81:V81"/>
    <mergeCell ref="P82:V82"/>
    <mergeCell ref="P83:V83"/>
    <mergeCell ref="P84:V84"/>
    <mergeCell ref="P85:V85"/>
    <mergeCell ref="P66:S66"/>
    <mergeCell ref="P67:S67"/>
    <mergeCell ref="B77:N77"/>
    <mergeCell ref="P78:V78"/>
    <mergeCell ref="X78:Y78"/>
    <mergeCell ref="X79:Y79"/>
    <mergeCell ref="X80:Y80"/>
    <mergeCell ref="X81:Y81"/>
    <mergeCell ref="X82:Y82"/>
    <mergeCell ref="C81:E81"/>
    <mergeCell ref="F81:J81"/>
    <mergeCell ref="C82:E82"/>
    <mergeCell ref="F82:J82"/>
    <mergeCell ref="X75:Y75"/>
    <mergeCell ref="F71:J71"/>
    <mergeCell ref="P71:S71"/>
    <mergeCell ref="X71:Y71"/>
    <mergeCell ref="C72:E72"/>
    <mergeCell ref="F72:J72"/>
    <mergeCell ref="P72:S72"/>
    <mergeCell ref="X72:Y72"/>
    <mergeCell ref="C73:E73"/>
    <mergeCell ref="F73:J73"/>
    <mergeCell ref="P73:S73"/>
    <mergeCell ref="C90:E90"/>
    <mergeCell ref="F90:J90"/>
    <mergeCell ref="P47:S47"/>
    <mergeCell ref="P48:S48"/>
    <mergeCell ref="P49:S49"/>
    <mergeCell ref="P50:S50"/>
    <mergeCell ref="P51:S51"/>
    <mergeCell ref="P52:S52"/>
    <mergeCell ref="P53:S53"/>
    <mergeCell ref="P54:S54"/>
    <mergeCell ref="P55:S55"/>
    <mergeCell ref="P56:S56"/>
    <mergeCell ref="P57:S57"/>
    <mergeCell ref="P58:S58"/>
    <mergeCell ref="P59:S59"/>
    <mergeCell ref="P60:S60"/>
    <mergeCell ref="P61:S61"/>
    <mergeCell ref="P62:S62"/>
    <mergeCell ref="P63:S63"/>
    <mergeCell ref="P64:S64"/>
    <mergeCell ref="P65:S65"/>
    <mergeCell ref="C87:E87"/>
    <mergeCell ref="F87:J87"/>
    <mergeCell ref="C88:E88"/>
    <mergeCell ref="F88:J88"/>
    <mergeCell ref="C89:E89"/>
    <mergeCell ref="F89:J89"/>
    <mergeCell ref="X87:Y87"/>
    <mergeCell ref="X88:Y88"/>
    <mergeCell ref="X89:Y89"/>
    <mergeCell ref="C84:E84"/>
    <mergeCell ref="F84:J84"/>
    <mergeCell ref="C85:E85"/>
    <mergeCell ref="F85:J85"/>
    <mergeCell ref="C86:E86"/>
    <mergeCell ref="F86:J86"/>
    <mergeCell ref="X84:Y84"/>
    <mergeCell ref="X85:Y85"/>
    <mergeCell ref="X86:Y86"/>
    <mergeCell ref="P87:V87"/>
    <mergeCell ref="P88:V88"/>
    <mergeCell ref="P89:V89"/>
    <mergeCell ref="P86:V86"/>
    <mergeCell ref="C83:E83"/>
    <mergeCell ref="F83:J83"/>
    <mergeCell ref="X83:Y83"/>
    <mergeCell ref="C78:E78"/>
    <mergeCell ref="F78:J78"/>
    <mergeCell ref="C79:E79"/>
    <mergeCell ref="F79:J79"/>
    <mergeCell ref="C80:E80"/>
    <mergeCell ref="F80:J80"/>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B36:C36"/>
    <mergeCell ref="D36:E36"/>
    <mergeCell ref="G36:H36"/>
    <mergeCell ref="B31:C31"/>
    <mergeCell ref="D31:E31"/>
    <mergeCell ref="G31:I31"/>
    <mergeCell ref="B33:C33"/>
    <mergeCell ref="D33:E33"/>
    <mergeCell ref="G33:H34"/>
    <mergeCell ref="I33:I34"/>
    <mergeCell ref="B43:K43"/>
    <mergeCell ref="B45:F45"/>
    <mergeCell ref="P45:Q45"/>
    <mergeCell ref="B46:F46"/>
    <mergeCell ref="P46:T46"/>
    <mergeCell ref="C47:E47"/>
    <mergeCell ref="B37:C37"/>
    <mergeCell ref="D37:E37"/>
    <mergeCell ref="G37:H37"/>
    <mergeCell ref="B39:K39"/>
    <mergeCell ref="B40:K40"/>
    <mergeCell ref="B42:K42"/>
    <mergeCell ref="F47:J47"/>
    <mergeCell ref="C49:E49"/>
    <mergeCell ref="X49:Y49"/>
    <mergeCell ref="X47:Y47"/>
    <mergeCell ref="C48:E48"/>
    <mergeCell ref="X48:Y48"/>
    <mergeCell ref="F48:J48"/>
    <mergeCell ref="F49:J49"/>
    <mergeCell ref="C50:E50"/>
    <mergeCell ref="X50:Y50"/>
    <mergeCell ref="C51:E51"/>
    <mergeCell ref="X51:Y51"/>
    <mergeCell ref="F50:J50"/>
    <mergeCell ref="F51:J51"/>
    <mergeCell ref="C52:E52"/>
    <mergeCell ref="X52:Y52"/>
    <mergeCell ref="C53:E53"/>
    <mergeCell ref="X53:Y53"/>
    <mergeCell ref="F52:J52"/>
    <mergeCell ref="F53:J53"/>
    <mergeCell ref="C54:E54"/>
    <mergeCell ref="X54:Y54"/>
    <mergeCell ref="C55:E55"/>
    <mergeCell ref="X55:Y55"/>
    <mergeCell ref="F54:J54"/>
    <mergeCell ref="F55:J55"/>
    <mergeCell ref="C56:E56"/>
    <mergeCell ref="X56:Y56"/>
    <mergeCell ref="C57:E57"/>
    <mergeCell ref="X57:Y57"/>
    <mergeCell ref="F56:J56"/>
    <mergeCell ref="F57:J57"/>
    <mergeCell ref="C58:E58"/>
    <mergeCell ref="X58:Y58"/>
    <mergeCell ref="C59:E59"/>
    <mergeCell ref="X59:Y59"/>
    <mergeCell ref="F58:J58"/>
    <mergeCell ref="F59:J59"/>
    <mergeCell ref="C60:E60"/>
    <mergeCell ref="X60:Y60"/>
    <mergeCell ref="C61:E61"/>
    <mergeCell ref="X61:Y61"/>
    <mergeCell ref="F60:J60"/>
    <mergeCell ref="F61:J61"/>
    <mergeCell ref="C62:E62"/>
    <mergeCell ref="X62:Y62"/>
    <mergeCell ref="C63:E63"/>
    <mergeCell ref="X63:Y63"/>
    <mergeCell ref="F62:J62"/>
    <mergeCell ref="F63:J63"/>
    <mergeCell ref="C64:E64"/>
    <mergeCell ref="X64:Y64"/>
    <mergeCell ref="C65:E65"/>
    <mergeCell ref="X65:Y65"/>
    <mergeCell ref="F64:J64"/>
    <mergeCell ref="F65:J65"/>
    <mergeCell ref="B95:F95"/>
    <mergeCell ref="U96:W96"/>
    <mergeCell ref="B98:J98"/>
    <mergeCell ref="B99:J99"/>
    <mergeCell ref="E101:I101"/>
    <mergeCell ref="C66:E66"/>
    <mergeCell ref="X66:Y66"/>
    <mergeCell ref="C67:E67"/>
    <mergeCell ref="X67:Y67"/>
    <mergeCell ref="F66:J66"/>
    <mergeCell ref="F67:J67"/>
    <mergeCell ref="C68:E68"/>
    <mergeCell ref="F68:J68"/>
    <mergeCell ref="P68:S68"/>
    <mergeCell ref="X68:Y68"/>
    <mergeCell ref="C69:E69"/>
    <mergeCell ref="F69:J69"/>
    <mergeCell ref="P69:S69"/>
    <mergeCell ref="X69:Y69"/>
    <mergeCell ref="C70:E70"/>
    <mergeCell ref="F70:J70"/>
    <mergeCell ref="P70:S70"/>
    <mergeCell ref="X70:Y70"/>
    <mergeCell ref="C71:E71"/>
    <mergeCell ref="B108:J109"/>
    <mergeCell ref="K109:K112"/>
    <mergeCell ref="L109:N111"/>
    <mergeCell ref="B111:F111"/>
    <mergeCell ref="B112:E112"/>
    <mergeCell ref="B113:C113"/>
    <mergeCell ref="D113:G113"/>
    <mergeCell ref="H113:N113"/>
    <mergeCell ref="B104:J104"/>
    <mergeCell ref="B105:D105"/>
    <mergeCell ref="B107:J107"/>
    <mergeCell ref="B116:C116"/>
    <mergeCell ref="D116:G116"/>
    <mergeCell ref="H116:N116"/>
    <mergeCell ref="Q116:X116"/>
    <mergeCell ref="B117:C117"/>
    <mergeCell ref="D117:G117"/>
    <mergeCell ref="H117:N117"/>
    <mergeCell ref="Q117:X117"/>
    <mergeCell ref="Q113:X113"/>
    <mergeCell ref="B114:C114"/>
    <mergeCell ref="D114:G114"/>
    <mergeCell ref="H114:N114"/>
    <mergeCell ref="Q114:X114"/>
    <mergeCell ref="B115:C115"/>
    <mergeCell ref="D115:G115"/>
    <mergeCell ref="H115:N115"/>
    <mergeCell ref="Q115:X115"/>
    <mergeCell ref="B120:C120"/>
    <mergeCell ref="D120:G120"/>
    <mergeCell ref="H120:N120"/>
    <mergeCell ref="Q120:X120"/>
    <mergeCell ref="B121:C121"/>
    <mergeCell ref="D121:G121"/>
    <mergeCell ref="H121:N121"/>
    <mergeCell ref="Q121:X121"/>
    <mergeCell ref="B118:C118"/>
    <mergeCell ref="D118:G118"/>
    <mergeCell ref="H118:N118"/>
    <mergeCell ref="Q118:X118"/>
    <mergeCell ref="B119:C119"/>
    <mergeCell ref="D119:G119"/>
    <mergeCell ref="H119:N119"/>
    <mergeCell ref="Q119:X119"/>
    <mergeCell ref="B124:C124"/>
    <mergeCell ref="D124:G124"/>
    <mergeCell ref="H124:N124"/>
    <mergeCell ref="Q124:X124"/>
    <mergeCell ref="B125:C125"/>
    <mergeCell ref="D125:G125"/>
    <mergeCell ref="H125:N125"/>
    <mergeCell ref="Q125:X125"/>
    <mergeCell ref="B122:C122"/>
    <mergeCell ref="D122:G122"/>
    <mergeCell ref="H122:N122"/>
    <mergeCell ref="Q122:X122"/>
    <mergeCell ref="B123:C123"/>
    <mergeCell ref="D123:G123"/>
    <mergeCell ref="H123:N123"/>
    <mergeCell ref="Q123:X123"/>
    <mergeCell ref="B128:C128"/>
    <mergeCell ref="D128:G128"/>
    <mergeCell ref="H128:N128"/>
    <mergeCell ref="Q128:X128"/>
    <mergeCell ref="B129:C129"/>
    <mergeCell ref="D129:G129"/>
    <mergeCell ref="H129:N129"/>
    <mergeCell ref="Q129:X129"/>
    <mergeCell ref="B126:C126"/>
    <mergeCell ref="D126:G126"/>
    <mergeCell ref="H126:N126"/>
    <mergeCell ref="Q126:X126"/>
    <mergeCell ref="B127:C127"/>
    <mergeCell ref="D127:G127"/>
    <mergeCell ref="H127:N127"/>
    <mergeCell ref="Q127:X127"/>
    <mergeCell ref="B132:C132"/>
    <mergeCell ref="D132:G132"/>
    <mergeCell ref="H132:N132"/>
    <mergeCell ref="Q132:X132"/>
    <mergeCell ref="B133:C133"/>
    <mergeCell ref="D133:G133"/>
    <mergeCell ref="H133:N133"/>
    <mergeCell ref="Q133:X133"/>
    <mergeCell ref="B130:C130"/>
    <mergeCell ref="D130:G130"/>
    <mergeCell ref="H130:N130"/>
    <mergeCell ref="Q130:X130"/>
    <mergeCell ref="B131:C131"/>
    <mergeCell ref="D131:G131"/>
    <mergeCell ref="H131:N131"/>
    <mergeCell ref="Q131:X131"/>
    <mergeCell ref="Q138:X138"/>
    <mergeCell ref="B139:C139"/>
    <mergeCell ref="D139:G139"/>
    <mergeCell ref="H139:K139"/>
    <mergeCell ref="Q139:X139"/>
    <mergeCell ref="H135:J135"/>
    <mergeCell ref="L135:N136"/>
    <mergeCell ref="B137:E137"/>
    <mergeCell ref="B138:C138"/>
    <mergeCell ref="D138:G138"/>
    <mergeCell ref="H138:K138"/>
    <mergeCell ref="L138:N138"/>
    <mergeCell ref="L139:N139"/>
    <mergeCell ref="B140:C140"/>
    <mergeCell ref="D140:G140"/>
    <mergeCell ref="H140:K140"/>
    <mergeCell ref="Q140:X140"/>
    <mergeCell ref="B141:C141"/>
    <mergeCell ref="D141:G141"/>
    <mergeCell ref="H141:K141"/>
    <mergeCell ref="Q141:X141"/>
    <mergeCell ref="L140:N140"/>
    <mergeCell ref="L141:N141"/>
    <mergeCell ref="B142:C142"/>
    <mergeCell ref="D142:G142"/>
    <mergeCell ref="H142:K142"/>
    <mergeCell ref="Q142:X142"/>
    <mergeCell ref="B143:C143"/>
    <mergeCell ref="D143:G143"/>
    <mergeCell ref="H143:K143"/>
    <mergeCell ref="Q143:X143"/>
    <mergeCell ref="L142:N142"/>
    <mergeCell ref="L143:N143"/>
    <mergeCell ref="B144:C144"/>
    <mergeCell ref="D144:G144"/>
    <mergeCell ref="H144:K144"/>
    <mergeCell ref="Q144:X144"/>
    <mergeCell ref="B145:C145"/>
    <mergeCell ref="D145:G145"/>
    <mergeCell ref="H145:K145"/>
    <mergeCell ref="Q145:X145"/>
    <mergeCell ref="L144:N144"/>
    <mergeCell ref="L145:N145"/>
    <mergeCell ref="B146:C146"/>
    <mergeCell ref="D146:G146"/>
    <mergeCell ref="H146:K146"/>
    <mergeCell ref="Q146:X146"/>
    <mergeCell ref="B147:C147"/>
    <mergeCell ref="D147:G147"/>
    <mergeCell ref="H147:K147"/>
    <mergeCell ref="Q147:X147"/>
    <mergeCell ref="L146:N146"/>
    <mergeCell ref="L147:N147"/>
    <mergeCell ref="T149:X149"/>
    <mergeCell ref="B150:C150"/>
    <mergeCell ref="D150:G150"/>
    <mergeCell ref="H150:K150"/>
    <mergeCell ref="Q150:S150"/>
    <mergeCell ref="T150:X150"/>
    <mergeCell ref="B148:C148"/>
    <mergeCell ref="D148:G148"/>
    <mergeCell ref="H148:K148"/>
    <mergeCell ref="Q148:X148"/>
    <mergeCell ref="B149:C149"/>
    <mergeCell ref="D149:G149"/>
    <mergeCell ref="H149:K149"/>
    <mergeCell ref="Q149:S149"/>
    <mergeCell ref="L148:N148"/>
    <mergeCell ref="L149:N149"/>
    <mergeCell ref="L150:N150"/>
    <mergeCell ref="B152:C152"/>
    <mergeCell ref="D152:G152"/>
    <mergeCell ref="H152:K152"/>
    <mergeCell ref="Q152:S152"/>
    <mergeCell ref="T152:X152"/>
    <mergeCell ref="B151:C151"/>
    <mergeCell ref="D151:G151"/>
    <mergeCell ref="H151:K151"/>
    <mergeCell ref="Q151:S151"/>
    <mergeCell ref="T151:X151"/>
    <mergeCell ref="L151:N151"/>
    <mergeCell ref="L152:N152"/>
    <mergeCell ref="B154:C154"/>
    <mergeCell ref="D154:G154"/>
    <mergeCell ref="H154:K154"/>
    <mergeCell ref="Q154:S154"/>
    <mergeCell ref="T154:X154"/>
    <mergeCell ref="B153:C153"/>
    <mergeCell ref="D153:G153"/>
    <mergeCell ref="H153:K153"/>
    <mergeCell ref="Q153:S153"/>
    <mergeCell ref="T153:X153"/>
    <mergeCell ref="L153:N153"/>
    <mergeCell ref="L154:N154"/>
    <mergeCell ref="B156:C156"/>
    <mergeCell ref="D156:G156"/>
    <mergeCell ref="H156:K156"/>
    <mergeCell ref="Q156:S156"/>
    <mergeCell ref="T156:X156"/>
    <mergeCell ref="B155:C155"/>
    <mergeCell ref="D155:G155"/>
    <mergeCell ref="H155:K155"/>
    <mergeCell ref="Q155:S155"/>
    <mergeCell ref="T155:X155"/>
    <mergeCell ref="L155:N155"/>
    <mergeCell ref="L156:N156"/>
    <mergeCell ref="B158:C158"/>
    <mergeCell ref="D158:G158"/>
    <mergeCell ref="H158:K158"/>
    <mergeCell ref="Q158:S158"/>
    <mergeCell ref="T158:X158"/>
    <mergeCell ref="B157:C157"/>
    <mergeCell ref="D157:G157"/>
    <mergeCell ref="H157:K157"/>
    <mergeCell ref="Q157:S157"/>
    <mergeCell ref="T157:X157"/>
    <mergeCell ref="L157:N157"/>
    <mergeCell ref="L158:N158"/>
    <mergeCell ref="M161:N161"/>
    <mergeCell ref="B162:C162"/>
    <mergeCell ref="M162:N162"/>
    <mergeCell ref="R162:S162"/>
    <mergeCell ref="T162:U162"/>
    <mergeCell ref="V162:W162"/>
    <mergeCell ref="B159:C159"/>
    <mergeCell ref="D159:G159"/>
    <mergeCell ref="H159:K159"/>
    <mergeCell ref="Q159:S159"/>
    <mergeCell ref="T159:X159"/>
    <mergeCell ref="L159:N159"/>
    <mergeCell ref="M163:N163"/>
    <mergeCell ref="P167:Q167"/>
    <mergeCell ref="R167:S167"/>
    <mergeCell ref="B168:N170"/>
    <mergeCell ref="R169:S170"/>
    <mergeCell ref="B174:F174"/>
    <mergeCell ref="B175:I175"/>
    <mergeCell ref="B177:I177"/>
    <mergeCell ref="P177:S177"/>
    <mergeCell ref="B201:I201"/>
    <mergeCell ref="P201:S201"/>
    <mergeCell ref="B202:I202"/>
    <mergeCell ref="B203:I203"/>
    <mergeCell ref="B186:I186"/>
    <mergeCell ref="B193:I193"/>
    <mergeCell ref="P193:S193"/>
    <mergeCell ref="B194:I194"/>
    <mergeCell ref="B195:I195"/>
    <mergeCell ref="B196:I196"/>
    <mergeCell ref="B179:I179"/>
    <mergeCell ref="B180:I180"/>
    <mergeCell ref="B183:I183"/>
    <mergeCell ref="P183:S183"/>
    <mergeCell ref="B184:I184"/>
    <mergeCell ref="B185:I185"/>
    <mergeCell ref="B197:I197"/>
    <mergeCell ref="B198:I198"/>
    <mergeCell ref="B189:I189"/>
    <mergeCell ref="P189:S189"/>
    <mergeCell ref="B190:I190"/>
    <mergeCell ref="X73:Y73"/>
    <mergeCell ref="P239:W239"/>
    <mergeCell ref="P240:W241"/>
    <mergeCell ref="T243:W243"/>
    <mergeCell ref="B229:I229"/>
    <mergeCell ref="P229:W229"/>
    <mergeCell ref="P233:W234"/>
    <mergeCell ref="B235:I235"/>
    <mergeCell ref="P235:W235"/>
    <mergeCell ref="P236:W236"/>
    <mergeCell ref="B228:I228"/>
    <mergeCell ref="P228:W228"/>
    <mergeCell ref="B204:I204"/>
    <mergeCell ref="B207:I207"/>
    <mergeCell ref="B208:I210"/>
    <mergeCell ref="B212:F212"/>
    <mergeCell ref="B213:I213"/>
    <mergeCell ref="B214:I223"/>
    <mergeCell ref="P237:W237"/>
    <mergeCell ref="B226:I226"/>
    <mergeCell ref="P226:W226"/>
    <mergeCell ref="B227:I227"/>
    <mergeCell ref="P227:W227"/>
    <mergeCell ref="B178:I178"/>
  </mergeCells>
  <conditionalFormatting sqref="A78:K90">
    <cfRule type="expression" dxfId="21" priority="11" stopIfTrue="1">
      <formula>$A$1=FALSE()</formula>
    </cfRule>
  </conditionalFormatting>
  <conditionalFormatting sqref="A1:Z999">
    <cfRule type="expression" dxfId="20" priority="1" stopIfTrue="1">
      <formula>$A$1=FALSE()</formula>
    </cfRule>
  </conditionalFormatting>
  <conditionalFormatting sqref="K48:K73">
    <cfRule type="expression" dxfId="19" priority="8">
      <formula>INDEX(Bokningssystem,MATCH($C48,ResOpt,0))</formula>
    </cfRule>
  </conditionalFormatting>
  <conditionalFormatting sqref="M79:M90">
    <cfRule type="expression" dxfId="18" priority="10">
      <formula>AND(FIND("Ange 1",$K79)&gt;0,$M79&gt;1)</formula>
    </cfRule>
  </conditionalFormatting>
  <conditionalFormatting sqref="M79:P90 M78:Y78 W79:Y90">
    <cfRule type="expression" dxfId="17" priority="12" stopIfTrue="1">
      <formula>$A$1=FALSE()</formula>
    </cfRule>
  </conditionalFormatting>
  <conditionalFormatting sqref="N48:N73 V48:V73">
    <cfRule type="expression" dxfId="16" priority="7">
      <formula>$A48=FALSE()</formula>
    </cfRule>
  </conditionalFormatting>
  <conditionalFormatting sqref="N79:N90">
    <cfRule type="expression" dxfId="15" priority="15">
      <formula>$C79=""</formula>
    </cfRule>
  </conditionalFormatting>
  <conditionalFormatting sqref="N94">
    <cfRule type="expression" dxfId="14" priority="16">
      <formula>$D94=ValOpt</formula>
    </cfRule>
  </conditionalFormatting>
  <conditionalFormatting sqref="P79:P90">
    <cfRule type="expression" dxfId="13" priority="14">
      <formula>$C79="Välj Vara/Tjänst"</formula>
    </cfRule>
  </conditionalFormatting>
  <conditionalFormatting sqref="T3 T243">
    <cfRule type="expression" dxfId="12" priority="45">
      <formula>LarmStatus</formula>
    </cfRule>
  </conditionalFormatting>
  <conditionalFormatting sqref="T48:W73 P48:P73">
    <cfRule type="expression" dxfId="11" priority="9">
      <formula>$C48="Välj Vara/Tjänst"</formula>
    </cfRule>
  </conditionalFormatting>
  <conditionalFormatting sqref="W79:W90">
    <cfRule type="expression" dxfId="10" priority="13">
      <formula>$C79="Välj Vara/Tjänst"</formula>
    </cfRule>
  </conditionalFormatting>
  <dataValidations count="14">
    <dataValidation type="list" allowBlank="1" showInputMessage="1" showErrorMessage="1" sqref="P17 P139:P148 P114:P133" xr:uid="{73ADF9BA-C399-4658-B591-575D66625B1C}">
      <formula1>"Ja,Nej"</formula1>
    </dataValidation>
    <dataValidation type="list" allowBlank="1" showInputMessage="1" showErrorMessage="1" error="Välj ett alternativ från listan" sqref="C48:E73" xr:uid="{71051F34-516A-4B45-AE30-C6CDF7261B97}">
      <formula1>ResOpt</formula1>
    </dataValidation>
    <dataValidation type="list" allowBlank="1" showInputMessage="1" showErrorMessage="1" sqref="I33" xr:uid="{E2118201-2B3E-4846-875B-8C5470E0C1B6}">
      <formula1>",Ja,Nej"</formula1>
    </dataValidation>
    <dataValidation type="list" allowBlank="1" showInputMessage="1" showErrorMessage="1" error="Välj ett alternativ från listan_x000a_" sqref="D114:G133 D139:G148 D150:G159" xr:uid="{82E9B406-4271-46B7-9C2C-BFBA2BB4386A}">
      <formula1>INDIRECT(A114)</formula1>
    </dataValidation>
    <dataValidation type="whole" allowBlank="1" showInputMessage="1" showErrorMessage="1" sqref="M48:N73" xr:uid="{228BA534-FD56-426F-9AD1-F7814E9F7052}">
      <formula1>0</formula1>
      <formula2>999999</formula2>
    </dataValidation>
    <dataValidation type="list" allowBlank="1" showInputMessage="1" showErrorMessage="1" error="Välj ett alternativ från listan" sqref="K48:K73" xr:uid="{1DEFD500-5BE0-4114-9699-CDB4E79EA692}">
      <formula1>IF(INDEX(Bokningssystem,MATCH($C48,ResOpt,0)),TblTom,TblInomUtanför)</formula1>
    </dataValidation>
    <dataValidation type="list" allowBlank="1" showInputMessage="1" showErrorMessage="1" sqref="C79:E90" xr:uid="{655AD711-C2FD-43C8-B3FD-73E676A45B68}">
      <formula1>Tilläggstjänster</formula1>
    </dataValidation>
    <dataValidation type="whole" allowBlank="1" showInputMessage="1" showErrorMessage="1" sqref="M79:M90" xr:uid="{45BA11E4-AD68-4781-88B6-4AFB75EA9BD0}">
      <formula1>0</formula1>
      <formula2>9999999</formula2>
    </dataValidation>
    <dataValidation type="list" allowBlank="1" showInputMessage="1" showErrorMessage="1" sqref="N79:N90" xr:uid="{50AB3182-977F-4297-8A17-8C864B893094}">
      <formula1>IF($C79="Se fritext",TblEnhet,TblTom)</formula1>
    </dataValidation>
    <dataValidation type="list" allowBlank="1" showInputMessage="1" showErrorMessage="1" sqref="B190:I190" xr:uid="{8243D040-482E-4AEF-A49A-22BE953C80D6}">
      <formula1>TblFaktAlt</formula1>
    </dataValidation>
    <dataValidation type="list" allowBlank="1" showInputMessage="1" showErrorMessage="1" error="Välj ja eller nej" sqref="N94" xr:uid="{BFD051B6-F741-4455-B0BF-A0FB78A807E7}">
      <formula1>"Ja,Nej"</formula1>
    </dataValidation>
    <dataValidation type="date" allowBlank="1" showInputMessage="1" showErrorMessage="1" errorTitle="Felaktigt datumformat" error="Ange ett datum i formatet ÅÅÅÅ-MM-DD" promptTitle="Datum" prompt="Datum i datumformatet ÅÅÅÅ-MM-DD_x000a_" sqref="B37:E37 G37:H37" xr:uid="{AC9F0FAC-A52F-4E35-8228-BDA4D2BD7A2E}">
      <formula1>43831</formula1>
      <formula2>73050</formula2>
    </dataValidation>
    <dataValidation type="date" allowBlank="1" showInputMessage="1" showErrorMessage="1" errorTitle="Felaktigt datumformat" error="Ange ett datum i formatet ÅÅÅÅ-MM-DD" promptTitle="Datum" prompt="Datum i datumformatet ÅÅÅÅ-MM-DD" sqref="B31:E31 B34:E34" xr:uid="{FC19A653-B8BB-409C-B2C6-700A3F111BE9}">
      <formula1>43831</formula1>
      <formula2>73050</formula2>
    </dataValidation>
    <dataValidation type="decimal" allowBlank="1" showInputMessage="1" showErrorMessage="1" error="Ange ett tal" sqref="T48:T73 V48:V73 W79:W90" xr:uid="{663209D9-4072-40B9-882A-FEA1815C28A5}">
      <formula1>0</formula1>
      <formula2>999999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1:AS254"/>
  <sheetViews>
    <sheetView showGridLines="0" zoomScaleNormal="100" workbookViewId="0">
      <selection activeCell="B9" sqref="B9:G9"/>
    </sheetView>
  </sheetViews>
  <sheetFormatPr defaultColWidth="9.140625" defaultRowHeight="12.75" x14ac:dyDescent="0.2"/>
  <cols>
    <col min="1" max="1" width="5.140625" style="134" bestFit="1" customWidth="1"/>
    <col min="2" max="9" width="10.28515625" style="25" customWidth="1"/>
    <col min="10" max="10" width="10.42578125" style="25" customWidth="1"/>
    <col min="11" max="11" width="11.5703125" style="25" customWidth="1"/>
    <col min="12" max="12" width="15" style="25" customWidth="1"/>
    <col min="13" max="13" width="15.85546875" style="25" customWidth="1"/>
    <col min="14" max="14" width="14" style="25" customWidth="1"/>
    <col min="15" max="15" width="11.7109375" style="25" customWidth="1"/>
    <col min="16" max="18" width="19.140625" style="25" customWidth="1"/>
    <col min="19" max="19" width="10.28515625" style="25" customWidth="1"/>
    <col min="20" max="20" width="10.5703125" style="25" customWidth="1"/>
    <col min="21" max="21" width="9.5703125" style="25" customWidth="1"/>
    <col min="22" max="22" width="11.28515625" style="25" bestFit="1" customWidth="1"/>
    <col min="23" max="23" width="11.28515625" style="25" customWidth="1"/>
    <col min="24" max="25" width="8.7109375" style="25" customWidth="1"/>
    <col min="26" max="26" width="8.5703125" style="25" customWidth="1"/>
    <col min="27" max="27" width="8.7109375" style="173" hidden="1" customWidth="1"/>
    <col min="28" max="33" width="8.7109375" style="174" hidden="1" customWidth="1"/>
    <col min="34" max="35" width="8.7109375" style="175"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134" t="b">
        <f>OR(INDEX(Admin!$S$3:$S$9,MATCH(B1,Admin!$Q$3:$Q$9,0)),AdminMode)</f>
        <v>0</v>
      </c>
      <c r="B1" s="134" t="s">
        <v>282</v>
      </c>
      <c r="AI1" s="175" t="b">
        <f>OR(AH:AH)</f>
        <v>1</v>
      </c>
    </row>
    <row r="2" spans="1:35" x14ac:dyDescent="0.2">
      <c r="G2" s="26"/>
      <c r="J2" s="41"/>
      <c r="M2" s="47"/>
      <c r="O2" s="22" t="str">
        <f>"Avrop nr: "&amp;B15</f>
        <v xml:space="preserve">Avrop nr: </v>
      </c>
      <c r="W2" s="22" t="str">
        <f>"Avrop nr: "&amp;B15</f>
        <v xml:space="preserve">Avrop nr: </v>
      </c>
    </row>
    <row r="3" spans="1:35" ht="26.25" customHeight="1" x14ac:dyDescent="0.2">
      <c r="B3" s="435" t="s">
        <v>73</v>
      </c>
      <c r="C3" s="435"/>
      <c r="D3" s="436"/>
      <c r="E3" s="436"/>
      <c r="P3" s="435" t="s">
        <v>74</v>
      </c>
      <c r="Q3" s="437"/>
      <c r="R3" s="436"/>
      <c r="T3" s="438" t="str">
        <f>IF(LarmStatus,"Minst ett av de obligatoriska kraven är inte ifyllda. Fel hittat på rad: "&amp;MATCH(TRUE,$AH:$AH,0),"")</f>
        <v>Minst ett av de obligatoriska kraven är inte ifyllda. Fel hittat på rad: 9</v>
      </c>
      <c r="U3" s="438"/>
      <c r="V3" s="438"/>
      <c r="W3" s="438"/>
      <c r="X3" s="26"/>
      <c r="Y3" s="26"/>
      <c r="Z3" s="26"/>
      <c r="AD3" s="176"/>
    </row>
    <row r="4" spans="1:35" ht="32.25" customHeight="1" x14ac:dyDescent="0.35">
      <c r="B4" s="439" t="s">
        <v>122</v>
      </c>
      <c r="C4" s="440"/>
      <c r="D4" s="440"/>
      <c r="E4" s="440"/>
      <c r="F4" s="440"/>
      <c r="G4" s="440"/>
      <c r="H4" s="440"/>
      <c r="I4" s="440"/>
      <c r="J4" s="452" t="s">
        <v>236</v>
      </c>
      <c r="K4" s="453"/>
      <c r="L4" s="453"/>
      <c r="M4" s="453"/>
      <c r="N4" s="453"/>
      <c r="O4" s="454"/>
      <c r="P4" s="443" t="s">
        <v>263</v>
      </c>
      <c r="Q4" s="443"/>
      <c r="R4" s="443"/>
      <c r="S4" s="443"/>
      <c r="T4" s="443"/>
      <c r="U4" s="443"/>
      <c r="V4" s="443"/>
      <c r="W4" s="444"/>
      <c r="Z4" s="27"/>
    </row>
    <row r="5" spans="1:35" ht="63" customHeight="1" x14ac:dyDescent="0.2">
      <c r="B5" s="441"/>
      <c r="C5" s="442"/>
      <c r="D5" s="442"/>
      <c r="E5" s="442"/>
      <c r="F5" s="442"/>
      <c r="G5" s="442"/>
      <c r="H5" s="442"/>
      <c r="I5" s="442"/>
      <c r="J5" s="455" t="str">
        <f>Ramavtalsområde</f>
        <v>Resebyråtjänster</v>
      </c>
      <c r="K5" s="456"/>
      <c r="L5" s="456"/>
      <c r="M5" s="456"/>
      <c r="N5" s="456"/>
      <c r="O5" s="457"/>
      <c r="P5" s="445"/>
      <c r="Q5" s="445"/>
      <c r="R5" s="445"/>
      <c r="S5" s="445"/>
      <c r="T5" s="445"/>
      <c r="U5" s="445"/>
      <c r="V5" s="445"/>
      <c r="W5" s="446"/>
      <c r="AC5" s="176"/>
      <c r="AD5" s="176"/>
      <c r="AE5" s="176"/>
      <c r="AF5" s="176"/>
    </row>
    <row r="6" spans="1:35" ht="26.25" customHeight="1" x14ac:dyDescent="0.2">
      <c r="B6" s="447" t="s">
        <v>158</v>
      </c>
      <c r="C6" s="447"/>
      <c r="D6" s="447"/>
      <c r="E6" s="447"/>
      <c r="F6" s="447"/>
      <c r="G6" s="447"/>
      <c r="H6" s="447"/>
      <c r="I6" s="447"/>
      <c r="J6" s="449" t="s">
        <v>444</v>
      </c>
      <c r="K6" s="450"/>
      <c r="L6" s="450"/>
      <c r="M6" s="450"/>
      <c r="N6" s="450"/>
      <c r="O6" s="451"/>
      <c r="P6" s="26"/>
      <c r="Q6" s="2"/>
      <c r="R6" s="2"/>
      <c r="S6" s="2"/>
      <c r="T6" s="2"/>
      <c r="U6" s="2"/>
      <c r="V6" s="2"/>
      <c r="W6" s="2"/>
      <c r="AC6" s="176"/>
      <c r="AD6" s="176"/>
      <c r="AE6" s="176"/>
      <c r="AF6" s="176"/>
    </row>
    <row r="7" spans="1:35" ht="18" customHeight="1" x14ac:dyDescent="0.2">
      <c r="B7" s="448" t="s">
        <v>72</v>
      </c>
      <c r="C7" s="448"/>
      <c r="D7" s="448"/>
      <c r="E7" s="448"/>
      <c r="F7" s="448"/>
      <c r="G7" s="448"/>
      <c r="H7" s="448"/>
      <c r="I7" s="448"/>
      <c r="J7" s="449"/>
      <c r="K7" s="450"/>
      <c r="L7" s="450"/>
      <c r="M7" s="450"/>
      <c r="N7" s="450"/>
      <c r="O7" s="451"/>
      <c r="P7" s="28" t="s">
        <v>29</v>
      </c>
      <c r="Q7" s="2"/>
      <c r="R7" s="2"/>
      <c r="S7" s="2"/>
      <c r="T7" s="2"/>
      <c r="U7" s="2"/>
      <c r="V7" s="2"/>
      <c r="W7" s="2"/>
      <c r="AC7" s="176"/>
      <c r="AD7" s="176"/>
      <c r="AE7" s="176"/>
      <c r="AF7" s="176"/>
    </row>
    <row r="8" spans="1:35" ht="27.75" customHeight="1" x14ac:dyDescent="0.2">
      <c r="B8" s="331" t="s">
        <v>6</v>
      </c>
      <c r="C8" s="364"/>
      <c r="D8" s="364"/>
      <c r="E8" s="364"/>
      <c r="F8" s="364"/>
      <c r="G8" s="364"/>
      <c r="H8" s="331" t="s">
        <v>31</v>
      </c>
      <c r="I8" s="425"/>
      <c r="J8" s="458" t="str">
        <f>Ramavtalsnummer</f>
        <v>23.3-9790-2023</v>
      </c>
      <c r="K8" s="459"/>
      <c r="L8" s="459"/>
      <c r="M8" s="459"/>
      <c r="N8" s="459"/>
      <c r="O8" s="460"/>
      <c r="P8" s="424" t="s">
        <v>30</v>
      </c>
      <c r="Q8" s="424"/>
      <c r="R8" s="424"/>
      <c r="S8" s="424"/>
      <c r="T8" s="424"/>
      <c r="U8" s="424"/>
      <c r="V8" s="424" t="s">
        <v>31</v>
      </c>
      <c r="W8" s="424"/>
      <c r="AC8" s="176"/>
      <c r="AD8" s="176"/>
      <c r="AE8" s="176"/>
      <c r="AF8" s="176"/>
    </row>
    <row r="9" spans="1:35" ht="19.5" customHeight="1" x14ac:dyDescent="0.2">
      <c r="B9" s="418"/>
      <c r="C9" s="419"/>
      <c r="D9" s="419"/>
      <c r="E9" s="419"/>
      <c r="F9" s="419"/>
      <c r="G9" s="419"/>
      <c r="H9" s="418"/>
      <c r="I9" s="420"/>
      <c r="J9" s="354" t="s">
        <v>249</v>
      </c>
      <c r="K9" s="355"/>
      <c r="L9" s="355"/>
      <c r="M9" s="355"/>
      <c r="N9" s="355"/>
      <c r="O9" s="356"/>
      <c r="P9" s="426"/>
      <c r="Q9" s="426"/>
      <c r="R9" s="426"/>
      <c r="S9" s="426"/>
      <c r="T9" s="426"/>
      <c r="U9" s="426"/>
      <c r="V9" s="427"/>
      <c r="W9" s="427"/>
      <c r="AA9" s="173" t="b">
        <f>IF(P9="",TRUE,FALSE)</f>
        <v>1</v>
      </c>
      <c r="AB9" s="174" t="b">
        <f>IF(V9="",TRUE,FALSE)</f>
        <v>1</v>
      </c>
      <c r="AC9" s="176"/>
      <c r="AD9" s="176"/>
      <c r="AE9" s="176"/>
      <c r="AF9" s="176"/>
      <c r="AH9" s="175" t="b">
        <f>OR(AA9:AG9)</f>
        <v>1</v>
      </c>
    </row>
    <row r="10" spans="1:35" s="29" customFormat="1" ht="27.75" customHeight="1" x14ac:dyDescent="0.2">
      <c r="A10" s="135"/>
      <c r="B10" s="422" t="s">
        <v>7</v>
      </c>
      <c r="C10" s="422"/>
      <c r="D10" s="422"/>
      <c r="E10" s="422" t="s">
        <v>5</v>
      </c>
      <c r="F10" s="422"/>
      <c r="G10" s="422"/>
      <c r="H10" s="422" t="s">
        <v>56</v>
      </c>
      <c r="I10" s="422"/>
      <c r="J10" s="357" t="str">
        <f>"Version "&amp;CurrentVersion</f>
        <v>Version 1.10</v>
      </c>
      <c r="K10" s="358"/>
      <c r="L10" s="358"/>
      <c r="M10" s="358"/>
      <c r="N10" s="358"/>
      <c r="O10" s="359"/>
      <c r="P10" s="424" t="s">
        <v>1</v>
      </c>
      <c r="Q10" s="424"/>
      <c r="R10" s="424"/>
      <c r="S10" s="424"/>
      <c r="T10" s="424" t="s">
        <v>3</v>
      </c>
      <c r="U10" s="424"/>
      <c r="V10" s="424"/>
      <c r="W10" s="424"/>
      <c r="AA10" s="177"/>
      <c r="AB10" s="174"/>
      <c r="AC10" s="176"/>
      <c r="AD10" s="176"/>
      <c r="AE10" s="176"/>
      <c r="AF10" s="176"/>
      <c r="AG10" s="176"/>
      <c r="AH10" s="175"/>
      <c r="AI10" s="175"/>
    </row>
    <row r="11" spans="1:35" ht="19.5" customHeight="1" x14ac:dyDescent="0.2">
      <c r="B11" s="421"/>
      <c r="C11" s="421"/>
      <c r="D11" s="421"/>
      <c r="E11" s="421"/>
      <c r="F11" s="421"/>
      <c r="G11" s="421"/>
      <c r="H11" s="421"/>
      <c r="I11" s="421"/>
      <c r="P11" s="427"/>
      <c r="Q11" s="427"/>
      <c r="R11" s="427"/>
      <c r="S11" s="427"/>
      <c r="T11" s="427"/>
      <c r="U11" s="427"/>
      <c r="V11" s="427"/>
      <c r="W11" s="427"/>
      <c r="AA11" s="173" t="b">
        <f>IF(P11="",TRUE,FALSE)</f>
        <v>1</v>
      </c>
      <c r="AB11" s="174" t="b">
        <f>IF(T11="",TRUE,FALSE)</f>
        <v>1</v>
      </c>
      <c r="AC11" s="176"/>
      <c r="AD11" s="176"/>
      <c r="AE11" s="176"/>
      <c r="AF11" s="176"/>
      <c r="AH11" s="175" t="b">
        <f>OR(AA11:AG11)</f>
        <v>1</v>
      </c>
    </row>
    <row r="12" spans="1:35" ht="27.75" customHeight="1" x14ac:dyDescent="0.2">
      <c r="B12" s="422" t="s">
        <v>55</v>
      </c>
      <c r="C12" s="422"/>
      <c r="D12" s="422"/>
      <c r="E12" s="422" t="s">
        <v>1</v>
      </c>
      <c r="F12" s="422"/>
      <c r="G12" s="422"/>
      <c r="H12" s="422" t="s">
        <v>2</v>
      </c>
      <c r="I12" s="422"/>
      <c r="P12" s="424" t="s">
        <v>7</v>
      </c>
      <c r="Q12" s="424"/>
      <c r="R12" s="424"/>
      <c r="S12" s="365"/>
      <c r="T12" s="424" t="s">
        <v>5</v>
      </c>
      <c r="U12" s="424"/>
      <c r="V12" s="424" t="s">
        <v>56</v>
      </c>
      <c r="W12" s="424"/>
      <c r="AC12" s="176"/>
      <c r="AD12" s="176"/>
      <c r="AE12" s="176"/>
      <c r="AF12" s="176"/>
    </row>
    <row r="13" spans="1:35" ht="19.5" customHeight="1" x14ac:dyDescent="0.2">
      <c r="B13" s="421"/>
      <c r="C13" s="421"/>
      <c r="D13" s="421"/>
      <c r="E13" s="421"/>
      <c r="F13" s="421"/>
      <c r="G13" s="421"/>
      <c r="H13" s="421"/>
      <c r="I13" s="421"/>
      <c r="P13" s="427"/>
      <c r="Q13" s="427"/>
      <c r="R13" s="427"/>
      <c r="S13" s="432"/>
      <c r="T13" s="427"/>
      <c r="U13" s="427"/>
      <c r="V13" s="427"/>
      <c r="W13" s="427"/>
      <c r="AA13" s="173" t="b">
        <f>IF(P13="",TRUE,FALSE)</f>
        <v>1</v>
      </c>
      <c r="AB13" s="174" t="b">
        <f>IF(T13="",TRUE,FALSE)</f>
        <v>1</v>
      </c>
      <c r="AC13" s="174" t="b">
        <f>IF(V13="",TRUE,FALSE)</f>
        <v>1</v>
      </c>
      <c r="AD13" s="176"/>
      <c r="AE13" s="176"/>
      <c r="AF13" s="176"/>
      <c r="AH13" s="175" t="b">
        <f>OR(AA13:AG13)</f>
        <v>1</v>
      </c>
    </row>
    <row r="14" spans="1:35" ht="27.75" customHeight="1" x14ac:dyDescent="0.2">
      <c r="B14" s="422" t="s">
        <v>134</v>
      </c>
      <c r="C14" s="422"/>
      <c r="D14" s="422"/>
      <c r="E14" s="331" t="s">
        <v>3</v>
      </c>
      <c r="F14" s="364"/>
      <c r="G14" s="364"/>
      <c r="H14" s="364"/>
      <c r="I14" s="425"/>
      <c r="P14" s="365" t="s">
        <v>2</v>
      </c>
      <c r="Q14" s="366"/>
      <c r="R14" s="366"/>
      <c r="S14" s="366"/>
      <c r="T14" s="365" t="s">
        <v>32</v>
      </c>
      <c r="U14" s="366"/>
      <c r="V14" s="366"/>
      <c r="W14" s="367"/>
      <c r="AC14" s="176"/>
      <c r="AD14" s="176"/>
      <c r="AE14" s="176"/>
      <c r="AF14" s="176"/>
    </row>
    <row r="15" spans="1:35" ht="19.5" customHeight="1" x14ac:dyDescent="0.2">
      <c r="B15" s="421"/>
      <c r="C15" s="421"/>
      <c r="D15" s="421"/>
      <c r="E15" s="418" t="s">
        <v>0</v>
      </c>
      <c r="F15" s="419"/>
      <c r="G15" s="419"/>
      <c r="H15" s="419"/>
      <c r="I15" s="420"/>
      <c r="P15" s="405"/>
      <c r="Q15" s="406"/>
      <c r="R15" s="406"/>
      <c r="S15" s="406"/>
      <c r="T15" s="405"/>
      <c r="U15" s="406"/>
      <c r="V15" s="406"/>
      <c r="W15" s="407"/>
      <c r="AA15" s="173" t="b">
        <f>IF(P15="",TRUE,FALSE)</f>
        <v>1</v>
      </c>
      <c r="AB15" s="174" t="b">
        <f>IF(T15="",TRUE,FALSE)</f>
        <v>1</v>
      </c>
      <c r="AC15" s="176"/>
      <c r="AD15" s="176"/>
      <c r="AE15" s="176"/>
      <c r="AF15" s="176"/>
      <c r="AH15" s="175" t="b">
        <f>OR(AA15:AG15)</f>
        <v>1</v>
      </c>
    </row>
    <row r="16" spans="1:35" ht="27.75" customHeight="1" x14ac:dyDescent="0.2">
      <c r="B16" s="422" t="s">
        <v>400</v>
      </c>
      <c r="C16" s="422"/>
      <c r="D16" s="422"/>
      <c r="E16" s="364"/>
      <c r="F16" s="364"/>
      <c r="G16" s="364"/>
      <c r="H16" s="364"/>
      <c r="I16" s="364"/>
      <c r="J16" s="41"/>
      <c r="P16" s="365" t="s">
        <v>33</v>
      </c>
      <c r="Q16" s="366"/>
      <c r="R16" s="367"/>
      <c r="S16" s="365" t="s">
        <v>246</v>
      </c>
      <c r="T16" s="366"/>
      <c r="U16" s="366"/>
      <c r="V16" s="366"/>
      <c r="W16" s="367"/>
      <c r="AC16" s="176"/>
      <c r="AD16" s="176"/>
      <c r="AE16" s="176"/>
      <c r="AF16" s="176"/>
    </row>
    <row r="17" spans="2:34" ht="19.5" customHeight="1" x14ac:dyDescent="0.2">
      <c r="B17" s="421"/>
      <c r="C17" s="421"/>
      <c r="D17" s="421"/>
      <c r="E17" s="428" t="s">
        <v>0</v>
      </c>
      <c r="F17" s="428"/>
      <c r="G17" s="428"/>
      <c r="H17" s="428"/>
      <c r="I17" s="428"/>
      <c r="P17" s="432"/>
      <c r="Q17" s="433"/>
      <c r="R17" s="434"/>
      <c r="S17" s="429"/>
      <c r="T17" s="430"/>
      <c r="U17" s="430"/>
      <c r="V17" s="430"/>
      <c r="W17" s="431"/>
      <c r="AA17" s="173" t="b">
        <f>IF(OR(P17="Ja",P17="Nej"),FALSE,TRUE)</f>
        <v>1</v>
      </c>
      <c r="AB17" s="176" t="b">
        <f>AND(P17="Nej",S17="")</f>
        <v>0</v>
      </c>
      <c r="AC17" s="176"/>
      <c r="AD17" s="176"/>
      <c r="AE17" s="176"/>
      <c r="AF17" s="176"/>
      <c r="AH17" s="175" t="b">
        <f>OR(AA17:AG17)</f>
        <v>1</v>
      </c>
    </row>
    <row r="18" spans="2:34" ht="19.5" customHeight="1" x14ac:dyDescent="0.2">
      <c r="B18" s="220"/>
      <c r="C18" s="220"/>
      <c r="D18" s="220"/>
      <c r="E18" s="220"/>
      <c r="F18" s="220"/>
      <c r="G18" s="220"/>
      <c r="H18" s="220"/>
      <c r="I18" s="220"/>
      <c r="P18" s="221"/>
      <c r="Q18" s="221"/>
      <c r="R18" s="221"/>
      <c r="S18" s="223"/>
      <c r="T18" s="223"/>
      <c r="U18" s="223"/>
      <c r="V18" s="223"/>
      <c r="W18" s="223"/>
      <c r="AC18" s="176"/>
      <c r="AD18" s="176"/>
      <c r="AE18" s="176"/>
      <c r="AF18" s="176"/>
    </row>
    <row r="19" spans="2:34" ht="17.25" customHeight="1" x14ac:dyDescent="0.2">
      <c r="B19" s="26" t="s">
        <v>232</v>
      </c>
      <c r="P19" s="26" t="s">
        <v>233</v>
      </c>
      <c r="AC19" s="176"/>
      <c r="AD19" s="176"/>
      <c r="AE19" s="176"/>
      <c r="AF19" s="176"/>
    </row>
    <row r="20" spans="2:34" ht="12.75" customHeight="1" x14ac:dyDescent="0.2">
      <c r="B20" s="390" t="s">
        <v>261</v>
      </c>
      <c r="C20" s="391"/>
      <c r="D20" s="391"/>
      <c r="E20" s="391"/>
      <c r="F20" s="391"/>
      <c r="G20" s="391"/>
      <c r="H20" s="391"/>
      <c r="I20" s="392"/>
      <c r="P20" s="390" t="s">
        <v>262</v>
      </c>
      <c r="Q20" s="391"/>
      <c r="R20" s="391"/>
      <c r="S20" s="391"/>
      <c r="T20" s="391"/>
      <c r="U20" s="391"/>
      <c r="V20" s="391"/>
      <c r="W20" s="392"/>
      <c r="AC20" s="176"/>
      <c r="AD20" s="176"/>
      <c r="AE20" s="176"/>
      <c r="AF20" s="176"/>
    </row>
    <row r="21" spans="2:34" ht="12.75" customHeight="1" x14ac:dyDescent="0.2">
      <c r="B21" s="393"/>
      <c r="C21" s="394"/>
      <c r="D21" s="394"/>
      <c r="E21" s="394"/>
      <c r="F21" s="394"/>
      <c r="G21" s="394"/>
      <c r="H21" s="394"/>
      <c r="I21" s="395"/>
      <c r="P21" s="393"/>
      <c r="Q21" s="394"/>
      <c r="R21" s="394"/>
      <c r="S21" s="394"/>
      <c r="T21" s="394"/>
      <c r="U21" s="394"/>
      <c r="V21" s="394"/>
      <c r="W21" s="395"/>
      <c r="AC21" s="176"/>
      <c r="AD21" s="176"/>
      <c r="AE21" s="176"/>
      <c r="AF21" s="176"/>
    </row>
    <row r="22" spans="2:34" ht="12.75" customHeight="1" x14ac:dyDescent="0.2">
      <c r="B22" s="393"/>
      <c r="C22" s="394"/>
      <c r="D22" s="394"/>
      <c r="E22" s="394"/>
      <c r="F22" s="394"/>
      <c r="G22" s="394"/>
      <c r="H22" s="394"/>
      <c r="I22" s="395"/>
      <c r="P22" s="393"/>
      <c r="Q22" s="394"/>
      <c r="R22" s="394"/>
      <c r="S22" s="394"/>
      <c r="T22" s="394"/>
      <c r="U22" s="394"/>
      <c r="V22" s="394"/>
      <c r="W22" s="395"/>
      <c r="AC22" s="176"/>
      <c r="AD22" s="176"/>
      <c r="AE22" s="176"/>
      <c r="AF22" s="176"/>
    </row>
    <row r="23" spans="2:34" ht="12.75" customHeight="1" x14ac:dyDescent="0.2">
      <c r="B23" s="393"/>
      <c r="C23" s="394"/>
      <c r="D23" s="394"/>
      <c r="E23" s="394"/>
      <c r="F23" s="394"/>
      <c r="G23" s="394"/>
      <c r="H23" s="394"/>
      <c r="I23" s="395"/>
      <c r="P23" s="393"/>
      <c r="Q23" s="394"/>
      <c r="R23" s="394"/>
      <c r="S23" s="394"/>
      <c r="T23" s="394"/>
      <c r="U23" s="394"/>
      <c r="V23" s="394"/>
      <c r="W23" s="395"/>
      <c r="AC23" s="176"/>
      <c r="AD23" s="176"/>
      <c r="AE23" s="176"/>
      <c r="AF23" s="176"/>
    </row>
    <row r="24" spans="2:34" ht="54.4" customHeight="1" x14ac:dyDescent="0.2">
      <c r="B24" s="393"/>
      <c r="C24" s="394"/>
      <c r="D24" s="394"/>
      <c r="E24" s="394"/>
      <c r="F24" s="394"/>
      <c r="G24" s="394"/>
      <c r="H24" s="394"/>
      <c r="I24" s="395"/>
      <c r="P24" s="396"/>
      <c r="Q24" s="397"/>
      <c r="R24" s="397"/>
      <c r="S24" s="397"/>
      <c r="T24" s="397"/>
      <c r="U24" s="397"/>
      <c r="V24" s="397"/>
      <c r="W24" s="398"/>
      <c r="AC24" s="176"/>
      <c r="AD24" s="176"/>
      <c r="AE24" s="176"/>
      <c r="AF24" s="176"/>
    </row>
    <row r="25" spans="2:34" ht="43.15" customHeight="1" x14ac:dyDescent="0.2">
      <c r="B25" s="396"/>
      <c r="C25" s="397"/>
      <c r="D25" s="397"/>
      <c r="E25" s="397"/>
      <c r="F25" s="397"/>
      <c r="G25" s="397"/>
      <c r="H25" s="397"/>
      <c r="I25" s="398"/>
      <c r="AC25" s="176"/>
      <c r="AD25" s="176"/>
      <c r="AE25" s="176"/>
      <c r="AF25" s="176"/>
    </row>
    <row r="26" spans="2:34" ht="17.25" customHeight="1" x14ac:dyDescent="0.2">
      <c r="B26" s="53"/>
      <c r="C26" s="38"/>
      <c r="D26" s="38"/>
      <c r="E26" s="38"/>
      <c r="F26" s="38"/>
      <c r="G26" s="38"/>
      <c r="H26" s="38"/>
      <c r="P26" s="26" t="s">
        <v>247</v>
      </c>
    </row>
    <row r="27" spans="2:34" ht="55.5" customHeight="1" x14ac:dyDescent="0.2">
      <c r="B27" s="44" t="s">
        <v>228</v>
      </c>
      <c r="P27" s="408" t="s">
        <v>248</v>
      </c>
      <c r="Q27" s="409"/>
      <c r="R27" s="409"/>
      <c r="S27" s="409"/>
      <c r="T27" s="409"/>
      <c r="U27" s="409"/>
      <c r="V27" s="409"/>
      <c r="W27" s="410"/>
      <c r="AC27" s="176"/>
      <c r="AD27" s="176"/>
      <c r="AE27" s="176"/>
      <c r="AF27" s="176"/>
    </row>
    <row r="28" spans="2:34" ht="115.5" customHeight="1" x14ac:dyDescent="0.2">
      <c r="B28" s="400"/>
      <c r="C28" s="401"/>
      <c r="D28" s="401"/>
      <c r="E28" s="401"/>
      <c r="F28" s="401"/>
      <c r="G28" s="401"/>
      <c r="H28" s="401"/>
      <c r="I28" s="401"/>
      <c r="P28" s="402"/>
      <c r="Q28" s="403"/>
      <c r="R28" s="403"/>
      <c r="S28" s="403"/>
      <c r="T28" s="403"/>
      <c r="U28" s="403"/>
      <c r="V28" s="403"/>
      <c r="W28" s="404"/>
      <c r="AC28" s="176"/>
      <c r="AD28" s="176"/>
      <c r="AE28" s="176"/>
      <c r="AF28" s="176"/>
    </row>
    <row r="29" spans="2:34" ht="17.25" customHeight="1" x14ac:dyDescent="0.2">
      <c r="B29" s="53"/>
      <c r="C29" s="38"/>
      <c r="D29" s="38"/>
      <c r="E29" s="38"/>
      <c r="F29" s="38"/>
      <c r="G29" s="38"/>
      <c r="H29" s="38"/>
    </row>
    <row r="30" spans="2:34" ht="27.75" customHeight="1" x14ac:dyDescent="0.2">
      <c r="B30" s="399" t="s">
        <v>239</v>
      </c>
      <c r="C30" s="399"/>
      <c r="D30" s="399" t="s">
        <v>240</v>
      </c>
      <c r="E30" s="399"/>
      <c r="G30" s="341" t="s">
        <v>110</v>
      </c>
      <c r="H30" s="341"/>
      <c r="I30" s="341"/>
    </row>
    <row r="31" spans="2:34" ht="19.5" customHeight="1" x14ac:dyDescent="0.2">
      <c r="B31" s="388"/>
      <c r="C31" s="389"/>
      <c r="D31" s="423"/>
      <c r="E31" s="423"/>
      <c r="G31" s="400" t="str">
        <f>E15</f>
        <v>     </v>
      </c>
      <c r="H31" s="400"/>
      <c r="I31" s="400"/>
    </row>
    <row r="32" spans="2:34" ht="12.75" customHeight="1" x14ac:dyDescent="0.2"/>
    <row r="33" spans="1:43" ht="27.75" customHeight="1" x14ac:dyDescent="0.2">
      <c r="B33" s="399" t="s">
        <v>50</v>
      </c>
      <c r="C33" s="399"/>
      <c r="D33" s="399" t="s">
        <v>51</v>
      </c>
      <c r="E33" s="399"/>
      <c r="G33" s="412" t="s">
        <v>256</v>
      </c>
      <c r="H33" s="413"/>
      <c r="I33" s="416"/>
    </row>
    <row r="34" spans="1:43" ht="19.5" customHeight="1" x14ac:dyDescent="0.2">
      <c r="B34" s="388"/>
      <c r="C34" s="389"/>
      <c r="D34" s="411"/>
      <c r="E34" s="411"/>
      <c r="G34" s="414"/>
      <c r="H34" s="415"/>
      <c r="I34" s="417"/>
      <c r="P34" s="54"/>
      <c r="Q34" s="54"/>
      <c r="R34" s="54"/>
    </row>
    <row r="35" spans="1:43" ht="12.75" customHeight="1" x14ac:dyDescent="0.2">
      <c r="F35" s="41"/>
    </row>
    <row r="36" spans="1:43" ht="27.75" customHeight="1" x14ac:dyDescent="0.2">
      <c r="B36" s="399" t="s">
        <v>241</v>
      </c>
      <c r="C36" s="399"/>
      <c r="D36" s="399" t="s">
        <v>242</v>
      </c>
      <c r="E36" s="399"/>
      <c r="G36" s="399" t="s">
        <v>305</v>
      </c>
      <c r="H36" s="399"/>
    </row>
    <row r="37" spans="1:43" ht="19.5" customHeight="1" x14ac:dyDescent="0.2">
      <c r="B37" s="388"/>
      <c r="C37" s="389"/>
      <c r="D37" s="388"/>
      <c r="E37" s="389"/>
      <c r="G37" s="388"/>
      <c r="H37" s="389"/>
      <c r="P37" s="54"/>
      <c r="Q37" s="54"/>
      <c r="R37" s="54"/>
    </row>
    <row r="38" spans="1:43" ht="12.75" customHeight="1" x14ac:dyDescent="0.2"/>
    <row r="39" spans="1:43" ht="26.25" hidden="1" customHeight="1" x14ac:dyDescent="0.2">
      <c r="B39" s="485" t="s">
        <v>226</v>
      </c>
      <c r="C39" s="617"/>
      <c r="D39" s="617"/>
      <c r="E39" s="617"/>
      <c r="F39" s="617"/>
      <c r="G39" s="617"/>
      <c r="H39" s="617"/>
      <c r="I39" s="617"/>
      <c r="J39" s="617"/>
      <c r="K39" s="617"/>
      <c r="L39" s="288"/>
      <c r="M39" s="274"/>
      <c r="N39" s="274"/>
      <c r="AA39" s="271"/>
      <c r="AB39" s="272"/>
      <c r="AC39" s="272"/>
      <c r="AD39" s="272"/>
      <c r="AE39" s="272"/>
      <c r="AF39" s="272"/>
      <c r="AG39" s="272"/>
      <c r="AH39" s="273"/>
      <c r="AI39" s="273"/>
      <c r="AJ39" s="25" t="s">
        <v>299</v>
      </c>
    </row>
    <row r="40" spans="1:43" ht="26.25" hidden="1" customHeight="1" x14ac:dyDescent="0.2">
      <c r="B40" s="618" t="s">
        <v>197</v>
      </c>
      <c r="C40" s="619"/>
      <c r="D40" s="619"/>
      <c r="E40" s="619"/>
      <c r="F40" s="619"/>
      <c r="G40" s="619"/>
      <c r="H40" s="619"/>
      <c r="I40" s="619"/>
      <c r="J40" s="619"/>
      <c r="K40" s="619"/>
      <c r="L40" s="289"/>
      <c r="M40" s="275"/>
      <c r="N40" s="275"/>
      <c r="AA40" s="271"/>
      <c r="AB40" s="272"/>
      <c r="AC40" s="272"/>
      <c r="AD40" s="272"/>
      <c r="AE40" s="272"/>
      <c r="AF40" s="272"/>
      <c r="AG40" s="272"/>
      <c r="AH40" s="273"/>
      <c r="AI40" s="273"/>
      <c r="AJ40" s="25" t="s">
        <v>299</v>
      </c>
    </row>
    <row r="41" spans="1:43" ht="12.75" hidden="1" customHeight="1" x14ac:dyDescent="0.2">
      <c r="B41" s="35"/>
      <c r="C41" s="35"/>
      <c r="D41" s="35"/>
      <c r="E41" s="35"/>
      <c r="F41" s="35"/>
      <c r="G41" s="35"/>
      <c r="H41" s="35"/>
      <c r="I41" s="35"/>
      <c r="J41" s="35"/>
      <c r="K41" s="68"/>
      <c r="AA41" s="271"/>
      <c r="AB41" s="272"/>
      <c r="AC41" s="272"/>
      <c r="AD41" s="272"/>
      <c r="AE41" s="272"/>
      <c r="AF41" s="272"/>
      <c r="AG41" s="272"/>
      <c r="AH41" s="273"/>
      <c r="AI41" s="273"/>
    </row>
    <row r="42" spans="1:43" ht="27.75" hidden="1" customHeight="1" x14ac:dyDescent="0.2">
      <c r="B42" s="485" t="s">
        <v>227</v>
      </c>
      <c r="C42" s="617"/>
      <c r="D42" s="617"/>
      <c r="E42" s="617"/>
      <c r="F42" s="617"/>
      <c r="G42" s="617"/>
      <c r="H42" s="617"/>
      <c r="I42" s="617"/>
      <c r="J42" s="617"/>
      <c r="K42" s="617"/>
      <c r="L42" s="288"/>
      <c r="M42" s="274"/>
      <c r="N42" s="274"/>
      <c r="AA42" s="271"/>
      <c r="AB42" s="272"/>
      <c r="AC42" s="272"/>
      <c r="AD42" s="272"/>
      <c r="AE42" s="272"/>
      <c r="AF42" s="272"/>
      <c r="AG42" s="272"/>
      <c r="AH42" s="273"/>
      <c r="AI42" s="273"/>
      <c r="AJ42" s="25" t="s">
        <v>299</v>
      </c>
    </row>
    <row r="43" spans="1:43" ht="25.5" hidden="1" customHeight="1" x14ac:dyDescent="0.2">
      <c r="B43" s="618" t="s">
        <v>300</v>
      </c>
      <c r="C43" s="619"/>
      <c r="D43" s="619"/>
      <c r="E43" s="619"/>
      <c r="F43" s="619"/>
      <c r="G43" s="619"/>
      <c r="H43" s="619"/>
      <c r="I43" s="619"/>
      <c r="J43" s="619"/>
      <c r="K43" s="619"/>
      <c r="L43" s="289"/>
      <c r="M43" s="275"/>
      <c r="N43" s="275"/>
      <c r="P43" s="276"/>
      <c r="Q43" s="276"/>
      <c r="R43" s="276"/>
      <c r="V43" s="41"/>
      <c r="AA43" s="271"/>
      <c r="AB43" s="272"/>
      <c r="AC43" s="272"/>
      <c r="AD43" s="272"/>
      <c r="AE43" s="272"/>
      <c r="AF43" s="272"/>
      <c r="AG43" s="272"/>
      <c r="AH43" s="273"/>
      <c r="AI43" s="273"/>
      <c r="AJ43" s="25" t="s">
        <v>299</v>
      </c>
    </row>
    <row r="44" spans="1:43" ht="12.75" customHeight="1" x14ac:dyDescent="0.2">
      <c r="B44" s="155"/>
      <c r="C44" s="155"/>
      <c r="D44" s="156"/>
      <c r="E44" s="156"/>
      <c r="F44" s="156"/>
      <c r="L44" s="29"/>
      <c r="M44" s="29"/>
      <c r="N44" s="29"/>
    </row>
    <row r="45" spans="1:43" ht="18" x14ac:dyDescent="0.2">
      <c r="B45" s="387" t="s">
        <v>212</v>
      </c>
      <c r="C45" s="387"/>
      <c r="D45" s="387"/>
      <c r="E45" s="387"/>
      <c r="F45" s="387"/>
      <c r="I45" s="41"/>
      <c r="M45" s="29"/>
      <c r="N45" s="29"/>
      <c r="P45" s="386" t="s">
        <v>52</v>
      </c>
      <c r="Q45" s="386"/>
      <c r="X45" s="157"/>
      <c r="Y45" s="30"/>
      <c r="Z45" s="30"/>
    </row>
    <row r="46" spans="1:43" x14ac:dyDescent="0.2">
      <c r="B46" s="370"/>
      <c r="C46" s="370"/>
      <c r="D46" s="370"/>
      <c r="E46" s="370"/>
      <c r="F46" s="370"/>
      <c r="G46" s="51"/>
      <c r="I46" s="158" t="s">
        <v>171</v>
      </c>
      <c r="P46" s="370"/>
      <c r="Q46" s="370"/>
      <c r="R46" s="370"/>
      <c r="S46" s="370"/>
      <c r="T46" s="370"/>
    </row>
    <row r="47" spans="1:43" ht="51" customHeight="1" x14ac:dyDescent="0.2">
      <c r="B47" s="193" t="s">
        <v>215</v>
      </c>
      <c r="C47" s="377" t="s">
        <v>213</v>
      </c>
      <c r="D47" s="377"/>
      <c r="E47" s="377"/>
      <c r="F47" s="378" t="s">
        <v>384</v>
      </c>
      <c r="G47" s="379"/>
      <c r="H47" s="379"/>
      <c r="I47" s="379"/>
      <c r="J47" s="380"/>
      <c r="K47" s="194" t="s">
        <v>396</v>
      </c>
      <c r="L47" s="198" t="s">
        <v>349</v>
      </c>
      <c r="M47" s="195" t="s">
        <v>308</v>
      </c>
      <c r="N47" s="195" t="s">
        <v>309</v>
      </c>
      <c r="P47" s="487" t="s">
        <v>214</v>
      </c>
      <c r="Q47" s="488"/>
      <c r="R47" s="488"/>
      <c r="S47" s="489"/>
      <c r="T47" s="196" t="s">
        <v>348</v>
      </c>
      <c r="U47" s="197" t="s">
        <v>345</v>
      </c>
      <c r="V47" s="196" t="s">
        <v>347</v>
      </c>
      <c r="W47" s="197" t="s">
        <v>346</v>
      </c>
      <c r="X47" s="485" t="s">
        <v>229</v>
      </c>
      <c r="Y47" s="486"/>
    </row>
    <row r="48" spans="1:43" ht="43.5" customHeight="1" x14ac:dyDescent="0.2">
      <c r="A48" s="134" t="b">
        <f t="shared" ref="A48:A73" si="0">INDEX(Självbokning,MATCH($C48,ResOpt,0))</f>
        <v>1</v>
      </c>
      <c r="B48" s="163" t="s">
        <v>100</v>
      </c>
      <c r="C48" s="320" t="s">
        <v>343</v>
      </c>
      <c r="D48" s="321"/>
      <c r="E48" s="322"/>
      <c r="F48" s="323"/>
      <c r="G48" s="324"/>
      <c r="H48" s="324"/>
      <c r="I48" s="324"/>
      <c r="J48" s="325"/>
      <c r="K48" s="192"/>
      <c r="L48" s="269" t="str">
        <f t="shared" ref="L48:L73" si="1">IF(C48="Välj Tjänst","",INDEX(ArvodePer,MATCH(C48,ResOpt,0)))</f>
        <v/>
      </c>
      <c r="M48" s="159"/>
      <c r="N48" s="160"/>
      <c r="P48" s="326"/>
      <c r="Q48" s="327"/>
      <c r="R48" s="327"/>
      <c r="S48" s="328"/>
      <c r="T48" s="199"/>
      <c r="U48" s="200">
        <f>IFERROR(T48*M48,"")</f>
        <v>0</v>
      </c>
      <c r="V48" s="199"/>
      <c r="W48" s="200">
        <f>IFERROR(V48*N48,"")</f>
        <v>0</v>
      </c>
      <c r="X48" s="360">
        <f>IFERROR(U48+W48,"")</f>
        <v>0</v>
      </c>
      <c r="Y48" s="361"/>
      <c r="Z48" s="172"/>
      <c r="AB48" s="174" t="b">
        <f t="shared" ref="AB48:AB73" si="2">AND(AND(LEFT(C48,4)&lt;&gt;"Välj",C48&lt;&gt;""),ISBLANK(X48))</f>
        <v>0</v>
      </c>
      <c r="AC48" s="174" t="b">
        <f t="shared" ref="AC48:AC73" si="3">IF(M48=0,FALSE(),ISBLANK(T48))</f>
        <v>0</v>
      </c>
      <c r="AD48" s="174" t="b">
        <f t="shared" ref="AD48:AD73" si="4">IF(N48=0,FALSE(),ISBLANK(V48))</f>
        <v>0</v>
      </c>
      <c r="AH48" s="175" t="b">
        <f>OR(AA48:AG48)</f>
        <v>0</v>
      </c>
      <c r="AJ48" s="164"/>
      <c r="AK48" s="164"/>
      <c r="AL48" s="164"/>
      <c r="AM48" s="164"/>
      <c r="AN48" s="164"/>
      <c r="AO48" s="164"/>
      <c r="AP48" s="164"/>
      <c r="AQ48" s="164"/>
    </row>
    <row r="49" spans="1:34" ht="42.75" customHeight="1" x14ac:dyDescent="0.2">
      <c r="A49" s="134" t="b">
        <f t="shared" si="0"/>
        <v>1</v>
      </c>
      <c r="B49" s="163" t="s">
        <v>101</v>
      </c>
      <c r="C49" s="320" t="s">
        <v>343</v>
      </c>
      <c r="D49" s="321"/>
      <c r="E49" s="322"/>
      <c r="F49" s="323"/>
      <c r="G49" s="324"/>
      <c r="H49" s="324"/>
      <c r="I49" s="324"/>
      <c r="J49" s="325"/>
      <c r="K49" s="192"/>
      <c r="L49" s="269" t="str">
        <f t="shared" si="1"/>
        <v/>
      </c>
      <c r="M49" s="159"/>
      <c r="N49" s="160"/>
      <c r="P49" s="326"/>
      <c r="Q49" s="327"/>
      <c r="R49" s="327"/>
      <c r="S49" s="328"/>
      <c r="T49" s="199"/>
      <c r="U49" s="200">
        <f t="shared" ref="U49:U73" si="5">IFERROR(T49*M49,"")</f>
        <v>0</v>
      </c>
      <c r="V49" s="199"/>
      <c r="W49" s="200">
        <f t="shared" ref="W49:W73" si="6">IFERROR(V49*N49,"")</f>
        <v>0</v>
      </c>
      <c r="X49" s="360">
        <f t="shared" ref="X49:X73" si="7">IFERROR(U49+W49,"")</f>
        <v>0</v>
      </c>
      <c r="Y49" s="361"/>
      <c r="AB49" s="174" t="b">
        <f t="shared" si="2"/>
        <v>0</v>
      </c>
      <c r="AC49" s="174" t="b">
        <f t="shared" si="3"/>
        <v>0</v>
      </c>
      <c r="AD49" s="174" t="b">
        <f t="shared" si="4"/>
        <v>0</v>
      </c>
      <c r="AH49" s="175" t="b">
        <f t="shared" ref="AH49:AH66" si="8">OR(AA49:AG49)</f>
        <v>0</v>
      </c>
    </row>
    <row r="50" spans="1:34" ht="42.75" customHeight="1" x14ac:dyDescent="0.2">
      <c r="A50" s="134" t="b">
        <f t="shared" si="0"/>
        <v>1</v>
      </c>
      <c r="B50" s="163" t="s">
        <v>102</v>
      </c>
      <c r="C50" s="320" t="s">
        <v>343</v>
      </c>
      <c r="D50" s="321"/>
      <c r="E50" s="322"/>
      <c r="F50" s="323"/>
      <c r="G50" s="324"/>
      <c r="H50" s="324"/>
      <c r="I50" s="324"/>
      <c r="J50" s="325"/>
      <c r="K50" s="192"/>
      <c r="L50" s="269" t="str">
        <f t="shared" si="1"/>
        <v/>
      </c>
      <c r="M50" s="159"/>
      <c r="N50" s="160"/>
      <c r="P50" s="326"/>
      <c r="Q50" s="327"/>
      <c r="R50" s="327"/>
      <c r="S50" s="328"/>
      <c r="T50" s="199"/>
      <c r="U50" s="200">
        <f t="shared" si="5"/>
        <v>0</v>
      </c>
      <c r="V50" s="199"/>
      <c r="W50" s="200">
        <f t="shared" si="6"/>
        <v>0</v>
      </c>
      <c r="X50" s="360">
        <f t="shared" si="7"/>
        <v>0</v>
      </c>
      <c r="Y50" s="361"/>
      <c r="AB50" s="174" t="b">
        <f t="shared" si="2"/>
        <v>0</v>
      </c>
      <c r="AC50" s="174" t="b">
        <f t="shared" si="3"/>
        <v>0</v>
      </c>
      <c r="AD50" s="174" t="b">
        <f t="shared" si="4"/>
        <v>0</v>
      </c>
      <c r="AH50" s="175" t="b">
        <f t="shared" si="8"/>
        <v>0</v>
      </c>
    </row>
    <row r="51" spans="1:34" ht="42.75" customHeight="1" x14ac:dyDescent="0.2">
      <c r="A51" s="134" t="b">
        <f t="shared" si="0"/>
        <v>1</v>
      </c>
      <c r="B51" s="163" t="s">
        <v>103</v>
      </c>
      <c r="C51" s="320" t="s">
        <v>343</v>
      </c>
      <c r="D51" s="321"/>
      <c r="E51" s="322"/>
      <c r="F51" s="323"/>
      <c r="G51" s="324"/>
      <c r="H51" s="324"/>
      <c r="I51" s="324"/>
      <c r="J51" s="325"/>
      <c r="K51" s="192"/>
      <c r="L51" s="269" t="str">
        <f t="shared" si="1"/>
        <v/>
      </c>
      <c r="M51" s="159"/>
      <c r="N51" s="160"/>
      <c r="P51" s="326"/>
      <c r="Q51" s="327"/>
      <c r="R51" s="327"/>
      <c r="S51" s="328"/>
      <c r="T51" s="199"/>
      <c r="U51" s="200">
        <f t="shared" si="5"/>
        <v>0</v>
      </c>
      <c r="V51" s="199"/>
      <c r="W51" s="200">
        <f t="shared" si="6"/>
        <v>0</v>
      </c>
      <c r="X51" s="360">
        <f t="shared" si="7"/>
        <v>0</v>
      </c>
      <c r="Y51" s="361"/>
      <c r="AB51" s="174" t="b">
        <f t="shared" si="2"/>
        <v>0</v>
      </c>
      <c r="AC51" s="174" t="b">
        <f t="shared" si="3"/>
        <v>0</v>
      </c>
      <c r="AD51" s="174" t="b">
        <f t="shared" si="4"/>
        <v>0</v>
      </c>
      <c r="AH51" s="175" t="b">
        <f t="shared" si="8"/>
        <v>0</v>
      </c>
    </row>
    <row r="52" spans="1:34" ht="42.75" customHeight="1" x14ac:dyDescent="0.2">
      <c r="A52" s="134" t="b">
        <f t="shared" si="0"/>
        <v>1</v>
      </c>
      <c r="B52" s="163" t="s">
        <v>104</v>
      </c>
      <c r="C52" s="320" t="s">
        <v>343</v>
      </c>
      <c r="D52" s="321"/>
      <c r="E52" s="322"/>
      <c r="F52" s="323"/>
      <c r="G52" s="324"/>
      <c r="H52" s="324"/>
      <c r="I52" s="324"/>
      <c r="J52" s="325"/>
      <c r="K52" s="192"/>
      <c r="L52" s="269" t="str">
        <f t="shared" si="1"/>
        <v/>
      </c>
      <c r="M52" s="159"/>
      <c r="N52" s="160"/>
      <c r="P52" s="326"/>
      <c r="Q52" s="327"/>
      <c r="R52" s="327"/>
      <c r="S52" s="328"/>
      <c r="T52" s="199"/>
      <c r="U52" s="200">
        <f t="shared" si="5"/>
        <v>0</v>
      </c>
      <c r="V52" s="199"/>
      <c r="W52" s="200">
        <f t="shared" si="6"/>
        <v>0</v>
      </c>
      <c r="X52" s="360">
        <f t="shared" si="7"/>
        <v>0</v>
      </c>
      <c r="Y52" s="361"/>
      <c r="AB52" s="174" t="b">
        <f t="shared" si="2"/>
        <v>0</v>
      </c>
      <c r="AC52" s="174" t="b">
        <f t="shared" si="3"/>
        <v>0</v>
      </c>
      <c r="AD52" s="174" t="b">
        <f t="shared" si="4"/>
        <v>0</v>
      </c>
      <c r="AH52" s="175" t="b">
        <f t="shared" si="8"/>
        <v>0</v>
      </c>
    </row>
    <row r="53" spans="1:34" ht="42.75" customHeight="1" x14ac:dyDescent="0.2">
      <c r="A53" s="134" t="b">
        <f t="shared" si="0"/>
        <v>1</v>
      </c>
      <c r="B53" s="163" t="s">
        <v>106</v>
      </c>
      <c r="C53" s="320" t="s">
        <v>343</v>
      </c>
      <c r="D53" s="321"/>
      <c r="E53" s="322"/>
      <c r="F53" s="323"/>
      <c r="G53" s="324"/>
      <c r="H53" s="324"/>
      <c r="I53" s="324"/>
      <c r="J53" s="325"/>
      <c r="K53" s="192"/>
      <c r="L53" s="269" t="str">
        <f t="shared" si="1"/>
        <v/>
      </c>
      <c r="M53" s="159"/>
      <c r="N53" s="160"/>
      <c r="P53" s="326"/>
      <c r="Q53" s="327"/>
      <c r="R53" s="327"/>
      <c r="S53" s="328"/>
      <c r="T53" s="199"/>
      <c r="U53" s="200">
        <f t="shared" si="5"/>
        <v>0</v>
      </c>
      <c r="V53" s="199"/>
      <c r="W53" s="200">
        <f t="shared" si="6"/>
        <v>0</v>
      </c>
      <c r="X53" s="360">
        <f t="shared" si="7"/>
        <v>0</v>
      </c>
      <c r="Y53" s="361"/>
      <c r="AB53" s="174" t="b">
        <f t="shared" si="2"/>
        <v>0</v>
      </c>
      <c r="AC53" s="174" t="b">
        <f t="shared" si="3"/>
        <v>0</v>
      </c>
      <c r="AD53" s="174" t="b">
        <f t="shared" si="4"/>
        <v>0</v>
      </c>
      <c r="AH53" s="175" t="b">
        <f t="shared" si="8"/>
        <v>0</v>
      </c>
    </row>
    <row r="54" spans="1:34" ht="42.75" customHeight="1" x14ac:dyDescent="0.2">
      <c r="A54" s="134" t="b">
        <f t="shared" si="0"/>
        <v>1</v>
      </c>
      <c r="B54" s="163" t="s">
        <v>105</v>
      </c>
      <c r="C54" s="320" t="s">
        <v>343</v>
      </c>
      <c r="D54" s="321"/>
      <c r="E54" s="322"/>
      <c r="F54" s="323"/>
      <c r="G54" s="324"/>
      <c r="H54" s="324"/>
      <c r="I54" s="324"/>
      <c r="J54" s="325"/>
      <c r="K54" s="192"/>
      <c r="L54" s="269" t="str">
        <f t="shared" si="1"/>
        <v/>
      </c>
      <c r="M54" s="159"/>
      <c r="N54" s="160"/>
      <c r="P54" s="326"/>
      <c r="Q54" s="327"/>
      <c r="R54" s="327"/>
      <c r="S54" s="328"/>
      <c r="T54" s="199"/>
      <c r="U54" s="200">
        <f t="shared" si="5"/>
        <v>0</v>
      </c>
      <c r="V54" s="199"/>
      <c r="W54" s="200">
        <f t="shared" si="6"/>
        <v>0</v>
      </c>
      <c r="X54" s="360">
        <f t="shared" si="7"/>
        <v>0</v>
      </c>
      <c r="Y54" s="361"/>
      <c r="AB54" s="174" t="b">
        <f t="shared" si="2"/>
        <v>0</v>
      </c>
      <c r="AC54" s="174" t="b">
        <f t="shared" si="3"/>
        <v>0</v>
      </c>
      <c r="AD54" s="174" t="b">
        <f t="shared" si="4"/>
        <v>0</v>
      </c>
      <c r="AH54" s="175" t="b">
        <f t="shared" si="8"/>
        <v>0</v>
      </c>
    </row>
    <row r="55" spans="1:34" ht="42.75" customHeight="1" x14ac:dyDescent="0.2">
      <c r="A55" s="134" t="b">
        <f t="shared" si="0"/>
        <v>1</v>
      </c>
      <c r="B55" s="163" t="s">
        <v>107</v>
      </c>
      <c r="C55" s="320" t="s">
        <v>343</v>
      </c>
      <c r="D55" s="321"/>
      <c r="E55" s="322"/>
      <c r="F55" s="323"/>
      <c r="G55" s="324"/>
      <c r="H55" s="324"/>
      <c r="I55" s="324"/>
      <c r="J55" s="325"/>
      <c r="K55" s="192"/>
      <c r="L55" s="269" t="str">
        <f t="shared" si="1"/>
        <v/>
      </c>
      <c r="M55" s="159"/>
      <c r="N55" s="160"/>
      <c r="P55" s="326"/>
      <c r="Q55" s="327"/>
      <c r="R55" s="327"/>
      <c r="S55" s="328"/>
      <c r="T55" s="199"/>
      <c r="U55" s="200">
        <f t="shared" si="5"/>
        <v>0</v>
      </c>
      <c r="V55" s="199"/>
      <c r="W55" s="200">
        <f t="shared" si="6"/>
        <v>0</v>
      </c>
      <c r="X55" s="360">
        <f t="shared" si="7"/>
        <v>0</v>
      </c>
      <c r="Y55" s="361"/>
      <c r="AB55" s="174" t="b">
        <f t="shared" si="2"/>
        <v>0</v>
      </c>
      <c r="AC55" s="174" t="b">
        <f t="shared" si="3"/>
        <v>0</v>
      </c>
      <c r="AD55" s="174" t="b">
        <f t="shared" si="4"/>
        <v>0</v>
      </c>
      <c r="AH55" s="175" t="b">
        <f t="shared" si="8"/>
        <v>0</v>
      </c>
    </row>
    <row r="56" spans="1:34" ht="42.75" customHeight="1" x14ac:dyDescent="0.2">
      <c r="A56" s="134" t="b">
        <f t="shared" si="0"/>
        <v>1</v>
      </c>
      <c r="B56" s="163" t="s">
        <v>108</v>
      </c>
      <c r="C56" s="320" t="s">
        <v>343</v>
      </c>
      <c r="D56" s="321"/>
      <c r="E56" s="322"/>
      <c r="F56" s="323"/>
      <c r="G56" s="324"/>
      <c r="H56" s="324"/>
      <c r="I56" s="324"/>
      <c r="J56" s="325"/>
      <c r="K56" s="192"/>
      <c r="L56" s="269" t="str">
        <f t="shared" si="1"/>
        <v/>
      </c>
      <c r="M56" s="159"/>
      <c r="N56" s="160"/>
      <c r="P56" s="326"/>
      <c r="Q56" s="327"/>
      <c r="R56" s="327"/>
      <c r="S56" s="328"/>
      <c r="T56" s="199"/>
      <c r="U56" s="200">
        <f t="shared" si="5"/>
        <v>0</v>
      </c>
      <c r="V56" s="199"/>
      <c r="W56" s="200">
        <f t="shared" si="6"/>
        <v>0</v>
      </c>
      <c r="X56" s="360">
        <f t="shared" si="7"/>
        <v>0</v>
      </c>
      <c r="Y56" s="361"/>
      <c r="AB56" s="174" t="b">
        <f t="shared" si="2"/>
        <v>0</v>
      </c>
      <c r="AC56" s="174" t="b">
        <f t="shared" si="3"/>
        <v>0</v>
      </c>
      <c r="AD56" s="174" t="b">
        <f t="shared" si="4"/>
        <v>0</v>
      </c>
      <c r="AH56" s="175" t="b">
        <f t="shared" si="8"/>
        <v>0</v>
      </c>
    </row>
    <row r="57" spans="1:34" ht="42.75" customHeight="1" x14ac:dyDescent="0.2">
      <c r="A57" s="134" t="b">
        <f t="shared" si="0"/>
        <v>1</v>
      </c>
      <c r="B57" s="163" t="s">
        <v>109</v>
      </c>
      <c r="C57" s="320" t="s">
        <v>343</v>
      </c>
      <c r="D57" s="321"/>
      <c r="E57" s="322"/>
      <c r="F57" s="323"/>
      <c r="G57" s="324"/>
      <c r="H57" s="324"/>
      <c r="I57" s="324"/>
      <c r="J57" s="325"/>
      <c r="K57" s="192"/>
      <c r="L57" s="269" t="str">
        <f t="shared" si="1"/>
        <v/>
      </c>
      <c r="M57" s="159"/>
      <c r="N57" s="160"/>
      <c r="P57" s="326"/>
      <c r="Q57" s="327"/>
      <c r="R57" s="327"/>
      <c r="S57" s="328"/>
      <c r="T57" s="199"/>
      <c r="U57" s="200">
        <f t="shared" si="5"/>
        <v>0</v>
      </c>
      <c r="V57" s="199"/>
      <c r="W57" s="200">
        <f t="shared" si="6"/>
        <v>0</v>
      </c>
      <c r="X57" s="360">
        <f t="shared" si="7"/>
        <v>0</v>
      </c>
      <c r="Y57" s="361"/>
      <c r="AB57" s="174" t="b">
        <f t="shared" si="2"/>
        <v>0</v>
      </c>
      <c r="AC57" s="174" t="b">
        <f t="shared" si="3"/>
        <v>0</v>
      </c>
      <c r="AD57" s="174" t="b">
        <f t="shared" si="4"/>
        <v>0</v>
      </c>
      <c r="AH57" s="175" t="b">
        <f t="shared" si="8"/>
        <v>0</v>
      </c>
    </row>
    <row r="58" spans="1:34" ht="42.75" customHeight="1" x14ac:dyDescent="0.2">
      <c r="A58" s="134" t="b">
        <f t="shared" si="0"/>
        <v>1</v>
      </c>
      <c r="B58" s="163" t="s">
        <v>175</v>
      </c>
      <c r="C58" s="320" t="s">
        <v>343</v>
      </c>
      <c r="D58" s="321"/>
      <c r="E58" s="322"/>
      <c r="F58" s="323"/>
      <c r="G58" s="324"/>
      <c r="H58" s="324"/>
      <c r="I58" s="324"/>
      <c r="J58" s="325"/>
      <c r="K58" s="192"/>
      <c r="L58" s="269" t="str">
        <f t="shared" si="1"/>
        <v/>
      </c>
      <c r="M58" s="159"/>
      <c r="N58" s="160"/>
      <c r="P58" s="326"/>
      <c r="Q58" s="327"/>
      <c r="R58" s="327"/>
      <c r="S58" s="328"/>
      <c r="T58" s="199"/>
      <c r="U58" s="200">
        <f t="shared" si="5"/>
        <v>0</v>
      </c>
      <c r="V58" s="199"/>
      <c r="W58" s="200">
        <f t="shared" si="6"/>
        <v>0</v>
      </c>
      <c r="X58" s="360">
        <f t="shared" si="7"/>
        <v>0</v>
      </c>
      <c r="Y58" s="361"/>
      <c r="AB58" s="174" t="b">
        <f t="shared" si="2"/>
        <v>0</v>
      </c>
      <c r="AC58" s="174" t="b">
        <f t="shared" si="3"/>
        <v>0</v>
      </c>
      <c r="AD58" s="174" t="b">
        <f t="shared" si="4"/>
        <v>0</v>
      </c>
      <c r="AH58" s="175" t="b">
        <f t="shared" si="8"/>
        <v>0</v>
      </c>
    </row>
    <row r="59" spans="1:34" ht="42.75" customHeight="1" x14ac:dyDescent="0.2">
      <c r="A59" s="134" t="b">
        <f t="shared" si="0"/>
        <v>1</v>
      </c>
      <c r="B59" s="163" t="s">
        <v>176</v>
      </c>
      <c r="C59" s="320" t="s">
        <v>343</v>
      </c>
      <c r="D59" s="321"/>
      <c r="E59" s="322"/>
      <c r="F59" s="323"/>
      <c r="G59" s="324"/>
      <c r="H59" s="324"/>
      <c r="I59" s="324"/>
      <c r="J59" s="325"/>
      <c r="K59" s="192"/>
      <c r="L59" s="269" t="str">
        <f t="shared" si="1"/>
        <v/>
      </c>
      <c r="M59" s="159"/>
      <c r="N59" s="160"/>
      <c r="P59" s="326"/>
      <c r="Q59" s="327"/>
      <c r="R59" s="327"/>
      <c r="S59" s="328"/>
      <c r="T59" s="199"/>
      <c r="U59" s="200">
        <f t="shared" si="5"/>
        <v>0</v>
      </c>
      <c r="V59" s="199"/>
      <c r="W59" s="200">
        <f t="shared" si="6"/>
        <v>0</v>
      </c>
      <c r="X59" s="360">
        <f t="shared" si="7"/>
        <v>0</v>
      </c>
      <c r="Y59" s="361"/>
      <c r="AB59" s="174" t="b">
        <f t="shared" si="2"/>
        <v>0</v>
      </c>
      <c r="AC59" s="174" t="b">
        <f t="shared" si="3"/>
        <v>0</v>
      </c>
      <c r="AD59" s="174" t="b">
        <f t="shared" si="4"/>
        <v>0</v>
      </c>
      <c r="AH59" s="175" t="b">
        <f t="shared" si="8"/>
        <v>0</v>
      </c>
    </row>
    <row r="60" spans="1:34" ht="42.75" customHeight="1" x14ac:dyDescent="0.2">
      <c r="A60" s="134" t="b">
        <f t="shared" si="0"/>
        <v>1</v>
      </c>
      <c r="B60" s="163" t="s">
        <v>177</v>
      </c>
      <c r="C60" s="320" t="s">
        <v>343</v>
      </c>
      <c r="D60" s="321"/>
      <c r="E60" s="322"/>
      <c r="F60" s="323"/>
      <c r="G60" s="324"/>
      <c r="H60" s="324"/>
      <c r="I60" s="324"/>
      <c r="J60" s="325"/>
      <c r="K60" s="192"/>
      <c r="L60" s="269" t="str">
        <f t="shared" si="1"/>
        <v/>
      </c>
      <c r="M60" s="159"/>
      <c r="N60" s="160"/>
      <c r="P60" s="326"/>
      <c r="Q60" s="327"/>
      <c r="R60" s="327"/>
      <c r="S60" s="328"/>
      <c r="T60" s="199"/>
      <c r="U60" s="200">
        <f t="shared" si="5"/>
        <v>0</v>
      </c>
      <c r="V60" s="199"/>
      <c r="W60" s="200">
        <f t="shared" si="6"/>
        <v>0</v>
      </c>
      <c r="X60" s="360">
        <f t="shared" si="7"/>
        <v>0</v>
      </c>
      <c r="Y60" s="361"/>
      <c r="AB60" s="174" t="b">
        <f t="shared" si="2"/>
        <v>0</v>
      </c>
      <c r="AC60" s="174" t="b">
        <f t="shared" si="3"/>
        <v>0</v>
      </c>
      <c r="AD60" s="174" t="b">
        <f t="shared" si="4"/>
        <v>0</v>
      </c>
      <c r="AH60" s="175" t="b">
        <f t="shared" si="8"/>
        <v>0</v>
      </c>
    </row>
    <row r="61" spans="1:34" ht="42.75" customHeight="1" x14ac:dyDescent="0.2">
      <c r="A61" s="134" t="b">
        <f t="shared" si="0"/>
        <v>1</v>
      </c>
      <c r="B61" s="163" t="s">
        <v>178</v>
      </c>
      <c r="C61" s="320" t="s">
        <v>343</v>
      </c>
      <c r="D61" s="321"/>
      <c r="E61" s="322"/>
      <c r="F61" s="323"/>
      <c r="G61" s="324"/>
      <c r="H61" s="324"/>
      <c r="I61" s="324"/>
      <c r="J61" s="325"/>
      <c r="K61" s="192"/>
      <c r="L61" s="269" t="str">
        <f t="shared" si="1"/>
        <v/>
      </c>
      <c r="M61" s="159"/>
      <c r="N61" s="160"/>
      <c r="P61" s="326"/>
      <c r="Q61" s="327"/>
      <c r="R61" s="327"/>
      <c r="S61" s="328"/>
      <c r="T61" s="199"/>
      <c r="U61" s="200">
        <f t="shared" si="5"/>
        <v>0</v>
      </c>
      <c r="V61" s="199"/>
      <c r="W61" s="200">
        <f t="shared" si="6"/>
        <v>0</v>
      </c>
      <c r="X61" s="360">
        <f t="shared" si="7"/>
        <v>0</v>
      </c>
      <c r="Y61" s="361"/>
      <c r="AB61" s="174" t="b">
        <f t="shared" si="2"/>
        <v>0</v>
      </c>
      <c r="AC61" s="174" t="b">
        <f t="shared" si="3"/>
        <v>0</v>
      </c>
      <c r="AD61" s="174" t="b">
        <f t="shared" si="4"/>
        <v>0</v>
      </c>
      <c r="AH61" s="175" t="b">
        <f t="shared" si="8"/>
        <v>0</v>
      </c>
    </row>
    <row r="62" spans="1:34" ht="42.75" customHeight="1" x14ac:dyDescent="0.2">
      <c r="A62" s="134" t="b">
        <f t="shared" si="0"/>
        <v>1</v>
      </c>
      <c r="B62" s="163" t="s">
        <v>179</v>
      </c>
      <c r="C62" s="320" t="s">
        <v>343</v>
      </c>
      <c r="D62" s="321"/>
      <c r="E62" s="322"/>
      <c r="F62" s="323"/>
      <c r="G62" s="324"/>
      <c r="H62" s="324"/>
      <c r="I62" s="324"/>
      <c r="J62" s="325"/>
      <c r="K62" s="192"/>
      <c r="L62" s="269" t="str">
        <f t="shared" si="1"/>
        <v/>
      </c>
      <c r="M62" s="159"/>
      <c r="N62" s="160"/>
      <c r="P62" s="326"/>
      <c r="Q62" s="327"/>
      <c r="R62" s="327"/>
      <c r="S62" s="328"/>
      <c r="T62" s="199"/>
      <c r="U62" s="200">
        <f t="shared" si="5"/>
        <v>0</v>
      </c>
      <c r="V62" s="199"/>
      <c r="W62" s="200">
        <f t="shared" si="6"/>
        <v>0</v>
      </c>
      <c r="X62" s="360">
        <f t="shared" si="7"/>
        <v>0</v>
      </c>
      <c r="Y62" s="361"/>
      <c r="AB62" s="174" t="b">
        <f t="shared" si="2"/>
        <v>0</v>
      </c>
      <c r="AC62" s="174" t="b">
        <f t="shared" si="3"/>
        <v>0</v>
      </c>
      <c r="AD62" s="174" t="b">
        <f t="shared" si="4"/>
        <v>0</v>
      </c>
      <c r="AH62" s="175" t="b">
        <f t="shared" si="8"/>
        <v>0</v>
      </c>
    </row>
    <row r="63" spans="1:34" ht="42.75" customHeight="1" x14ac:dyDescent="0.2">
      <c r="A63" s="134" t="b">
        <f t="shared" si="0"/>
        <v>1</v>
      </c>
      <c r="B63" s="163" t="s">
        <v>180</v>
      </c>
      <c r="C63" s="320" t="s">
        <v>343</v>
      </c>
      <c r="D63" s="321"/>
      <c r="E63" s="322"/>
      <c r="F63" s="323"/>
      <c r="G63" s="324"/>
      <c r="H63" s="324"/>
      <c r="I63" s="324"/>
      <c r="J63" s="325"/>
      <c r="K63" s="192"/>
      <c r="L63" s="269" t="str">
        <f t="shared" si="1"/>
        <v/>
      </c>
      <c r="M63" s="159"/>
      <c r="N63" s="160"/>
      <c r="P63" s="326"/>
      <c r="Q63" s="327"/>
      <c r="R63" s="327"/>
      <c r="S63" s="328"/>
      <c r="T63" s="199"/>
      <c r="U63" s="200">
        <f t="shared" si="5"/>
        <v>0</v>
      </c>
      <c r="V63" s="199"/>
      <c r="W63" s="200">
        <f t="shared" si="6"/>
        <v>0</v>
      </c>
      <c r="X63" s="360">
        <f t="shared" si="7"/>
        <v>0</v>
      </c>
      <c r="Y63" s="361"/>
      <c r="AB63" s="174" t="b">
        <f t="shared" si="2"/>
        <v>0</v>
      </c>
      <c r="AC63" s="174" t="b">
        <f t="shared" si="3"/>
        <v>0</v>
      </c>
      <c r="AD63" s="174" t="b">
        <f t="shared" si="4"/>
        <v>0</v>
      </c>
      <c r="AH63" s="175" t="b">
        <f t="shared" si="8"/>
        <v>0</v>
      </c>
    </row>
    <row r="64" spans="1:34" ht="42.75" customHeight="1" x14ac:dyDescent="0.2">
      <c r="A64" s="134" t="b">
        <f t="shared" si="0"/>
        <v>1</v>
      </c>
      <c r="B64" s="163" t="s">
        <v>181</v>
      </c>
      <c r="C64" s="320" t="s">
        <v>343</v>
      </c>
      <c r="D64" s="321"/>
      <c r="E64" s="322"/>
      <c r="F64" s="323"/>
      <c r="G64" s="324"/>
      <c r="H64" s="324"/>
      <c r="I64" s="324"/>
      <c r="J64" s="325"/>
      <c r="K64" s="192"/>
      <c r="L64" s="269" t="str">
        <f t="shared" si="1"/>
        <v/>
      </c>
      <c r="M64" s="159"/>
      <c r="N64" s="160"/>
      <c r="P64" s="326"/>
      <c r="Q64" s="327"/>
      <c r="R64" s="327"/>
      <c r="S64" s="328"/>
      <c r="T64" s="199"/>
      <c r="U64" s="200">
        <f t="shared" si="5"/>
        <v>0</v>
      </c>
      <c r="V64" s="199"/>
      <c r="W64" s="200">
        <f t="shared" si="6"/>
        <v>0</v>
      </c>
      <c r="X64" s="360">
        <f t="shared" si="7"/>
        <v>0</v>
      </c>
      <c r="Y64" s="361"/>
      <c r="AB64" s="174" t="b">
        <f t="shared" si="2"/>
        <v>0</v>
      </c>
      <c r="AC64" s="174" t="b">
        <f t="shared" si="3"/>
        <v>0</v>
      </c>
      <c r="AD64" s="174" t="b">
        <f t="shared" si="4"/>
        <v>0</v>
      </c>
      <c r="AH64" s="175" t="b">
        <f t="shared" si="8"/>
        <v>0</v>
      </c>
    </row>
    <row r="65" spans="1:34" ht="42.75" customHeight="1" x14ac:dyDescent="0.2">
      <c r="A65" s="134" t="b">
        <f t="shared" si="0"/>
        <v>1</v>
      </c>
      <c r="B65" s="163" t="s">
        <v>182</v>
      </c>
      <c r="C65" s="320" t="s">
        <v>343</v>
      </c>
      <c r="D65" s="321"/>
      <c r="E65" s="322"/>
      <c r="F65" s="323"/>
      <c r="G65" s="324"/>
      <c r="H65" s="324"/>
      <c r="I65" s="324"/>
      <c r="J65" s="325"/>
      <c r="K65" s="192"/>
      <c r="L65" s="269" t="str">
        <f t="shared" si="1"/>
        <v/>
      </c>
      <c r="M65" s="159"/>
      <c r="N65" s="160"/>
      <c r="P65" s="326"/>
      <c r="Q65" s="327"/>
      <c r="R65" s="327"/>
      <c r="S65" s="328"/>
      <c r="T65" s="199"/>
      <c r="U65" s="200">
        <f t="shared" si="5"/>
        <v>0</v>
      </c>
      <c r="V65" s="199"/>
      <c r="W65" s="200">
        <f t="shared" si="6"/>
        <v>0</v>
      </c>
      <c r="X65" s="360">
        <f t="shared" si="7"/>
        <v>0</v>
      </c>
      <c r="Y65" s="361"/>
      <c r="AB65" s="174" t="b">
        <f t="shared" si="2"/>
        <v>0</v>
      </c>
      <c r="AC65" s="174" t="b">
        <f t="shared" si="3"/>
        <v>0</v>
      </c>
      <c r="AD65" s="174" t="b">
        <f t="shared" si="4"/>
        <v>0</v>
      </c>
      <c r="AH65" s="175" t="b">
        <f t="shared" si="8"/>
        <v>0</v>
      </c>
    </row>
    <row r="66" spans="1:34" ht="42.75" customHeight="1" x14ac:dyDescent="0.2">
      <c r="A66" s="134" t="b">
        <f t="shared" si="0"/>
        <v>1</v>
      </c>
      <c r="B66" s="163" t="s">
        <v>183</v>
      </c>
      <c r="C66" s="320" t="s">
        <v>343</v>
      </c>
      <c r="D66" s="321"/>
      <c r="E66" s="322"/>
      <c r="F66" s="323"/>
      <c r="G66" s="324"/>
      <c r="H66" s="324"/>
      <c r="I66" s="324"/>
      <c r="J66" s="325"/>
      <c r="K66" s="192"/>
      <c r="L66" s="269" t="str">
        <f t="shared" si="1"/>
        <v/>
      </c>
      <c r="M66" s="159"/>
      <c r="N66" s="160"/>
      <c r="P66" s="326"/>
      <c r="Q66" s="327"/>
      <c r="R66" s="327"/>
      <c r="S66" s="328"/>
      <c r="T66" s="199"/>
      <c r="U66" s="200">
        <f t="shared" si="5"/>
        <v>0</v>
      </c>
      <c r="V66" s="199"/>
      <c r="W66" s="200">
        <f t="shared" si="6"/>
        <v>0</v>
      </c>
      <c r="X66" s="360">
        <f t="shared" si="7"/>
        <v>0</v>
      </c>
      <c r="Y66" s="361"/>
      <c r="AB66" s="174" t="b">
        <f t="shared" si="2"/>
        <v>0</v>
      </c>
      <c r="AC66" s="174" t="b">
        <f t="shared" si="3"/>
        <v>0</v>
      </c>
      <c r="AD66" s="174" t="b">
        <f t="shared" si="4"/>
        <v>0</v>
      </c>
      <c r="AH66" s="175" t="b">
        <f t="shared" si="8"/>
        <v>0</v>
      </c>
    </row>
    <row r="67" spans="1:34" ht="42.75" customHeight="1" x14ac:dyDescent="0.2">
      <c r="A67" s="134" t="b">
        <f t="shared" si="0"/>
        <v>1</v>
      </c>
      <c r="B67" s="163" t="s">
        <v>116</v>
      </c>
      <c r="C67" s="320" t="s">
        <v>343</v>
      </c>
      <c r="D67" s="321"/>
      <c r="E67" s="322"/>
      <c r="F67" s="323"/>
      <c r="G67" s="324"/>
      <c r="H67" s="324"/>
      <c r="I67" s="324"/>
      <c r="J67" s="325"/>
      <c r="K67" s="192"/>
      <c r="L67" s="269" t="str">
        <f t="shared" si="1"/>
        <v/>
      </c>
      <c r="M67" s="159"/>
      <c r="N67" s="160"/>
      <c r="P67" s="326"/>
      <c r="Q67" s="327"/>
      <c r="R67" s="327"/>
      <c r="S67" s="328"/>
      <c r="T67" s="199"/>
      <c r="U67" s="200">
        <f t="shared" si="5"/>
        <v>0</v>
      </c>
      <c r="V67" s="199"/>
      <c r="W67" s="200">
        <f t="shared" si="6"/>
        <v>0</v>
      </c>
      <c r="X67" s="329">
        <f t="shared" si="7"/>
        <v>0</v>
      </c>
      <c r="Y67" s="330"/>
      <c r="AB67" s="174" t="b">
        <f t="shared" si="2"/>
        <v>0</v>
      </c>
      <c r="AC67" s="174" t="b">
        <f t="shared" si="3"/>
        <v>0</v>
      </c>
      <c r="AD67" s="174" t="b">
        <f t="shared" si="4"/>
        <v>0</v>
      </c>
      <c r="AH67" s="175" t="b">
        <f t="shared" ref="AH67:AH73" si="9">OR(AA67:AG67)</f>
        <v>0</v>
      </c>
    </row>
    <row r="68" spans="1:34" ht="42.75" customHeight="1" x14ac:dyDescent="0.2">
      <c r="A68" s="134" t="b">
        <f t="shared" si="0"/>
        <v>1</v>
      </c>
      <c r="B68" s="163" t="s">
        <v>416</v>
      </c>
      <c r="C68" s="320" t="s">
        <v>343</v>
      </c>
      <c r="D68" s="321"/>
      <c r="E68" s="322"/>
      <c r="F68" s="323"/>
      <c r="G68" s="324"/>
      <c r="H68" s="324"/>
      <c r="I68" s="324"/>
      <c r="J68" s="325"/>
      <c r="K68" s="192"/>
      <c r="L68" s="269" t="str">
        <f t="shared" si="1"/>
        <v/>
      </c>
      <c r="M68" s="159"/>
      <c r="N68" s="160"/>
      <c r="P68" s="326"/>
      <c r="Q68" s="327"/>
      <c r="R68" s="327"/>
      <c r="S68" s="328"/>
      <c r="T68" s="199"/>
      <c r="U68" s="200">
        <f t="shared" si="5"/>
        <v>0</v>
      </c>
      <c r="V68" s="199"/>
      <c r="W68" s="200">
        <f t="shared" si="6"/>
        <v>0</v>
      </c>
      <c r="X68" s="329">
        <f t="shared" si="7"/>
        <v>0</v>
      </c>
      <c r="Y68" s="330"/>
      <c r="AB68" s="174" t="b">
        <f t="shared" si="2"/>
        <v>0</v>
      </c>
      <c r="AC68" s="174" t="b">
        <f t="shared" si="3"/>
        <v>0</v>
      </c>
      <c r="AD68" s="174" t="b">
        <f t="shared" si="4"/>
        <v>0</v>
      </c>
      <c r="AH68" s="175" t="b">
        <f t="shared" si="9"/>
        <v>0</v>
      </c>
    </row>
    <row r="69" spans="1:34" ht="42.75" customHeight="1" x14ac:dyDescent="0.2">
      <c r="A69" s="134" t="b">
        <f t="shared" si="0"/>
        <v>1</v>
      </c>
      <c r="B69" s="163" t="s">
        <v>417</v>
      </c>
      <c r="C69" s="320" t="s">
        <v>343</v>
      </c>
      <c r="D69" s="321"/>
      <c r="E69" s="322"/>
      <c r="F69" s="323"/>
      <c r="G69" s="324"/>
      <c r="H69" s="324"/>
      <c r="I69" s="324"/>
      <c r="J69" s="325"/>
      <c r="K69" s="192"/>
      <c r="L69" s="269" t="str">
        <f t="shared" si="1"/>
        <v/>
      </c>
      <c r="M69" s="159"/>
      <c r="N69" s="160"/>
      <c r="P69" s="326"/>
      <c r="Q69" s="327"/>
      <c r="R69" s="327"/>
      <c r="S69" s="328"/>
      <c r="T69" s="199"/>
      <c r="U69" s="200">
        <f t="shared" si="5"/>
        <v>0</v>
      </c>
      <c r="V69" s="199"/>
      <c r="W69" s="200">
        <f t="shared" si="6"/>
        <v>0</v>
      </c>
      <c r="X69" s="329">
        <f t="shared" si="7"/>
        <v>0</v>
      </c>
      <c r="Y69" s="330"/>
      <c r="AB69" s="174" t="b">
        <f t="shared" si="2"/>
        <v>0</v>
      </c>
      <c r="AC69" s="174" t="b">
        <f t="shared" si="3"/>
        <v>0</v>
      </c>
      <c r="AD69" s="174" t="b">
        <f t="shared" si="4"/>
        <v>0</v>
      </c>
      <c r="AH69" s="175" t="b">
        <f t="shared" si="9"/>
        <v>0</v>
      </c>
    </row>
    <row r="70" spans="1:34" ht="42.75" customHeight="1" x14ac:dyDescent="0.2">
      <c r="A70" s="134" t="b">
        <f t="shared" si="0"/>
        <v>1</v>
      </c>
      <c r="B70" s="163" t="s">
        <v>418</v>
      </c>
      <c r="C70" s="320" t="s">
        <v>343</v>
      </c>
      <c r="D70" s="321"/>
      <c r="E70" s="322"/>
      <c r="F70" s="323"/>
      <c r="G70" s="324"/>
      <c r="H70" s="324"/>
      <c r="I70" s="324"/>
      <c r="J70" s="325"/>
      <c r="K70" s="192"/>
      <c r="L70" s="269" t="str">
        <f t="shared" si="1"/>
        <v/>
      </c>
      <c r="M70" s="159"/>
      <c r="N70" s="160"/>
      <c r="P70" s="326"/>
      <c r="Q70" s="327"/>
      <c r="R70" s="327"/>
      <c r="S70" s="328"/>
      <c r="T70" s="199"/>
      <c r="U70" s="200">
        <f t="shared" si="5"/>
        <v>0</v>
      </c>
      <c r="V70" s="199"/>
      <c r="W70" s="200">
        <f t="shared" si="6"/>
        <v>0</v>
      </c>
      <c r="X70" s="329">
        <f t="shared" si="7"/>
        <v>0</v>
      </c>
      <c r="Y70" s="330"/>
      <c r="AB70" s="174" t="b">
        <f t="shared" si="2"/>
        <v>0</v>
      </c>
      <c r="AC70" s="174" t="b">
        <f t="shared" si="3"/>
        <v>0</v>
      </c>
      <c r="AD70" s="174" t="b">
        <f t="shared" si="4"/>
        <v>0</v>
      </c>
      <c r="AH70" s="175" t="b">
        <f t="shared" si="9"/>
        <v>0</v>
      </c>
    </row>
    <row r="71" spans="1:34" ht="42.75" customHeight="1" x14ac:dyDescent="0.2">
      <c r="A71" s="134" t="b">
        <f t="shared" si="0"/>
        <v>1</v>
      </c>
      <c r="B71" s="163" t="s">
        <v>419</v>
      </c>
      <c r="C71" s="320" t="s">
        <v>343</v>
      </c>
      <c r="D71" s="321"/>
      <c r="E71" s="322"/>
      <c r="F71" s="323"/>
      <c r="G71" s="324"/>
      <c r="H71" s="324"/>
      <c r="I71" s="324"/>
      <c r="J71" s="325"/>
      <c r="K71" s="192"/>
      <c r="L71" s="269" t="str">
        <f t="shared" si="1"/>
        <v/>
      </c>
      <c r="M71" s="159"/>
      <c r="N71" s="160"/>
      <c r="P71" s="326"/>
      <c r="Q71" s="327"/>
      <c r="R71" s="327"/>
      <c r="S71" s="328"/>
      <c r="T71" s="199"/>
      <c r="U71" s="200">
        <f t="shared" si="5"/>
        <v>0</v>
      </c>
      <c r="V71" s="199"/>
      <c r="W71" s="200">
        <f t="shared" si="6"/>
        <v>0</v>
      </c>
      <c r="X71" s="329">
        <f t="shared" si="7"/>
        <v>0</v>
      </c>
      <c r="Y71" s="330"/>
      <c r="AB71" s="174" t="b">
        <f t="shared" si="2"/>
        <v>0</v>
      </c>
      <c r="AC71" s="174" t="b">
        <f t="shared" si="3"/>
        <v>0</v>
      </c>
      <c r="AD71" s="174" t="b">
        <f t="shared" si="4"/>
        <v>0</v>
      </c>
      <c r="AH71" s="175" t="b">
        <f t="shared" si="9"/>
        <v>0</v>
      </c>
    </row>
    <row r="72" spans="1:34" ht="42.75" customHeight="1" x14ac:dyDescent="0.2">
      <c r="A72" s="134" t="b">
        <f t="shared" si="0"/>
        <v>1</v>
      </c>
      <c r="B72" s="163" t="s">
        <v>420</v>
      </c>
      <c r="C72" s="320" t="s">
        <v>343</v>
      </c>
      <c r="D72" s="321"/>
      <c r="E72" s="322"/>
      <c r="F72" s="323"/>
      <c r="G72" s="324"/>
      <c r="H72" s="324"/>
      <c r="I72" s="324"/>
      <c r="J72" s="325"/>
      <c r="K72" s="192"/>
      <c r="L72" s="269" t="str">
        <f t="shared" si="1"/>
        <v/>
      </c>
      <c r="M72" s="159"/>
      <c r="N72" s="160"/>
      <c r="P72" s="326"/>
      <c r="Q72" s="327"/>
      <c r="R72" s="327"/>
      <c r="S72" s="328"/>
      <c r="T72" s="199"/>
      <c r="U72" s="200">
        <f t="shared" si="5"/>
        <v>0</v>
      </c>
      <c r="V72" s="199"/>
      <c r="W72" s="200">
        <f t="shared" si="6"/>
        <v>0</v>
      </c>
      <c r="X72" s="329">
        <f t="shared" si="7"/>
        <v>0</v>
      </c>
      <c r="Y72" s="330"/>
      <c r="AB72" s="174" t="b">
        <f t="shared" si="2"/>
        <v>0</v>
      </c>
      <c r="AC72" s="174" t="b">
        <f t="shared" si="3"/>
        <v>0</v>
      </c>
      <c r="AD72" s="174" t="b">
        <f t="shared" si="4"/>
        <v>0</v>
      </c>
      <c r="AH72" s="175" t="b">
        <f t="shared" si="9"/>
        <v>0</v>
      </c>
    </row>
    <row r="73" spans="1:34" ht="42.75" customHeight="1" x14ac:dyDescent="0.2">
      <c r="A73" s="134" t="b">
        <f t="shared" si="0"/>
        <v>1</v>
      </c>
      <c r="B73" s="163" t="s">
        <v>421</v>
      </c>
      <c r="C73" s="320" t="s">
        <v>343</v>
      </c>
      <c r="D73" s="321"/>
      <c r="E73" s="322"/>
      <c r="F73" s="323"/>
      <c r="G73" s="324"/>
      <c r="H73" s="324"/>
      <c r="I73" s="324"/>
      <c r="J73" s="325"/>
      <c r="K73" s="192"/>
      <c r="L73" s="269" t="str">
        <f t="shared" si="1"/>
        <v/>
      </c>
      <c r="M73" s="159"/>
      <c r="N73" s="160"/>
      <c r="P73" s="326"/>
      <c r="Q73" s="327"/>
      <c r="R73" s="327"/>
      <c r="S73" s="328"/>
      <c r="T73" s="199"/>
      <c r="U73" s="200">
        <f t="shared" si="5"/>
        <v>0</v>
      </c>
      <c r="V73" s="199"/>
      <c r="W73" s="200">
        <f t="shared" si="6"/>
        <v>0</v>
      </c>
      <c r="X73" s="329">
        <f t="shared" si="7"/>
        <v>0</v>
      </c>
      <c r="Y73" s="330"/>
      <c r="AB73" s="174" t="b">
        <f t="shared" si="2"/>
        <v>0</v>
      </c>
      <c r="AC73" s="174" t="b">
        <f t="shared" si="3"/>
        <v>0</v>
      </c>
      <c r="AD73" s="174" t="b">
        <f t="shared" si="4"/>
        <v>0</v>
      </c>
      <c r="AH73" s="175" t="b">
        <f t="shared" si="9"/>
        <v>0</v>
      </c>
    </row>
    <row r="74" spans="1:34" ht="7.5" customHeight="1" x14ac:dyDescent="0.2">
      <c r="C74" s="1"/>
      <c r="H74" s="22"/>
      <c r="P74" s="153"/>
      <c r="Q74" s="153"/>
      <c r="R74" s="153"/>
      <c r="X74" s="154"/>
      <c r="Y74" s="154"/>
      <c r="Z74" s="30"/>
    </row>
    <row r="75" spans="1:34" ht="28.5" customHeight="1" x14ac:dyDescent="0.2">
      <c r="C75" s="1"/>
      <c r="P75" s="153"/>
      <c r="Q75" s="153"/>
      <c r="R75" s="153"/>
      <c r="U75" s="30"/>
      <c r="V75" s="30"/>
      <c r="W75" s="55" t="s">
        <v>117</v>
      </c>
      <c r="X75" s="381">
        <f>SUM(X48:X73)</f>
        <v>0</v>
      </c>
      <c r="Y75" s="382"/>
      <c r="Z75" s="30"/>
    </row>
    <row r="76" spans="1:34" ht="7.5" customHeight="1" x14ac:dyDescent="0.2">
      <c r="C76" s="1"/>
      <c r="H76" s="22"/>
      <c r="P76" s="54"/>
      <c r="Q76" s="54"/>
      <c r="R76" s="54"/>
      <c r="Z76" s="30"/>
    </row>
    <row r="77" spans="1:34" ht="27" customHeight="1" x14ac:dyDescent="0.2">
      <c r="A77" s="133"/>
      <c r="B77" s="514" t="s">
        <v>376</v>
      </c>
      <c r="C77" s="514"/>
      <c r="D77" s="514"/>
      <c r="E77" s="514"/>
      <c r="F77" s="514"/>
      <c r="G77" s="514"/>
      <c r="H77" s="514"/>
      <c r="I77" s="514"/>
      <c r="J77" s="514"/>
      <c r="K77" s="514"/>
      <c r="L77" s="514"/>
      <c r="M77" s="514"/>
      <c r="N77" s="514"/>
      <c r="P77" s="30"/>
      <c r="Q77" s="30"/>
      <c r="R77" s="30"/>
      <c r="S77" s="30"/>
      <c r="T77" s="30"/>
      <c r="V77" s="138"/>
      <c r="Z77" s="30"/>
      <c r="AA77" s="178"/>
    </row>
    <row r="78" spans="1:34" ht="40.5" customHeight="1" x14ac:dyDescent="0.2">
      <c r="A78" s="133"/>
      <c r="B78" s="193" t="s">
        <v>377</v>
      </c>
      <c r="C78" s="377" t="s">
        <v>378</v>
      </c>
      <c r="D78" s="377"/>
      <c r="E78" s="377"/>
      <c r="F78" s="378" t="s">
        <v>379</v>
      </c>
      <c r="G78" s="379"/>
      <c r="H78" s="379"/>
      <c r="I78" s="379"/>
      <c r="J78" s="380"/>
      <c r="K78" s="524" t="s">
        <v>272</v>
      </c>
      <c r="L78" s="525"/>
      <c r="M78" s="193" t="s">
        <v>380</v>
      </c>
      <c r="N78" s="193" t="s">
        <v>412</v>
      </c>
      <c r="P78" s="487" t="s">
        <v>214</v>
      </c>
      <c r="Q78" s="488"/>
      <c r="R78" s="488"/>
      <c r="S78" s="488"/>
      <c r="T78" s="488"/>
      <c r="U78" s="488"/>
      <c r="V78" s="489"/>
      <c r="W78" s="196" t="s">
        <v>385</v>
      </c>
      <c r="X78" s="518" t="s">
        <v>386</v>
      </c>
      <c r="Y78" s="519"/>
      <c r="Z78" s="30"/>
      <c r="AA78" s="178"/>
    </row>
    <row r="79" spans="1:34" ht="27" customHeight="1" x14ac:dyDescent="0.2">
      <c r="A79" s="133"/>
      <c r="B79" s="163" t="s">
        <v>100</v>
      </c>
      <c r="C79" s="320"/>
      <c r="D79" s="321"/>
      <c r="E79" s="322"/>
      <c r="F79" s="515"/>
      <c r="G79" s="516"/>
      <c r="H79" s="516"/>
      <c r="I79" s="516"/>
      <c r="J79" s="517"/>
      <c r="K79" s="522" t="str">
        <f t="shared" ref="K79:K90" si="10">IFERROR(INDEX(InfoTillägg,MATCH($C79,Tilläggstjänster,0)),"")</f>
        <v/>
      </c>
      <c r="L79" s="523"/>
      <c r="M79" s="224"/>
      <c r="N79" s="270" t="str">
        <f t="shared" ref="N79:N90" si="11">IFERROR(INDEX(EnhetTillägg,MATCH($C79,Tilläggstjänster,0)),"")</f>
        <v/>
      </c>
      <c r="P79" s="326"/>
      <c r="Q79" s="327"/>
      <c r="R79" s="327"/>
      <c r="S79" s="327"/>
      <c r="T79" s="327"/>
      <c r="U79" s="327"/>
      <c r="V79" s="328"/>
      <c r="W79" s="199"/>
      <c r="X79" s="520">
        <f t="shared" ref="X79:X90" si="12">M79*W79</f>
        <v>0</v>
      </c>
      <c r="Y79" s="361"/>
      <c r="Z79" s="30"/>
      <c r="AB79" s="174" t="b">
        <f t="shared" ref="AB79:AB90" si="13">AND(C79&lt;&gt;"",ISBLANK(W79))</f>
        <v>0</v>
      </c>
      <c r="AH79" s="175" t="b">
        <f>OR(AB79:AG79)</f>
        <v>0</v>
      </c>
    </row>
    <row r="80" spans="1:34" ht="27" customHeight="1" x14ac:dyDescent="0.2">
      <c r="A80" s="133"/>
      <c r="B80" s="163" t="s">
        <v>101</v>
      </c>
      <c r="C80" s="320"/>
      <c r="D80" s="321"/>
      <c r="E80" s="322"/>
      <c r="F80" s="515"/>
      <c r="G80" s="516"/>
      <c r="H80" s="516"/>
      <c r="I80" s="516"/>
      <c r="J80" s="517"/>
      <c r="K80" s="522" t="str">
        <f t="shared" si="10"/>
        <v/>
      </c>
      <c r="L80" s="523"/>
      <c r="M80" s="224"/>
      <c r="N80" s="270" t="str">
        <f t="shared" si="11"/>
        <v/>
      </c>
      <c r="P80" s="326"/>
      <c r="Q80" s="327"/>
      <c r="R80" s="327"/>
      <c r="S80" s="327"/>
      <c r="T80" s="327"/>
      <c r="U80" s="327"/>
      <c r="V80" s="328"/>
      <c r="W80" s="199"/>
      <c r="X80" s="520">
        <f t="shared" si="12"/>
        <v>0</v>
      </c>
      <c r="Y80" s="361"/>
      <c r="Z80" s="30"/>
      <c r="AA80" s="178"/>
      <c r="AB80" s="174" t="b">
        <f t="shared" si="13"/>
        <v>0</v>
      </c>
      <c r="AH80" s="175" t="b">
        <f t="shared" ref="AH80:AH90" si="14">OR(AA80:AG80)</f>
        <v>0</v>
      </c>
    </row>
    <row r="81" spans="1:34" ht="27" customHeight="1" x14ac:dyDescent="0.2">
      <c r="A81" s="133"/>
      <c r="B81" s="163" t="s">
        <v>102</v>
      </c>
      <c r="C81" s="320"/>
      <c r="D81" s="321"/>
      <c r="E81" s="322"/>
      <c r="F81" s="515"/>
      <c r="G81" s="516"/>
      <c r="H81" s="516"/>
      <c r="I81" s="516"/>
      <c r="J81" s="517"/>
      <c r="K81" s="522" t="str">
        <f t="shared" si="10"/>
        <v/>
      </c>
      <c r="L81" s="523"/>
      <c r="M81" s="224"/>
      <c r="N81" s="270" t="str">
        <f t="shared" si="11"/>
        <v/>
      </c>
      <c r="P81" s="326"/>
      <c r="Q81" s="327"/>
      <c r="R81" s="327"/>
      <c r="S81" s="327"/>
      <c r="T81" s="327"/>
      <c r="U81" s="327"/>
      <c r="V81" s="328"/>
      <c r="W81" s="199"/>
      <c r="X81" s="520">
        <f t="shared" si="12"/>
        <v>0</v>
      </c>
      <c r="Y81" s="361"/>
      <c r="Z81" s="30"/>
      <c r="AA81" s="178"/>
      <c r="AB81" s="174" t="b">
        <f t="shared" si="13"/>
        <v>0</v>
      </c>
      <c r="AH81" s="175" t="b">
        <f t="shared" si="14"/>
        <v>0</v>
      </c>
    </row>
    <row r="82" spans="1:34" ht="27" customHeight="1" x14ac:dyDescent="0.2">
      <c r="A82" s="133"/>
      <c r="B82" s="163" t="s">
        <v>103</v>
      </c>
      <c r="C82" s="320"/>
      <c r="D82" s="321"/>
      <c r="E82" s="322"/>
      <c r="F82" s="515"/>
      <c r="G82" s="516"/>
      <c r="H82" s="516"/>
      <c r="I82" s="516"/>
      <c r="J82" s="517"/>
      <c r="K82" s="522" t="str">
        <f t="shared" si="10"/>
        <v/>
      </c>
      <c r="L82" s="523"/>
      <c r="M82" s="224"/>
      <c r="N82" s="270" t="str">
        <f t="shared" si="11"/>
        <v/>
      </c>
      <c r="P82" s="326"/>
      <c r="Q82" s="327"/>
      <c r="R82" s="327"/>
      <c r="S82" s="327"/>
      <c r="T82" s="327"/>
      <c r="U82" s="327"/>
      <c r="V82" s="328"/>
      <c r="W82" s="199"/>
      <c r="X82" s="520">
        <f t="shared" si="12"/>
        <v>0</v>
      </c>
      <c r="Y82" s="361"/>
      <c r="Z82" s="30"/>
      <c r="AA82" s="178"/>
      <c r="AB82" s="174" t="b">
        <f t="shared" si="13"/>
        <v>0</v>
      </c>
      <c r="AH82" s="175" t="b">
        <f t="shared" si="14"/>
        <v>0</v>
      </c>
    </row>
    <row r="83" spans="1:34" ht="27" customHeight="1" x14ac:dyDescent="0.2">
      <c r="A83" s="133"/>
      <c r="B83" s="163" t="s">
        <v>104</v>
      </c>
      <c r="C83" s="320"/>
      <c r="D83" s="321"/>
      <c r="E83" s="322"/>
      <c r="F83" s="515"/>
      <c r="G83" s="516"/>
      <c r="H83" s="516"/>
      <c r="I83" s="516"/>
      <c r="J83" s="517"/>
      <c r="K83" s="522" t="str">
        <f t="shared" si="10"/>
        <v/>
      </c>
      <c r="L83" s="523"/>
      <c r="M83" s="224"/>
      <c r="N83" s="270" t="str">
        <f t="shared" si="11"/>
        <v/>
      </c>
      <c r="P83" s="326"/>
      <c r="Q83" s="327"/>
      <c r="R83" s="327"/>
      <c r="S83" s="327"/>
      <c r="T83" s="327"/>
      <c r="U83" s="327"/>
      <c r="V83" s="328"/>
      <c r="W83" s="199"/>
      <c r="X83" s="520">
        <f t="shared" si="12"/>
        <v>0</v>
      </c>
      <c r="Y83" s="361"/>
      <c r="Z83" s="30"/>
      <c r="AA83" s="178"/>
      <c r="AB83" s="174" t="b">
        <f t="shared" si="13"/>
        <v>0</v>
      </c>
      <c r="AH83" s="175" t="b">
        <f t="shared" si="14"/>
        <v>0</v>
      </c>
    </row>
    <row r="84" spans="1:34" ht="27" customHeight="1" x14ac:dyDescent="0.2">
      <c r="A84" s="133"/>
      <c r="B84" s="163" t="s">
        <v>106</v>
      </c>
      <c r="C84" s="320"/>
      <c r="D84" s="321"/>
      <c r="E84" s="322"/>
      <c r="F84" s="515"/>
      <c r="G84" s="516"/>
      <c r="H84" s="516"/>
      <c r="I84" s="516"/>
      <c r="J84" s="517"/>
      <c r="K84" s="522" t="str">
        <f t="shared" si="10"/>
        <v/>
      </c>
      <c r="L84" s="523"/>
      <c r="M84" s="224"/>
      <c r="N84" s="270" t="str">
        <f t="shared" si="11"/>
        <v/>
      </c>
      <c r="P84" s="326"/>
      <c r="Q84" s="327"/>
      <c r="R84" s="327"/>
      <c r="S84" s="327"/>
      <c r="T84" s="327"/>
      <c r="U84" s="327"/>
      <c r="V84" s="328"/>
      <c r="W84" s="199"/>
      <c r="X84" s="520">
        <f t="shared" si="12"/>
        <v>0</v>
      </c>
      <c r="Y84" s="361"/>
      <c r="Z84" s="30"/>
      <c r="AA84" s="178"/>
      <c r="AB84" s="174" t="b">
        <f t="shared" si="13"/>
        <v>0</v>
      </c>
      <c r="AH84" s="175" t="b">
        <f t="shared" si="14"/>
        <v>0</v>
      </c>
    </row>
    <row r="85" spans="1:34" ht="27" customHeight="1" x14ac:dyDescent="0.2">
      <c r="A85" s="133"/>
      <c r="B85" s="163" t="s">
        <v>105</v>
      </c>
      <c r="C85" s="320"/>
      <c r="D85" s="321"/>
      <c r="E85" s="322"/>
      <c r="F85" s="515"/>
      <c r="G85" s="516"/>
      <c r="H85" s="516"/>
      <c r="I85" s="516"/>
      <c r="J85" s="517"/>
      <c r="K85" s="522" t="str">
        <f t="shared" si="10"/>
        <v/>
      </c>
      <c r="L85" s="523"/>
      <c r="M85" s="224"/>
      <c r="N85" s="270" t="str">
        <f t="shared" si="11"/>
        <v/>
      </c>
      <c r="P85" s="326"/>
      <c r="Q85" s="327"/>
      <c r="R85" s="327"/>
      <c r="S85" s="327"/>
      <c r="T85" s="327"/>
      <c r="U85" s="327"/>
      <c r="V85" s="328"/>
      <c r="W85" s="199"/>
      <c r="X85" s="520">
        <f t="shared" si="12"/>
        <v>0</v>
      </c>
      <c r="Y85" s="361"/>
      <c r="Z85" s="30"/>
      <c r="AA85" s="178"/>
      <c r="AB85" s="174" t="b">
        <f t="shared" si="13"/>
        <v>0</v>
      </c>
      <c r="AH85" s="175" t="b">
        <f t="shared" si="14"/>
        <v>0</v>
      </c>
    </row>
    <row r="86" spans="1:34" ht="27" customHeight="1" x14ac:dyDescent="0.2">
      <c r="A86" s="133"/>
      <c r="B86" s="163" t="s">
        <v>107</v>
      </c>
      <c r="C86" s="320"/>
      <c r="D86" s="321"/>
      <c r="E86" s="322"/>
      <c r="F86" s="515"/>
      <c r="G86" s="516"/>
      <c r="H86" s="516"/>
      <c r="I86" s="516"/>
      <c r="J86" s="517"/>
      <c r="K86" s="522" t="str">
        <f t="shared" si="10"/>
        <v/>
      </c>
      <c r="L86" s="523"/>
      <c r="M86" s="224"/>
      <c r="N86" s="270" t="str">
        <f t="shared" si="11"/>
        <v/>
      </c>
      <c r="P86" s="326"/>
      <c r="Q86" s="327"/>
      <c r="R86" s="327"/>
      <c r="S86" s="327"/>
      <c r="T86" s="327"/>
      <c r="U86" s="327"/>
      <c r="V86" s="328"/>
      <c r="W86" s="199"/>
      <c r="X86" s="520">
        <f t="shared" si="12"/>
        <v>0</v>
      </c>
      <c r="Y86" s="361"/>
      <c r="Z86" s="30"/>
      <c r="AA86" s="178"/>
      <c r="AB86" s="174" t="b">
        <f t="shared" si="13"/>
        <v>0</v>
      </c>
      <c r="AH86" s="175" t="b">
        <f t="shared" si="14"/>
        <v>0</v>
      </c>
    </row>
    <row r="87" spans="1:34" ht="27" customHeight="1" x14ac:dyDescent="0.2">
      <c r="A87" s="133"/>
      <c r="B87" s="163" t="s">
        <v>108</v>
      </c>
      <c r="C87" s="320"/>
      <c r="D87" s="321"/>
      <c r="E87" s="322"/>
      <c r="F87" s="515"/>
      <c r="G87" s="516"/>
      <c r="H87" s="516"/>
      <c r="I87" s="516"/>
      <c r="J87" s="517"/>
      <c r="K87" s="522" t="str">
        <f t="shared" si="10"/>
        <v/>
      </c>
      <c r="L87" s="523"/>
      <c r="M87" s="224"/>
      <c r="N87" s="270" t="str">
        <f t="shared" si="11"/>
        <v/>
      </c>
      <c r="P87" s="326"/>
      <c r="Q87" s="327"/>
      <c r="R87" s="327"/>
      <c r="S87" s="327"/>
      <c r="T87" s="327"/>
      <c r="U87" s="327"/>
      <c r="V87" s="328"/>
      <c r="W87" s="199"/>
      <c r="X87" s="520">
        <f t="shared" si="12"/>
        <v>0</v>
      </c>
      <c r="Y87" s="361"/>
      <c r="Z87" s="30"/>
      <c r="AA87" s="178"/>
      <c r="AB87" s="174" t="b">
        <f t="shared" si="13"/>
        <v>0</v>
      </c>
      <c r="AH87" s="175" t="b">
        <f t="shared" si="14"/>
        <v>0</v>
      </c>
    </row>
    <row r="88" spans="1:34" ht="27" customHeight="1" x14ac:dyDescent="0.2">
      <c r="A88" s="133"/>
      <c r="B88" s="163" t="s">
        <v>109</v>
      </c>
      <c r="C88" s="320"/>
      <c r="D88" s="321"/>
      <c r="E88" s="322"/>
      <c r="F88" s="515"/>
      <c r="G88" s="516"/>
      <c r="H88" s="516"/>
      <c r="I88" s="516"/>
      <c r="J88" s="517"/>
      <c r="K88" s="522" t="str">
        <f t="shared" si="10"/>
        <v/>
      </c>
      <c r="L88" s="523"/>
      <c r="M88" s="224"/>
      <c r="N88" s="270" t="str">
        <f t="shared" si="11"/>
        <v/>
      </c>
      <c r="P88" s="326"/>
      <c r="Q88" s="327"/>
      <c r="R88" s="327"/>
      <c r="S88" s="327"/>
      <c r="T88" s="327"/>
      <c r="U88" s="327"/>
      <c r="V88" s="328"/>
      <c r="W88" s="199"/>
      <c r="X88" s="520">
        <f t="shared" si="12"/>
        <v>0</v>
      </c>
      <c r="Y88" s="361"/>
      <c r="Z88" s="30"/>
      <c r="AA88" s="178"/>
      <c r="AB88" s="174" t="b">
        <f t="shared" si="13"/>
        <v>0</v>
      </c>
      <c r="AH88" s="175" t="b">
        <f t="shared" si="14"/>
        <v>0</v>
      </c>
    </row>
    <row r="89" spans="1:34" ht="27" customHeight="1" x14ac:dyDescent="0.2">
      <c r="A89" s="133"/>
      <c r="B89" s="163" t="s">
        <v>175</v>
      </c>
      <c r="C89" s="320"/>
      <c r="D89" s="321"/>
      <c r="E89" s="322"/>
      <c r="F89" s="515"/>
      <c r="G89" s="516"/>
      <c r="H89" s="516"/>
      <c r="I89" s="516"/>
      <c r="J89" s="517"/>
      <c r="K89" s="522" t="str">
        <f t="shared" si="10"/>
        <v/>
      </c>
      <c r="L89" s="523"/>
      <c r="M89" s="224"/>
      <c r="N89" s="270" t="str">
        <f t="shared" si="11"/>
        <v/>
      </c>
      <c r="P89" s="326"/>
      <c r="Q89" s="327"/>
      <c r="R89" s="327"/>
      <c r="S89" s="327"/>
      <c r="T89" s="327"/>
      <c r="U89" s="327"/>
      <c r="V89" s="328"/>
      <c r="W89" s="199"/>
      <c r="X89" s="520">
        <f t="shared" si="12"/>
        <v>0</v>
      </c>
      <c r="Y89" s="361"/>
      <c r="Z89" s="30"/>
      <c r="AA89" s="178"/>
      <c r="AB89" s="174" t="b">
        <f t="shared" si="13"/>
        <v>0</v>
      </c>
      <c r="AH89" s="175" t="b">
        <f t="shared" si="14"/>
        <v>0</v>
      </c>
    </row>
    <row r="90" spans="1:34" ht="27" customHeight="1" x14ac:dyDescent="0.2">
      <c r="A90" s="133"/>
      <c r="B90" s="163" t="s">
        <v>176</v>
      </c>
      <c r="C90" s="320"/>
      <c r="D90" s="321"/>
      <c r="E90" s="322"/>
      <c r="F90" s="515"/>
      <c r="G90" s="516"/>
      <c r="H90" s="516"/>
      <c r="I90" s="516"/>
      <c r="J90" s="517"/>
      <c r="K90" s="522" t="str">
        <f t="shared" si="10"/>
        <v/>
      </c>
      <c r="L90" s="523"/>
      <c r="M90" s="224"/>
      <c r="N90" s="270" t="str">
        <f t="shared" si="11"/>
        <v/>
      </c>
      <c r="P90" s="326"/>
      <c r="Q90" s="327"/>
      <c r="R90" s="327"/>
      <c r="S90" s="327"/>
      <c r="T90" s="327"/>
      <c r="U90" s="327"/>
      <c r="V90" s="328"/>
      <c r="W90" s="199"/>
      <c r="X90" s="521">
        <f t="shared" si="12"/>
        <v>0</v>
      </c>
      <c r="Y90" s="330"/>
      <c r="Z90" s="30"/>
      <c r="AA90" s="178"/>
      <c r="AB90" s="174" t="b">
        <f t="shared" si="13"/>
        <v>0</v>
      </c>
      <c r="AH90" s="175" t="b">
        <f t="shared" si="14"/>
        <v>0</v>
      </c>
    </row>
    <row r="91" spans="1:34" ht="17.25" customHeight="1" x14ac:dyDescent="0.2">
      <c r="A91" s="133"/>
      <c r="B91" s="30"/>
      <c r="C91" s="30"/>
      <c r="D91" s="30"/>
      <c r="E91" s="30"/>
      <c r="F91" s="30"/>
      <c r="G91" s="30"/>
      <c r="H91" s="30"/>
      <c r="I91" s="30"/>
      <c r="J91" s="30"/>
      <c r="K91" s="30"/>
      <c r="P91" s="30"/>
      <c r="Q91" s="30"/>
      <c r="R91" s="30"/>
      <c r="S91" s="30"/>
      <c r="T91" s="30"/>
      <c r="U91" s="664"/>
      <c r="V91" s="664"/>
      <c r="W91" s="664"/>
      <c r="X91" s="55"/>
      <c r="Y91" s="56"/>
      <c r="Z91" s="30"/>
      <c r="AA91" s="178"/>
    </row>
    <row r="92" spans="1:34" ht="28.5" customHeight="1" x14ac:dyDescent="0.2">
      <c r="A92" s="133"/>
      <c r="B92" s="30"/>
      <c r="C92" s="30"/>
      <c r="D92" s="30"/>
      <c r="E92" s="30"/>
      <c r="F92" s="30"/>
      <c r="G92" s="30"/>
      <c r="H92" s="30"/>
      <c r="I92" s="30"/>
      <c r="J92" s="30"/>
      <c r="K92" s="30"/>
      <c r="P92" s="30"/>
      <c r="Q92" s="30"/>
      <c r="R92" s="30"/>
      <c r="S92" s="30"/>
      <c r="T92" s="30"/>
      <c r="U92" s="190"/>
      <c r="W92" s="55" t="s">
        <v>401</v>
      </c>
      <c r="X92" s="381">
        <f>SUM(X79:X90)</f>
        <v>0</v>
      </c>
      <c r="Y92" s="382"/>
      <c r="Z92" s="30"/>
      <c r="AA92" s="178"/>
    </row>
    <row r="93" spans="1:34" ht="21" customHeight="1" x14ac:dyDescent="0.25">
      <c r="B93" s="208" t="s">
        <v>414</v>
      </c>
      <c r="C93" s="209"/>
      <c r="D93" s="210"/>
      <c r="E93" s="210"/>
      <c r="F93" s="210"/>
      <c r="G93" s="210"/>
      <c r="H93" s="211"/>
      <c r="I93" s="210"/>
      <c r="J93" s="210"/>
      <c r="K93" s="210"/>
      <c r="L93" s="210"/>
      <c r="M93" s="210"/>
      <c r="N93" s="212"/>
      <c r="P93" s="213"/>
      <c r="Q93" s="213"/>
      <c r="R93" s="213"/>
      <c r="X93" s="214"/>
      <c r="Z93" s="30"/>
      <c r="AA93" s="178"/>
    </row>
    <row r="94" spans="1:34" ht="24" customHeight="1" x14ac:dyDescent="0.2">
      <c r="B94" s="215" t="s">
        <v>415</v>
      </c>
      <c r="C94" s="216"/>
      <c r="D94" s="217"/>
      <c r="E94" s="217"/>
      <c r="F94" s="217"/>
      <c r="G94" s="217"/>
      <c r="H94" s="218"/>
      <c r="I94" s="217"/>
      <c r="J94" s="217"/>
      <c r="K94" s="217"/>
      <c r="L94" s="217"/>
      <c r="M94" s="217"/>
      <c r="N94" s="219"/>
      <c r="P94" s="213"/>
      <c r="Q94" s="213"/>
      <c r="R94" s="213"/>
      <c r="X94" s="214"/>
      <c r="Z94" s="30"/>
      <c r="AA94" s="178"/>
    </row>
    <row r="95" spans="1:34" ht="27" customHeight="1" x14ac:dyDescent="0.2">
      <c r="A95" s="133"/>
      <c r="B95" s="387"/>
      <c r="C95" s="387"/>
      <c r="D95" s="387"/>
      <c r="E95" s="387"/>
      <c r="F95" s="387"/>
      <c r="J95" s="30"/>
      <c r="P95" s="30"/>
      <c r="Q95" s="30"/>
      <c r="R95" s="30"/>
      <c r="S95" s="30"/>
      <c r="T95" s="30"/>
      <c r="V95" s="138"/>
      <c r="Z95" s="30"/>
      <c r="AA95" s="178"/>
    </row>
    <row r="96" spans="1:34" ht="17.25" customHeight="1" x14ac:dyDescent="0.2">
      <c r="A96" s="133"/>
      <c r="B96" s="30"/>
      <c r="C96" s="30"/>
      <c r="D96" s="30"/>
      <c r="E96" s="30"/>
      <c r="F96" s="30"/>
      <c r="G96" s="30"/>
      <c r="H96" s="30"/>
      <c r="I96" s="30"/>
      <c r="J96" s="30"/>
      <c r="P96" s="30"/>
      <c r="Q96" s="30"/>
      <c r="R96" s="30"/>
      <c r="S96" s="30"/>
      <c r="T96" s="30"/>
      <c r="U96" s="362"/>
      <c r="V96" s="363"/>
      <c r="W96" s="363"/>
      <c r="X96" s="55"/>
      <c r="Y96" s="56"/>
      <c r="Z96" s="30"/>
      <c r="AA96" s="178"/>
    </row>
    <row r="97" spans="1:35" ht="19.5" customHeight="1" x14ac:dyDescent="0.2">
      <c r="B97" s="45" t="s">
        <v>167</v>
      </c>
      <c r="F97" s="41"/>
      <c r="K97" s="45"/>
      <c r="N97" s="41"/>
      <c r="AA97" s="178"/>
    </row>
    <row r="98" spans="1:35" ht="28.5" customHeight="1" x14ac:dyDescent="0.2">
      <c r="A98" s="133"/>
      <c r="B98" s="370" t="s">
        <v>237</v>
      </c>
      <c r="C98" s="370"/>
      <c r="D98" s="370"/>
      <c r="E98" s="370"/>
      <c r="F98" s="370"/>
      <c r="G98" s="370"/>
      <c r="H98" s="370"/>
      <c r="I98" s="370"/>
      <c r="J98" s="370"/>
      <c r="M98" s="146"/>
      <c r="N98" s="35"/>
      <c r="P98" s="30"/>
      <c r="Q98" s="30"/>
      <c r="R98" s="30"/>
      <c r="S98" s="30"/>
      <c r="T98" s="30"/>
      <c r="U98" s="30"/>
      <c r="V98" s="30"/>
      <c r="W98" s="30"/>
      <c r="X98" s="55"/>
      <c r="Y98" s="56"/>
      <c r="Z98" s="30"/>
      <c r="AA98" s="178"/>
    </row>
    <row r="99" spans="1:35" ht="24.75" hidden="1" customHeight="1" x14ac:dyDescent="0.2">
      <c r="A99" s="133"/>
      <c r="B99" s="610" t="s">
        <v>221</v>
      </c>
      <c r="C99" s="611"/>
      <c r="D99" s="611"/>
      <c r="E99" s="611"/>
      <c r="F99" s="611"/>
      <c r="G99" s="611"/>
      <c r="H99" s="611"/>
      <c r="I99" s="611"/>
      <c r="J99" s="612"/>
      <c r="K99" s="41" t="s">
        <v>231</v>
      </c>
      <c r="L99" s="35"/>
      <c r="M99" s="35"/>
      <c r="N99" s="35"/>
      <c r="P99" s="30"/>
      <c r="Q99" s="30"/>
      <c r="R99" s="30"/>
      <c r="S99" s="30"/>
      <c r="T99" s="30"/>
      <c r="U99" s="30"/>
      <c r="V99" s="30"/>
      <c r="W99" s="30"/>
      <c r="X99" s="55"/>
      <c r="Y99" s="292"/>
      <c r="Z99" s="30"/>
      <c r="AA99" s="293"/>
      <c r="AB99" s="272"/>
      <c r="AC99" s="272"/>
      <c r="AD99" s="272"/>
      <c r="AE99" s="272"/>
      <c r="AF99" s="272"/>
      <c r="AG99" s="272"/>
      <c r="AH99" s="273"/>
      <c r="AI99" s="273"/>
    </row>
    <row r="100" spans="1:35" ht="17.25" customHeight="1" x14ac:dyDescent="0.2">
      <c r="A100" s="133"/>
      <c r="B100" s="31"/>
      <c r="C100" s="31"/>
      <c r="D100" s="31"/>
      <c r="E100" s="31"/>
      <c r="F100" s="6"/>
      <c r="G100" s="31"/>
      <c r="H100" s="31"/>
      <c r="I100" s="31"/>
      <c r="J100" s="30"/>
      <c r="P100" s="30"/>
      <c r="Q100" s="30"/>
      <c r="R100" s="30"/>
      <c r="S100" s="30"/>
      <c r="T100" s="30"/>
      <c r="U100" s="30"/>
      <c r="V100" s="30"/>
      <c r="W100" s="30"/>
      <c r="X100" s="55"/>
      <c r="Y100" s="56"/>
      <c r="Z100" s="30"/>
    </row>
    <row r="101" spans="1:35" ht="17.25" customHeight="1" x14ac:dyDescent="0.2">
      <c r="A101" s="133"/>
      <c r="E101" s="613"/>
      <c r="F101" s="613"/>
      <c r="G101" s="613"/>
      <c r="H101" s="613"/>
      <c r="I101" s="613"/>
      <c r="J101" s="30"/>
      <c r="K101" s="41"/>
      <c r="P101" s="30"/>
      <c r="Q101" s="30"/>
      <c r="R101" s="30"/>
      <c r="S101" s="30"/>
      <c r="T101" s="30"/>
      <c r="U101" s="30"/>
      <c r="V101" s="30"/>
      <c r="W101" s="30"/>
      <c r="X101" s="55"/>
      <c r="Y101" s="56"/>
      <c r="AA101" s="178"/>
    </row>
    <row r="102" spans="1:35" ht="8.25" customHeight="1" x14ac:dyDescent="0.2">
      <c r="A102" s="133"/>
      <c r="J102" s="30"/>
      <c r="P102" s="30"/>
      <c r="Q102" s="30"/>
      <c r="R102" s="30"/>
      <c r="S102" s="30"/>
      <c r="T102" s="30"/>
      <c r="U102" s="30"/>
      <c r="V102" s="30"/>
      <c r="W102" s="30"/>
      <c r="X102" s="55"/>
      <c r="Y102" s="56"/>
      <c r="AA102" s="178"/>
    </row>
    <row r="103" spans="1:35" ht="41.25" customHeight="1" x14ac:dyDescent="0.2">
      <c r="A103" s="133"/>
      <c r="B103" s="165" t="s">
        <v>269</v>
      </c>
      <c r="C103" s="52"/>
      <c r="D103" s="52"/>
      <c r="P103" s="30"/>
      <c r="Q103" s="30"/>
      <c r="R103" s="30"/>
      <c r="S103" s="30"/>
      <c r="T103" s="30"/>
      <c r="U103" s="30"/>
      <c r="V103" s="30"/>
      <c r="W103" s="30"/>
      <c r="X103" s="55"/>
      <c r="Y103" s="56"/>
      <c r="Z103" s="30"/>
      <c r="AA103" s="178"/>
    </row>
    <row r="104" spans="1:35" ht="41.25" customHeight="1" x14ac:dyDescent="0.2">
      <c r="A104" s="133"/>
      <c r="B104" s="614" t="str">
        <f>"Egen utvärderingsmodell (beskrivning på rad "&amp;ROW(B166)&amp;")"</f>
        <v>Egen utvärderingsmodell (beskrivning på rad 166)</v>
      </c>
      <c r="C104" s="615"/>
      <c r="D104" s="615"/>
      <c r="E104" s="615"/>
      <c r="F104" s="615"/>
      <c r="G104" s="615"/>
      <c r="H104" s="615"/>
      <c r="I104" s="615"/>
      <c r="J104" s="615"/>
      <c r="P104" s="30"/>
      <c r="Q104" s="30"/>
      <c r="R104" s="30"/>
      <c r="S104" s="30"/>
      <c r="T104" s="30"/>
      <c r="U104" s="30"/>
      <c r="V104" s="30"/>
      <c r="W104" s="30"/>
      <c r="X104" s="55"/>
      <c r="Y104" s="56"/>
      <c r="Z104" s="30"/>
      <c r="AA104" s="178"/>
      <c r="AB104" s="179"/>
    </row>
    <row r="105" spans="1:35" ht="17.25" customHeight="1" x14ac:dyDescent="0.2">
      <c r="A105" s="133"/>
      <c r="B105" s="370"/>
      <c r="C105" s="370"/>
      <c r="D105" s="370"/>
      <c r="F105" s="51"/>
      <c r="G105" s="51"/>
      <c r="H105" s="51"/>
      <c r="I105" s="51"/>
      <c r="J105" s="30"/>
      <c r="P105" s="30"/>
      <c r="Q105" s="30"/>
      <c r="R105" s="30"/>
      <c r="S105" s="30"/>
      <c r="T105" s="30"/>
      <c r="U105" s="30"/>
      <c r="V105" s="30"/>
      <c r="W105" s="30"/>
      <c r="X105" s="55"/>
      <c r="Y105" s="56"/>
      <c r="Z105" s="30"/>
      <c r="AA105" s="178"/>
      <c r="AB105" s="179"/>
    </row>
    <row r="106" spans="1:35" ht="25.5" hidden="1" customHeight="1" x14ac:dyDescent="0.2">
      <c r="A106" s="133"/>
      <c r="B106" s="133"/>
      <c r="C106" s="133"/>
      <c r="D106" s="133"/>
      <c r="E106" s="133"/>
      <c r="F106" s="133"/>
      <c r="G106" s="133"/>
      <c r="H106" s="133"/>
      <c r="I106" s="133"/>
      <c r="J106" s="133"/>
      <c r="K106" s="133"/>
      <c r="L106" s="49"/>
      <c r="M106" s="49"/>
      <c r="N106" s="49"/>
      <c r="O106" s="83"/>
      <c r="P106" s="41"/>
      <c r="Q106" s="30"/>
      <c r="R106" s="30"/>
      <c r="S106" s="30"/>
      <c r="T106" s="30"/>
      <c r="U106" s="30"/>
      <c r="V106" s="30"/>
      <c r="W106" s="30"/>
      <c r="X106" s="55"/>
      <c r="Y106" s="56"/>
      <c r="Z106" s="30"/>
      <c r="AA106" s="178"/>
    </row>
    <row r="107" spans="1:35" ht="18.75" customHeight="1" x14ac:dyDescent="0.2">
      <c r="A107" s="133"/>
      <c r="B107" s="370" t="s">
        <v>230</v>
      </c>
      <c r="C107" s="371"/>
      <c r="D107" s="371"/>
      <c r="E107" s="371"/>
      <c r="F107" s="371"/>
      <c r="G107" s="371"/>
      <c r="H107" s="371"/>
      <c r="I107" s="371"/>
      <c r="J107" s="371"/>
      <c r="L107" s="49"/>
      <c r="M107" s="49"/>
      <c r="N107" s="49"/>
      <c r="O107" s="83"/>
      <c r="P107" s="83"/>
      <c r="Q107" s="30"/>
      <c r="R107" s="30"/>
      <c r="S107" s="30"/>
      <c r="T107" s="30"/>
      <c r="U107" s="30"/>
      <c r="V107" s="30"/>
      <c r="W107" s="30"/>
      <c r="X107" s="55"/>
      <c r="Y107" s="56"/>
      <c r="Z107" s="30"/>
      <c r="AA107" s="178"/>
    </row>
    <row r="108" spans="1:35" ht="25.5" customHeight="1" x14ac:dyDescent="0.2">
      <c r="A108" s="133"/>
      <c r="B108" s="490" t="s">
        <v>430</v>
      </c>
      <c r="C108" s="491"/>
      <c r="D108" s="491"/>
      <c r="E108" s="491"/>
      <c r="F108" s="491"/>
      <c r="G108" s="491"/>
      <c r="H108" s="491"/>
      <c r="I108" s="491"/>
      <c r="J108" s="492"/>
      <c r="L108" s="49"/>
      <c r="M108" s="49"/>
      <c r="N108" s="49"/>
      <c r="O108" s="83"/>
      <c r="P108" s="83"/>
      <c r="Q108" s="30"/>
      <c r="R108" s="30"/>
      <c r="S108" s="30"/>
      <c r="T108" s="30"/>
      <c r="U108" s="30"/>
      <c r="V108" s="30"/>
      <c r="W108" s="30"/>
      <c r="X108" s="55"/>
      <c r="Y108" s="56"/>
      <c r="Z108" s="30"/>
      <c r="AA108" s="178"/>
    </row>
    <row r="109" spans="1:35" ht="17.25" customHeight="1" x14ac:dyDescent="0.2">
      <c r="A109" s="133"/>
      <c r="B109" s="493"/>
      <c r="C109" s="494"/>
      <c r="D109" s="494"/>
      <c r="E109" s="494"/>
      <c r="F109" s="494"/>
      <c r="G109" s="494"/>
      <c r="H109" s="494"/>
      <c r="I109" s="494"/>
      <c r="J109" s="495"/>
      <c r="K109" s="375"/>
      <c r="L109" s="616"/>
      <c r="M109" s="394"/>
      <c r="N109" s="394"/>
      <c r="P109" s="30"/>
      <c r="Q109" s="30"/>
      <c r="R109" s="30"/>
      <c r="S109" s="30"/>
      <c r="T109" s="30"/>
      <c r="U109" s="30"/>
      <c r="V109" s="30"/>
      <c r="W109" s="30"/>
      <c r="X109" s="55"/>
      <c r="Y109" s="56"/>
      <c r="Z109" s="30"/>
      <c r="AA109" s="178"/>
    </row>
    <row r="110" spans="1:35" ht="17.25" customHeight="1" x14ac:dyDescent="0.2">
      <c r="A110" s="133"/>
      <c r="B110" s="31"/>
      <c r="K110" s="375"/>
      <c r="L110" s="616"/>
      <c r="M110" s="394"/>
      <c r="N110" s="394"/>
      <c r="P110" s="30"/>
      <c r="Q110" s="30"/>
      <c r="R110" s="30"/>
      <c r="S110" s="30"/>
      <c r="T110" s="30"/>
      <c r="U110" s="30"/>
      <c r="V110" s="30"/>
      <c r="W110" s="30"/>
      <c r="X110" s="55"/>
      <c r="Y110" s="56"/>
      <c r="Z110" s="30"/>
      <c r="AA110" s="178"/>
    </row>
    <row r="111" spans="1:35" ht="20.25" customHeight="1" x14ac:dyDescent="0.2">
      <c r="A111" s="133"/>
      <c r="B111" s="387" t="s">
        <v>168</v>
      </c>
      <c r="C111" s="387"/>
      <c r="D111" s="387"/>
      <c r="E111" s="387"/>
      <c r="F111" s="387"/>
      <c r="G111" s="41"/>
      <c r="J111" s="30"/>
      <c r="K111" s="375"/>
      <c r="L111" s="394"/>
      <c r="M111" s="394"/>
      <c r="N111" s="394"/>
      <c r="P111" s="45" t="s">
        <v>34</v>
      </c>
      <c r="X111" s="55"/>
      <c r="Y111" s="56"/>
      <c r="Z111" s="30"/>
      <c r="AA111" s="178"/>
    </row>
    <row r="112" spans="1:35" ht="15.75" customHeight="1" x14ac:dyDescent="0.2">
      <c r="A112" s="133"/>
      <c r="B112" s="384" t="s">
        <v>218</v>
      </c>
      <c r="C112" s="384"/>
      <c r="D112" s="384"/>
      <c r="E112" s="385"/>
      <c r="F112" s="139"/>
      <c r="G112" s="6"/>
      <c r="H112" s="6"/>
      <c r="I112" s="6"/>
      <c r="J112" s="30"/>
      <c r="K112" s="376"/>
      <c r="L112" s="140"/>
      <c r="M112" s="279"/>
      <c r="N112" s="137"/>
      <c r="P112" s="26"/>
      <c r="X112" s="55"/>
      <c r="Y112" s="56"/>
      <c r="Z112" s="30"/>
      <c r="AA112" s="178"/>
    </row>
    <row r="113" spans="1:34" ht="54.75" customHeight="1" x14ac:dyDescent="0.2">
      <c r="A113" s="133"/>
      <c r="B113" s="592"/>
      <c r="C113" s="593"/>
      <c r="D113" s="597" t="s">
        <v>253</v>
      </c>
      <c r="E113" s="528"/>
      <c r="F113" s="528"/>
      <c r="G113" s="529"/>
      <c r="H113" s="597" t="s">
        <v>220</v>
      </c>
      <c r="I113" s="528"/>
      <c r="J113" s="528"/>
      <c r="K113" s="528"/>
      <c r="L113" s="528"/>
      <c r="M113" s="528"/>
      <c r="N113" s="529"/>
      <c r="P113" s="152" t="s">
        <v>252</v>
      </c>
      <c r="Q113" s="482" t="s">
        <v>251</v>
      </c>
      <c r="R113" s="483"/>
      <c r="S113" s="483"/>
      <c r="T113" s="483"/>
      <c r="U113" s="483"/>
      <c r="V113" s="483"/>
      <c r="W113" s="483"/>
      <c r="X113" s="484"/>
      <c r="Y113" s="82"/>
      <c r="Z113" s="81"/>
      <c r="AA113" s="178"/>
    </row>
    <row r="114" spans="1:34" ht="34.5" customHeight="1" x14ac:dyDescent="0.2">
      <c r="A114" s="133" t="s">
        <v>185</v>
      </c>
      <c r="B114" s="530"/>
      <c r="C114" s="531"/>
      <c r="D114" s="532"/>
      <c r="E114" s="535"/>
      <c r="F114" s="535"/>
      <c r="G114" s="536"/>
      <c r="H114" s="540"/>
      <c r="I114" s="535"/>
      <c r="J114" s="535"/>
      <c r="K114" s="535"/>
      <c r="L114" s="535"/>
      <c r="M114" s="535"/>
      <c r="N114" s="536"/>
      <c r="O114" s="58"/>
      <c r="P114" s="307"/>
      <c r="Q114" s="653"/>
      <c r="R114" s="653"/>
      <c r="S114" s="653"/>
      <c r="T114" s="653"/>
      <c r="U114" s="653"/>
      <c r="V114" s="653"/>
      <c r="W114" s="653"/>
      <c r="X114" s="654"/>
      <c r="Y114" s="58"/>
      <c r="Z114" s="58"/>
      <c r="AA114" s="173" t="b">
        <f>AND(AND(LEFT(D114,4)&lt;&gt;"Välj",D114&lt;&gt;""),P114="")</f>
        <v>0</v>
      </c>
      <c r="AH114" s="175" t="b">
        <f t="shared" ref="AH114:AH116" si="15">OR(AA114:AG114)</f>
        <v>0</v>
      </c>
    </row>
    <row r="115" spans="1:34" ht="32.25" customHeight="1" x14ac:dyDescent="0.2">
      <c r="A115" s="133" t="s">
        <v>185</v>
      </c>
      <c r="B115" s="530"/>
      <c r="C115" s="531"/>
      <c r="D115" s="532"/>
      <c r="E115" s="535"/>
      <c r="F115" s="535"/>
      <c r="G115" s="536"/>
      <c r="H115" s="540"/>
      <c r="I115" s="535"/>
      <c r="J115" s="535"/>
      <c r="K115" s="535"/>
      <c r="L115" s="535"/>
      <c r="M115" s="535"/>
      <c r="N115" s="536"/>
      <c r="O115" s="58"/>
      <c r="P115" s="307"/>
      <c r="Q115" s="653"/>
      <c r="R115" s="653"/>
      <c r="S115" s="653"/>
      <c r="T115" s="653"/>
      <c r="U115" s="653"/>
      <c r="V115" s="653"/>
      <c r="W115" s="653"/>
      <c r="X115" s="654"/>
      <c r="Y115" s="58"/>
      <c r="Z115" s="58"/>
      <c r="AA115" s="173" t="b">
        <f t="shared" ref="AA115:AA133" si="16">AND(AND(LEFT(D115,4)&lt;&gt;"Välj",D115&lt;&gt;""),P115="")</f>
        <v>0</v>
      </c>
      <c r="AH115" s="175" t="b">
        <f t="shared" si="15"/>
        <v>0</v>
      </c>
    </row>
    <row r="116" spans="1:34" ht="32.25" customHeight="1" x14ac:dyDescent="0.2">
      <c r="A116" s="133" t="s">
        <v>185</v>
      </c>
      <c r="B116" s="530"/>
      <c r="C116" s="531"/>
      <c r="D116" s="532"/>
      <c r="E116" s="535"/>
      <c r="F116" s="535"/>
      <c r="G116" s="536"/>
      <c r="H116" s="540"/>
      <c r="I116" s="535"/>
      <c r="J116" s="535"/>
      <c r="K116" s="535"/>
      <c r="L116" s="535"/>
      <c r="M116" s="535"/>
      <c r="N116" s="536"/>
      <c r="O116" s="58"/>
      <c r="P116" s="307"/>
      <c r="Q116" s="653"/>
      <c r="R116" s="653"/>
      <c r="S116" s="653"/>
      <c r="T116" s="653"/>
      <c r="U116" s="653"/>
      <c r="V116" s="653"/>
      <c r="W116" s="653"/>
      <c r="X116" s="654"/>
      <c r="Y116" s="58"/>
      <c r="Z116" s="58"/>
      <c r="AA116" s="173" t="b">
        <f t="shared" si="16"/>
        <v>0</v>
      </c>
      <c r="AH116" s="175" t="b">
        <f t="shared" si="15"/>
        <v>0</v>
      </c>
    </row>
    <row r="117" spans="1:34" ht="32.25" customHeight="1" x14ac:dyDescent="0.2">
      <c r="A117" s="133" t="s">
        <v>185</v>
      </c>
      <c r="B117" s="530"/>
      <c r="C117" s="531"/>
      <c r="D117" s="532"/>
      <c r="E117" s="535"/>
      <c r="F117" s="535"/>
      <c r="G117" s="536"/>
      <c r="H117" s="540"/>
      <c r="I117" s="535"/>
      <c r="J117" s="535"/>
      <c r="K117" s="535"/>
      <c r="L117" s="535"/>
      <c r="M117" s="535"/>
      <c r="N117" s="536"/>
      <c r="O117" s="58"/>
      <c r="P117" s="307"/>
      <c r="Q117" s="653"/>
      <c r="R117" s="653"/>
      <c r="S117" s="653"/>
      <c r="T117" s="653"/>
      <c r="U117" s="653"/>
      <c r="V117" s="653"/>
      <c r="W117" s="653"/>
      <c r="X117" s="654"/>
      <c r="Y117" s="58"/>
      <c r="Z117" s="58"/>
      <c r="AA117" s="173" t="b">
        <f t="shared" si="16"/>
        <v>0</v>
      </c>
      <c r="AH117" s="175" t="b">
        <f t="shared" ref="AH117:AH133" si="17">OR(AA117:AG117)</f>
        <v>0</v>
      </c>
    </row>
    <row r="118" spans="1:34" ht="32.25" customHeight="1" x14ac:dyDescent="0.2">
      <c r="A118" s="133" t="s">
        <v>185</v>
      </c>
      <c r="B118" s="530"/>
      <c r="C118" s="531"/>
      <c r="D118" s="532"/>
      <c r="E118" s="535"/>
      <c r="F118" s="535"/>
      <c r="G118" s="536"/>
      <c r="H118" s="540"/>
      <c r="I118" s="535"/>
      <c r="J118" s="535"/>
      <c r="K118" s="535"/>
      <c r="L118" s="535"/>
      <c r="M118" s="535"/>
      <c r="N118" s="536"/>
      <c r="O118" s="58"/>
      <c r="P118" s="307"/>
      <c r="Q118" s="653"/>
      <c r="R118" s="653"/>
      <c r="S118" s="653"/>
      <c r="T118" s="653"/>
      <c r="U118" s="653"/>
      <c r="V118" s="653"/>
      <c r="W118" s="653"/>
      <c r="X118" s="654"/>
      <c r="Y118" s="58"/>
      <c r="Z118" s="58"/>
      <c r="AA118" s="173" t="b">
        <f t="shared" si="16"/>
        <v>0</v>
      </c>
      <c r="AH118" s="175" t="b">
        <f t="shared" si="17"/>
        <v>0</v>
      </c>
    </row>
    <row r="119" spans="1:34" ht="32.25" customHeight="1" x14ac:dyDescent="0.2">
      <c r="A119" s="133" t="s">
        <v>185</v>
      </c>
      <c r="B119" s="530"/>
      <c r="C119" s="531"/>
      <c r="D119" s="532"/>
      <c r="E119" s="535"/>
      <c r="F119" s="535"/>
      <c r="G119" s="536"/>
      <c r="H119" s="540"/>
      <c r="I119" s="535"/>
      <c r="J119" s="535"/>
      <c r="K119" s="535"/>
      <c r="L119" s="535"/>
      <c r="M119" s="535"/>
      <c r="N119" s="536"/>
      <c r="O119" s="144"/>
      <c r="P119" s="307"/>
      <c r="Q119" s="653"/>
      <c r="R119" s="653"/>
      <c r="S119" s="653"/>
      <c r="T119" s="653"/>
      <c r="U119" s="653"/>
      <c r="V119" s="653"/>
      <c r="W119" s="653"/>
      <c r="X119" s="654"/>
      <c r="Y119" s="58"/>
      <c r="Z119" s="58"/>
      <c r="AA119" s="173" t="b">
        <f t="shared" si="16"/>
        <v>0</v>
      </c>
      <c r="AH119" s="175" t="b">
        <f t="shared" si="17"/>
        <v>0</v>
      </c>
    </row>
    <row r="120" spans="1:34" ht="32.25" customHeight="1" x14ac:dyDescent="0.2">
      <c r="A120" s="133" t="s">
        <v>185</v>
      </c>
      <c r="B120" s="530"/>
      <c r="C120" s="531"/>
      <c r="D120" s="532"/>
      <c r="E120" s="535"/>
      <c r="F120" s="535"/>
      <c r="G120" s="536"/>
      <c r="H120" s="540"/>
      <c r="I120" s="535"/>
      <c r="J120" s="535"/>
      <c r="K120" s="535"/>
      <c r="L120" s="535"/>
      <c r="M120" s="535"/>
      <c r="N120" s="536"/>
      <c r="O120" s="58"/>
      <c r="P120" s="307"/>
      <c r="Q120" s="653"/>
      <c r="R120" s="653"/>
      <c r="S120" s="653"/>
      <c r="T120" s="653"/>
      <c r="U120" s="653"/>
      <c r="V120" s="653"/>
      <c r="W120" s="653"/>
      <c r="X120" s="654"/>
      <c r="Y120" s="58"/>
      <c r="Z120" s="58"/>
      <c r="AA120" s="173" t="b">
        <f t="shared" si="16"/>
        <v>0</v>
      </c>
      <c r="AH120" s="175" t="b">
        <f t="shared" si="17"/>
        <v>0</v>
      </c>
    </row>
    <row r="121" spans="1:34" ht="32.25" customHeight="1" x14ac:dyDescent="0.2">
      <c r="A121" s="133" t="s">
        <v>185</v>
      </c>
      <c r="B121" s="530"/>
      <c r="C121" s="531"/>
      <c r="D121" s="532"/>
      <c r="E121" s="535"/>
      <c r="F121" s="535"/>
      <c r="G121" s="536"/>
      <c r="H121" s="540"/>
      <c r="I121" s="535"/>
      <c r="J121" s="535"/>
      <c r="K121" s="535"/>
      <c r="L121" s="535"/>
      <c r="M121" s="535"/>
      <c r="N121" s="536"/>
      <c r="O121" s="58"/>
      <c r="P121" s="307"/>
      <c r="Q121" s="653"/>
      <c r="R121" s="653"/>
      <c r="S121" s="653"/>
      <c r="T121" s="653"/>
      <c r="U121" s="653"/>
      <c r="V121" s="653"/>
      <c r="W121" s="653"/>
      <c r="X121" s="654"/>
      <c r="Y121" s="58"/>
      <c r="Z121" s="58"/>
      <c r="AA121" s="173" t="b">
        <f t="shared" si="16"/>
        <v>0</v>
      </c>
      <c r="AH121" s="175" t="b">
        <f t="shared" si="17"/>
        <v>0</v>
      </c>
    </row>
    <row r="122" spans="1:34" ht="32.25" customHeight="1" x14ac:dyDescent="0.2">
      <c r="A122" s="133" t="s">
        <v>185</v>
      </c>
      <c r="B122" s="530"/>
      <c r="C122" s="531"/>
      <c r="D122" s="532"/>
      <c r="E122" s="535"/>
      <c r="F122" s="535"/>
      <c r="G122" s="536"/>
      <c r="H122" s="540"/>
      <c r="I122" s="535"/>
      <c r="J122" s="535"/>
      <c r="K122" s="535"/>
      <c r="L122" s="535"/>
      <c r="M122" s="535"/>
      <c r="N122" s="536"/>
      <c r="O122" s="58"/>
      <c r="P122" s="307"/>
      <c r="Q122" s="653"/>
      <c r="R122" s="653"/>
      <c r="S122" s="653"/>
      <c r="T122" s="653"/>
      <c r="U122" s="653"/>
      <c r="V122" s="653"/>
      <c r="W122" s="653"/>
      <c r="X122" s="654"/>
      <c r="Y122" s="58"/>
      <c r="Z122" s="58"/>
      <c r="AA122" s="173" t="b">
        <f t="shared" si="16"/>
        <v>0</v>
      </c>
      <c r="AH122" s="175" t="b">
        <f t="shared" si="17"/>
        <v>0</v>
      </c>
    </row>
    <row r="123" spans="1:34" ht="32.25" customHeight="1" x14ac:dyDescent="0.2">
      <c r="A123" s="133" t="s">
        <v>185</v>
      </c>
      <c r="B123" s="530"/>
      <c r="C123" s="531"/>
      <c r="D123" s="532"/>
      <c r="E123" s="535"/>
      <c r="F123" s="535"/>
      <c r="G123" s="536"/>
      <c r="H123" s="540"/>
      <c r="I123" s="535"/>
      <c r="J123" s="535"/>
      <c r="K123" s="535"/>
      <c r="L123" s="535"/>
      <c r="M123" s="535"/>
      <c r="N123" s="536"/>
      <c r="O123" s="58"/>
      <c r="P123" s="307"/>
      <c r="Q123" s="653"/>
      <c r="R123" s="653"/>
      <c r="S123" s="653"/>
      <c r="T123" s="653"/>
      <c r="U123" s="653"/>
      <c r="V123" s="653"/>
      <c r="W123" s="653"/>
      <c r="X123" s="654"/>
      <c r="Y123" s="58"/>
      <c r="Z123" s="58"/>
      <c r="AA123" s="173" t="b">
        <f t="shared" si="16"/>
        <v>0</v>
      </c>
      <c r="AH123" s="175" t="b">
        <f t="shared" si="17"/>
        <v>0</v>
      </c>
    </row>
    <row r="124" spans="1:34" ht="32.25" customHeight="1" x14ac:dyDescent="0.2">
      <c r="A124" s="133" t="s">
        <v>185</v>
      </c>
      <c r="B124" s="530"/>
      <c r="C124" s="531"/>
      <c r="D124" s="532"/>
      <c r="E124" s="535"/>
      <c r="F124" s="535"/>
      <c r="G124" s="536"/>
      <c r="H124" s="540"/>
      <c r="I124" s="535"/>
      <c r="J124" s="535"/>
      <c r="K124" s="535"/>
      <c r="L124" s="535"/>
      <c r="M124" s="535"/>
      <c r="N124" s="536"/>
      <c r="O124" s="58"/>
      <c r="P124" s="307"/>
      <c r="Q124" s="653"/>
      <c r="R124" s="653"/>
      <c r="S124" s="653"/>
      <c r="T124" s="653"/>
      <c r="U124" s="653"/>
      <c r="V124" s="653"/>
      <c r="W124" s="653"/>
      <c r="X124" s="654"/>
      <c r="Y124" s="58"/>
      <c r="Z124" s="58"/>
      <c r="AA124" s="173" t="b">
        <f t="shared" si="16"/>
        <v>0</v>
      </c>
      <c r="AH124" s="175" t="b">
        <f t="shared" si="17"/>
        <v>0</v>
      </c>
    </row>
    <row r="125" spans="1:34" ht="32.25" customHeight="1" x14ac:dyDescent="0.2">
      <c r="A125" s="133" t="s">
        <v>185</v>
      </c>
      <c r="B125" s="530"/>
      <c r="C125" s="531"/>
      <c r="D125" s="532"/>
      <c r="E125" s="535"/>
      <c r="F125" s="535"/>
      <c r="G125" s="536"/>
      <c r="H125" s="540"/>
      <c r="I125" s="535"/>
      <c r="J125" s="535"/>
      <c r="K125" s="535"/>
      <c r="L125" s="535"/>
      <c r="M125" s="535"/>
      <c r="N125" s="536"/>
      <c r="O125" s="58"/>
      <c r="P125" s="307"/>
      <c r="Q125" s="653"/>
      <c r="R125" s="653"/>
      <c r="S125" s="653"/>
      <c r="T125" s="653"/>
      <c r="U125" s="653"/>
      <c r="V125" s="653"/>
      <c r="W125" s="653"/>
      <c r="X125" s="654"/>
      <c r="Y125" s="58"/>
      <c r="Z125" s="58"/>
      <c r="AA125" s="173" t="b">
        <f t="shared" si="16"/>
        <v>0</v>
      </c>
      <c r="AH125" s="175" t="b">
        <f t="shared" si="17"/>
        <v>0</v>
      </c>
    </row>
    <row r="126" spans="1:34" ht="32.25" customHeight="1" x14ac:dyDescent="0.2">
      <c r="A126" s="133" t="s">
        <v>185</v>
      </c>
      <c r="B126" s="530"/>
      <c r="C126" s="531"/>
      <c r="D126" s="532"/>
      <c r="E126" s="535"/>
      <c r="F126" s="535"/>
      <c r="G126" s="536"/>
      <c r="H126" s="540"/>
      <c r="I126" s="535"/>
      <c r="J126" s="535"/>
      <c r="K126" s="535"/>
      <c r="L126" s="535"/>
      <c r="M126" s="535"/>
      <c r="N126" s="536"/>
      <c r="O126" s="58"/>
      <c r="P126" s="307"/>
      <c r="Q126" s="653"/>
      <c r="R126" s="653"/>
      <c r="S126" s="653"/>
      <c r="T126" s="653"/>
      <c r="U126" s="653"/>
      <c r="V126" s="653"/>
      <c r="W126" s="653"/>
      <c r="X126" s="654"/>
      <c r="Y126" s="58"/>
      <c r="Z126" s="58"/>
      <c r="AA126" s="173" t="b">
        <f t="shared" si="16"/>
        <v>0</v>
      </c>
      <c r="AH126" s="175" t="b">
        <f t="shared" si="17"/>
        <v>0</v>
      </c>
    </row>
    <row r="127" spans="1:34" ht="32.25" customHeight="1" x14ac:dyDescent="0.2">
      <c r="A127" s="133" t="s">
        <v>185</v>
      </c>
      <c r="B127" s="530"/>
      <c r="C127" s="531"/>
      <c r="D127" s="532"/>
      <c r="E127" s="535"/>
      <c r="F127" s="535"/>
      <c r="G127" s="536"/>
      <c r="H127" s="540"/>
      <c r="I127" s="535"/>
      <c r="J127" s="535"/>
      <c r="K127" s="535"/>
      <c r="L127" s="535"/>
      <c r="M127" s="535"/>
      <c r="N127" s="536"/>
      <c r="O127" s="58"/>
      <c r="P127" s="307"/>
      <c r="Q127" s="653"/>
      <c r="R127" s="653"/>
      <c r="S127" s="653"/>
      <c r="T127" s="653"/>
      <c r="U127" s="653"/>
      <c r="V127" s="653"/>
      <c r="W127" s="653"/>
      <c r="X127" s="654"/>
      <c r="Y127" s="58"/>
      <c r="Z127" s="58"/>
      <c r="AA127" s="173" t="b">
        <f t="shared" si="16"/>
        <v>0</v>
      </c>
      <c r="AH127" s="175" t="b">
        <f t="shared" si="17"/>
        <v>0</v>
      </c>
    </row>
    <row r="128" spans="1:34" ht="32.25" customHeight="1" x14ac:dyDescent="0.2">
      <c r="A128" s="133" t="s">
        <v>185</v>
      </c>
      <c r="B128" s="530"/>
      <c r="C128" s="531"/>
      <c r="D128" s="532"/>
      <c r="E128" s="535"/>
      <c r="F128" s="535"/>
      <c r="G128" s="536"/>
      <c r="H128" s="540"/>
      <c r="I128" s="535"/>
      <c r="J128" s="535"/>
      <c r="K128" s="535"/>
      <c r="L128" s="535"/>
      <c r="M128" s="535"/>
      <c r="N128" s="536"/>
      <c r="O128" s="144"/>
      <c r="P128" s="307"/>
      <c r="Q128" s="653"/>
      <c r="R128" s="653"/>
      <c r="S128" s="653"/>
      <c r="T128" s="653"/>
      <c r="U128" s="653"/>
      <c r="V128" s="653"/>
      <c r="W128" s="653"/>
      <c r="X128" s="654"/>
      <c r="Y128" s="58"/>
      <c r="Z128" s="58"/>
      <c r="AA128" s="173" t="b">
        <f t="shared" si="16"/>
        <v>0</v>
      </c>
      <c r="AH128" s="175" t="b">
        <f t="shared" si="17"/>
        <v>0</v>
      </c>
    </row>
    <row r="129" spans="1:35" ht="32.25" customHeight="1" x14ac:dyDescent="0.2">
      <c r="A129" s="133" t="s">
        <v>185</v>
      </c>
      <c r="B129" s="530"/>
      <c r="C129" s="531"/>
      <c r="D129" s="532"/>
      <c r="E129" s="535"/>
      <c r="F129" s="535"/>
      <c r="G129" s="536"/>
      <c r="H129" s="540"/>
      <c r="I129" s="535"/>
      <c r="J129" s="535"/>
      <c r="K129" s="535"/>
      <c r="L129" s="535"/>
      <c r="M129" s="535"/>
      <c r="N129" s="536"/>
      <c r="O129" s="58"/>
      <c r="P129" s="307"/>
      <c r="Q129" s="653"/>
      <c r="R129" s="653"/>
      <c r="S129" s="653"/>
      <c r="T129" s="653"/>
      <c r="U129" s="653"/>
      <c r="V129" s="653"/>
      <c r="W129" s="653"/>
      <c r="X129" s="654"/>
      <c r="Y129" s="58"/>
      <c r="Z129" s="58"/>
      <c r="AA129" s="173" t="b">
        <f t="shared" si="16"/>
        <v>0</v>
      </c>
      <c r="AH129" s="175" t="b">
        <f t="shared" si="17"/>
        <v>0</v>
      </c>
    </row>
    <row r="130" spans="1:35" ht="32.25" customHeight="1" x14ac:dyDescent="0.2">
      <c r="A130" s="133" t="s">
        <v>185</v>
      </c>
      <c r="B130" s="530"/>
      <c r="C130" s="531"/>
      <c r="D130" s="532"/>
      <c r="E130" s="535"/>
      <c r="F130" s="535"/>
      <c r="G130" s="536"/>
      <c r="H130" s="540"/>
      <c r="I130" s="535"/>
      <c r="J130" s="535"/>
      <c r="K130" s="535"/>
      <c r="L130" s="535"/>
      <c r="M130" s="535"/>
      <c r="N130" s="536"/>
      <c r="O130" s="58"/>
      <c r="P130" s="307"/>
      <c r="Q130" s="653"/>
      <c r="R130" s="653"/>
      <c r="S130" s="653"/>
      <c r="T130" s="653"/>
      <c r="U130" s="653"/>
      <c r="V130" s="653"/>
      <c r="W130" s="653"/>
      <c r="X130" s="654"/>
      <c r="Y130" s="58"/>
      <c r="Z130" s="58"/>
      <c r="AA130" s="173" t="b">
        <f t="shared" si="16"/>
        <v>0</v>
      </c>
      <c r="AH130" s="175" t="b">
        <f t="shared" si="17"/>
        <v>0</v>
      </c>
    </row>
    <row r="131" spans="1:35" ht="32.25" customHeight="1" x14ac:dyDescent="0.2">
      <c r="A131" s="133" t="s">
        <v>185</v>
      </c>
      <c r="B131" s="530"/>
      <c r="C131" s="531"/>
      <c r="D131" s="532"/>
      <c r="E131" s="535"/>
      <c r="F131" s="535"/>
      <c r="G131" s="536"/>
      <c r="H131" s="540"/>
      <c r="I131" s="535"/>
      <c r="J131" s="535"/>
      <c r="K131" s="535"/>
      <c r="L131" s="535"/>
      <c r="M131" s="535"/>
      <c r="N131" s="536"/>
      <c r="O131" s="58"/>
      <c r="P131" s="307"/>
      <c r="Q131" s="653"/>
      <c r="R131" s="653"/>
      <c r="S131" s="653"/>
      <c r="T131" s="653"/>
      <c r="U131" s="653"/>
      <c r="V131" s="653"/>
      <c r="W131" s="653"/>
      <c r="X131" s="654"/>
      <c r="Y131" s="58"/>
      <c r="Z131" s="58"/>
      <c r="AA131" s="173" t="b">
        <f t="shared" si="16"/>
        <v>0</v>
      </c>
      <c r="AH131" s="175" t="b">
        <f t="shared" si="17"/>
        <v>0</v>
      </c>
    </row>
    <row r="132" spans="1:35" ht="32.25" customHeight="1" x14ac:dyDescent="0.2">
      <c r="A132" s="133" t="s">
        <v>185</v>
      </c>
      <c r="B132" s="530"/>
      <c r="C132" s="531"/>
      <c r="D132" s="532"/>
      <c r="E132" s="535"/>
      <c r="F132" s="535"/>
      <c r="G132" s="536"/>
      <c r="H132" s="540"/>
      <c r="I132" s="535"/>
      <c r="J132" s="535"/>
      <c r="K132" s="535"/>
      <c r="L132" s="535"/>
      <c r="M132" s="535"/>
      <c r="N132" s="536"/>
      <c r="O132" s="58"/>
      <c r="P132" s="307"/>
      <c r="Q132" s="653"/>
      <c r="R132" s="653"/>
      <c r="S132" s="653"/>
      <c r="T132" s="653"/>
      <c r="U132" s="653"/>
      <c r="V132" s="653"/>
      <c r="W132" s="653"/>
      <c r="X132" s="654"/>
      <c r="Y132" s="58"/>
      <c r="Z132" s="58"/>
      <c r="AA132" s="173" t="b">
        <f t="shared" si="16"/>
        <v>0</v>
      </c>
      <c r="AH132" s="175" t="b">
        <f t="shared" si="17"/>
        <v>0</v>
      </c>
    </row>
    <row r="133" spans="1:35" ht="32.25" customHeight="1" x14ac:dyDescent="0.2">
      <c r="A133" s="133" t="s">
        <v>185</v>
      </c>
      <c r="B133" s="530"/>
      <c r="C133" s="531"/>
      <c r="D133" s="532"/>
      <c r="E133" s="535"/>
      <c r="F133" s="535"/>
      <c r="G133" s="536"/>
      <c r="H133" s="540"/>
      <c r="I133" s="535"/>
      <c r="J133" s="535"/>
      <c r="K133" s="535"/>
      <c r="L133" s="535"/>
      <c r="M133" s="535"/>
      <c r="N133" s="536"/>
      <c r="O133" s="58"/>
      <c r="P133" s="307"/>
      <c r="Q133" s="653"/>
      <c r="R133" s="653"/>
      <c r="S133" s="653"/>
      <c r="T133" s="653"/>
      <c r="U133" s="653"/>
      <c r="V133" s="653"/>
      <c r="W133" s="653"/>
      <c r="X133" s="654"/>
      <c r="Y133" s="58"/>
      <c r="Z133" s="58"/>
      <c r="AA133" s="173" t="b">
        <f t="shared" si="16"/>
        <v>0</v>
      </c>
      <c r="AH133" s="175" t="b">
        <f t="shared" si="17"/>
        <v>0</v>
      </c>
    </row>
    <row r="134" spans="1:35" x14ac:dyDescent="0.2">
      <c r="A134" s="133"/>
      <c r="B134" s="150"/>
      <c r="C134" s="139"/>
      <c r="D134" s="141"/>
      <c r="E134" s="139"/>
      <c r="F134" s="139"/>
      <c r="G134" s="6"/>
      <c r="H134" s="6"/>
      <c r="I134" s="6"/>
      <c r="J134" s="30"/>
      <c r="K134" s="147"/>
      <c r="L134" s="148"/>
      <c r="M134" s="279"/>
      <c r="N134" s="149"/>
      <c r="P134" s="26"/>
      <c r="X134" s="55"/>
      <c r="Y134" s="56"/>
      <c r="Z134" s="30"/>
    </row>
    <row r="135" spans="1:35" ht="29.25" customHeight="1" x14ac:dyDescent="0.2">
      <c r="A135" s="133"/>
      <c r="B135" s="139"/>
      <c r="C135" s="139"/>
      <c r="D135" s="141"/>
      <c r="E135" s="139"/>
      <c r="F135" s="139"/>
      <c r="G135" s="6"/>
      <c r="H135" s="481"/>
      <c r="I135" s="603"/>
      <c r="J135" s="603"/>
      <c r="K135" s="147"/>
      <c r="L135" s="604"/>
      <c r="M135" s="605"/>
      <c r="N135" s="605"/>
      <c r="P135" s="41"/>
      <c r="X135" s="55"/>
      <c r="Y135" s="56"/>
      <c r="Z135" s="30"/>
    </row>
    <row r="136" spans="1:35" x14ac:dyDescent="0.2">
      <c r="A136" s="133"/>
      <c r="B136" s="139"/>
      <c r="C136" s="139"/>
      <c r="D136" s="141"/>
      <c r="E136" s="139"/>
      <c r="F136" s="139"/>
      <c r="G136" s="6"/>
      <c r="H136" s="6"/>
      <c r="I136" s="6"/>
      <c r="J136" s="30"/>
      <c r="K136" s="147"/>
      <c r="L136" s="605"/>
      <c r="M136" s="605"/>
      <c r="N136" s="605"/>
      <c r="P136" s="26"/>
      <c r="X136" s="55"/>
      <c r="Y136" s="56"/>
      <c r="Z136" s="30"/>
    </row>
    <row r="137" spans="1:35" ht="15.75" customHeight="1" x14ac:dyDescent="0.2">
      <c r="A137" s="151"/>
      <c r="B137" s="606" t="s">
        <v>219</v>
      </c>
      <c r="C137" s="606"/>
      <c r="D137" s="606"/>
      <c r="E137" s="607"/>
      <c r="F137" s="139"/>
      <c r="G137" s="6"/>
      <c r="H137" s="6"/>
      <c r="I137" s="6"/>
      <c r="J137" s="30"/>
      <c r="K137" s="147"/>
      <c r="L137" s="148"/>
      <c r="M137" s="279"/>
      <c r="N137" s="137"/>
      <c r="P137" s="26"/>
      <c r="X137" s="55"/>
      <c r="Y137" s="56"/>
      <c r="Z137" s="30"/>
      <c r="AA137" s="178"/>
    </row>
    <row r="138" spans="1:35" ht="50.25" customHeight="1" x14ac:dyDescent="0.2">
      <c r="A138" s="133"/>
      <c r="B138" s="592"/>
      <c r="C138" s="593"/>
      <c r="D138" s="592" t="s">
        <v>255</v>
      </c>
      <c r="E138" s="594"/>
      <c r="F138" s="595"/>
      <c r="G138" s="596"/>
      <c r="H138" s="597" t="s">
        <v>133</v>
      </c>
      <c r="I138" s="598"/>
      <c r="J138" s="598"/>
      <c r="K138" s="598"/>
      <c r="L138" s="598"/>
      <c r="M138" s="598"/>
      <c r="N138" s="663"/>
      <c r="P138" s="59" t="s">
        <v>170</v>
      </c>
      <c r="Q138" s="608" t="s">
        <v>75</v>
      </c>
      <c r="R138" s="528"/>
      <c r="S138" s="528"/>
      <c r="T138" s="528"/>
      <c r="U138" s="528"/>
      <c r="V138" s="528"/>
      <c r="W138" s="528"/>
      <c r="X138" s="609"/>
      <c r="Y138" s="82"/>
      <c r="Z138" s="81"/>
    </row>
    <row r="139" spans="1:35" ht="34.5" customHeight="1" x14ac:dyDescent="0.2">
      <c r="A139" s="133" t="s">
        <v>185</v>
      </c>
      <c r="B139" s="530"/>
      <c r="C139" s="531"/>
      <c r="D139" s="532"/>
      <c r="E139" s="535"/>
      <c r="F139" s="535"/>
      <c r="G139" s="536"/>
      <c r="H139" s="644"/>
      <c r="I139" s="645"/>
      <c r="J139" s="645"/>
      <c r="K139" s="645"/>
      <c r="L139" s="645"/>
      <c r="M139" s="645"/>
      <c r="N139" s="646"/>
      <c r="O139" s="58"/>
      <c r="P139" s="145"/>
      <c r="Q139" s="537"/>
      <c r="R139" s="590"/>
      <c r="S139" s="590"/>
      <c r="T139" s="590"/>
      <c r="U139" s="590"/>
      <c r="V139" s="590"/>
      <c r="W139" s="590"/>
      <c r="X139" s="591"/>
      <c r="Y139" s="58"/>
      <c r="Z139" s="58"/>
    </row>
    <row r="140" spans="1:35" ht="32.25" customHeight="1" x14ac:dyDescent="0.2">
      <c r="A140" s="133" t="s">
        <v>185</v>
      </c>
      <c r="B140" s="530"/>
      <c r="C140" s="531"/>
      <c r="D140" s="532"/>
      <c r="E140" s="535"/>
      <c r="F140" s="535"/>
      <c r="G140" s="536"/>
      <c r="H140" s="644"/>
      <c r="I140" s="645"/>
      <c r="J140" s="645"/>
      <c r="K140" s="645"/>
      <c r="L140" s="645"/>
      <c r="M140" s="645"/>
      <c r="N140" s="646"/>
      <c r="O140" s="58"/>
      <c r="P140" s="145"/>
      <c r="Q140" s="537"/>
      <c r="R140" s="590"/>
      <c r="S140" s="590"/>
      <c r="T140" s="590"/>
      <c r="U140" s="590"/>
      <c r="V140" s="590"/>
      <c r="W140" s="590"/>
      <c r="X140" s="591"/>
      <c r="Y140" s="58"/>
      <c r="Z140" s="58"/>
    </row>
    <row r="141" spans="1:35" ht="32.25" customHeight="1" x14ac:dyDescent="0.2">
      <c r="A141" s="133" t="s">
        <v>185</v>
      </c>
      <c r="B141" s="530"/>
      <c r="C141" s="531"/>
      <c r="D141" s="532"/>
      <c r="E141" s="535"/>
      <c r="F141" s="535"/>
      <c r="G141" s="536"/>
      <c r="H141" s="644"/>
      <c r="I141" s="645"/>
      <c r="J141" s="645"/>
      <c r="K141" s="645"/>
      <c r="L141" s="645"/>
      <c r="M141" s="645"/>
      <c r="N141" s="646"/>
      <c r="O141" s="58"/>
      <c r="P141" s="145"/>
      <c r="Q141" s="537"/>
      <c r="R141" s="590"/>
      <c r="S141" s="590"/>
      <c r="T141" s="590"/>
      <c r="U141" s="590"/>
      <c r="V141" s="590"/>
      <c r="W141" s="590"/>
      <c r="X141" s="591"/>
      <c r="Y141" s="58"/>
      <c r="Z141" s="58"/>
    </row>
    <row r="142" spans="1:35" ht="32.25" customHeight="1" x14ac:dyDescent="0.2">
      <c r="A142" s="133" t="s">
        <v>185</v>
      </c>
      <c r="B142" s="530"/>
      <c r="C142" s="531"/>
      <c r="D142" s="532"/>
      <c r="E142" s="535"/>
      <c r="F142" s="535"/>
      <c r="G142" s="536"/>
      <c r="H142" s="644"/>
      <c r="I142" s="645"/>
      <c r="J142" s="645"/>
      <c r="K142" s="645"/>
      <c r="L142" s="645"/>
      <c r="M142" s="645"/>
      <c r="N142" s="646"/>
      <c r="O142" s="58"/>
      <c r="P142" s="145"/>
      <c r="Q142" s="537"/>
      <c r="R142" s="590"/>
      <c r="S142" s="590"/>
      <c r="T142" s="590"/>
      <c r="U142" s="590"/>
      <c r="V142" s="590"/>
      <c r="W142" s="590"/>
      <c r="X142" s="591"/>
      <c r="Y142" s="58"/>
      <c r="Z142" s="58"/>
    </row>
    <row r="143" spans="1:35" ht="32.25" customHeight="1" x14ac:dyDescent="0.2">
      <c r="A143" s="133" t="s">
        <v>185</v>
      </c>
      <c r="B143" s="530"/>
      <c r="C143" s="531"/>
      <c r="D143" s="532"/>
      <c r="E143" s="535"/>
      <c r="F143" s="535"/>
      <c r="G143" s="536"/>
      <c r="H143" s="644"/>
      <c r="I143" s="645"/>
      <c r="J143" s="645"/>
      <c r="K143" s="645"/>
      <c r="L143" s="645"/>
      <c r="M143" s="645"/>
      <c r="N143" s="646"/>
      <c r="O143" s="58"/>
      <c r="P143" s="145"/>
      <c r="Q143" s="537"/>
      <c r="R143" s="590"/>
      <c r="S143" s="590"/>
      <c r="T143" s="590"/>
      <c r="U143" s="590"/>
      <c r="V143" s="590"/>
      <c r="W143" s="590"/>
      <c r="X143" s="591"/>
      <c r="Y143" s="58"/>
      <c r="Z143" s="58"/>
      <c r="AG143" s="179"/>
      <c r="AH143" s="180"/>
      <c r="AI143" s="180"/>
    </row>
    <row r="144" spans="1:35" ht="32.25" customHeight="1" x14ac:dyDescent="0.2">
      <c r="A144" s="133" t="s">
        <v>185</v>
      </c>
      <c r="B144" s="530"/>
      <c r="C144" s="531"/>
      <c r="D144" s="532"/>
      <c r="E144" s="535"/>
      <c r="F144" s="535"/>
      <c r="G144" s="536"/>
      <c r="H144" s="644"/>
      <c r="I144" s="645"/>
      <c r="J144" s="645"/>
      <c r="K144" s="645"/>
      <c r="L144" s="645"/>
      <c r="M144" s="645"/>
      <c r="N144" s="646"/>
      <c r="O144" s="58"/>
      <c r="P144" s="145"/>
      <c r="Q144" s="537"/>
      <c r="R144" s="590"/>
      <c r="S144" s="590"/>
      <c r="T144" s="590"/>
      <c r="U144" s="590"/>
      <c r="V144" s="590"/>
      <c r="W144" s="590"/>
      <c r="X144" s="591"/>
      <c r="Y144" s="58"/>
      <c r="Z144" s="58"/>
      <c r="AA144" s="181"/>
      <c r="AB144" s="182"/>
      <c r="AG144" s="179"/>
      <c r="AH144" s="180"/>
      <c r="AI144" s="180"/>
    </row>
    <row r="145" spans="1:35" ht="32.25" customHeight="1" x14ac:dyDescent="0.2">
      <c r="A145" s="133" t="s">
        <v>185</v>
      </c>
      <c r="B145" s="530"/>
      <c r="C145" s="531"/>
      <c r="D145" s="532"/>
      <c r="E145" s="535"/>
      <c r="F145" s="535"/>
      <c r="G145" s="536"/>
      <c r="H145" s="644"/>
      <c r="I145" s="645"/>
      <c r="J145" s="645"/>
      <c r="K145" s="645"/>
      <c r="L145" s="645"/>
      <c r="M145" s="645"/>
      <c r="N145" s="646"/>
      <c r="O145" s="144"/>
      <c r="P145" s="145"/>
      <c r="Q145" s="537"/>
      <c r="R145" s="590"/>
      <c r="S145" s="590"/>
      <c r="T145" s="590"/>
      <c r="U145" s="590"/>
      <c r="V145" s="590"/>
      <c r="W145" s="590"/>
      <c r="X145" s="591"/>
      <c r="Y145" s="58"/>
      <c r="Z145" s="58"/>
      <c r="AA145" s="181"/>
      <c r="AB145" s="182"/>
      <c r="AG145" s="179"/>
      <c r="AH145" s="180"/>
      <c r="AI145" s="180"/>
    </row>
    <row r="146" spans="1:35" ht="32.25" customHeight="1" x14ac:dyDescent="0.2">
      <c r="A146" s="133" t="s">
        <v>185</v>
      </c>
      <c r="B146" s="530"/>
      <c r="C146" s="531"/>
      <c r="D146" s="532"/>
      <c r="E146" s="535"/>
      <c r="F146" s="535"/>
      <c r="G146" s="536"/>
      <c r="H146" s="644"/>
      <c r="I146" s="645"/>
      <c r="J146" s="645"/>
      <c r="K146" s="645"/>
      <c r="L146" s="645"/>
      <c r="M146" s="645"/>
      <c r="N146" s="646"/>
      <c r="O146" s="58"/>
      <c r="P146" s="145"/>
      <c r="Q146" s="537"/>
      <c r="R146" s="590"/>
      <c r="S146" s="590"/>
      <c r="T146" s="590"/>
      <c r="U146" s="590"/>
      <c r="V146" s="590"/>
      <c r="W146" s="590"/>
      <c r="X146" s="591"/>
      <c r="Y146" s="58"/>
      <c r="Z146" s="58"/>
      <c r="AA146" s="181"/>
      <c r="AB146" s="182"/>
      <c r="AG146" s="179"/>
      <c r="AH146" s="180"/>
      <c r="AI146" s="180"/>
    </row>
    <row r="147" spans="1:35" ht="32.25" customHeight="1" x14ac:dyDescent="0.2">
      <c r="A147" s="133" t="s">
        <v>185</v>
      </c>
      <c r="B147" s="530"/>
      <c r="C147" s="531"/>
      <c r="D147" s="532"/>
      <c r="E147" s="535"/>
      <c r="F147" s="535"/>
      <c r="G147" s="536"/>
      <c r="H147" s="644"/>
      <c r="I147" s="645"/>
      <c r="J147" s="645"/>
      <c r="K147" s="645"/>
      <c r="L147" s="645"/>
      <c r="M147" s="645"/>
      <c r="N147" s="646"/>
      <c r="O147" s="58"/>
      <c r="P147" s="145"/>
      <c r="Q147" s="537"/>
      <c r="R147" s="590"/>
      <c r="S147" s="590"/>
      <c r="T147" s="590"/>
      <c r="U147" s="590"/>
      <c r="V147" s="590"/>
      <c r="W147" s="590"/>
      <c r="X147" s="591"/>
      <c r="Y147" s="58"/>
      <c r="Z147" s="58"/>
      <c r="AA147" s="181"/>
      <c r="AB147" s="182"/>
      <c r="AG147" s="179"/>
      <c r="AH147" s="180"/>
      <c r="AI147" s="180"/>
    </row>
    <row r="148" spans="1:35" ht="32.25" customHeight="1" x14ac:dyDescent="0.2">
      <c r="A148" s="133" t="s">
        <v>185</v>
      </c>
      <c r="B148" s="530"/>
      <c r="C148" s="531"/>
      <c r="D148" s="532"/>
      <c r="E148" s="535"/>
      <c r="F148" s="535"/>
      <c r="G148" s="536"/>
      <c r="H148" s="644"/>
      <c r="I148" s="645"/>
      <c r="J148" s="645"/>
      <c r="K148" s="645"/>
      <c r="L148" s="645"/>
      <c r="M148" s="645"/>
      <c r="N148" s="646"/>
      <c r="O148" s="58"/>
      <c r="P148" s="145"/>
      <c r="Q148" s="537"/>
      <c r="R148" s="590"/>
      <c r="S148" s="590"/>
      <c r="T148" s="590"/>
      <c r="U148" s="590"/>
      <c r="V148" s="590"/>
      <c r="W148" s="590"/>
      <c r="X148" s="591"/>
      <c r="Y148" s="58"/>
      <c r="Z148" s="58"/>
      <c r="AA148" s="181"/>
      <c r="AB148" s="182"/>
    </row>
    <row r="149" spans="1:35" ht="69.75" customHeight="1" x14ac:dyDescent="0.2">
      <c r="A149" s="133" t="s">
        <v>185</v>
      </c>
      <c r="B149" s="592"/>
      <c r="C149" s="593"/>
      <c r="D149" s="592" t="s">
        <v>297</v>
      </c>
      <c r="E149" s="594"/>
      <c r="F149" s="594"/>
      <c r="G149" s="602"/>
      <c r="H149" s="597" t="s">
        <v>257</v>
      </c>
      <c r="I149" s="598"/>
      <c r="J149" s="598"/>
      <c r="K149" s="598"/>
      <c r="L149" s="598"/>
      <c r="M149" s="598"/>
      <c r="N149" s="663"/>
      <c r="O149" s="58"/>
      <c r="P149" s="161" t="s">
        <v>258</v>
      </c>
      <c r="Q149" s="599" t="s">
        <v>259</v>
      </c>
      <c r="R149" s="600"/>
      <c r="S149" s="601"/>
      <c r="T149" s="372" t="s">
        <v>260</v>
      </c>
      <c r="U149" s="373"/>
      <c r="V149" s="373"/>
      <c r="W149" s="373"/>
      <c r="X149" s="374"/>
      <c r="Z149" s="58"/>
      <c r="AA149" s="181"/>
      <c r="AB149" s="182"/>
      <c r="AG149" s="179"/>
      <c r="AH149" s="180"/>
      <c r="AI149" s="180"/>
    </row>
    <row r="150" spans="1:35" ht="32.25" customHeight="1" x14ac:dyDescent="0.2">
      <c r="A150" s="133" t="s">
        <v>185</v>
      </c>
      <c r="B150" s="530"/>
      <c r="C150" s="531"/>
      <c r="D150" s="532"/>
      <c r="E150" s="535"/>
      <c r="F150" s="535"/>
      <c r="G150" s="536"/>
      <c r="H150" s="644"/>
      <c r="I150" s="645"/>
      <c r="J150" s="645"/>
      <c r="K150" s="645"/>
      <c r="L150" s="645"/>
      <c r="M150" s="645"/>
      <c r="N150" s="646"/>
      <c r="O150" s="58"/>
      <c r="P150" s="162"/>
      <c r="Q150" s="577"/>
      <c r="R150" s="578"/>
      <c r="S150" s="579"/>
      <c r="T150" s="580"/>
      <c r="U150" s="581"/>
      <c r="V150" s="581"/>
      <c r="W150" s="581"/>
      <c r="X150" s="582"/>
      <c r="Y150" s="58"/>
      <c r="Z150" s="58"/>
      <c r="AA150" s="181"/>
      <c r="AB150" s="182"/>
      <c r="AG150" s="179"/>
      <c r="AH150" s="180"/>
      <c r="AI150" s="180"/>
    </row>
    <row r="151" spans="1:35" ht="32.25" customHeight="1" x14ac:dyDescent="0.2">
      <c r="A151" s="133" t="s">
        <v>185</v>
      </c>
      <c r="B151" s="530"/>
      <c r="C151" s="531"/>
      <c r="D151" s="532"/>
      <c r="E151" s="535"/>
      <c r="F151" s="535"/>
      <c r="G151" s="536"/>
      <c r="H151" s="644"/>
      <c r="I151" s="645"/>
      <c r="J151" s="645"/>
      <c r="K151" s="645"/>
      <c r="L151" s="645"/>
      <c r="M151" s="645"/>
      <c r="N151" s="646"/>
      <c r="O151" s="58"/>
      <c r="P151" s="162"/>
      <c r="Q151" s="577"/>
      <c r="R151" s="578"/>
      <c r="S151" s="579"/>
      <c r="T151" s="580"/>
      <c r="U151" s="581"/>
      <c r="V151" s="581"/>
      <c r="W151" s="581"/>
      <c r="X151" s="582"/>
      <c r="Y151" s="58"/>
      <c r="Z151" s="58"/>
      <c r="AA151" s="181"/>
      <c r="AB151" s="182"/>
      <c r="AG151" s="179"/>
      <c r="AH151" s="180"/>
      <c r="AI151" s="180"/>
    </row>
    <row r="152" spans="1:35" ht="32.25" customHeight="1" x14ac:dyDescent="0.2">
      <c r="A152" s="133" t="s">
        <v>185</v>
      </c>
      <c r="B152" s="530"/>
      <c r="C152" s="531"/>
      <c r="D152" s="532"/>
      <c r="E152" s="535"/>
      <c r="F152" s="535"/>
      <c r="G152" s="536"/>
      <c r="H152" s="644"/>
      <c r="I152" s="645"/>
      <c r="J152" s="645"/>
      <c r="K152" s="645"/>
      <c r="L152" s="645"/>
      <c r="M152" s="645"/>
      <c r="N152" s="646"/>
      <c r="O152" s="58"/>
      <c r="P152" s="162"/>
      <c r="Q152" s="577"/>
      <c r="R152" s="578"/>
      <c r="S152" s="579"/>
      <c r="T152" s="580"/>
      <c r="U152" s="581"/>
      <c r="V152" s="581"/>
      <c r="W152" s="581"/>
      <c r="X152" s="582"/>
      <c r="Y152" s="58"/>
      <c r="Z152" s="58"/>
      <c r="AA152" s="181"/>
      <c r="AB152" s="182"/>
      <c r="AG152" s="179"/>
      <c r="AH152" s="180"/>
      <c r="AI152" s="180"/>
    </row>
    <row r="153" spans="1:35" ht="32.25" customHeight="1" x14ac:dyDescent="0.2">
      <c r="A153" s="133" t="s">
        <v>185</v>
      </c>
      <c r="B153" s="530"/>
      <c r="C153" s="531"/>
      <c r="D153" s="532"/>
      <c r="E153" s="535"/>
      <c r="F153" s="535"/>
      <c r="G153" s="536"/>
      <c r="H153" s="644"/>
      <c r="I153" s="645"/>
      <c r="J153" s="645"/>
      <c r="K153" s="645"/>
      <c r="L153" s="645"/>
      <c r="M153" s="645"/>
      <c r="N153" s="646"/>
      <c r="O153" s="144"/>
      <c r="P153" s="162"/>
      <c r="Q153" s="577"/>
      <c r="R153" s="578"/>
      <c r="S153" s="579"/>
      <c r="T153" s="580"/>
      <c r="U153" s="581"/>
      <c r="V153" s="581"/>
      <c r="W153" s="581"/>
      <c r="X153" s="582"/>
      <c r="Y153" s="58"/>
      <c r="Z153" s="58"/>
      <c r="AA153" s="181"/>
      <c r="AB153" s="182"/>
      <c r="AG153" s="179"/>
      <c r="AH153" s="180"/>
      <c r="AI153" s="180"/>
    </row>
    <row r="154" spans="1:35" ht="32.25" customHeight="1" x14ac:dyDescent="0.2">
      <c r="A154" s="133" t="s">
        <v>185</v>
      </c>
      <c r="B154" s="530"/>
      <c r="C154" s="531"/>
      <c r="D154" s="532"/>
      <c r="E154" s="535"/>
      <c r="F154" s="535"/>
      <c r="G154" s="536"/>
      <c r="H154" s="644"/>
      <c r="I154" s="645"/>
      <c r="J154" s="645"/>
      <c r="K154" s="645"/>
      <c r="L154" s="645"/>
      <c r="M154" s="645"/>
      <c r="N154" s="646"/>
      <c r="O154" s="58"/>
      <c r="P154" s="162"/>
      <c r="Q154" s="577"/>
      <c r="R154" s="578"/>
      <c r="S154" s="579"/>
      <c r="T154" s="580"/>
      <c r="U154" s="581"/>
      <c r="V154" s="581"/>
      <c r="W154" s="581"/>
      <c r="X154" s="582"/>
      <c r="Y154" s="58"/>
      <c r="Z154" s="58"/>
      <c r="AA154" s="181"/>
      <c r="AB154" s="182"/>
    </row>
    <row r="155" spans="1:35" ht="32.25" customHeight="1" x14ac:dyDescent="0.2">
      <c r="A155" s="133" t="s">
        <v>185</v>
      </c>
      <c r="B155" s="530"/>
      <c r="C155" s="531"/>
      <c r="D155" s="532"/>
      <c r="E155" s="535"/>
      <c r="F155" s="535"/>
      <c r="G155" s="536"/>
      <c r="H155" s="644"/>
      <c r="I155" s="645"/>
      <c r="J155" s="645"/>
      <c r="K155" s="645"/>
      <c r="L155" s="645"/>
      <c r="M155" s="645"/>
      <c r="N155" s="646"/>
      <c r="O155" s="58"/>
      <c r="P155" s="162"/>
      <c r="Q155" s="577"/>
      <c r="R155" s="578"/>
      <c r="S155" s="579"/>
      <c r="T155" s="580"/>
      <c r="U155" s="581"/>
      <c r="V155" s="581"/>
      <c r="W155" s="581"/>
      <c r="X155" s="582"/>
      <c r="Y155" s="58"/>
      <c r="Z155" s="58"/>
      <c r="AA155" s="181"/>
      <c r="AB155" s="182"/>
      <c r="AG155" s="179"/>
      <c r="AH155" s="180"/>
      <c r="AI155" s="180"/>
    </row>
    <row r="156" spans="1:35" ht="32.25" customHeight="1" x14ac:dyDescent="0.2">
      <c r="A156" s="133" t="s">
        <v>185</v>
      </c>
      <c r="B156" s="530"/>
      <c r="C156" s="531"/>
      <c r="D156" s="532"/>
      <c r="E156" s="535"/>
      <c r="F156" s="535"/>
      <c r="G156" s="536"/>
      <c r="H156" s="644"/>
      <c r="I156" s="645"/>
      <c r="J156" s="645"/>
      <c r="K156" s="645"/>
      <c r="L156" s="645"/>
      <c r="M156" s="645"/>
      <c r="N156" s="646"/>
      <c r="O156" s="58"/>
      <c r="P156" s="162"/>
      <c r="Q156" s="577"/>
      <c r="R156" s="578"/>
      <c r="S156" s="579"/>
      <c r="T156" s="580"/>
      <c r="U156" s="581"/>
      <c r="V156" s="581"/>
      <c r="W156" s="581"/>
      <c r="X156" s="582"/>
      <c r="Y156" s="58"/>
      <c r="Z156" s="58"/>
      <c r="AA156" s="181"/>
      <c r="AB156" s="182"/>
      <c r="AG156" s="179"/>
      <c r="AH156" s="180"/>
      <c r="AI156" s="180"/>
    </row>
    <row r="157" spans="1:35" ht="32.25" customHeight="1" x14ac:dyDescent="0.2">
      <c r="A157" s="133" t="s">
        <v>185</v>
      </c>
      <c r="B157" s="530"/>
      <c r="C157" s="531"/>
      <c r="D157" s="532"/>
      <c r="E157" s="535"/>
      <c r="F157" s="535"/>
      <c r="G157" s="536"/>
      <c r="H157" s="644"/>
      <c r="I157" s="645"/>
      <c r="J157" s="645"/>
      <c r="K157" s="645"/>
      <c r="L157" s="645"/>
      <c r="M157" s="645"/>
      <c r="N157" s="646"/>
      <c r="O157" s="58"/>
      <c r="P157" s="162"/>
      <c r="Q157" s="577"/>
      <c r="R157" s="578"/>
      <c r="S157" s="579"/>
      <c r="T157" s="580"/>
      <c r="U157" s="581"/>
      <c r="V157" s="581"/>
      <c r="W157" s="581"/>
      <c r="X157" s="582"/>
      <c r="Y157" s="58"/>
      <c r="Z157" s="58"/>
      <c r="AA157" s="181"/>
      <c r="AB157" s="182"/>
      <c r="AG157" s="179"/>
      <c r="AH157" s="180"/>
      <c r="AI157" s="180"/>
    </row>
    <row r="158" spans="1:35" ht="32.25" customHeight="1" x14ac:dyDescent="0.2">
      <c r="A158" s="133" t="s">
        <v>185</v>
      </c>
      <c r="B158" s="530"/>
      <c r="C158" s="531"/>
      <c r="D158" s="532"/>
      <c r="E158" s="535"/>
      <c r="F158" s="535"/>
      <c r="G158" s="536"/>
      <c r="H158" s="644"/>
      <c r="I158" s="645"/>
      <c r="J158" s="645"/>
      <c r="K158" s="645"/>
      <c r="L158" s="645"/>
      <c r="M158" s="645"/>
      <c r="N158" s="646"/>
      <c r="O158" s="58"/>
      <c r="P158" s="162"/>
      <c r="Q158" s="577"/>
      <c r="R158" s="578"/>
      <c r="S158" s="579"/>
      <c r="T158" s="580"/>
      <c r="U158" s="581"/>
      <c r="V158" s="581"/>
      <c r="W158" s="581"/>
      <c r="X158" s="582"/>
      <c r="Y158" s="58"/>
      <c r="Z158" s="58"/>
      <c r="AA158" s="181"/>
      <c r="AB158" s="182"/>
      <c r="AG158" s="179"/>
      <c r="AH158" s="180"/>
      <c r="AI158" s="180"/>
    </row>
    <row r="159" spans="1:35" ht="32.25" customHeight="1" x14ac:dyDescent="0.2">
      <c r="A159" s="133" t="s">
        <v>185</v>
      </c>
      <c r="B159" s="530"/>
      <c r="C159" s="531"/>
      <c r="D159" s="532"/>
      <c r="E159" s="535"/>
      <c r="F159" s="535"/>
      <c r="G159" s="536"/>
      <c r="H159" s="644"/>
      <c r="I159" s="645"/>
      <c r="J159" s="645"/>
      <c r="K159" s="645"/>
      <c r="L159" s="645"/>
      <c r="M159" s="645"/>
      <c r="N159" s="646"/>
      <c r="O159" s="131"/>
      <c r="P159" s="162"/>
      <c r="Q159" s="577"/>
      <c r="R159" s="578"/>
      <c r="S159" s="579"/>
      <c r="T159" s="580"/>
      <c r="U159" s="581"/>
      <c r="V159" s="581"/>
      <c r="W159" s="581"/>
      <c r="X159" s="582"/>
      <c r="Y159" s="58"/>
      <c r="Z159" s="58"/>
      <c r="AA159" s="181"/>
      <c r="AB159" s="182"/>
      <c r="AG159" s="179"/>
      <c r="AH159" s="180"/>
      <c r="AI159" s="180"/>
    </row>
    <row r="160" spans="1:35" ht="6.75" customHeight="1" x14ac:dyDescent="0.2">
      <c r="A160" s="133" t="s">
        <v>185</v>
      </c>
      <c r="AA160" s="181"/>
      <c r="AB160" s="182"/>
      <c r="AG160" s="179"/>
      <c r="AH160" s="180"/>
      <c r="AI160" s="180"/>
    </row>
    <row r="161" spans="1:35" x14ac:dyDescent="0.2">
      <c r="A161" s="133"/>
      <c r="B161" s="30"/>
      <c r="C161" s="30"/>
      <c r="D161" s="30"/>
      <c r="E161" s="30"/>
      <c r="F161" s="30"/>
      <c r="G161" s="30"/>
      <c r="H161" s="30"/>
      <c r="I161" s="30"/>
      <c r="J161" s="30"/>
      <c r="M161" s="628"/>
      <c r="N161" s="628"/>
      <c r="P161" s="30"/>
      <c r="Q161" s="30"/>
      <c r="R161" s="30"/>
      <c r="S161" s="30"/>
      <c r="T161" s="30"/>
      <c r="U161" s="30"/>
      <c r="V161" s="30"/>
      <c r="W161" s="30"/>
      <c r="X161" s="55"/>
      <c r="Y161" s="292"/>
      <c r="Z161" s="30"/>
      <c r="AA161" s="181"/>
      <c r="AB161" s="182"/>
      <c r="AG161" s="179"/>
      <c r="AH161" s="180"/>
      <c r="AI161" s="180"/>
    </row>
    <row r="162" spans="1:35" ht="9" customHeight="1" x14ac:dyDescent="0.2">
      <c r="J162" s="3"/>
      <c r="L162" s="68"/>
      <c r="M162" s="68"/>
      <c r="N162" s="68"/>
      <c r="P162" s="302"/>
      <c r="R162" s="302"/>
      <c r="S162" s="6"/>
      <c r="T162" s="6"/>
      <c r="U162" s="6"/>
      <c r="V162" s="6"/>
      <c r="W162" s="29"/>
      <c r="Y162" s="29"/>
      <c r="Z162" s="29"/>
      <c r="AA162" s="181"/>
      <c r="AB162" s="182"/>
    </row>
    <row r="163" spans="1:35" ht="23.25" customHeight="1" collapsed="1" x14ac:dyDescent="0.2">
      <c r="A163" s="134" t="s">
        <v>157</v>
      </c>
      <c r="B163" s="90" t="s">
        <v>432</v>
      </c>
      <c r="C163" s="91"/>
      <c r="D163" s="91"/>
      <c r="E163" s="91"/>
      <c r="F163" s="92"/>
      <c r="G163" s="91"/>
      <c r="H163" s="91"/>
      <c r="I163" s="91"/>
      <c r="J163" s="93"/>
      <c r="K163" s="91"/>
      <c r="L163" s="94"/>
      <c r="M163" s="94"/>
      <c r="N163" s="95"/>
      <c r="P163" s="302"/>
      <c r="R163" s="302"/>
      <c r="S163" s="6"/>
      <c r="T163" s="6"/>
      <c r="U163" s="6"/>
      <c r="V163" s="6"/>
      <c r="W163" s="29"/>
      <c r="Y163" s="29"/>
      <c r="Z163" s="29"/>
      <c r="AA163" s="181"/>
      <c r="AB163" s="182"/>
      <c r="AG163" s="179"/>
      <c r="AH163" s="180"/>
      <c r="AI163" s="180"/>
    </row>
    <row r="164" spans="1:35" ht="9.75" customHeight="1" x14ac:dyDescent="0.2">
      <c r="A164" s="134" t="s">
        <v>157</v>
      </c>
      <c r="B164" s="96"/>
      <c r="J164" s="3"/>
      <c r="L164" s="68"/>
      <c r="M164" s="68"/>
      <c r="N164" s="97"/>
      <c r="P164" s="302"/>
      <c r="R164" s="302"/>
      <c r="S164" s="6"/>
      <c r="T164" s="6"/>
      <c r="U164" s="6"/>
      <c r="V164" s="6"/>
      <c r="W164" s="29"/>
      <c r="Y164" s="29"/>
      <c r="Z164" s="29"/>
      <c r="AA164" s="181"/>
      <c r="AB164" s="182"/>
      <c r="AG164" s="179"/>
      <c r="AH164" s="180"/>
      <c r="AI164" s="180"/>
    </row>
    <row r="165" spans="1:35" ht="20.25" customHeight="1" x14ac:dyDescent="0.2">
      <c r="A165" s="134" t="s">
        <v>157</v>
      </c>
      <c r="B165" s="631" t="s">
        <v>132</v>
      </c>
      <c r="C165" s="632"/>
      <c r="D165" s="632"/>
      <c r="E165" s="632"/>
      <c r="F165" s="632"/>
      <c r="G165" s="632"/>
      <c r="H165" s="632"/>
      <c r="I165" s="632"/>
      <c r="J165" s="632"/>
      <c r="K165" s="632"/>
      <c r="L165" s="632"/>
      <c r="M165" s="632"/>
      <c r="N165" s="633"/>
      <c r="P165" s="303"/>
      <c r="Q165" s="304"/>
      <c r="R165" s="301"/>
      <c r="S165" s="655"/>
      <c r="T165" s="655"/>
      <c r="U165" s="655"/>
      <c r="V165" s="655"/>
      <c r="W165" s="29"/>
      <c r="AA165" s="181"/>
      <c r="AB165" s="182"/>
      <c r="AG165" s="179"/>
      <c r="AH165" s="180"/>
      <c r="AI165" s="180"/>
    </row>
    <row r="166" spans="1:35" ht="19.5" customHeight="1" x14ac:dyDescent="0.2">
      <c r="A166" s="134" t="s">
        <v>157</v>
      </c>
      <c r="B166" s="656"/>
      <c r="C166" s="504"/>
      <c r="D166" s="504"/>
      <c r="E166" s="504"/>
      <c r="F166" s="504"/>
      <c r="G166" s="504"/>
      <c r="H166" s="504"/>
      <c r="I166" s="504"/>
      <c r="J166" s="504"/>
      <c r="K166" s="504"/>
      <c r="L166" s="504"/>
      <c r="M166" s="504"/>
      <c r="N166" s="657"/>
      <c r="P166" s="302"/>
      <c r="U166" s="394"/>
      <c r="V166" s="394"/>
      <c r="W166" s="29"/>
      <c r="AA166" s="181"/>
      <c r="AB166" s="182"/>
      <c r="AG166" s="179"/>
      <c r="AH166" s="180"/>
      <c r="AI166" s="180"/>
    </row>
    <row r="167" spans="1:35" ht="18" customHeight="1" x14ac:dyDescent="0.2">
      <c r="A167" s="134" t="s">
        <v>157</v>
      </c>
      <c r="B167" s="658"/>
      <c r="C167" s="504"/>
      <c r="D167" s="504"/>
      <c r="E167" s="504"/>
      <c r="F167" s="504"/>
      <c r="G167" s="504"/>
      <c r="H167" s="504"/>
      <c r="I167" s="504"/>
      <c r="J167" s="504"/>
      <c r="K167" s="504"/>
      <c r="L167" s="504"/>
      <c r="M167" s="504"/>
      <c r="N167" s="657"/>
      <c r="P167" s="303"/>
      <c r="Q167" s="304"/>
      <c r="R167" s="301"/>
      <c r="S167" s="655"/>
      <c r="T167" s="655"/>
      <c r="U167" s="655"/>
      <c r="V167" s="655"/>
      <c r="W167" s="6"/>
      <c r="AA167" s="181"/>
      <c r="AB167" s="182"/>
      <c r="AG167" s="179"/>
      <c r="AH167" s="180"/>
      <c r="AI167" s="180"/>
    </row>
    <row r="168" spans="1:35" ht="19.5" customHeight="1" x14ac:dyDescent="0.2">
      <c r="A168" s="134" t="s">
        <v>157</v>
      </c>
      <c r="B168" s="658"/>
      <c r="C168" s="504"/>
      <c r="D168" s="504"/>
      <c r="E168" s="504"/>
      <c r="F168" s="504"/>
      <c r="G168" s="504"/>
      <c r="H168" s="504"/>
      <c r="I168" s="504"/>
      <c r="J168" s="504"/>
      <c r="K168" s="504"/>
      <c r="L168" s="504"/>
      <c r="M168" s="504"/>
      <c r="N168" s="657"/>
      <c r="P168" s="302"/>
      <c r="R168" s="302"/>
      <c r="S168" s="481"/>
      <c r="T168" s="481"/>
      <c r="U168" s="481"/>
      <c r="V168" s="481"/>
      <c r="W168" s="49"/>
      <c r="AA168" s="181"/>
      <c r="AB168" s="182"/>
    </row>
    <row r="169" spans="1:35" ht="12.75" customHeight="1" x14ac:dyDescent="0.2">
      <c r="A169" s="134" t="s">
        <v>157</v>
      </c>
      <c r="B169" s="658"/>
      <c r="C169" s="504"/>
      <c r="D169" s="504"/>
      <c r="E169" s="504"/>
      <c r="F169" s="504"/>
      <c r="G169" s="504"/>
      <c r="H169" s="504"/>
      <c r="I169" s="504"/>
      <c r="J169" s="504"/>
      <c r="K169" s="504"/>
      <c r="L169" s="504"/>
      <c r="M169" s="504"/>
      <c r="N169" s="657"/>
      <c r="P169" s="303"/>
      <c r="Q169" s="304"/>
      <c r="R169" s="662"/>
      <c r="S169" s="662"/>
      <c r="T169" s="662"/>
      <c r="AA169" s="181"/>
      <c r="AB169" s="182"/>
    </row>
    <row r="170" spans="1:35" ht="15.75" customHeight="1" x14ac:dyDescent="0.2">
      <c r="A170" s="134" t="s">
        <v>157</v>
      </c>
      <c r="B170" s="658"/>
      <c r="C170" s="504"/>
      <c r="D170" s="504"/>
      <c r="E170" s="504"/>
      <c r="F170" s="504"/>
      <c r="G170" s="504"/>
      <c r="H170" s="504"/>
      <c r="I170" s="504"/>
      <c r="J170" s="504"/>
      <c r="K170" s="504"/>
      <c r="L170" s="504"/>
      <c r="M170" s="504"/>
      <c r="N170" s="657"/>
      <c r="P170" s="302"/>
      <c r="R170" s="662"/>
      <c r="S170" s="662"/>
      <c r="T170" s="662"/>
      <c r="AA170" s="181"/>
      <c r="AB170" s="182"/>
    </row>
    <row r="171" spans="1:35" ht="18" customHeight="1" x14ac:dyDescent="0.2">
      <c r="A171" s="134" t="s">
        <v>157</v>
      </c>
      <c r="B171" s="658"/>
      <c r="C171" s="504"/>
      <c r="D171" s="504"/>
      <c r="E171" s="504"/>
      <c r="F171" s="504"/>
      <c r="G171" s="504"/>
      <c r="H171" s="504"/>
      <c r="I171" s="504"/>
      <c r="J171" s="504"/>
      <c r="K171" s="504"/>
      <c r="L171" s="504"/>
      <c r="M171" s="504"/>
      <c r="N171" s="657"/>
      <c r="P171" s="303"/>
      <c r="Q171" s="304"/>
      <c r="R171" s="301"/>
      <c r="S171" s="655"/>
      <c r="T171" s="655"/>
      <c r="U171" s="655"/>
      <c r="V171" s="655"/>
      <c r="AA171" s="181"/>
      <c r="AB171" s="182"/>
    </row>
    <row r="172" spans="1:35" x14ac:dyDescent="0.2">
      <c r="A172" s="134" t="s">
        <v>157</v>
      </c>
      <c r="B172" s="659"/>
      <c r="C172" s="660"/>
      <c r="D172" s="660"/>
      <c r="E172" s="660"/>
      <c r="F172" s="660"/>
      <c r="G172" s="660"/>
      <c r="H172" s="660"/>
      <c r="I172" s="660"/>
      <c r="J172" s="660"/>
      <c r="K172" s="660"/>
      <c r="L172" s="660"/>
      <c r="M172" s="660"/>
      <c r="N172" s="661"/>
      <c r="P172" s="291"/>
      <c r="R172" s="6"/>
      <c r="U172" s="394"/>
      <c r="V172" s="394"/>
      <c r="W172" s="3"/>
      <c r="AA172" s="181"/>
      <c r="AB172" s="182"/>
      <c r="AG172" s="179"/>
      <c r="AH172" s="180"/>
      <c r="AI172" s="180"/>
    </row>
    <row r="173" spans="1:35" x14ac:dyDescent="0.2">
      <c r="B173" s="75"/>
      <c r="C173" s="75"/>
      <c r="D173" s="75"/>
      <c r="E173" s="75"/>
      <c r="F173" s="75"/>
      <c r="G173" s="75"/>
      <c r="H173" s="75"/>
      <c r="I173" s="75"/>
      <c r="J173" s="3"/>
      <c r="L173" s="69"/>
      <c r="M173" s="69"/>
      <c r="N173" s="69"/>
      <c r="P173" s="291"/>
      <c r="R173" s="6"/>
      <c r="U173" s="29"/>
      <c r="V173" s="29"/>
      <c r="W173" s="3"/>
      <c r="AA173" s="181"/>
      <c r="AB173" s="182"/>
      <c r="AG173" s="179"/>
      <c r="AH173" s="180"/>
      <c r="AI173" s="180"/>
    </row>
    <row r="174" spans="1:35" x14ac:dyDescent="0.2">
      <c r="B174" s="75"/>
      <c r="C174" s="75"/>
      <c r="D174" s="75"/>
      <c r="E174" s="75"/>
      <c r="F174" s="75"/>
      <c r="G174" s="75"/>
      <c r="H174" s="75"/>
      <c r="I174" s="75"/>
      <c r="J174" s="3"/>
      <c r="L174" s="69"/>
      <c r="M174" s="69"/>
      <c r="N174" s="69"/>
      <c r="P174" s="291"/>
      <c r="R174" s="6"/>
      <c r="U174" s="29"/>
      <c r="V174" s="29"/>
      <c r="W174" s="3"/>
      <c r="AA174" s="181"/>
      <c r="AB174" s="182"/>
      <c r="AG174" s="179"/>
      <c r="AH174" s="180"/>
      <c r="AI174" s="180"/>
    </row>
    <row r="175" spans="1:35" ht="18" x14ac:dyDescent="0.2">
      <c r="B175" s="387" t="s">
        <v>217</v>
      </c>
      <c r="C175" s="387"/>
      <c r="D175" s="387"/>
      <c r="E175" s="387"/>
      <c r="F175" s="387"/>
      <c r="H175" s="61"/>
      <c r="I175" s="61"/>
      <c r="J175" s="61"/>
      <c r="S175" s="30"/>
      <c r="T175" s="30"/>
      <c r="U175" s="30"/>
      <c r="W175" s="30"/>
      <c r="AA175" s="181"/>
      <c r="AB175" s="182"/>
      <c r="AG175" s="179"/>
      <c r="AH175" s="180"/>
      <c r="AI175" s="180"/>
    </row>
    <row r="176" spans="1:35" ht="26.25" customHeight="1" x14ac:dyDescent="0.2">
      <c r="B176" s="509" t="s">
        <v>216</v>
      </c>
      <c r="C176" s="510"/>
      <c r="D176" s="510"/>
      <c r="E176" s="510"/>
      <c r="F176" s="510"/>
      <c r="G176" s="510"/>
      <c r="H176" s="510"/>
      <c r="I176" s="510"/>
      <c r="J176" s="61"/>
      <c r="S176" s="30"/>
      <c r="T176" s="30"/>
      <c r="U176" s="30"/>
      <c r="W176" s="30"/>
      <c r="AA176" s="181"/>
      <c r="AB176" s="182"/>
    </row>
    <row r="177" spans="2:35" x14ac:dyDescent="0.2">
      <c r="B177" s="26" t="s">
        <v>121</v>
      </c>
      <c r="H177" s="61"/>
      <c r="I177" s="61"/>
      <c r="J177" s="61"/>
      <c r="K177" s="41"/>
      <c r="P177" s="26"/>
      <c r="U177" s="30"/>
      <c r="V177" s="30"/>
      <c r="W177" s="30"/>
      <c r="AA177" s="181"/>
      <c r="AB177" s="182"/>
    </row>
    <row r="178" spans="2:35" ht="19.5" customHeight="1" x14ac:dyDescent="0.2">
      <c r="B178" s="346" t="s">
        <v>238</v>
      </c>
      <c r="C178" s="470"/>
      <c r="D178" s="470"/>
      <c r="E178" s="470"/>
      <c r="F178" s="470"/>
      <c r="G178" s="470"/>
      <c r="H178" s="470"/>
      <c r="I178" s="471"/>
      <c r="J178" s="61"/>
      <c r="K178" s="41"/>
      <c r="P178" s="476"/>
      <c r="Q178" s="476"/>
      <c r="R178" s="476"/>
      <c r="S178" s="476"/>
      <c r="T178" s="281"/>
      <c r="U178" s="30"/>
      <c r="AA178" s="181"/>
      <c r="AB178" s="182"/>
    </row>
    <row r="179" spans="2:35" ht="19.5" customHeight="1" x14ac:dyDescent="0.2">
      <c r="B179" s="342"/>
      <c r="C179" s="343"/>
      <c r="D179" s="343"/>
      <c r="E179" s="343"/>
      <c r="F179" s="343"/>
      <c r="G179" s="343"/>
      <c r="H179" s="343"/>
      <c r="I179" s="344"/>
      <c r="J179" s="61"/>
      <c r="K179" s="41"/>
      <c r="U179" s="30"/>
      <c r="AA179" s="181"/>
      <c r="AB179" s="182"/>
    </row>
    <row r="180" spans="2:35" ht="19.5" customHeight="1" x14ac:dyDescent="0.2">
      <c r="B180" s="342"/>
      <c r="C180" s="343"/>
      <c r="D180" s="343"/>
      <c r="E180" s="343"/>
      <c r="F180" s="343"/>
      <c r="G180" s="343"/>
      <c r="H180" s="343"/>
      <c r="I180" s="344"/>
      <c r="K180" s="41"/>
      <c r="U180" s="30"/>
      <c r="X180" s="283"/>
      <c r="Y180" s="283"/>
      <c r="Z180" s="188"/>
      <c r="AA180" s="181"/>
      <c r="AB180" s="182"/>
    </row>
    <row r="181" spans="2:35" ht="19.5" customHeight="1" x14ac:dyDescent="0.2">
      <c r="B181" s="345"/>
      <c r="C181" s="345"/>
      <c r="D181" s="345"/>
      <c r="E181" s="345"/>
      <c r="F181" s="345"/>
      <c r="G181" s="345"/>
      <c r="H181" s="345"/>
      <c r="I181" s="345"/>
      <c r="K181" s="41"/>
      <c r="U181" s="30"/>
      <c r="X181" s="283"/>
      <c r="Y181" s="283"/>
      <c r="Z181" s="188"/>
      <c r="AA181" s="181"/>
      <c r="AB181" s="182"/>
    </row>
    <row r="182" spans="2:35" ht="12.75" customHeight="1" x14ac:dyDescent="0.2">
      <c r="J182" s="3"/>
      <c r="P182" s="3"/>
      <c r="Q182" s="3"/>
      <c r="R182" s="3"/>
      <c r="S182" s="3"/>
      <c r="T182" s="3"/>
      <c r="U182" s="30"/>
      <c r="X182" s="283"/>
      <c r="Y182" s="283"/>
      <c r="Z182" s="188"/>
      <c r="AA182" s="181"/>
      <c r="AB182" s="182"/>
    </row>
    <row r="183" spans="2:35" ht="19.5" customHeight="1" x14ac:dyDescent="0.2">
      <c r="B183" s="26" t="s">
        <v>223</v>
      </c>
      <c r="P183" s="26"/>
      <c r="U183" s="30"/>
      <c r="X183" s="283"/>
      <c r="Y183" s="283"/>
      <c r="Z183" s="188"/>
      <c r="AA183" s="181"/>
      <c r="AB183" s="182"/>
    </row>
    <row r="184" spans="2:35" ht="19.5" customHeight="1" x14ac:dyDescent="0.2">
      <c r="B184" s="341" t="s">
        <v>172</v>
      </c>
      <c r="C184" s="341"/>
      <c r="D184" s="341"/>
      <c r="E184" s="341"/>
      <c r="F184" s="341"/>
      <c r="G184" s="341"/>
      <c r="H184" s="341"/>
      <c r="I184" s="341"/>
      <c r="P184" s="476"/>
      <c r="Q184" s="476"/>
      <c r="R184" s="476"/>
      <c r="S184" s="476"/>
      <c r="T184" s="281"/>
      <c r="U184" s="30"/>
      <c r="X184" s="283"/>
      <c r="Y184" s="283"/>
      <c r="Z184" s="188"/>
      <c r="AA184" s="181"/>
      <c r="AB184" s="182"/>
    </row>
    <row r="185" spans="2:35" ht="19.5" customHeight="1" x14ac:dyDescent="0.2">
      <c r="B185" s="345"/>
      <c r="C185" s="345"/>
      <c r="D185" s="345"/>
      <c r="E185" s="345"/>
      <c r="F185" s="345"/>
      <c r="G185" s="345"/>
      <c r="H185" s="345"/>
      <c r="I185" s="345"/>
      <c r="U185" s="30"/>
      <c r="X185" s="283"/>
      <c r="Y185" s="283"/>
      <c r="Z185" s="188"/>
      <c r="AA185" s="181"/>
      <c r="AB185" s="182"/>
    </row>
    <row r="186" spans="2:35" ht="19.5" customHeight="1" x14ac:dyDescent="0.2">
      <c r="B186" s="345"/>
      <c r="C186" s="345"/>
      <c r="D186" s="345"/>
      <c r="E186" s="345"/>
      <c r="F186" s="345"/>
      <c r="G186" s="345"/>
      <c r="H186" s="345"/>
      <c r="I186" s="345"/>
      <c r="U186" s="30"/>
      <c r="X186" s="283"/>
      <c r="Y186" s="283"/>
      <c r="Z186" s="188"/>
      <c r="AA186" s="181"/>
      <c r="AB186" s="182"/>
    </row>
    <row r="187" spans="2:35" ht="19.5" customHeight="1" x14ac:dyDescent="0.2">
      <c r="B187" s="345"/>
      <c r="C187" s="345"/>
      <c r="D187" s="345"/>
      <c r="E187" s="345"/>
      <c r="F187" s="345"/>
      <c r="G187" s="345"/>
      <c r="H187" s="345"/>
      <c r="I187" s="345"/>
      <c r="U187" s="30"/>
      <c r="X187" s="283"/>
      <c r="Y187" s="283"/>
      <c r="Z187" s="188"/>
      <c r="AA187" s="181"/>
      <c r="AB187" s="182"/>
    </row>
    <row r="188" spans="2:35" ht="19.5" customHeight="1" x14ac:dyDescent="0.2">
      <c r="U188" s="30"/>
      <c r="X188" s="283"/>
      <c r="Y188" s="283"/>
      <c r="Z188" s="188"/>
      <c r="AA188" s="181"/>
      <c r="AB188" s="182"/>
    </row>
    <row r="189" spans="2:35" ht="19.5" customHeight="1" x14ac:dyDescent="0.2">
      <c r="B189" s="26" t="s">
        <v>388</v>
      </c>
      <c r="P189" s="26"/>
      <c r="U189" s="30"/>
      <c r="X189" s="283"/>
      <c r="Y189" s="283"/>
      <c r="Z189" s="188"/>
      <c r="AG189" s="179"/>
      <c r="AH189" s="180"/>
      <c r="AI189" s="180"/>
    </row>
    <row r="190" spans="2:35" ht="19.5" customHeight="1" x14ac:dyDescent="0.2">
      <c r="B190" s="341" t="s">
        <v>389</v>
      </c>
      <c r="C190" s="341"/>
      <c r="D190" s="341"/>
      <c r="E190" s="341"/>
      <c r="F190" s="341"/>
      <c r="G190" s="341"/>
      <c r="H190" s="341"/>
      <c r="I190" s="341"/>
      <c r="P190" s="481"/>
      <c r="Q190" s="481"/>
      <c r="R190" s="481"/>
      <c r="S190" s="481"/>
      <c r="T190" s="281"/>
      <c r="U190" s="30"/>
      <c r="X190" s="283"/>
      <c r="Y190" s="283"/>
      <c r="Z190" s="188"/>
      <c r="AG190" s="179"/>
      <c r="AH190" s="180"/>
      <c r="AI190" s="180"/>
    </row>
    <row r="191" spans="2:35" ht="19.5" customHeight="1" x14ac:dyDescent="0.2">
      <c r="B191" s="345" t="s">
        <v>394</v>
      </c>
      <c r="C191" s="345"/>
      <c r="D191" s="345"/>
      <c r="E191" s="345"/>
      <c r="F191" s="345"/>
      <c r="G191" s="345"/>
      <c r="H191" s="345"/>
      <c r="I191" s="345"/>
      <c r="U191" s="30"/>
      <c r="X191" s="283"/>
      <c r="Y191" s="283"/>
      <c r="Z191" s="188"/>
      <c r="AG191" s="179"/>
      <c r="AH191" s="180"/>
      <c r="AI191" s="180"/>
    </row>
    <row r="192" spans="2:35" ht="19.5" customHeight="1" x14ac:dyDescent="0.2">
      <c r="U192" s="30"/>
      <c r="X192" s="283"/>
      <c r="Y192" s="283"/>
      <c r="Z192" s="188"/>
      <c r="AG192" s="179"/>
      <c r="AH192" s="180"/>
      <c r="AI192" s="180"/>
    </row>
    <row r="193" spans="2:35" ht="19.5" customHeight="1" x14ac:dyDescent="0.2">
      <c r="B193" s="26" t="s">
        <v>224</v>
      </c>
      <c r="P193" s="26"/>
      <c r="U193" s="30"/>
      <c r="X193" s="283"/>
      <c r="Y193" s="283"/>
      <c r="Z193" s="188"/>
      <c r="AA193" s="181"/>
      <c r="AB193" s="182"/>
    </row>
    <row r="194" spans="2:35" ht="19.5" customHeight="1" x14ac:dyDescent="0.2">
      <c r="B194" s="341" t="s">
        <v>225</v>
      </c>
      <c r="C194" s="341"/>
      <c r="D194" s="341"/>
      <c r="E194" s="341"/>
      <c r="F194" s="341"/>
      <c r="G194" s="341"/>
      <c r="H194" s="341"/>
      <c r="I194" s="341"/>
      <c r="P194" s="481"/>
      <c r="Q194" s="481"/>
      <c r="R194" s="481"/>
      <c r="S194" s="481"/>
      <c r="T194" s="281"/>
      <c r="U194" s="30"/>
      <c r="X194" s="283"/>
      <c r="Y194" s="283"/>
      <c r="Z194" s="188"/>
      <c r="AA194" s="181"/>
      <c r="AB194" s="182"/>
    </row>
    <row r="195" spans="2:35" ht="19.5" customHeight="1" x14ac:dyDescent="0.2">
      <c r="B195" s="345"/>
      <c r="C195" s="345"/>
      <c r="D195" s="345"/>
      <c r="E195" s="345"/>
      <c r="F195" s="345"/>
      <c r="G195" s="345"/>
      <c r="H195" s="345"/>
      <c r="I195" s="345"/>
      <c r="U195" s="30"/>
      <c r="X195" s="283"/>
      <c r="Y195" s="283"/>
      <c r="Z195" s="188"/>
      <c r="AA195" s="181"/>
      <c r="AB195" s="182"/>
    </row>
    <row r="196" spans="2:35" ht="19.5" customHeight="1" x14ac:dyDescent="0.2">
      <c r="B196" s="345"/>
      <c r="C196" s="345"/>
      <c r="D196" s="345"/>
      <c r="E196" s="345"/>
      <c r="F196" s="345"/>
      <c r="G196" s="345"/>
      <c r="H196" s="345"/>
      <c r="I196" s="345"/>
      <c r="U196" s="30"/>
      <c r="X196" s="283"/>
      <c r="Y196" s="283"/>
      <c r="Z196" s="188"/>
      <c r="AA196" s="181"/>
      <c r="AB196" s="182"/>
    </row>
    <row r="197" spans="2:35" ht="19.5" customHeight="1" x14ac:dyDescent="0.2">
      <c r="B197" s="345"/>
      <c r="C197" s="345"/>
      <c r="D197" s="345"/>
      <c r="E197" s="345"/>
      <c r="F197" s="345"/>
      <c r="G197" s="345"/>
      <c r="H197" s="345"/>
      <c r="I197" s="345"/>
      <c r="U197" s="30"/>
      <c r="X197" s="283"/>
      <c r="Y197" s="283"/>
      <c r="Z197" s="188"/>
      <c r="AA197" s="181"/>
      <c r="AB197" s="182"/>
    </row>
    <row r="198" spans="2:35" ht="19.5" customHeight="1" x14ac:dyDescent="0.2">
      <c r="B198" s="345"/>
      <c r="C198" s="345"/>
      <c r="D198" s="345"/>
      <c r="E198" s="345"/>
      <c r="F198" s="345"/>
      <c r="G198" s="345"/>
      <c r="H198" s="345"/>
      <c r="I198" s="345"/>
      <c r="U198" s="30"/>
      <c r="X198" s="283"/>
      <c r="Y198" s="283"/>
      <c r="Z198" s="188"/>
      <c r="AA198" s="181"/>
      <c r="AB198" s="182"/>
    </row>
    <row r="199" spans="2:35" ht="19.5" customHeight="1" x14ac:dyDescent="0.2">
      <c r="B199" s="345"/>
      <c r="C199" s="345"/>
      <c r="D199" s="345"/>
      <c r="E199" s="345"/>
      <c r="F199" s="345"/>
      <c r="G199" s="345"/>
      <c r="H199" s="345"/>
      <c r="I199" s="345"/>
      <c r="U199" s="30"/>
      <c r="X199" s="283"/>
      <c r="Y199" s="283"/>
      <c r="Z199" s="188"/>
      <c r="AA199" s="181"/>
      <c r="AB199" s="182"/>
    </row>
    <row r="200" spans="2:35" ht="17.25" customHeight="1" x14ac:dyDescent="0.2">
      <c r="B200" s="39"/>
      <c r="C200" s="39"/>
      <c r="D200" s="39"/>
      <c r="E200" s="39"/>
      <c r="F200" s="39"/>
      <c r="H200" s="33"/>
      <c r="I200" s="33"/>
      <c r="J200" s="33"/>
      <c r="P200" s="32"/>
      <c r="S200" s="30"/>
      <c r="T200" s="30"/>
      <c r="U200" s="30"/>
      <c r="X200" s="283"/>
      <c r="Y200" s="283"/>
      <c r="Z200" s="188"/>
      <c r="AA200" s="181"/>
      <c r="AB200" s="182"/>
    </row>
    <row r="201" spans="2:35" ht="19.5" customHeight="1" x14ac:dyDescent="0.2">
      <c r="B201" s="26" t="s">
        <v>166</v>
      </c>
      <c r="P201" s="26"/>
      <c r="U201" s="30"/>
      <c r="X201" s="283"/>
      <c r="Y201" s="283"/>
      <c r="Z201" s="188"/>
      <c r="AA201" s="181"/>
      <c r="AB201" s="182"/>
    </row>
    <row r="202" spans="2:35" ht="19.5" customHeight="1" x14ac:dyDescent="0.2">
      <c r="B202" s="341" t="s">
        <v>195</v>
      </c>
      <c r="C202" s="341"/>
      <c r="D202" s="341"/>
      <c r="E202" s="341"/>
      <c r="F202" s="341"/>
      <c r="G202" s="341"/>
      <c r="H202" s="341"/>
      <c r="I202" s="341"/>
      <c r="K202" s="41"/>
      <c r="P202" s="476"/>
      <c r="Q202" s="476"/>
      <c r="R202" s="476"/>
      <c r="S202" s="476"/>
      <c r="T202" s="281"/>
      <c r="U202" s="30"/>
      <c r="X202" s="283"/>
      <c r="Y202" s="283"/>
      <c r="Z202" s="188"/>
      <c r="AA202" s="181"/>
      <c r="AB202" s="182"/>
    </row>
    <row r="203" spans="2:35" ht="19.5" customHeight="1" x14ac:dyDescent="0.2">
      <c r="B203" s="345"/>
      <c r="C203" s="345"/>
      <c r="D203" s="345"/>
      <c r="E203" s="345"/>
      <c r="F203" s="345"/>
      <c r="G203" s="345"/>
      <c r="H203" s="345"/>
      <c r="I203" s="345"/>
      <c r="K203" s="41"/>
      <c r="U203" s="30"/>
      <c r="X203" s="283"/>
      <c r="Y203" s="283"/>
      <c r="Z203" s="188"/>
      <c r="AA203" s="181"/>
      <c r="AB203" s="182"/>
      <c r="AC203" s="183"/>
      <c r="AD203" s="183"/>
      <c r="AE203" s="183"/>
      <c r="AF203" s="183"/>
      <c r="AG203" s="183"/>
      <c r="AH203" s="184"/>
      <c r="AI203" s="184"/>
    </row>
    <row r="204" spans="2:35" ht="19.5" customHeight="1" x14ac:dyDescent="0.2">
      <c r="B204" s="345"/>
      <c r="C204" s="345"/>
      <c r="D204" s="345"/>
      <c r="E204" s="345"/>
      <c r="F204" s="345"/>
      <c r="G204" s="345"/>
      <c r="H204" s="345"/>
      <c r="I204" s="345"/>
      <c r="K204" s="41"/>
      <c r="U204" s="30"/>
      <c r="X204" s="283"/>
      <c r="Y204" s="283"/>
      <c r="Z204" s="188"/>
      <c r="AA204" s="181"/>
      <c r="AB204" s="182"/>
      <c r="AC204" s="185"/>
      <c r="AD204" s="185"/>
      <c r="AE204" s="185"/>
      <c r="AF204" s="185"/>
      <c r="AG204" s="185"/>
      <c r="AH204" s="186"/>
      <c r="AI204" s="186"/>
    </row>
    <row r="205" spans="2:35" ht="19.5" customHeight="1" x14ac:dyDescent="0.2">
      <c r="B205" s="345"/>
      <c r="C205" s="345"/>
      <c r="D205" s="345"/>
      <c r="E205" s="345"/>
      <c r="F205" s="345"/>
      <c r="G205" s="345"/>
      <c r="H205" s="345"/>
      <c r="I205" s="345"/>
      <c r="K205" s="41"/>
      <c r="U205" s="30"/>
      <c r="X205" s="283"/>
      <c r="Y205" s="283"/>
      <c r="Z205" s="188"/>
      <c r="AA205" s="181"/>
      <c r="AB205" s="182"/>
    </row>
    <row r="206" spans="2:35" ht="19.5" customHeight="1" x14ac:dyDescent="0.2">
      <c r="J206" s="3"/>
      <c r="P206" s="3"/>
      <c r="Q206" s="3"/>
      <c r="R206" s="3"/>
      <c r="S206" s="3"/>
      <c r="T206" s="3"/>
      <c r="U206" s="30"/>
      <c r="X206" s="283"/>
      <c r="Y206" s="283"/>
      <c r="Z206" s="188"/>
      <c r="AA206" s="181"/>
      <c r="AB206" s="182"/>
      <c r="AC206" s="183"/>
      <c r="AD206" s="183"/>
      <c r="AE206" s="183"/>
      <c r="AF206" s="183"/>
      <c r="AG206" s="183"/>
    </row>
    <row r="207" spans="2:35" ht="17.25" customHeight="1" x14ac:dyDescent="0.2">
      <c r="B207" s="26" t="s">
        <v>222</v>
      </c>
      <c r="C207" s="39"/>
      <c r="D207" s="39"/>
      <c r="E207" s="39"/>
      <c r="F207" s="39"/>
      <c r="H207" s="33"/>
      <c r="I207" s="33"/>
      <c r="J207" s="6"/>
      <c r="P207" s="32"/>
      <c r="S207" s="30"/>
      <c r="T207" s="30"/>
      <c r="U207" s="30"/>
      <c r="X207" s="283"/>
      <c r="Y207" s="283"/>
      <c r="Z207" s="188"/>
      <c r="AA207" s="181"/>
      <c r="AB207" s="182"/>
      <c r="AC207" s="183"/>
      <c r="AD207" s="183"/>
      <c r="AE207" s="183"/>
      <c r="AF207" s="183"/>
      <c r="AG207" s="183"/>
      <c r="AH207" s="184"/>
      <c r="AI207" s="184"/>
    </row>
    <row r="208" spans="2:35" s="1" customFormat="1" ht="43.9" customHeight="1" x14ac:dyDescent="0.2">
      <c r="B208" s="341" t="s">
        <v>431</v>
      </c>
      <c r="C208" s="341"/>
      <c r="D208" s="341"/>
      <c r="E208" s="341"/>
      <c r="F208" s="341"/>
      <c r="G208" s="341"/>
      <c r="H208" s="341"/>
      <c r="I208" s="341"/>
      <c r="X208" s="283"/>
      <c r="Y208" s="283"/>
      <c r="Z208" s="188"/>
      <c r="AA208" s="181"/>
      <c r="AB208" s="182"/>
      <c r="AC208" s="174"/>
      <c r="AD208" s="174"/>
      <c r="AE208" s="174"/>
      <c r="AF208" s="174"/>
      <c r="AG208" s="174"/>
      <c r="AH208" s="175"/>
      <c r="AI208" s="175"/>
    </row>
    <row r="209" spans="2:35" s="1" customFormat="1" ht="41.25" customHeight="1" x14ac:dyDescent="0.2">
      <c r="B209" s="498"/>
      <c r="C209" s="499"/>
      <c r="D209" s="499"/>
      <c r="E209" s="500"/>
      <c r="F209" s="500"/>
      <c r="G209" s="500"/>
      <c r="H209" s="500"/>
      <c r="I209" s="501"/>
      <c r="X209" s="283"/>
      <c r="Y209" s="283"/>
      <c r="Z209" s="188"/>
      <c r="AA209" s="181"/>
      <c r="AB209" s="182"/>
      <c r="AC209" s="174"/>
      <c r="AD209" s="174"/>
      <c r="AE209" s="174"/>
      <c r="AF209" s="174"/>
      <c r="AG209" s="174"/>
      <c r="AH209" s="175"/>
      <c r="AI209" s="175"/>
    </row>
    <row r="210" spans="2:35" s="1" customFormat="1" ht="41.25" customHeight="1" x14ac:dyDescent="0.2">
      <c r="B210" s="502"/>
      <c r="C210" s="503"/>
      <c r="D210" s="503"/>
      <c r="E210" s="504"/>
      <c r="F210" s="504"/>
      <c r="G210" s="504"/>
      <c r="H210" s="504"/>
      <c r="I210" s="505"/>
      <c r="X210" s="283"/>
      <c r="Y210" s="283"/>
      <c r="Z210" s="188"/>
      <c r="AA210" s="181"/>
      <c r="AB210" s="182"/>
      <c r="AC210" s="174"/>
      <c r="AD210" s="174"/>
      <c r="AE210" s="174"/>
      <c r="AF210" s="174"/>
      <c r="AG210" s="174"/>
      <c r="AH210" s="175"/>
      <c r="AI210" s="175"/>
    </row>
    <row r="211" spans="2:35" s="1" customFormat="1" ht="25.5" customHeight="1" x14ac:dyDescent="0.25">
      <c r="B211" s="506"/>
      <c r="C211" s="507"/>
      <c r="D211" s="507"/>
      <c r="E211" s="507"/>
      <c r="F211" s="507"/>
      <c r="G211" s="507"/>
      <c r="H211" s="507"/>
      <c r="I211" s="508"/>
      <c r="J211" s="18"/>
      <c r="K211" s="18"/>
      <c r="L211" s="18"/>
      <c r="M211" s="18"/>
      <c r="X211" s="188"/>
      <c r="Y211" s="188"/>
      <c r="Z211" s="188"/>
      <c r="AA211" s="181"/>
      <c r="AB211" s="182"/>
      <c r="AC211" s="174"/>
      <c r="AD211" s="174"/>
      <c r="AE211" s="174"/>
      <c r="AF211" s="174"/>
      <c r="AG211" s="174"/>
      <c r="AH211" s="175"/>
      <c r="AI211" s="175"/>
    </row>
    <row r="212" spans="2:35" ht="17.25" customHeight="1" x14ac:dyDescent="0.2">
      <c r="B212" s="39"/>
      <c r="C212" s="39"/>
      <c r="D212" s="39"/>
      <c r="E212" s="39"/>
      <c r="F212" s="39"/>
      <c r="H212" s="33"/>
      <c r="I212" s="33"/>
      <c r="J212" s="6"/>
      <c r="P212" s="32"/>
      <c r="S212" s="30"/>
      <c r="T212" s="30"/>
      <c r="U212" s="30"/>
      <c r="X212" s="188"/>
      <c r="Y212" s="188"/>
      <c r="Z212" s="188"/>
      <c r="AA212" s="181"/>
      <c r="AB212" s="182"/>
    </row>
    <row r="213" spans="2:35" ht="20.25" customHeight="1" x14ac:dyDescent="0.2">
      <c r="B213" s="387" t="s">
        <v>35</v>
      </c>
      <c r="C213" s="387"/>
      <c r="D213" s="387"/>
      <c r="E213" s="387"/>
      <c r="F213" s="387"/>
      <c r="P213" s="32"/>
      <c r="S213" s="30"/>
      <c r="T213" s="30"/>
      <c r="U213" s="30"/>
      <c r="X213" s="188"/>
      <c r="Y213" s="188"/>
      <c r="Z213" s="188"/>
      <c r="AA213" s="181"/>
      <c r="AB213" s="182"/>
    </row>
    <row r="214" spans="2:35" ht="33" customHeight="1" x14ac:dyDescent="0.2">
      <c r="B214" s="346" t="s">
        <v>36</v>
      </c>
      <c r="C214" s="347"/>
      <c r="D214" s="347"/>
      <c r="E214" s="347"/>
      <c r="F214" s="347"/>
      <c r="G214" s="347"/>
      <c r="H214" s="347"/>
      <c r="I214" s="347"/>
      <c r="J214" s="286"/>
      <c r="K214" s="282"/>
      <c r="L214" s="282"/>
      <c r="M214" s="282"/>
      <c r="N214" s="282"/>
      <c r="O214" s="30"/>
      <c r="P214" s="30"/>
      <c r="Q214" s="30"/>
      <c r="R214" s="30"/>
      <c r="S214" s="30"/>
      <c r="T214" s="30"/>
      <c r="U214" s="30"/>
      <c r="X214" s="188"/>
      <c r="Y214" s="188"/>
      <c r="Z214" s="188"/>
      <c r="AA214" s="181"/>
      <c r="AB214" s="182"/>
    </row>
    <row r="215" spans="2:35" ht="17.25" customHeight="1" x14ac:dyDescent="0.2">
      <c r="B215" s="348"/>
      <c r="C215" s="349"/>
      <c r="D215" s="349"/>
      <c r="E215" s="349"/>
      <c r="F215" s="349"/>
      <c r="G215" s="349"/>
      <c r="H215" s="349"/>
      <c r="I215" s="349"/>
      <c r="J215" s="284"/>
      <c r="K215" s="285"/>
      <c r="L215" s="285"/>
      <c r="M215" s="285"/>
      <c r="N215" s="285"/>
      <c r="O215" s="30"/>
      <c r="P215" s="30"/>
      <c r="Q215" s="30"/>
      <c r="R215" s="30"/>
      <c r="S215" s="30"/>
      <c r="T215" s="30"/>
      <c r="U215" s="30"/>
      <c r="X215" s="188"/>
      <c r="Y215" s="188"/>
      <c r="Z215" s="188"/>
      <c r="AA215" s="181"/>
      <c r="AB215" s="182"/>
    </row>
    <row r="216" spans="2:35" ht="12.75" customHeight="1" x14ac:dyDescent="0.2">
      <c r="B216" s="350"/>
      <c r="C216" s="351"/>
      <c r="D216" s="351"/>
      <c r="E216" s="351"/>
      <c r="F216" s="351"/>
      <c r="G216" s="351"/>
      <c r="H216" s="351"/>
      <c r="I216" s="351"/>
      <c r="J216" s="284"/>
      <c r="K216" s="285"/>
      <c r="L216" s="285"/>
      <c r="M216" s="285"/>
      <c r="N216" s="285"/>
      <c r="X216" s="188"/>
      <c r="Y216" s="188"/>
      <c r="Z216" s="188"/>
      <c r="AA216" s="181"/>
      <c r="AB216" s="182"/>
    </row>
    <row r="217" spans="2:35" ht="12.75" customHeight="1" x14ac:dyDescent="0.2">
      <c r="B217" s="350"/>
      <c r="C217" s="351"/>
      <c r="D217" s="351"/>
      <c r="E217" s="351"/>
      <c r="F217" s="351"/>
      <c r="G217" s="351"/>
      <c r="H217" s="351"/>
      <c r="I217" s="351"/>
      <c r="J217" s="284"/>
      <c r="K217" s="285"/>
      <c r="L217" s="285"/>
      <c r="M217" s="285"/>
      <c r="N217" s="285"/>
      <c r="X217" s="188"/>
      <c r="Y217" s="188"/>
      <c r="Z217" s="188"/>
      <c r="AA217" s="181"/>
      <c r="AB217" s="182"/>
    </row>
    <row r="218" spans="2:35" ht="12.75" customHeight="1" x14ac:dyDescent="0.2">
      <c r="B218" s="350"/>
      <c r="C218" s="351"/>
      <c r="D218" s="351"/>
      <c r="E218" s="351"/>
      <c r="F218" s="351"/>
      <c r="G218" s="351"/>
      <c r="H218" s="351"/>
      <c r="I218" s="351"/>
      <c r="J218" s="284"/>
      <c r="K218" s="285"/>
      <c r="L218" s="285"/>
      <c r="M218" s="285"/>
      <c r="N218" s="285"/>
      <c r="X218" s="188"/>
      <c r="Y218" s="188"/>
      <c r="Z218" s="188"/>
      <c r="AA218" s="181"/>
      <c r="AB218" s="182"/>
    </row>
    <row r="219" spans="2:35" ht="12.75" customHeight="1" x14ac:dyDescent="0.2">
      <c r="B219" s="350"/>
      <c r="C219" s="351"/>
      <c r="D219" s="351"/>
      <c r="E219" s="351"/>
      <c r="F219" s="351"/>
      <c r="G219" s="351"/>
      <c r="H219" s="351"/>
      <c r="I219" s="351"/>
      <c r="J219" s="284"/>
      <c r="K219" s="285"/>
      <c r="L219" s="285"/>
      <c r="M219" s="285"/>
      <c r="N219" s="285"/>
      <c r="X219" s="188"/>
      <c r="Y219" s="188"/>
      <c r="Z219" s="188"/>
      <c r="AA219" s="181"/>
      <c r="AB219" s="182"/>
    </row>
    <row r="220" spans="2:35" ht="12.75" customHeight="1" x14ac:dyDescent="0.2">
      <c r="B220" s="350"/>
      <c r="C220" s="351"/>
      <c r="D220" s="351"/>
      <c r="E220" s="351"/>
      <c r="F220" s="351"/>
      <c r="G220" s="351"/>
      <c r="H220" s="351"/>
      <c r="I220" s="351"/>
      <c r="J220" s="284"/>
      <c r="K220" s="285"/>
      <c r="L220" s="285"/>
      <c r="M220" s="285"/>
      <c r="N220" s="285"/>
      <c r="X220" s="188"/>
      <c r="Y220" s="188"/>
      <c r="Z220" s="188"/>
      <c r="AA220" s="181"/>
      <c r="AB220" s="182"/>
    </row>
    <row r="221" spans="2:35" ht="12.75" customHeight="1" x14ac:dyDescent="0.2">
      <c r="B221" s="350"/>
      <c r="C221" s="351"/>
      <c r="D221" s="351"/>
      <c r="E221" s="351"/>
      <c r="F221" s="351"/>
      <c r="G221" s="351"/>
      <c r="H221" s="351"/>
      <c r="I221" s="351"/>
      <c r="J221" s="287"/>
      <c r="K221" s="164"/>
      <c r="L221" s="164"/>
      <c r="M221" s="164"/>
      <c r="N221" s="164"/>
      <c r="X221" s="188"/>
      <c r="Y221" s="188"/>
      <c r="Z221" s="188"/>
      <c r="AA221" s="181"/>
      <c r="AB221" s="182"/>
    </row>
    <row r="222" spans="2:35" ht="12.75" customHeight="1" x14ac:dyDescent="0.2">
      <c r="B222" s="350"/>
      <c r="C222" s="351"/>
      <c r="D222" s="351"/>
      <c r="E222" s="351"/>
      <c r="F222" s="351"/>
      <c r="G222" s="351"/>
      <c r="H222" s="351"/>
      <c r="I222" s="351"/>
      <c r="J222" s="287"/>
      <c r="K222" s="164"/>
      <c r="L222" s="164"/>
      <c r="M222" s="164"/>
      <c r="N222" s="164"/>
      <c r="X222" s="188"/>
      <c r="Y222" s="188"/>
      <c r="Z222" s="188"/>
      <c r="AA222" s="181"/>
      <c r="AB222" s="182"/>
    </row>
    <row r="223" spans="2:35" ht="12.75" customHeight="1" x14ac:dyDescent="0.2">
      <c r="B223" s="350"/>
      <c r="C223" s="351"/>
      <c r="D223" s="351"/>
      <c r="E223" s="351"/>
      <c r="F223" s="351"/>
      <c r="G223" s="351"/>
      <c r="H223" s="351"/>
      <c r="I223" s="351"/>
      <c r="J223" s="287"/>
      <c r="K223" s="164"/>
      <c r="L223" s="164"/>
      <c r="M223" s="164"/>
      <c r="N223" s="164"/>
      <c r="X223" s="188"/>
      <c r="Y223" s="188"/>
      <c r="Z223" s="188"/>
      <c r="AA223" s="181"/>
      <c r="AB223" s="182"/>
    </row>
    <row r="224" spans="2:35" ht="15" customHeight="1" x14ac:dyDescent="0.2">
      <c r="B224" s="352"/>
      <c r="C224" s="353"/>
      <c r="D224" s="353"/>
      <c r="E224" s="353"/>
      <c r="F224" s="353"/>
      <c r="G224" s="353"/>
      <c r="H224" s="353"/>
      <c r="I224" s="353"/>
      <c r="J224" s="287"/>
      <c r="K224" s="164"/>
      <c r="L224" s="164"/>
      <c r="M224" s="164"/>
      <c r="N224" s="164"/>
      <c r="X224" s="188"/>
      <c r="Y224" s="188"/>
      <c r="Z224" s="188"/>
      <c r="AA224" s="181"/>
      <c r="AB224" s="182"/>
    </row>
    <row r="225" spans="2:45" x14ac:dyDescent="0.2">
      <c r="P225" s="41"/>
      <c r="X225" s="188"/>
      <c r="Y225" s="188"/>
      <c r="Z225" s="188"/>
      <c r="AA225" s="181"/>
      <c r="AB225" s="182"/>
    </row>
    <row r="226" spans="2:45" ht="15" customHeight="1" x14ac:dyDescent="0.2">
      <c r="B226" s="26" t="s">
        <v>278</v>
      </c>
      <c r="M226" s="26"/>
      <c r="P226" s="26" t="s">
        <v>135</v>
      </c>
      <c r="X226" s="188"/>
      <c r="Y226" s="188"/>
      <c r="Z226" s="188"/>
      <c r="AA226" s="181"/>
      <c r="AB226" s="182"/>
    </row>
    <row r="227" spans="2:45" ht="19.5" customHeight="1" x14ac:dyDescent="0.2">
      <c r="B227" s="341" t="s">
        <v>137</v>
      </c>
      <c r="C227" s="341"/>
      <c r="D227" s="341"/>
      <c r="E227" s="341"/>
      <c r="F227" s="341"/>
      <c r="G227" s="341"/>
      <c r="H227" s="341"/>
      <c r="I227" s="341"/>
      <c r="P227" s="346" t="s">
        <v>136</v>
      </c>
      <c r="Q227" s="470"/>
      <c r="R227" s="470"/>
      <c r="S227" s="470"/>
      <c r="T227" s="470"/>
      <c r="U227" s="470"/>
      <c r="V227" s="470"/>
      <c r="W227" s="497"/>
      <c r="X227" s="188"/>
      <c r="Y227" s="188"/>
      <c r="Z227" s="188"/>
      <c r="AA227" s="181"/>
      <c r="AB227" s="182"/>
    </row>
    <row r="228" spans="2:45" ht="19.5" customHeight="1" x14ac:dyDescent="0.2">
      <c r="B228" s="345"/>
      <c r="C228" s="345"/>
      <c r="D228" s="345"/>
      <c r="E228" s="345"/>
      <c r="F228" s="345"/>
      <c r="G228" s="345"/>
      <c r="H228" s="345"/>
      <c r="I228" s="345"/>
      <c r="O228" s="47"/>
      <c r="P228" s="467"/>
      <c r="Q228" s="468"/>
      <c r="R228" s="468"/>
      <c r="S228" s="468"/>
      <c r="T228" s="468"/>
      <c r="U228" s="468"/>
      <c r="V228" s="468"/>
      <c r="W228" s="469"/>
      <c r="X228" s="188"/>
      <c r="Y228" s="188"/>
      <c r="Z228" s="188"/>
      <c r="AA228" s="181"/>
      <c r="AB228" s="182"/>
    </row>
    <row r="229" spans="2:45" ht="19.5" customHeight="1" x14ac:dyDescent="0.2">
      <c r="B229" s="345"/>
      <c r="C229" s="345"/>
      <c r="D229" s="345"/>
      <c r="E229" s="345"/>
      <c r="F229" s="345"/>
      <c r="G229" s="345"/>
      <c r="H229" s="345"/>
      <c r="I229" s="345"/>
      <c r="P229" s="467"/>
      <c r="Q229" s="468"/>
      <c r="R229" s="468"/>
      <c r="S229" s="468"/>
      <c r="T229" s="468"/>
      <c r="U229" s="468"/>
      <c r="V229" s="468"/>
      <c r="W229" s="469"/>
      <c r="X229" s="188"/>
      <c r="Y229" s="188"/>
      <c r="Z229" s="188"/>
      <c r="AA229" s="181"/>
      <c r="AB229" s="182"/>
    </row>
    <row r="230" spans="2:45" ht="19.5" customHeight="1" x14ac:dyDescent="0.2">
      <c r="B230" s="342"/>
      <c r="C230" s="343"/>
      <c r="D230" s="343"/>
      <c r="E230" s="343"/>
      <c r="F230" s="343"/>
      <c r="G230" s="343"/>
      <c r="H230" s="343"/>
      <c r="I230" s="344"/>
      <c r="P230" s="467"/>
      <c r="Q230" s="468"/>
      <c r="R230" s="468"/>
      <c r="S230" s="468"/>
      <c r="T230" s="468"/>
      <c r="U230" s="468"/>
      <c r="V230" s="468"/>
      <c r="W230" s="469"/>
      <c r="X230" s="188"/>
      <c r="Y230" s="188"/>
      <c r="Z230" s="188"/>
      <c r="AA230" s="181"/>
      <c r="AB230" s="182"/>
    </row>
    <row r="231" spans="2:45" ht="19.5" customHeight="1" x14ac:dyDescent="0.2">
      <c r="B231" s="26"/>
      <c r="P231" s="34"/>
      <c r="Q231" s="34"/>
      <c r="R231" s="34"/>
      <c r="S231" s="34"/>
      <c r="T231" s="34"/>
      <c r="U231" s="34"/>
      <c r="X231" s="188"/>
      <c r="Y231" s="188"/>
      <c r="Z231" s="188"/>
      <c r="AA231" s="181"/>
      <c r="AB231" s="182"/>
    </row>
    <row r="232" spans="2:45" x14ac:dyDescent="0.2">
      <c r="P232" s="41"/>
      <c r="X232" s="188"/>
      <c r="Y232" s="188"/>
      <c r="Z232" s="188"/>
      <c r="AA232" s="181"/>
      <c r="AB232" s="182"/>
    </row>
    <row r="233" spans="2:45" ht="19.5" customHeight="1" x14ac:dyDescent="0.2">
      <c r="B233" s="26"/>
      <c r="H233" s="26"/>
      <c r="R233" s="31"/>
      <c r="U233" s="65"/>
      <c r="X233" s="188"/>
      <c r="Y233" s="188"/>
      <c r="Z233" s="188"/>
      <c r="AA233" s="181"/>
      <c r="AB233" s="182"/>
    </row>
    <row r="234" spans="2:45" ht="19.5" customHeight="1" x14ac:dyDescent="0.2">
      <c r="B234" s="26"/>
      <c r="H234" s="26"/>
      <c r="P234" s="365" t="s">
        <v>243</v>
      </c>
      <c r="Q234" s="366"/>
      <c r="R234" s="366"/>
      <c r="S234" s="366"/>
      <c r="T234" s="366"/>
      <c r="U234" s="366"/>
      <c r="V234" s="366"/>
      <c r="W234" s="477"/>
      <c r="X234" s="62"/>
      <c r="Y234" s="62"/>
      <c r="Z234" s="62"/>
    </row>
    <row r="235" spans="2:45" ht="21" customHeight="1" x14ac:dyDescent="0.2">
      <c r="M235" s="41"/>
      <c r="P235" s="478"/>
      <c r="Q235" s="479"/>
      <c r="R235" s="479"/>
      <c r="S235" s="479"/>
      <c r="T235" s="479"/>
      <c r="U235" s="479"/>
      <c r="V235" s="479"/>
      <c r="W235" s="480"/>
      <c r="X235" s="26"/>
      <c r="Y235" s="26"/>
      <c r="Z235" s="26"/>
      <c r="AJ235" s="26"/>
      <c r="AK235" s="26"/>
      <c r="AL235" s="26"/>
      <c r="AM235" s="26"/>
      <c r="AN235" s="26"/>
      <c r="AO235" s="26"/>
      <c r="AP235" s="26"/>
      <c r="AQ235" s="26"/>
      <c r="AR235" s="26"/>
      <c r="AS235" s="26"/>
    </row>
    <row r="236" spans="2:45" ht="51" customHeight="1" x14ac:dyDescent="0.2">
      <c r="B236" s="338" t="s">
        <v>422</v>
      </c>
      <c r="C236" s="339"/>
      <c r="D236" s="339"/>
      <c r="E236" s="339"/>
      <c r="F236" s="339"/>
      <c r="G236" s="339"/>
      <c r="H236" s="339"/>
      <c r="I236" s="340"/>
      <c r="P236" s="475" t="str">
        <f>"Leverantören intygar att avropssvaret är giltigt minst den tid som avropande organisation angett ovan. "&amp;CHAR(10)&amp;"("&amp;TEXT(D34,"ÅÅÅÅ-MM-DD")&amp;")"</f>
        <v>Leverantören intygar att avropssvaret är giltigt minst den tid som avropande organisation angett ovan. 
(1900-01-00)</v>
      </c>
      <c r="Q236" s="475"/>
      <c r="R236" s="475"/>
      <c r="S236" s="475"/>
      <c r="T236" s="475"/>
      <c r="U236" s="475"/>
      <c r="V236" s="475"/>
      <c r="W236" s="475"/>
      <c r="X236" s="26"/>
      <c r="Y236" s="26"/>
      <c r="Z236" s="26"/>
      <c r="AJ236" s="26"/>
      <c r="AK236" s="26"/>
      <c r="AL236" s="26"/>
      <c r="AM236" s="26"/>
      <c r="AN236" s="26"/>
      <c r="AO236" s="26"/>
      <c r="AP236" s="26"/>
      <c r="AQ236" s="26"/>
      <c r="AR236" s="26"/>
      <c r="AS236" s="26"/>
    </row>
    <row r="237" spans="2:45" ht="21" customHeight="1" x14ac:dyDescent="0.2">
      <c r="B237" s="66"/>
      <c r="P237" s="346" t="s">
        <v>38</v>
      </c>
      <c r="Q237" s="470"/>
      <c r="R237" s="470"/>
      <c r="S237" s="470"/>
      <c r="T237" s="470"/>
      <c r="U237" s="470"/>
      <c r="V237" s="470"/>
      <c r="W237" s="471"/>
      <c r="X237" s="26"/>
      <c r="Y237" s="26"/>
      <c r="Z237" s="26"/>
      <c r="AJ237" s="26"/>
      <c r="AK237" s="26"/>
      <c r="AL237" s="26"/>
      <c r="AM237" s="26"/>
      <c r="AN237" s="26"/>
      <c r="AO237" s="26"/>
      <c r="AP237" s="26"/>
      <c r="AQ237" s="26"/>
      <c r="AR237" s="26"/>
      <c r="AS237" s="26"/>
    </row>
    <row r="238" spans="2:45" ht="21.75" customHeight="1" x14ac:dyDescent="0.2">
      <c r="B238" s="29"/>
      <c r="C238" s="29"/>
      <c r="D238" s="29"/>
      <c r="E238" s="29"/>
      <c r="F238" s="29"/>
      <c r="G238" s="29"/>
      <c r="H238" s="29"/>
      <c r="I238" s="29"/>
      <c r="J238" s="29"/>
      <c r="K238" s="29"/>
      <c r="L238" s="29"/>
      <c r="M238" s="29"/>
      <c r="P238" s="467"/>
      <c r="Q238" s="468"/>
      <c r="R238" s="468"/>
      <c r="S238" s="468"/>
      <c r="T238" s="468"/>
      <c r="U238" s="468"/>
      <c r="V238" s="468"/>
      <c r="W238" s="469"/>
      <c r="X238" s="35"/>
      <c r="Y238" s="35"/>
      <c r="Z238" s="35"/>
      <c r="AA238" s="173" t="b">
        <f>IF(P238=0,TRUE,FALSE)</f>
        <v>1</v>
      </c>
      <c r="AH238" s="175" t="b">
        <f>OR(AA238:AG238)</f>
        <v>1</v>
      </c>
      <c r="AJ238" s="36"/>
    </row>
    <row r="239" spans="2:45" ht="7.5" customHeight="1" x14ac:dyDescent="0.2">
      <c r="B239" s="29"/>
      <c r="C239" s="29"/>
      <c r="D239" s="29"/>
      <c r="E239" s="29"/>
      <c r="F239" s="29"/>
      <c r="G239" s="29"/>
      <c r="H239" s="29"/>
      <c r="I239" s="29"/>
      <c r="J239" s="29"/>
      <c r="K239" s="29"/>
      <c r="L239" s="29"/>
      <c r="M239" s="29"/>
      <c r="P239" s="36"/>
      <c r="Q239" s="36"/>
      <c r="R239" s="36"/>
      <c r="S239" s="36"/>
      <c r="T239" s="36"/>
      <c r="X239" s="37"/>
      <c r="Y239" s="37"/>
      <c r="Z239" s="37"/>
      <c r="AB239" s="183"/>
      <c r="AC239" s="183"/>
      <c r="AD239" s="183"/>
      <c r="AE239" s="183"/>
      <c r="AF239" s="183"/>
      <c r="AG239" s="183"/>
      <c r="AH239" s="184"/>
      <c r="AJ239" s="36"/>
    </row>
    <row r="240" spans="2:45" ht="18" customHeight="1" x14ac:dyDescent="0.2">
      <c r="B240" s="29"/>
      <c r="C240" s="29"/>
      <c r="D240" s="29"/>
      <c r="E240" s="29"/>
      <c r="F240" s="29"/>
      <c r="G240" s="29"/>
      <c r="H240" s="29"/>
      <c r="I240" s="29"/>
      <c r="J240" s="29"/>
      <c r="K240" s="29"/>
      <c r="L240" s="29"/>
      <c r="M240" s="29"/>
      <c r="P240" s="472" t="s">
        <v>39</v>
      </c>
      <c r="Q240" s="473"/>
      <c r="R240" s="473"/>
      <c r="S240" s="473"/>
      <c r="T240" s="473"/>
      <c r="U240" s="473"/>
      <c r="V240" s="473"/>
      <c r="W240" s="474"/>
      <c r="X240" s="36"/>
      <c r="Y240" s="36"/>
      <c r="Z240" s="36"/>
      <c r="AB240" s="185"/>
      <c r="AC240" s="185"/>
      <c r="AD240" s="185"/>
      <c r="AE240" s="185"/>
      <c r="AF240" s="185"/>
      <c r="AG240" s="185"/>
      <c r="AH240" s="186"/>
      <c r="AJ240" s="36"/>
    </row>
    <row r="241" spans="2:36" ht="14.25" customHeight="1" x14ac:dyDescent="0.2">
      <c r="B241" s="42"/>
      <c r="C241" s="42"/>
      <c r="D241" s="42"/>
      <c r="P241" s="461"/>
      <c r="Q241" s="462"/>
      <c r="R241" s="462"/>
      <c r="S241" s="462"/>
      <c r="T241" s="462"/>
      <c r="U241" s="462"/>
      <c r="V241" s="462"/>
      <c r="W241" s="463"/>
      <c r="X241" s="35"/>
      <c r="Y241" s="35"/>
      <c r="Z241" s="35"/>
      <c r="AA241" s="173" t="b">
        <f>IF(P241=0,TRUE,FALSE)</f>
        <v>1</v>
      </c>
      <c r="AH241" s="175" t="b">
        <f>OR(AA241:AG241)</f>
        <v>1</v>
      </c>
      <c r="AJ241" s="36"/>
    </row>
    <row r="242" spans="2:36" ht="26.25" customHeight="1" x14ac:dyDescent="0.2">
      <c r="B242" s="42"/>
      <c r="C242" s="42"/>
      <c r="D242" s="42"/>
      <c r="F242" s="41"/>
      <c r="P242" s="464"/>
      <c r="Q242" s="465"/>
      <c r="R242" s="465"/>
      <c r="S242" s="465"/>
      <c r="T242" s="465"/>
      <c r="U242" s="465"/>
      <c r="V242" s="465"/>
      <c r="W242" s="466"/>
      <c r="X242" s="37"/>
      <c r="Y242" s="37"/>
      <c r="Z242" s="37"/>
      <c r="AJ242" s="36"/>
    </row>
    <row r="243" spans="2:36" ht="42.75" customHeight="1" x14ac:dyDescent="0.2">
      <c r="F243" s="41"/>
      <c r="R243" s="37"/>
      <c r="X243" s="37"/>
      <c r="Y243" s="37"/>
      <c r="Z243" s="37"/>
      <c r="AJ243" s="36"/>
    </row>
    <row r="244" spans="2:36" ht="31.5" customHeight="1" x14ac:dyDescent="0.2">
      <c r="T244" s="438" t="str">
        <f>IF(LarmStatus,"Minst ett av de obligatoriska kraven är inte ifyllda. Fel hittat på rad: "&amp;MATCH(TRUE,$AH:$AH,0),"")</f>
        <v>Minst ett av de obligatoriska kraven är inte ifyllda. Fel hittat på rad: 9</v>
      </c>
      <c r="U244" s="438"/>
      <c r="V244" s="438"/>
      <c r="W244" s="438"/>
      <c r="X244" s="41"/>
    </row>
    <row r="245" spans="2:36" ht="7.5" customHeight="1" x14ac:dyDescent="0.2"/>
    <row r="246" spans="2:36" ht="7.5" customHeight="1" x14ac:dyDescent="0.2"/>
    <row r="247" spans="2:36" ht="20.25" customHeight="1" x14ac:dyDescent="0.2"/>
    <row r="248" spans="2:36" ht="17.25" customHeight="1" x14ac:dyDescent="0.2"/>
    <row r="249" spans="2:36" ht="17.25" customHeight="1" x14ac:dyDescent="0.2"/>
    <row r="250" spans="2:36" ht="17.25" customHeight="1" x14ac:dyDescent="0.2"/>
    <row r="251" spans="2:36" ht="17.25" customHeight="1" x14ac:dyDescent="0.2"/>
    <row r="252" spans="2:36" ht="17.25" customHeight="1" x14ac:dyDescent="0.2"/>
    <row r="253" spans="2:36" ht="17.25" customHeight="1" x14ac:dyDescent="0.2"/>
    <row r="254" spans="2:36" ht="17.25" customHeight="1" x14ac:dyDescent="0.2"/>
  </sheetData>
  <sheetProtection algorithmName="SHA-512" hashValue="XVpsJkIBQg6y9Dtn0KjH2YbABhtpqBDh/QZjpgHZE89nSTUVKBkW+LAFgD3tmLItwtMN+krIGGI30VwTU/HBQw==" saltValue="UVh1iRfc+xvwVU+bHQlz+A==" spinCount="100000" sheet="1" objects="1" scenarios="1" selectLockedCells="1"/>
  <dataConsolidate/>
  <mergeCells count="528">
    <mergeCell ref="P90:V90"/>
    <mergeCell ref="X90:Y90"/>
    <mergeCell ref="U91:W91"/>
    <mergeCell ref="X92:Y92"/>
    <mergeCell ref="K79:L79"/>
    <mergeCell ref="K80:L80"/>
    <mergeCell ref="K81:L81"/>
    <mergeCell ref="K82:L82"/>
    <mergeCell ref="K83:L83"/>
    <mergeCell ref="K84:L84"/>
    <mergeCell ref="K85:L85"/>
    <mergeCell ref="K86:L86"/>
    <mergeCell ref="K87:L87"/>
    <mergeCell ref="K88:L88"/>
    <mergeCell ref="K89:L89"/>
    <mergeCell ref="K90:L90"/>
    <mergeCell ref="X82:Y82"/>
    <mergeCell ref="P79:V79"/>
    <mergeCell ref="P80:V80"/>
    <mergeCell ref="P81:V81"/>
    <mergeCell ref="P82:V82"/>
    <mergeCell ref="P83:V83"/>
    <mergeCell ref="P84:V84"/>
    <mergeCell ref="P85:V85"/>
    <mergeCell ref="P66:S66"/>
    <mergeCell ref="P67:S67"/>
    <mergeCell ref="B77:N77"/>
    <mergeCell ref="P78:V78"/>
    <mergeCell ref="X78:Y78"/>
    <mergeCell ref="X79:Y79"/>
    <mergeCell ref="X80:Y80"/>
    <mergeCell ref="X81:Y81"/>
    <mergeCell ref="C81:E81"/>
    <mergeCell ref="F81:J81"/>
    <mergeCell ref="X75:Y75"/>
    <mergeCell ref="F71:J71"/>
    <mergeCell ref="P71:S71"/>
    <mergeCell ref="X71:Y71"/>
    <mergeCell ref="C72:E72"/>
    <mergeCell ref="F72:J72"/>
    <mergeCell ref="P72:S72"/>
    <mergeCell ref="X72:Y72"/>
    <mergeCell ref="C73:E73"/>
    <mergeCell ref="F73:J73"/>
    <mergeCell ref="P73:S73"/>
    <mergeCell ref="X73:Y73"/>
    <mergeCell ref="C90:E90"/>
    <mergeCell ref="F90:J90"/>
    <mergeCell ref="P47:S47"/>
    <mergeCell ref="P48:S48"/>
    <mergeCell ref="P49:S49"/>
    <mergeCell ref="P50:S50"/>
    <mergeCell ref="P51:S51"/>
    <mergeCell ref="P52:S52"/>
    <mergeCell ref="P53:S53"/>
    <mergeCell ref="P54:S54"/>
    <mergeCell ref="P55:S55"/>
    <mergeCell ref="P56:S56"/>
    <mergeCell ref="P57:S57"/>
    <mergeCell ref="P58:S58"/>
    <mergeCell ref="P59:S59"/>
    <mergeCell ref="P60:S60"/>
    <mergeCell ref="P61:S61"/>
    <mergeCell ref="P62:S62"/>
    <mergeCell ref="P63:S63"/>
    <mergeCell ref="P64:S64"/>
    <mergeCell ref="P65:S65"/>
    <mergeCell ref="C87:E87"/>
    <mergeCell ref="F87:J87"/>
    <mergeCell ref="C88:E88"/>
    <mergeCell ref="F88:J88"/>
    <mergeCell ref="C89:E89"/>
    <mergeCell ref="F89:J89"/>
    <mergeCell ref="X87:Y87"/>
    <mergeCell ref="X88:Y88"/>
    <mergeCell ref="X89:Y89"/>
    <mergeCell ref="C84:E84"/>
    <mergeCell ref="F84:J84"/>
    <mergeCell ref="C85:E85"/>
    <mergeCell ref="F85:J85"/>
    <mergeCell ref="C86:E86"/>
    <mergeCell ref="F86:J86"/>
    <mergeCell ref="X84:Y84"/>
    <mergeCell ref="X85:Y85"/>
    <mergeCell ref="X86:Y86"/>
    <mergeCell ref="P87:V87"/>
    <mergeCell ref="P88:V88"/>
    <mergeCell ref="P89:V89"/>
    <mergeCell ref="P86:V86"/>
    <mergeCell ref="F82:J82"/>
    <mergeCell ref="C83:E83"/>
    <mergeCell ref="F83:J83"/>
    <mergeCell ref="X83:Y83"/>
    <mergeCell ref="C78:E78"/>
    <mergeCell ref="F78:J78"/>
    <mergeCell ref="C79:E79"/>
    <mergeCell ref="F79:J79"/>
    <mergeCell ref="C80:E80"/>
    <mergeCell ref="F80:J80"/>
    <mergeCell ref="K78:L78"/>
    <mergeCell ref="C82:E82"/>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B36:C36"/>
    <mergeCell ref="D36:E36"/>
    <mergeCell ref="G36:H36"/>
    <mergeCell ref="B31:C31"/>
    <mergeCell ref="D31:E31"/>
    <mergeCell ref="G31:I31"/>
    <mergeCell ref="B33:C33"/>
    <mergeCell ref="D33:E33"/>
    <mergeCell ref="G33:H34"/>
    <mergeCell ref="I33:I34"/>
    <mergeCell ref="B43:K43"/>
    <mergeCell ref="B45:F45"/>
    <mergeCell ref="P45:Q45"/>
    <mergeCell ref="B46:F46"/>
    <mergeCell ref="P46:T46"/>
    <mergeCell ref="C47:E47"/>
    <mergeCell ref="B37:C37"/>
    <mergeCell ref="D37:E37"/>
    <mergeCell ref="G37:H37"/>
    <mergeCell ref="B39:K39"/>
    <mergeCell ref="B40:K40"/>
    <mergeCell ref="B42:K42"/>
    <mergeCell ref="F47:J47"/>
    <mergeCell ref="C49:E49"/>
    <mergeCell ref="X49:Y49"/>
    <mergeCell ref="X47:Y47"/>
    <mergeCell ref="C48:E48"/>
    <mergeCell ref="X48:Y48"/>
    <mergeCell ref="F48:J48"/>
    <mergeCell ref="F49:J49"/>
    <mergeCell ref="C50:E50"/>
    <mergeCell ref="X50:Y50"/>
    <mergeCell ref="C51:E51"/>
    <mergeCell ref="X51:Y51"/>
    <mergeCell ref="F50:J50"/>
    <mergeCell ref="F51:J51"/>
    <mergeCell ref="C52:E52"/>
    <mergeCell ref="X52:Y52"/>
    <mergeCell ref="C53:E53"/>
    <mergeCell ref="X53:Y53"/>
    <mergeCell ref="F52:J52"/>
    <mergeCell ref="F53:J53"/>
    <mergeCell ref="C54:E54"/>
    <mergeCell ref="X54:Y54"/>
    <mergeCell ref="C55:E55"/>
    <mergeCell ref="X55:Y55"/>
    <mergeCell ref="F54:J54"/>
    <mergeCell ref="F55:J55"/>
    <mergeCell ref="C56:E56"/>
    <mergeCell ref="X56:Y56"/>
    <mergeCell ref="C57:E57"/>
    <mergeCell ref="X57:Y57"/>
    <mergeCell ref="F56:J56"/>
    <mergeCell ref="F57:J57"/>
    <mergeCell ref="C58:E58"/>
    <mergeCell ref="X58:Y58"/>
    <mergeCell ref="C59:E59"/>
    <mergeCell ref="X59:Y59"/>
    <mergeCell ref="F58:J58"/>
    <mergeCell ref="F59:J59"/>
    <mergeCell ref="C60:E60"/>
    <mergeCell ref="X60:Y60"/>
    <mergeCell ref="C61:E61"/>
    <mergeCell ref="X61:Y61"/>
    <mergeCell ref="F60:J60"/>
    <mergeCell ref="F61:J61"/>
    <mergeCell ref="C62:E62"/>
    <mergeCell ref="X62:Y62"/>
    <mergeCell ref="C63:E63"/>
    <mergeCell ref="X63:Y63"/>
    <mergeCell ref="F62:J62"/>
    <mergeCell ref="F63:J63"/>
    <mergeCell ref="C64:E64"/>
    <mergeCell ref="X64:Y64"/>
    <mergeCell ref="C65:E65"/>
    <mergeCell ref="X65:Y65"/>
    <mergeCell ref="F64:J64"/>
    <mergeCell ref="F65:J65"/>
    <mergeCell ref="B95:F95"/>
    <mergeCell ref="U96:W96"/>
    <mergeCell ref="B98:J98"/>
    <mergeCell ref="B99:J99"/>
    <mergeCell ref="E101:I101"/>
    <mergeCell ref="C66:E66"/>
    <mergeCell ref="X66:Y66"/>
    <mergeCell ref="C67:E67"/>
    <mergeCell ref="X67:Y67"/>
    <mergeCell ref="F66:J66"/>
    <mergeCell ref="F67:J67"/>
    <mergeCell ref="C68:E68"/>
    <mergeCell ref="F68:J68"/>
    <mergeCell ref="P68:S68"/>
    <mergeCell ref="X68:Y68"/>
    <mergeCell ref="C69:E69"/>
    <mergeCell ref="F69:J69"/>
    <mergeCell ref="P69:S69"/>
    <mergeCell ref="X69:Y69"/>
    <mergeCell ref="C70:E70"/>
    <mergeCell ref="F70:J70"/>
    <mergeCell ref="P70:S70"/>
    <mergeCell ref="X70:Y70"/>
    <mergeCell ref="C71:E71"/>
    <mergeCell ref="B108:J109"/>
    <mergeCell ref="K109:K112"/>
    <mergeCell ref="L109:N111"/>
    <mergeCell ref="B111:F111"/>
    <mergeCell ref="B112:E112"/>
    <mergeCell ref="B113:C113"/>
    <mergeCell ref="D113:G113"/>
    <mergeCell ref="H113:N113"/>
    <mergeCell ref="B104:J104"/>
    <mergeCell ref="B105:D105"/>
    <mergeCell ref="B107:J107"/>
    <mergeCell ref="B116:C116"/>
    <mergeCell ref="D116:G116"/>
    <mergeCell ref="H116:N116"/>
    <mergeCell ref="Q116:X116"/>
    <mergeCell ref="B117:C117"/>
    <mergeCell ref="D117:G117"/>
    <mergeCell ref="H117:N117"/>
    <mergeCell ref="Q117:X117"/>
    <mergeCell ref="Q113:X113"/>
    <mergeCell ref="B114:C114"/>
    <mergeCell ref="D114:G114"/>
    <mergeCell ref="H114:N114"/>
    <mergeCell ref="Q114:X114"/>
    <mergeCell ref="B115:C115"/>
    <mergeCell ref="D115:G115"/>
    <mergeCell ref="H115:N115"/>
    <mergeCell ref="Q115:X115"/>
    <mergeCell ref="B120:C120"/>
    <mergeCell ref="D120:G120"/>
    <mergeCell ref="H120:N120"/>
    <mergeCell ref="Q120:X120"/>
    <mergeCell ref="B121:C121"/>
    <mergeCell ref="D121:G121"/>
    <mergeCell ref="H121:N121"/>
    <mergeCell ref="Q121:X121"/>
    <mergeCell ref="B118:C118"/>
    <mergeCell ref="D118:G118"/>
    <mergeCell ref="H118:N118"/>
    <mergeCell ref="Q118:X118"/>
    <mergeCell ref="B119:C119"/>
    <mergeCell ref="D119:G119"/>
    <mergeCell ref="H119:N119"/>
    <mergeCell ref="Q119:X119"/>
    <mergeCell ref="B124:C124"/>
    <mergeCell ref="D124:G124"/>
    <mergeCell ref="H124:N124"/>
    <mergeCell ref="Q124:X124"/>
    <mergeCell ref="B125:C125"/>
    <mergeCell ref="D125:G125"/>
    <mergeCell ref="H125:N125"/>
    <mergeCell ref="Q125:X125"/>
    <mergeCell ref="B122:C122"/>
    <mergeCell ref="D122:G122"/>
    <mergeCell ref="H122:N122"/>
    <mergeCell ref="Q122:X122"/>
    <mergeCell ref="B123:C123"/>
    <mergeCell ref="D123:G123"/>
    <mergeCell ref="H123:N123"/>
    <mergeCell ref="Q123:X123"/>
    <mergeCell ref="B128:C128"/>
    <mergeCell ref="D128:G128"/>
    <mergeCell ref="H128:N128"/>
    <mergeCell ref="Q128:X128"/>
    <mergeCell ref="B129:C129"/>
    <mergeCell ref="D129:G129"/>
    <mergeCell ref="H129:N129"/>
    <mergeCell ref="Q129:X129"/>
    <mergeCell ref="B126:C126"/>
    <mergeCell ref="D126:G126"/>
    <mergeCell ref="H126:N126"/>
    <mergeCell ref="Q126:X126"/>
    <mergeCell ref="B127:C127"/>
    <mergeCell ref="D127:G127"/>
    <mergeCell ref="H127:N127"/>
    <mergeCell ref="Q127:X127"/>
    <mergeCell ref="B132:C132"/>
    <mergeCell ref="D132:G132"/>
    <mergeCell ref="H132:N132"/>
    <mergeCell ref="Q132:X132"/>
    <mergeCell ref="B133:C133"/>
    <mergeCell ref="D133:G133"/>
    <mergeCell ref="H133:N133"/>
    <mergeCell ref="Q133:X133"/>
    <mergeCell ref="B130:C130"/>
    <mergeCell ref="D130:G130"/>
    <mergeCell ref="H130:N130"/>
    <mergeCell ref="Q130:X130"/>
    <mergeCell ref="B131:C131"/>
    <mergeCell ref="D131:G131"/>
    <mergeCell ref="H131:N131"/>
    <mergeCell ref="Q131:X131"/>
    <mergeCell ref="Q138:X138"/>
    <mergeCell ref="B139:C139"/>
    <mergeCell ref="D139:G139"/>
    <mergeCell ref="Q139:X139"/>
    <mergeCell ref="H135:J135"/>
    <mergeCell ref="L135:N136"/>
    <mergeCell ref="B137:E137"/>
    <mergeCell ref="B138:C138"/>
    <mergeCell ref="D138:G138"/>
    <mergeCell ref="H138:N138"/>
    <mergeCell ref="H139:N139"/>
    <mergeCell ref="B140:C140"/>
    <mergeCell ref="D140:G140"/>
    <mergeCell ref="Q140:X140"/>
    <mergeCell ref="B141:C141"/>
    <mergeCell ref="D141:G141"/>
    <mergeCell ref="Q141:X141"/>
    <mergeCell ref="H140:N140"/>
    <mergeCell ref="H141:N141"/>
    <mergeCell ref="B142:C142"/>
    <mergeCell ref="D142:G142"/>
    <mergeCell ref="Q142:X142"/>
    <mergeCell ref="B143:C143"/>
    <mergeCell ref="D143:G143"/>
    <mergeCell ref="Q143:X143"/>
    <mergeCell ref="H142:N142"/>
    <mergeCell ref="H143:N143"/>
    <mergeCell ref="B144:C144"/>
    <mergeCell ref="D144:G144"/>
    <mergeCell ref="Q144:X144"/>
    <mergeCell ref="B145:C145"/>
    <mergeCell ref="D145:G145"/>
    <mergeCell ref="Q145:X145"/>
    <mergeCell ref="H144:N144"/>
    <mergeCell ref="H145:N145"/>
    <mergeCell ref="B146:C146"/>
    <mergeCell ref="D146:G146"/>
    <mergeCell ref="Q146:X146"/>
    <mergeCell ref="B147:C147"/>
    <mergeCell ref="D147:G147"/>
    <mergeCell ref="Q147:X147"/>
    <mergeCell ref="H146:N146"/>
    <mergeCell ref="H147:N147"/>
    <mergeCell ref="T149:X149"/>
    <mergeCell ref="B150:C150"/>
    <mergeCell ref="D150:G150"/>
    <mergeCell ref="Q150:S150"/>
    <mergeCell ref="T150:X150"/>
    <mergeCell ref="B148:C148"/>
    <mergeCell ref="D148:G148"/>
    <mergeCell ref="Q148:X148"/>
    <mergeCell ref="B149:C149"/>
    <mergeCell ref="D149:G149"/>
    <mergeCell ref="Q149:S149"/>
    <mergeCell ref="H148:N148"/>
    <mergeCell ref="H149:N149"/>
    <mergeCell ref="H150:N150"/>
    <mergeCell ref="B152:C152"/>
    <mergeCell ref="D152:G152"/>
    <mergeCell ref="Q152:S152"/>
    <mergeCell ref="T152:X152"/>
    <mergeCell ref="B151:C151"/>
    <mergeCell ref="D151:G151"/>
    <mergeCell ref="Q151:S151"/>
    <mergeCell ref="T151:X151"/>
    <mergeCell ref="H151:N151"/>
    <mergeCell ref="H152:N152"/>
    <mergeCell ref="B154:C154"/>
    <mergeCell ref="D154:G154"/>
    <mergeCell ref="Q154:S154"/>
    <mergeCell ref="T154:X154"/>
    <mergeCell ref="B153:C153"/>
    <mergeCell ref="D153:G153"/>
    <mergeCell ref="Q153:S153"/>
    <mergeCell ref="T153:X153"/>
    <mergeCell ref="H153:N153"/>
    <mergeCell ref="H154:N154"/>
    <mergeCell ref="B156:C156"/>
    <mergeCell ref="D156:G156"/>
    <mergeCell ref="Q156:S156"/>
    <mergeCell ref="T156:X156"/>
    <mergeCell ref="B155:C155"/>
    <mergeCell ref="D155:G155"/>
    <mergeCell ref="Q155:S155"/>
    <mergeCell ref="T155:X155"/>
    <mergeCell ref="H155:N155"/>
    <mergeCell ref="H156:N156"/>
    <mergeCell ref="B158:C158"/>
    <mergeCell ref="D158:G158"/>
    <mergeCell ref="Q158:S158"/>
    <mergeCell ref="T158:X158"/>
    <mergeCell ref="B157:C157"/>
    <mergeCell ref="D157:G157"/>
    <mergeCell ref="Q157:S157"/>
    <mergeCell ref="T157:X157"/>
    <mergeCell ref="H157:N157"/>
    <mergeCell ref="H158:N158"/>
    <mergeCell ref="B159:C159"/>
    <mergeCell ref="D159:G159"/>
    <mergeCell ref="Q159:S159"/>
    <mergeCell ref="T159:X159"/>
    <mergeCell ref="M161:N161"/>
    <mergeCell ref="R169:T170"/>
    <mergeCell ref="S171:T171"/>
    <mergeCell ref="U171:V171"/>
    <mergeCell ref="H159:N159"/>
    <mergeCell ref="U172:V172"/>
    <mergeCell ref="B175:F175"/>
    <mergeCell ref="B176:I176"/>
    <mergeCell ref="B165:N165"/>
    <mergeCell ref="S165:T165"/>
    <mergeCell ref="U165:V165"/>
    <mergeCell ref="B166:N172"/>
    <mergeCell ref="U166:V166"/>
    <mergeCell ref="S167:T167"/>
    <mergeCell ref="U167:V167"/>
    <mergeCell ref="S168:T168"/>
    <mergeCell ref="U168:V168"/>
    <mergeCell ref="B198:I198"/>
    <mergeCell ref="B199:I199"/>
    <mergeCell ref="B202:I202"/>
    <mergeCell ref="P202:S202"/>
    <mergeCell ref="B203:I203"/>
    <mergeCell ref="B204:I204"/>
    <mergeCell ref="B187:I187"/>
    <mergeCell ref="B194:I194"/>
    <mergeCell ref="P194:S194"/>
    <mergeCell ref="B195:I195"/>
    <mergeCell ref="B196:I196"/>
    <mergeCell ref="B197:I197"/>
    <mergeCell ref="B190:I190"/>
    <mergeCell ref="P190:S190"/>
    <mergeCell ref="B191:I191"/>
    <mergeCell ref="B178:I178"/>
    <mergeCell ref="P178:S178"/>
    <mergeCell ref="B179:I179"/>
    <mergeCell ref="B180:I180"/>
    <mergeCell ref="B181:I181"/>
    <mergeCell ref="B184:I184"/>
    <mergeCell ref="P184:S184"/>
    <mergeCell ref="B185:I185"/>
    <mergeCell ref="B186:I186"/>
    <mergeCell ref="B228:I228"/>
    <mergeCell ref="P228:W228"/>
    <mergeCell ref="B229:I229"/>
    <mergeCell ref="P229:W229"/>
    <mergeCell ref="B205:I205"/>
    <mergeCell ref="B208:I208"/>
    <mergeCell ref="B209:I211"/>
    <mergeCell ref="B213:F213"/>
    <mergeCell ref="B214:I214"/>
    <mergeCell ref="B215:I224"/>
    <mergeCell ref="B227:I227"/>
    <mergeCell ref="P227:W227"/>
    <mergeCell ref="P238:W238"/>
    <mergeCell ref="P240:W240"/>
    <mergeCell ref="P241:W242"/>
    <mergeCell ref="T244:W244"/>
    <mergeCell ref="B230:I230"/>
    <mergeCell ref="P230:W230"/>
    <mergeCell ref="P234:W235"/>
    <mergeCell ref="B236:I236"/>
    <mergeCell ref="P236:W236"/>
    <mergeCell ref="P237:W237"/>
  </mergeCells>
  <conditionalFormatting sqref="A1:Z999">
    <cfRule type="expression" dxfId="9" priority="1" stopIfTrue="1">
      <formula>$A$1=FALSE()</formula>
    </cfRule>
  </conditionalFormatting>
  <conditionalFormatting sqref="K48:K73">
    <cfRule type="expression" dxfId="8" priority="6">
      <formula>INDEX(Bokningssystem,MATCH($C48,ResOpt,0))</formula>
    </cfRule>
  </conditionalFormatting>
  <conditionalFormatting sqref="M79:M90">
    <cfRule type="expression" dxfId="7" priority="9">
      <formula>AND(FIND("Ange 1",$K79)&gt;0,$M79&gt;1)</formula>
    </cfRule>
  </conditionalFormatting>
  <conditionalFormatting sqref="N48:N73 V48:V73">
    <cfRule type="expression" dxfId="6" priority="5">
      <formula>$A48=FALSE()</formula>
    </cfRule>
  </conditionalFormatting>
  <conditionalFormatting sqref="N79:N90">
    <cfRule type="expression" dxfId="5" priority="14">
      <formula>$C79=""</formula>
    </cfRule>
  </conditionalFormatting>
  <conditionalFormatting sqref="N94">
    <cfRule type="expression" dxfId="4" priority="8">
      <formula>$D94=ValOpt</formula>
    </cfRule>
  </conditionalFormatting>
  <conditionalFormatting sqref="P79:P90">
    <cfRule type="expression" dxfId="3" priority="13">
      <formula>$C79="Välj Vara/Tjänst"</formula>
    </cfRule>
  </conditionalFormatting>
  <conditionalFormatting sqref="T3 T244">
    <cfRule type="expression" dxfId="2" priority="43">
      <formula>LarmStatus</formula>
    </cfRule>
  </conditionalFormatting>
  <conditionalFormatting sqref="T48:W73 P48:P73">
    <cfRule type="expression" dxfId="1" priority="7">
      <formula>$C48="Välj Vara/Tjänst"</formula>
    </cfRule>
  </conditionalFormatting>
  <conditionalFormatting sqref="W79:W90">
    <cfRule type="expression" dxfId="0" priority="12">
      <formula>$C79="Välj Vara/Tjänst"</formula>
    </cfRule>
  </conditionalFormatting>
  <dataValidations count="13">
    <dataValidation type="list" allowBlank="1" showInputMessage="1" showErrorMessage="1" error="Välj ett alternativ från listan" sqref="C48:E73" xr:uid="{9CCD459B-AD44-4C8E-8031-A8E26D6BEBEC}">
      <formula1>ResOpt</formula1>
    </dataValidation>
    <dataValidation type="list" allowBlank="1" showInputMessage="1" showErrorMessage="1" sqref="P17 I33:I34 Q233 P114:P133 P139:P148" xr:uid="{B84FB1C1-28F6-471B-88C0-FF8F8C70548C}">
      <formula1>"Ja,Nej"</formula1>
    </dataValidation>
    <dataValidation type="whole" allowBlank="1" showInputMessage="1" showErrorMessage="1" error="Ange ett heltal" sqref="M48:N73" xr:uid="{393DAB53-4E74-42CA-A8E6-A8AD2E06DB78}">
      <formula1>0</formula1>
      <formula2>999999</formula2>
    </dataValidation>
    <dataValidation type="list" allowBlank="1" showInputMessage="1" showErrorMessage="1" error="Välj ett alternativ från listan" sqref="K48:K73" xr:uid="{373FBC11-1DFD-4BA4-8744-03C7D895483A}">
      <formula1>IF(INDEX(Bokningssystem,MATCH($C48,ResOpt,0)),TblTom,TblInomUtanför)</formula1>
    </dataValidation>
    <dataValidation type="list" allowBlank="1" showInputMessage="1" showErrorMessage="1" sqref="N79:N90" xr:uid="{73E408F8-A059-4B53-9CAA-8160C55BAEE2}">
      <formula1>IF($C79="Se fritext",TblEnhet,TblTom)</formula1>
    </dataValidation>
    <dataValidation type="list" allowBlank="1" showInputMessage="1" showErrorMessage="1" sqref="C79:E90" xr:uid="{A6EF9844-661C-4646-8574-2DC01FCD740B}">
      <formula1>Tilläggstjänster</formula1>
    </dataValidation>
    <dataValidation type="list" allowBlank="1" showInputMessage="1" showErrorMessage="1" error="Välj ett alternativ från listan" sqref="B191:I191" xr:uid="{39010E7A-8992-40D5-867E-1C4ED2E97041}">
      <formula1>TblFaktAlt</formula1>
    </dataValidation>
    <dataValidation type="list" allowBlank="1" showInputMessage="1" showErrorMessage="1" error="Välj ja eller nej" sqref="N94" xr:uid="{909BC8D2-0E17-44C9-97C2-0A1FBD17583B}">
      <formula1>"Ja,Nej"</formula1>
    </dataValidation>
    <dataValidation type="whole" allowBlank="1" showInputMessage="1" showErrorMessage="1" errorTitle="Ange ett heltal" error="Om maxantalet är 1, ange 1." sqref="M79:M90" xr:uid="{C93E2C98-BCE3-4EB7-94CA-A29F31C87CD5}">
      <formula1>0</formula1>
      <formula2>IFERROR(IF(FIND("Ange 1",K79)&gt;0,1,999999),999999)</formula2>
    </dataValidation>
    <dataValidation type="date" allowBlank="1" showInputMessage="1" showErrorMessage="1" errorTitle="Felaktigt datumformat" error="Ange ett datum i formatet ÅÅÅÅ-MM-DD" promptTitle="Datum" prompt="Datum i datumformatet ÅÅÅÅ-MM-DD" sqref="B31:E31 B34:E34 B37:E37 G37:H37" xr:uid="{19A9CD04-D850-4692-A554-F3A94F4BC4F6}">
      <formula1>43831</formula1>
      <formula2>73050</formula2>
    </dataValidation>
    <dataValidation type="decimal" allowBlank="1" showInputMessage="1" showErrorMessage="1" error="Ange ett tal" sqref="T48:T73 V48:V73 W79:W90" xr:uid="{8BF2F92A-87C7-4B24-A371-FD66DC53B6D3}">
      <formula1>0</formula1>
      <formula2>999999999</formula2>
    </dataValidation>
    <dataValidation type="list" allowBlank="1" showInputMessage="1" showErrorMessage="1" error="Välj ett alternativ från listan" sqref="D114:G133 D139:G148 D150:G159" xr:uid="{C4DF54F0-DDF2-4743-A04E-1506832C5EBC}">
      <formula1>INDIRECT(A114)</formula1>
    </dataValidation>
    <dataValidation type="decimal" allowBlank="1" showInputMessage="1" showErrorMessage="1" error="Ange ett tal" sqref="P150:P159" xr:uid="{4931AE03-6ECC-4857-8218-84D3F92CA7CE}">
      <formula1>0</formula1>
      <formula2>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showRuler="0" topLeftCell="A7" zoomScaleNormal="100" zoomScalePageLayoutView="90" workbookViewId="0">
      <selection activeCell="B19" sqref="B19:D20"/>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2" t="str" cm="1">
        <f t="array" aca="1" ref="D1" ca="1">"Avrop nr: "&amp;INDIRECT("'"&amp;ActiveSheetName&amp;"'!B15")</f>
        <v xml:space="preserve">Avrop nr: </v>
      </c>
      <c r="F1" s="23"/>
    </row>
    <row r="2" spans="2:13" ht="17.25" customHeight="1" x14ac:dyDescent="0.2"/>
    <row r="3" spans="2:13" ht="17.25" customHeight="1" x14ac:dyDescent="0.25">
      <c r="B3" s="43"/>
    </row>
    <row r="5" spans="2:13" ht="25.5" customHeight="1" x14ac:dyDescent="0.25">
      <c r="B5" s="24" t="s">
        <v>47</v>
      </c>
      <c r="C5" s="24"/>
      <c r="D5" s="24"/>
      <c r="J5" s="18"/>
      <c r="K5" s="18"/>
      <c r="L5" s="18"/>
      <c r="M5" s="18"/>
    </row>
    <row r="6" spans="2:13" ht="48.75" customHeight="1" x14ac:dyDescent="0.25">
      <c r="B6" s="668" t="str">
        <f>"Detta kontrakt reglerar avrop från ramavtalsområde "&amp;Ramavtalsområde&amp;", "&amp;Ramavtalsnummer</f>
        <v>Detta kontrakt reglerar avrop från ramavtalsområde Resebyråtjänster, 23.3-9790-2023</v>
      </c>
      <c r="C6" s="669"/>
      <c r="D6" s="669"/>
      <c r="F6" s="23"/>
      <c r="J6" s="18"/>
      <c r="K6" s="18"/>
      <c r="L6" s="18"/>
      <c r="M6" s="18"/>
    </row>
    <row r="7" spans="2:13" ht="25.5" customHeight="1" x14ac:dyDescent="0.25">
      <c r="B7" s="16" t="s">
        <v>46</v>
      </c>
      <c r="C7" s="16"/>
      <c r="D7" s="16"/>
      <c r="J7" s="18"/>
      <c r="K7" s="18"/>
      <c r="L7" s="18"/>
      <c r="M7" s="18"/>
    </row>
    <row r="8" spans="2:13" ht="45.75" customHeight="1" x14ac:dyDescent="0.25">
      <c r="B8" s="481" t="s">
        <v>45</v>
      </c>
      <c r="C8" s="481"/>
      <c r="D8" s="481"/>
      <c r="G8" s="22"/>
      <c r="J8" s="18"/>
      <c r="K8" s="18"/>
      <c r="L8" s="18"/>
      <c r="M8" s="18"/>
    </row>
    <row r="9" spans="2:13" ht="18" x14ac:dyDescent="0.25">
      <c r="B9" s="6" t="s">
        <v>163</v>
      </c>
      <c r="C9" s="6"/>
      <c r="D9" s="6"/>
      <c r="G9" s="22"/>
      <c r="J9" s="18"/>
      <c r="K9" s="18"/>
      <c r="L9" s="18"/>
      <c r="M9" s="18"/>
    </row>
    <row r="10" spans="2:13" ht="18" x14ac:dyDescent="0.25">
      <c r="B10" s="481" t="s">
        <v>159</v>
      </c>
      <c r="C10" s="481"/>
      <c r="D10" s="481"/>
      <c r="J10" s="18"/>
      <c r="K10" s="18"/>
      <c r="L10" s="18"/>
      <c r="M10" s="18"/>
    </row>
    <row r="11" spans="2:13" ht="18" x14ac:dyDescent="0.25">
      <c r="B11" s="6" t="s">
        <v>160</v>
      </c>
      <c r="C11" s="6"/>
      <c r="D11" s="6"/>
      <c r="J11" s="18"/>
      <c r="K11" s="18"/>
      <c r="L11" s="18"/>
      <c r="M11" s="18"/>
    </row>
    <row r="12" spans="2:13" ht="18" x14ac:dyDescent="0.25">
      <c r="B12" s="481" t="s">
        <v>161</v>
      </c>
      <c r="C12" s="481"/>
      <c r="D12" s="481"/>
      <c r="G12" s="21"/>
      <c r="J12" s="18"/>
      <c r="K12" s="18"/>
      <c r="L12" s="18"/>
      <c r="M12" s="18"/>
    </row>
    <row r="13" spans="2:13" ht="18" x14ac:dyDescent="0.25">
      <c r="B13" s="6" t="s">
        <v>164</v>
      </c>
      <c r="C13" s="6"/>
      <c r="D13" s="6"/>
      <c r="G13" s="21"/>
      <c r="J13" s="18"/>
      <c r="K13" s="18"/>
      <c r="L13" s="18"/>
      <c r="M13" s="18"/>
    </row>
    <row r="14" spans="2:13" ht="18" x14ac:dyDescent="0.25">
      <c r="B14" s="6" t="s">
        <v>162</v>
      </c>
      <c r="C14" s="6"/>
      <c r="D14" s="6"/>
      <c r="G14" s="21"/>
      <c r="J14" s="18"/>
      <c r="K14" s="18"/>
      <c r="L14" s="18"/>
      <c r="M14" s="18"/>
    </row>
    <row r="15" spans="2:13" ht="18" customHeight="1" x14ac:dyDescent="0.25">
      <c r="B15" s="481"/>
      <c r="C15" s="481"/>
      <c r="D15" s="481"/>
      <c r="J15" s="18"/>
      <c r="K15" s="18"/>
      <c r="L15" s="18"/>
      <c r="M15" s="18"/>
    </row>
    <row r="16" spans="2:13" ht="41.25" customHeight="1" x14ac:dyDescent="0.25">
      <c r="B16" s="481" t="s">
        <v>44</v>
      </c>
      <c r="C16" s="481"/>
      <c r="D16" s="481"/>
      <c r="J16" s="18"/>
      <c r="K16" s="18"/>
      <c r="L16" s="18"/>
      <c r="M16" s="18"/>
    </row>
    <row r="17" spans="1:13" ht="10.5" customHeight="1" x14ac:dyDescent="0.3">
      <c r="B17" s="20"/>
      <c r="C17" s="19"/>
      <c r="D17" s="19"/>
      <c r="J17" s="18"/>
      <c r="K17" s="18"/>
      <c r="L17" s="18"/>
      <c r="M17" s="18"/>
    </row>
    <row r="18" spans="1:13" ht="21.75" x14ac:dyDescent="0.2">
      <c r="B18" s="670" t="s">
        <v>413</v>
      </c>
      <c r="C18" s="671"/>
      <c r="D18" s="672"/>
      <c r="H18" s="206"/>
    </row>
    <row r="19" spans="1:13" ht="41.25" customHeight="1" x14ac:dyDescent="0.2">
      <c r="B19" s="673"/>
      <c r="C19" s="674"/>
      <c r="D19" s="675"/>
      <c r="H19" s="207"/>
    </row>
    <row r="20" spans="1:13" ht="41.25" customHeight="1" x14ac:dyDescent="0.2">
      <c r="B20" s="676"/>
      <c r="C20" s="677"/>
      <c r="D20" s="678"/>
      <c r="H20" s="207"/>
    </row>
    <row r="21" spans="1:13" ht="10.5" customHeight="1" x14ac:dyDescent="0.3">
      <c r="B21" s="20"/>
      <c r="C21" s="19"/>
      <c r="D21" s="19"/>
      <c r="J21" s="18"/>
      <c r="K21" s="18"/>
      <c r="L21" s="18"/>
      <c r="M21" s="18"/>
    </row>
    <row r="22" spans="1:13" s="17" customFormat="1" ht="15.75" x14ac:dyDescent="0.2">
      <c r="B22" s="16" t="s">
        <v>37</v>
      </c>
      <c r="C22" s="16"/>
      <c r="D22" s="16"/>
    </row>
    <row r="23" spans="1:13" ht="67.5" customHeight="1" x14ac:dyDescent="0.2">
      <c r="B23" s="481" t="s">
        <v>169</v>
      </c>
      <c r="C23" s="481"/>
      <c r="D23" s="481"/>
    </row>
    <row r="24" spans="1:13" x14ac:dyDescent="0.2">
      <c r="B24" s="6"/>
      <c r="C24" s="6"/>
      <c r="D24" s="6"/>
    </row>
    <row r="25" spans="1:13" s="5" customFormat="1" ht="18" customHeight="1" x14ac:dyDescent="0.2">
      <c r="A25" s="1"/>
      <c r="B25" s="4" t="s">
        <v>43</v>
      </c>
      <c r="C25"/>
      <c r="D25" s="4" t="s">
        <v>42</v>
      </c>
      <c r="E25" s="16"/>
    </row>
    <row r="26" spans="1:13" s="5" customFormat="1" ht="23.25" customHeight="1" x14ac:dyDescent="0.2">
      <c r="A26" s="1"/>
      <c r="B26" s="202" cm="1">
        <f t="array" aca="1" ref="B26" ca="1">INDIRECT("'"&amp;ActiveSheetName&amp;"'!B9")</f>
        <v>0</v>
      </c>
      <c r="C26"/>
      <c r="D26" s="203" cm="1">
        <f t="array" aca="1" ref="D26" ca="1">INDIRECT("'"&amp;ActiveSheetName&amp;"'!P9")</f>
        <v>0</v>
      </c>
    </row>
    <row r="27" spans="1:13" s="5" customFormat="1" ht="12.75" customHeight="1" x14ac:dyDescent="0.2">
      <c r="A27" s="1"/>
      <c r="B27" s="15" t="s">
        <v>41</v>
      </c>
      <c r="C27"/>
      <c r="D27" s="15" t="s">
        <v>41</v>
      </c>
    </row>
    <row r="28" spans="1:13" s="5" customFormat="1" ht="18" customHeight="1" x14ac:dyDescent="0.2">
      <c r="A28" s="1"/>
      <c r="B28" s="205" cm="1">
        <f t="array" aca="1" ref="B28" ca="1">INDIRECT("'"&amp;ActiveSheetName&amp;"'!H9")</f>
        <v>0</v>
      </c>
      <c r="C28"/>
      <c r="D28" s="204" cm="1">
        <f t="array" aca="1" ref="D28" ca="1">INDIRECT("'"&amp;ActiveSheetName&amp;"'!V9")</f>
        <v>0</v>
      </c>
    </row>
    <row r="29" spans="1:13" s="5" customFormat="1" ht="44.25" customHeight="1" x14ac:dyDescent="0.2">
      <c r="A29" s="1"/>
      <c r="B29" s="14"/>
      <c r="C29"/>
      <c r="D29"/>
    </row>
    <row r="30" spans="1:13" s="5" customFormat="1" x14ac:dyDescent="0.2">
      <c r="B30" s="11" t="s">
        <v>38</v>
      </c>
      <c r="D30" s="11" t="s">
        <v>38</v>
      </c>
    </row>
    <row r="31" spans="1:13" s="5" customFormat="1" ht="28.5" customHeight="1" x14ac:dyDescent="0.2">
      <c r="B31" s="13"/>
      <c r="D31" s="12"/>
    </row>
    <row r="32" spans="1:13" ht="16.5" customHeight="1" x14ac:dyDescent="0.2">
      <c r="A32" s="5"/>
      <c r="B32" s="5"/>
      <c r="C32" s="5"/>
      <c r="D32" s="5"/>
    </row>
    <row r="33" spans="1:4" ht="25.5" x14ac:dyDescent="0.2">
      <c r="A33" s="5"/>
      <c r="B33" s="40" t="s">
        <v>53</v>
      </c>
      <c r="C33" s="5"/>
      <c r="D33" s="40" t="s">
        <v>54</v>
      </c>
    </row>
    <row r="34" spans="1:4" x14ac:dyDescent="0.2">
      <c r="A34" s="5"/>
      <c r="B34" s="10"/>
      <c r="C34" s="5"/>
      <c r="D34" s="9"/>
    </row>
    <row r="35" spans="1:4" x14ac:dyDescent="0.2">
      <c r="A35" s="5"/>
      <c r="B35" s="8"/>
      <c r="C35" s="5"/>
      <c r="D35" s="7"/>
    </row>
    <row r="36" spans="1:4" x14ac:dyDescent="0.2">
      <c r="A36" s="6"/>
      <c r="B36" s="6"/>
      <c r="C36" s="6"/>
      <c r="D36" s="5"/>
    </row>
    <row r="37" spans="1:4" ht="15.75" customHeight="1" x14ac:dyDescent="0.2">
      <c r="B37" s="4" t="s">
        <v>40</v>
      </c>
      <c r="C37" s="4"/>
      <c r="D37" s="4"/>
    </row>
    <row r="38" spans="1:4" x14ac:dyDescent="0.2">
      <c r="B38" s="665"/>
      <c r="C38" s="666"/>
      <c r="D38" s="667"/>
    </row>
    <row r="39" spans="1:4" x14ac:dyDescent="0.2">
      <c r="B39" s="665"/>
      <c r="C39" s="666"/>
      <c r="D39" s="667"/>
    </row>
    <row r="40" spans="1:4" x14ac:dyDescent="0.2">
      <c r="B40" s="665"/>
      <c r="C40" s="666"/>
      <c r="D40" s="667"/>
    </row>
    <row r="41" spans="1:4" x14ac:dyDescent="0.2">
      <c r="B41" s="665"/>
      <c r="C41" s="666"/>
      <c r="D41" s="667"/>
    </row>
    <row r="42" spans="1:4" x14ac:dyDescent="0.2">
      <c r="B42" s="665"/>
      <c r="C42" s="666"/>
      <c r="D42" s="667"/>
    </row>
  </sheetData>
  <sheetProtection algorithmName="SHA-512" hashValue="VcRo+HIgJTz8g2FPIbpkgE1tYFlQean0wJRVJaIEHBKhhA8jgvxAV458KT5eGcY6oiyXWjwM8o0XII83vOoTZw==" saltValue="8EHOawbrABXy4UTNH/GYTQ==" spinCount="100000" sheet="1" objects="1" scenarios="1" selectLockedCells="1"/>
  <mergeCells count="14">
    <mergeCell ref="B42:D42"/>
    <mergeCell ref="B23:D23"/>
    <mergeCell ref="B38:D38"/>
    <mergeCell ref="B6:D6"/>
    <mergeCell ref="B39:D39"/>
    <mergeCell ref="B40:D40"/>
    <mergeCell ref="B41:D41"/>
    <mergeCell ref="B8:D8"/>
    <mergeCell ref="B10:D10"/>
    <mergeCell ref="B12:D12"/>
    <mergeCell ref="B15:D15"/>
    <mergeCell ref="B16:D16"/>
    <mergeCell ref="B18:D18"/>
    <mergeCell ref="B19:D20"/>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E128"/>
  <sheetViews>
    <sheetView showGridLines="0" zoomScaleNormal="100" workbookViewId="0"/>
  </sheetViews>
  <sheetFormatPr defaultColWidth="9.140625" defaultRowHeight="12.75" x14ac:dyDescent="0.2"/>
  <cols>
    <col min="1" max="1" width="9.140625" style="1"/>
    <col min="2" max="2" width="14.140625" style="1" customWidth="1"/>
    <col min="3" max="3" width="11.28515625" style="1" customWidth="1"/>
    <col min="4" max="4" width="23.7109375" style="1" bestFit="1" customWidth="1"/>
    <col min="5" max="9" width="24.42578125" style="1" bestFit="1" customWidth="1"/>
    <col min="10" max="13" width="24.5703125" style="1" customWidth="1"/>
    <col min="14" max="14" width="30.140625" style="1" customWidth="1"/>
    <col min="15" max="15" width="24.5703125" style="1" customWidth="1"/>
    <col min="16" max="16" width="24.7109375" style="1" customWidth="1"/>
    <col min="17" max="25" width="24.5703125" style="1" customWidth="1"/>
    <col min="26" max="26" width="26.140625" style="1" customWidth="1"/>
    <col min="27" max="34" width="24.5703125" style="1" customWidth="1"/>
    <col min="35" max="35" width="40" style="1" bestFit="1" customWidth="1"/>
    <col min="36" max="36" width="17" style="1" bestFit="1" customWidth="1"/>
    <col min="37" max="37" width="13.85546875" style="1" bestFit="1" customWidth="1"/>
    <col min="38" max="38" width="13.42578125" style="1" bestFit="1" customWidth="1"/>
    <col min="39" max="39" width="19.85546875" style="1" bestFit="1" customWidth="1"/>
    <col min="40" max="40" width="12.140625" style="1" bestFit="1" customWidth="1"/>
    <col min="41" max="41" width="17.42578125" style="1" bestFit="1" customWidth="1"/>
    <col min="42" max="42" width="17.5703125" style="1" bestFit="1" customWidth="1"/>
    <col min="43" max="43" width="27.7109375" style="1" bestFit="1" customWidth="1"/>
    <col min="44" max="45" width="9.140625" style="1"/>
    <col min="46" max="46" width="18.7109375" style="1" bestFit="1" customWidth="1"/>
    <col min="47" max="16384" width="9.140625" style="1"/>
  </cols>
  <sheetData>
    <row r="1" spans="2:20" x14ac:dyDescent="0.2">
      <c r="N1" s="44" t="s">
        <v>150</v>
      </c>
    </row>
    <row r="2" spans="2:20" x14ac:dyDescent="0.2">
      <c r="B2" s="226" t="s">
        <v>446</v>
      </c>
      <c r="E2" s="226" t="str" cm="1">
        <f t="array" ref="E2">INDEX(TblDelområde,COLUMN()-COLUMN($E$2)+2)</f>
        <v>Delområde 1</v>
      </c>
      <c r="F2" s="226" cm="1">
        <f t="array" ref="F2">INDEX(TblDelområde,COLUMN()-COLUMN($E$2)+2)</f>
        <v>0</v>
      </c>
      <c r="G2" s="226" cm="1">
        <f t="array" ref="G2">INDEX(TblDelområde,COLUMN()-COLUMN($E$2)+2)</f>
        <v>0</v>
      </c>
      <c r="H2" s="226" cm="1">
        <f t="array" ref="H2">INDEX(TblDelområde,COLUMN()-COLUMN($E$2)+2)</f>
        <v>0</v>
      </c>
      <c r="I2" s="226" cm="1">
        <f t="array" ref="I2">INDEX(TblDelområde,COLUMN()-COLUMN($E$2)+2)</f>
        <v>0</v>
      </c>
      <c r="J2" s="226" cm="1">
        <f t="array" ref="J2">INDEX(TblDelområde,COLUMN()-COLUMN($E$2)+2)</f>
        <v>0</v>
      </c>
      <c r="K2" s="226" cm="1">
        <f t="array" ref="K2">INDEX(TblDelområde,COLUMN()-COLUMN($E$2)+2)</f>
        <v>0</v>
      </c>
      <c r="L2" s="226" cm="1">
        <f t="array" ref="L2">INDEX(TblDelområde,COLUMN()-COLUMN($E$2)+2)</f>
        <v>0</v>
      </c>
      <c r="M2" s="226" cm="1">
        <f t="array" ref="M2">INDEX(TblDelområde,COLUMN()-COLUMN($E$2)+2)</f>
        <v>0</v>
      </c>
      <c r="N2" s="227" t="str" cm="1">
        <f t="array" aca="1" ref="N2" ca="1">INDIRECT("'"&amp;ActiveSheetName&amp;"'!USRDelområde")</f>
        <v>Delområde 1</v>
      </c>
      <c r="P2" s="228" t="s">
        <v>287</v>
      </c>
      <c r="Q2" s="228" t="s">
        <v>286</v>
      </c>
      <c r="R2" s="228"/>
      <c r="S2" s="228" t="s">
        <v>288</v>
      </c>
      <c r="T2" s="228" t="s">
        <v>290</v>
      </c>
    </row>
    <row r="3" spans="2:20" ht="13.5" thickBot="1" x14ac:dyDescent="0.25">
      <c r="B3" s="229" t="s">
        <v>445</v>
      </c>
      <c r="D3" s="230" t="s">
        <v>146</v>
      </c>
      <c r="E3" s="231" t="s">
        <v>298</v>
      </c>
      <c r="F3" s="232" t="str">
        <f>E3</f>
        <v>Välj Varu-/tjänsteområde</v>
      </c>
      <c r="G3" s="232" t="str">
        <f>F3</f>
        <v>Välj Varu-/tjänsteområde</v>
      </c>
      <c r="H3" s="232" t="str">
        <f>G3</f>
        <v>Välj Varu-/tjänsteområde</v>
      </c>
      <c r="I3" s="232" t="str">
        <f>H3</f>
        <v>Välj Varu-/tjänsteområde</v>
      </c>
      <c r="J3" s="232" t="str">
        <f t="shared" ref="J3:L3" si="0">I3</f>
        <v>Välj Varu-/tjänsteområde</v>
      </c>
      <c r="K3" s="232" t="str">
        <f t="shared" si="0"/>
        <v>Välj Varu-/tjänsteområde</v>
      </c>
      <c r="L3" s="232" t="str">
        <f t="shared" si="0"/>
        <v>Välj Varu-/tjänsteområde</v>
      </c>
      <c r="M3" s="232" t="str">
        <f>I3</f>
        <v>Välj Varu-/tjänsteområde</v>
      </c>
      <c r="N3" s="233" t="str">
        <f ca="1">IFERROR(IF(INDEX(E3:M3,MATCH(N$2,E$2:M$2,0))=0,"",INDEX(E3:M3,MATCH(N$2,E$2:M$2,0))),"")</f>
        <v>Välj Varu-/tjänsteområde</v>
      </c>
      <c r="P3" s="234" t="s">
        <v>274</v>
      </c>
      <c r="Q3" s="234" t="s">
        <v>279</v>
      </c>
      <c r="R3" s="234" t="str">
        <f>IF(P3="","","Välj_Vara_tjanst_"&amp;LEFT(P3,1))</f>
        <v>Välj_Vara_tjanst_1</v>
      </c>
      <c r="S3" s="234" t="b">
        <f t="shared" ref="S3:S9" si="1">IF(P3="","",OR(AdminMode,ValdUtvModell=P3))</f>
        <v>1</v>
      </c>
      <c r="T3" s="234" t="str">
        <f>INDEX($Q$3:$Q$9,MATCH(ValdUtvModell,$P$3:$P$9,0))</f>
        <v>1 Spec. - 1. Lägsta pris</v>
      </c>
    </row>
    <row r="4" spans="2:20" x14ac:dyDescent="0.2">
      <c r="D4" s="235" t="s">
        <v>198</v>
      </c>
      <c r="E4" s="229"/>
      <c r="F4" s="229"/>
      <c r="G4" s="229"/>
      <c r="H4" s="229"/>
      <c r="I4" s="229"/>
      <c r="J4" s="229"/>
      <c r="K4" s="229"/>
      <c r="L4" s="229"/>
      <c r="M4" s="229"/>
      <c r="N4" s="233" t="str">
        <f t="shared" ref="N4:N24" ca="1" si="2">IFERROR(IF(INDEX(E4:M4,MATCH(N$2,E$2:M$2,0))=0,"",INDEX(E4:M4,MATCH(N$2,E$2:M$2,0))),"")</f>
        <v/>
      </c>
      <c r="P4" s="234" t="s">
        <v>275</v>
      </c>
      <c r="Q4" s="234" t="s">
        <v>280</v>
      </c>
      <c r="R4" s="234" t="str">
        <f>IF(P4="","","Välj_Vara_tjanst_"&amp;LEFT(P4,1))</f>
        <v>Välj_Vara_tjanst_2</v>
      </c>
      <c r="S4" s="234" t="b">
        <f t="shared" si="1"/>
        <v>0</v>
      </c>
      <c r="T4" s="234"/>
    </row>
    <row r="5" spans="2:20" x14ac:dyDescent="0.2">
      <c r="B5" s="226" t="s">
        <v>236</v>
      </c>
      <c r="D5" s="236" t="s">
        <v>197</v>
      </c>
      <c r="E5" s="229"/>
      <c r="F5" s="229"/>
      <c r="G5" s="229"/>
      <c r="H5" s="229"/>
      <c r="I5" s="229"/>
      <c r="J5" s="229"/>
      <c r="K5" s="229"/>
      <c r="L5" s="229"/>
      <c r="M5" s="229"/>
      <c r="N5" s="233" t="str">
        <f t="shared" ca="1" si="2"/>
        <v/>
      </c>
      <c r="P5" s="234" t="s">
        <v>276</v>
      </c>
      <c r="Q5" s="234" t="s">
        <v>281</v>
      </c>
      <c r="R5" s="234" t="str">
        <f>IF(P5="","","Välj_Vara_tjanst_"&amp;LEFT(P5,1))</f>
        <v>Välj_Vara_tjanst_3</v>
      </c>
      <c r="S5" s="234" t="b">
        <f t="shared" si="1"/>
        <v>0</v>
      </c>
      <c r="T5" s="234"/>
    </row>
    <row r="6" spans="2:20" x14ac:dyDescent="0.2">
      <c r="B6" s="234" t="s">
        <v>306</v>
      </c>
      <c r="D6" s="236"/>
      <c r="E6" s="229"/>
      <c r="F6" s="229"/>
      <c r="G6" s="229"/>
      <c r="H6" s="229"/>
      <c r="I6" s="229"/>
      <c r="J6" s="229"/>
      <c r="K6" s="229"/>
      <c r="L6" s="229"/>
      <c r="M6" s="229"/>
      <c r="N6" s="233" t="str">
        <f t="shared" ca="1" si="2"/>
        <v/>
      </c>
      <c r="P6" s="234" t="s">
        <v>277</v>
      </c>
      <c r="Q6" s="234" t="s">
        <v>282</v>
      </c>
      <c r="R6" s="234" t="str">
        <f>IF(P6="","","Välj_Vara_tjanst_"&amp;LEFT(P6,1))</f>
        <v>Välj_Vara_tjanst_4</v>
      </c>
      <c r="S6" s="234" t="b">
        <f t="shared" si="1"/>
        <v>0</v>
      </c>
      <c r="T6" s="234"/>
    </row>
    <row r="7" spans="2:20" x14ac:dyDescent="0.2">
      <c r="D7" s="236"/>
      <c r="E7" s="229"/>
      <c r="F7" s="229"/>
      <c r="G7" s="229"/>
      <c r="H7" s="229"/>
      <c r="I7" s="229"/>
      <c r="J7" s="229"/>
      <c r="K7" s="229"/>
      <c r="L7" s="229"/>
      <c r="M7" s="229"/>
      <c r="N7" s="233" t="str">
        <f t="shared" ca="1" si="2"/>
        <v/>
      </c>
      <c r="P7" s="234"/>
      <c r="Q7" s="234"/>
      <c r="R7" s="234" t="str">
        <f t="shared" ref="R7:R9" si="3">IF(P7="","","Välj_Vara_Tjänst_"&amp;LEFT(P7,1))</f>
        <v/>
      </c>
      <c r="S7" s="234" t="str">
        <f t="shared" si="1"/>
        <v/>
      </c>
      <c r="T7" s="234"/>
    </row>
    <row r="8" spans="2:20" x14ac:dyDescent="0.2">
      <c r="D8" s="236"/>
      <c r="E8" s="229"/>
      <c r="F8" s="229"/>
      <c r="G8" s="229"/>
      <c r="H8" s="229"/>
      <c r="I8" s="229"/>
      <c r="J8" s="229"/>
      <c r="K8" s="229"/>
      <c r="L8" s="229"/>
      <c r="M8" s="229"/>
      <c r="N8" s="233" t="str">
        <f t="shared" ca="1" si="2"/>
        <v/>
      </c>
      <c r="P8" s="234"/>
      <c r="Q8" s="234"/>
      <c r="R8" s="234" t="str">
        <f t="shared" si="3"/>
        <v/>
      </c>
      <c r="S8" s="234" t="str">
        <f t="shared" si="1"/>
        <v/>
      </c>
      <c r="T8" s="234"/>
    </row>
    <row r="9" spans="2:20" ht="12.75" customHeight="1" x14ac:dyDescent="0.2">
      <c r="D9" s="236"/>
      <c r="E9" s="229"/>
      <c r="F9" s="229"/>
      <c r="G9" s="229"/>
      <c r="H9" s="229"/>
      <c r="I9" s="229"/>
      <c r="J9" s="229"/>
      <c r="K9" s="229"/>
      <c r="L9" s="229"/>
      <c r="M9" s="229"/>
      <c r="N9" s="233" t="str">
        <f t="shared" ca="1" si="2"/>
        <v/>
      </c>
      <c r="P9" s="234"/>
      <c r="Q9" s="234"/>
      <c r="R9" s="234" t="str">
        <f t="shared" si="3"/>
        <v/>
      </c>
      <c r="S9" s="234" t="str">
        <f t="shared" si="1"/>
        <v/>
      </c>
      <c r="T9" s="234"/>
    </row>
    <row r="10" spans="2:20" ht="12.75" customHeight="1" x14ac:dyDescent="0.2">
      <c r="D10" s="236"/>
      <c r="E10" s="229"/>
      <c r="F10" s="229"/>
      <c r="G10" s="229"/>
      <c r="H10" s="229"/>
      <c r="I10" s="229"/>
      <c r="J10" s="229"/>
      <c r="K10" s="229"/>
      <c r="L10" s="229"/>
      <c r="M10" s="229"/>
      <c r="N10" s="233" t="str">
        <f t="shared" ca="1" si="2"/>
        <v/>
      </c>
    </row>
    <row r="11" spans="2:20" ht="12.75" customHeight="1" x14ac:dyDescent="0.2">
      <c r="D11" s="236"/>
      <c r="E11" s="229"/>
      <c r="F11" s="229"/>
      <c r="G11" s="229"/>
      <c r="H11" s="229"/>
      <c r="I11" s="229"/>
      <c r="J11" s="229"/>
      <c r="K11" s="229"/>
      <c r="L11" s="229"/>
      <c r="M11" s="229"/>
      <c r="N11" s="233" t="str">
        <f t="shared" ca="1" si="2"/>
        <v/>
      </c>
    </row>
    <row r="12" spans="2:20" x14ac:dyDescent="0.2">
      <c r="D12" s="236"/>
      <c r="E12" s="229"/>
      <c r="F12" s="229"/>
      <c r="G12" s="229"/>
      <c r="H12" s="229"/>
      <c r="I12" s="229"/>
      <c r="J12" s="229"/>
      <c r="K12" s="229"/>
      <c r="L12" s="229"/>
      <c r="M12" s="229"/>
      <c r="N12" s="233" t="str">
        <f t="shared" ca="1" si="2"/>
        <v/>
      </c>
    </row>
    <row r="13" spans="2:20" x14ac:dyDescent="0.2">
      <c r="D13" s="236"/>
      <c r="E13" s="229"/>
      <c r="F13" s="229"/>
      <c r="G13" s="229"/>
      <c r="H13" s="229"/>
      <c r="I13" s="229"/>
      <c r="J13" s="229"/>
      <c r="K13" s="229"/>
      <c r="L13" s="229"/>
      <c r="M13" s="229"/>
      <c r="N13" s="233" t="str">
        <f t="shared" ca="1" si="2"/>
        <v/>
      </c>
    </row>
    <row r="14" spans="2:20" x14ac:dyDescent="0.2">
      <c r="E14" s="229"/>
      <c r="F14" s="229"/>
      <c r="G14" s="229"/>
      <c r="H14" s="229"/>
      <c r="I14" s="229"/>
      <c r="J14" s="229"/>
      <c r="K14" s="229"/>
      <c r="L14" s="229"/>
      <c r="M14" s="229"/>
      <c r="N14" s="233" t="str">
        <f t="shared" ca="1" si="2"/>
        <v/>
      </c>
    </row>
    <row r="15" spans="2:20" x14ac:dyDescent="0.2">
      <c r="E15" s="229"/>
      <c r="F15" s="229"/>
      <c r="G15" s="229"/>
      <c r="H15" s="229"/>
      <c r="I15" s="229"/>
      <c r="J15" s="229"/>
      <c r="K15" s="229"/>
      <c r="L15" s="229"/>
      <c r="M15" s="229"/>
      <c r="N15" s="233" t="str">
        <f t="shared" ca="1" si="2"/>
        <v/>
      </c>
    </row>
    <row r="16" spans="2:20" x14ac:dyDescent="0.2">
      <c r="E16" s="229"/>
      <c r="F16" s="229"/>
      <c r="G16" s="229"/>
      <c r="H16" s="229"/>
      <c r="I16" s="229"/>
      <c r="J16" s="229"/>
      <c r="K16" s="229"/>
      <c r="L16" s="229"/>
      <c r="M16" s="229"/>
      <c r="N16" s="233" t="str">
        <f t="shared" ca="1" si="2"/>
        <v/>
      </c>
    </row>
    <row r="17" spans="5:17" x14ac:dyDescent="0.2">
      <c r="E17" s="229"/>
      <c r="F17" s="229"/>
      <c r="G17" s="229"/>
      <c r="H17" s="229"/>
      <c r="I17" s="229"/>
      <c r="J17" s="229"/>
      <c r="K17" s="229"/>
      <c r="L17" s="229"/>
      <c r="M17" s="229"/>
      <c r="N17" s="233" t="str">
        <f t="shared" ca="1" si="2"/>
        <v/>
      </c>
    </row>
    <row r="18" spans="5:17" x14ac:dyDescent="0.2">
      <c r="E18" s="229"/>
      <c r="F18" s="229"/>
      <c r="G18" s="229"/>
      <c r="H18" s="229"/>
      <c r="I18" s="229"/>
      <c r="J18" s="229"/>
      <c r="K18" s="229"/>
      <c r="L18" s="229"/>
      <c r="M18" s="229"/>
      <c r="N18" s="233" t="str">
        <f t="shared" ca="1" si="2"/>
        <v/>
      </c>
    </row>
    <row r="19" spans="5:17" x14ac:dyDescent="0.2">
      <c r="E19" s="229"/>
      <c r="F19" s="229"/>
      <c r="G19" s="229"/>
      <c r="H19" s="229"/>
      <c r="I19" s="229"/>
      <c r="J19" s="229"/>
      <c r="K19" s="229"/>
      <c r="L19" s="229"/>
      <c r="M19" s="229"/>
      <c r="N19" s="233" t="str">
        <f t="shared" ca="1" si="2"/>
        <v/>
      </c>
    </row>
    <row r="20" spans="5:17" x14ac:dyDescent="0.2">
      <c r="E20" s="229"/>
      <c r="F20" s="229"/>
      <c r="G20" s="229"/>
      <c r="H20" s="229"/>
      <c r="I20" s="229"/>
      <c r="J20" s="229"/>
      <c r="K20" s="229"/>
      <c r="L20" s="229"/>
      <c r="M20" s="229"/>
      <c r="N20" s="233" t="str">
        <f t="shared" ca="1" si="2"/>
        <v/>
      </c>
    </row>
    <row r="21" spans="5:17" x14ac:dyDescent="0.2">
      <c r="E21" s="229"/>
      <c r="F21" s="229"/>
      <c r="G21" s="229"/>
      <c r="H21" s="229"/>
      <c r="I21" s="229"/>
      <c r="J21" s="229"/>
      <c r="K21" s="229"/>
      <c r="L21" s="229"/>
      <c r="M21" s="229"/>
      <c r="N21" s="233" t="str">
        <f t="shared" ca="1" si="2"/>
        <v/>
      </c>
    </row>
    <row r="22" spans="5:17" x14ac:dyDescent="0.2">
      <c r="E22" s="229"/>
      <c r="F22" s="229"/>
      <c r="G22" s="229"/>
      <c r="H22" s="229"/>
      <c r="I22" s="229"/>
      <c r="J22" s="229"/>
      <c r="K22" s="229"/>
      <c r="L22" s="229"/>
      <c r="M22" s="229"/>
      <c r="N22" s="233" t="str">
        <f t="shared" ca="1" si="2"/>
        <v/>
      </c>
    </row>
    <row r="23" spans="5:17" x14ac:dyDescent="0.2">
      <c r="E23" s="229"/>
      <c r="F23" s="229"/>
      <c r="G23" s="229"/>
      <c r="H23" s="229"/>
      <c r="I23" s="229"/>
      <c r="J23" s="229"/>
      <c r="K23" s="229"/>
      <c r="L23" s="229"/>
      <c r="M23" s="229"/>
      <c r="N23" s="233" t="str">
        <f t="shared" ca="1" si="2"/>
        <v/>
      </c>
    </row>
    <row r="24" spans="5:17" x14ac:dyDescent="0.2">
      <c r="E24" s="229"/>
      <c r="F24" s="229"/>
      <c r="G24" s="229"/>
      <c r="H24" s="229"/>
      <c r="I24" s="229"/>
      <c r="J24" s="229"/>
      <c r="K24" s="229"/>
      <c r="L24" s="229"/>
      <c r="M24" s="229"/>
      <c r="N24" s="233" t="str">
        <f t="shared" ca="1" si="2"/>
        <v/>
      </c>
    </row>
    <row r="25" spans="5:17" x14ac:dyDescent="0.2">
      <c r="N25" s="237"/>
    </row>
    <row r="26" spans="5:17" x14ac:dyDescent="0.2">
      <c r="N26" s="237"/>
    </row>
    <row r="27" spans="5:17" ht="13.5" thickBot="1" x14ac:dyDescent="0.25">
      <c r="E27" s="238" t="s">
        <v>296</v>
      </c>
      <c r="N27" s="44" t="s">
        <v>149</v>
      </c>
      <c r="O27" s="44" t="s">
        <v>350</v>
      </c>
      <c r="P27" s="44" t="s">
        <v>344</v>
      </c>
      <c r="Q27" s="44" t="s">
        <v>395</v>
      </c>
    </row>
    <row r="28" spans="5:17" x14ac:dyDescent="0.2">
      <c r="E28" s="231" t="s">
        <v>343</v>
      </c>
      <c r="F28" s="232" t="str">
        <f>E28</f>
        <v>Välj Tjänst</v>
      </c>
      <c r="G28" s="232" t="str">
        <f>F28</f>
        <v>Välj Tjänst</v>
      </c>
      <c r="H28" s="232" t="str">
        <f>G28</f>
        <v>Välj Tjänst</v>
      </c>
      <c r="I28" s="232" t="str">
        <f>H28</f>
        <v>Välj Tjänst</v>
      </c>
      <c r="J28" s="232" t="str">
        <f t="shared" ref="J28:L28" si="4">I28</f>
        <v>Välj Tjänst</v>
      </c>
      <c r="K28" s="232" t="str">
        <f t="shared" si="4"/>
        <v>Välj Tjänst</v>
      </c>
      <c r="L28" s="232" t="str">
        <f t="shared" si="4"/>
        <v>Välj Tjänst</v>
      </c>
      <c r="M28" s="232" t="str">
        <f>I28</f>
        <v>Välj Tjänst</v>
      </c>
      <c r="N28" s="239" t="s">
        <v>343</v>
      </c>
      <c r="P28" s="1" t="b">
        <v>1</v>
      </c>
      <c r="Q28" s="1" t="b">
        <v>1</v>
      </c>
    </row>
    <row r="29" spans="5:17" x14ac:dyDescent="0.2">
      <c r="E29" s="229" t="s">
        <v>307</v>
      </c>
      <c r="F29" s="229"/>
      <c r="G29" s="240"/>
      <c r="H29" s="240"/>
      <c r="I29" s="240"/>
      <c r="J29" s="240"/>
      <c r="K29" s="240"/>
      <c r="L29" s="240"/>
      <c r="M29" s="241"/>
      <c r="N29" s="233" t="str">
        <f ca="1">IFERROR(IF(INDEX(E29:M29,MATCH(N$2,E$2:M$2,0))=0,"",INDEX(E29:M29,MATCH(N$2,E$2:M$2,0))),"")</f>
        <v>Flyg - Inrikes</v>
      </c>
      <c r="O29" s="238" t="s">
        <v>351</v>
      </c>
      <c r="P29" s="1" t="b">
        <v>1</v>
      </c>
      <c r="Q29" s="1" t="b">
        <v>1</v>
      </c>
    </row>
    <row r="30" spans="5:17" x14ac:dyDescent="0.2">
      <c r="E30" s="229" t="s">
        <v>312</v>
      </c>
      <c r="F30" s="229"/>
      <c r="G30" s="240"/>
      <c r="H30" s="240"/>
      <c r="I30" s="240"/>
      <c r="J30" s="240"/>
      <c r="K30" s="240"/>
      <c r="L30" s="240"/>
      <c r="M30" s="241"/>
      <c r="N30" s="233" t="str">
        <f t="shared" ref="N30:N53" ca="1" si="5">IFERROR(IF(INDEX(E30:M30,MATCH(N$2,E$2:M$2,0))=0,"",INDEX(E30:M30,MATCH(N$2,E$2:M$2,0))),"")</f>
        <v>Flyg - Norden</v>
      </c>
      <c r="O30" s="238" t="s">
        <v>351</v>
      </c>
      <c r="P30" s="1" t="b">
        <v>1</v>
      </c>
      <c r="Q30" s="1" t="b">
        <v>1</v>
      </c>
    </row>
    <row r="31" spans="5:17" x14ac:dyDescent="0.2">
      <c r="E31" s="229" t="s">
        <v>313</v>
      </c>
      <c r="F31" s="229"/>
      <c r="G31" s="240"/>
      <c r="H31" s="240"/>
      <c r="I31" s="240"/>
      <c r="J31" s="240"/>
      <c r="K31" s="240"/>
      <c r="L31" s="240"/>
      <c r="M31" s="241"/>
      <c r="N31" s="233" t="str">
        <f t="shared" ca="1" si="5"/>
        <v>Flyg - Europa</v>
      </c>
      <c r="O31" s="238" t="s">
        <v>351</v>
      </c>
      <c r="P31" s="1" t="b">
        <v>1</v>
      </c>
      <c r="Q31" s="1" t="b">
        <v>1</v>
      </c>
    </row>
    <row r="32" spans="5:17" x14ac:dyDescent="0.2">
      <c r="E32" s="229" t="s">
        <v>314</v>
      </c>
      <c r="F32" s="229"/>
      <c r="G32" s="240"/>
      <c r="H32" s="240"/>
      <c r="I32" s="240"/>
      <c r="J32" s="240"/>
      <c r="K32" s="240"/>
      <c r="L32" s="240"/>
      <c r="M32" s="241"/>
      <c r="N32" s="233" t="str">
        <f t="shared" ca="1" si="5"/>
        <v>Flyg -  Interkontinentalt</v>
      </c>
      <c r="O32" s="238" t="s">
        <v>351</v>
      </c>
      <c r="P32" s="1" t="b">
        <v>1</v>
      </c>
      <c r="Q32" s="1" t="b">
        <v>1</v>
      </c>
    </row>
    <row r="33" spans="5:17" x14ac:dyDescent="0.2">
      <c r="E33" s="229" t="s">
        <v>315</v>
      </c>
      <c r="F33" s="229"/>
      <c r="G33" s="240"/>
      <c r="H33" s="240"/>
      <c r="I33" s="240"/>
      <c r="J33" s="240"/>
      <c r="K33" s="240"/>
      <c r="L33" s="240"/>
      <c r="M33" s="241"/>
      <c r="N33" s="233" t="str">
        <f t="shared" ca="1" si="5"/>
        <v>Flyg - Årskort</v>
      </c>
      <c r="O33" s="238" t="s">
        <v>352</v>
      </c>
      <c r="P33" s="1" t="b">
        <v>0</v>
      </c>
      <c r="Q33" s="1" t="b">
        <v>1</v>
      </c>
    </row>
    <row r="34" spans="5:17" x14ac:dyDescent="0.2">
      <c r="E34" s="229" t="s">
        <v>316</v>
      </c>
      <c r="F34" s="229"/>
      <c r="G34" s="240"/>
      <c r="H34" s="240"/>
      <c r="I34" s="240"/>
      <c r="J34" s="240"/>
      <c r="K34" s="240"/>
      <c r="L34" s="240"/>
      <c r="M34" s="241"/>
      <c r="N34" s="233" t="str">
        <f t="shared" ca="1" si="5"/>
        <v>Tåg - Inrikes</v>
      </c>
      <c r="O34" s="238" t="s">
        <v>351</v>
      </c>
      <c r="P34" s="1" t="b">
        <v>1</v>
      </c>
      <c r="Q34" s="1" t="b">
        <v>1</v>
      </c>
    </row>
    <row r="35" spans="5:17" x14ac:dyDescent="0.2">
      <c r="E35" s="229" t="s">
        <v>317</v>
      </c>
      <c r="F35" s="229"/>
      <c r="G35" s="240"/>
      <c r="H35" s="240"/>
      <c r="I35" s="240"/>
      <c r="J35" s="240"/>
      <c r="K35" s="240"/>
      <c r="L35" s="240"/>
      <c r="M35" s="241"/>
      <c r="N35" s="233" t="str">
        <f t="shared" ca="1" si="5"/>
        <v>Tåg - Utrikes</v>
      </c>
      <c r="O35" s="238" t="s">
        <v>351</v>
      </c>
      <c r="P35" s="1" t="b">
        <v>1</v>
      </c>
      <c r="Q35" s="1" t="b">
        <v>1</v>
      </c>
    </row>
    <row r="36" spans="5:17" x14ac:dyDescent="0.2">
      <c r="E36" s="229" t="s">
        <v>429</v>
      </c>
      <c r="F36" s="229"/>
      <c r="G36" s="240"/>
      <c r="H36" s="240"/>
      <c r="I36" s="240"/>
      <c r="J36" s="240"/>
      <c r="K36" s="240"/>
      <c r="L36" s="240"/>
      <c r="M36" s="241"/>
      <c r="N36" s="233" t="str">
        <f t="shared" ca="1" si="5"/>
        <v>Tåg - Årskort/Dest.kort</v>
      </c>
      <c r="O36" s="238" t="s">
        <v>352</v>
      </c>
      <c r="P36" s="1" t="b">
        <v>0</v>
      </c>
      <c r="Q36" s="1" t="b">
        <v>1</v>
      </c>
    </row>
    <row r="37" spans="5:17" x14ac:dyDescent="0.2">
      <c r="E37" s="229" t="s">
        <v>318</v>
      </c>
      <c r="F37" s="229"/>
      <c r="G37" s="240"/>
      <c r="H37" s="240"/>
      <c r="I37" s="240"/>
      <c r="J37" s="240"/>
      <c r="K37" s="240"/>
      <c r="L37" s="240"/>
      <c r="M37" s="241"/>
      <c r="N37" s="233" t="str">
        <f t="shared" ca="1" si="5"/>
        <v>Hotell/Logi</v>
      </c>
      <c r="O37" s="238" t="s">
        <v>353</v>
      </c>
      <c r="P37" s="1" t="b">
        <v>1</v>
      </c>
      <c r="Q37" s="1" t="b">
        <v>0</v>
      </c>
    </row>
    <row r="38" spans="5:17" x14ac:dyDescent="0.2">
      <c r="E38" s="229" t="s">
        <v>319</v>
      </c>
      <c r="F38" s="229"/>
      <c r="G38" s="240"/>
      <c r="H38" s="240"/>
      <c r="I38" s="240"/>
      <c r="J38" s="240"/>
      <c r="K38" s="240"/>
      <c r="L38" s="240"/>
      <c r="M38" s="241"/>
      <c r="N38" s="233" t="str">
        <f t="shared" ca="1" si="5"/>
        <v>eVoucher - Inrikes</v>
      </c>
      <c r="O38" s="238" t="s">
        <v>354</v>
      </c>
      <c r="P38" s="1" t="b">
        <v>1</v>
      </c>
      <c r="Q38" s="1" t="b">
        <v>1</v>
      </c>
    </row>
    <row r="39" spans="5:17" x14ac:dyDescent="0.2">
      <c r="E39" s="229" t="s">
        <v>320</v>
      </c>
      <c r="F39" s="229"/>
      <c r="G39" s="240"/>
      <c r="H39" s="240"/>
      <c r="I39" s="240"/>
      <c r="J39" s="240"/>
      <c r="K39" s="240"/>
      <c r="L39" s="240"/>
      <c r="M39" s="241"/>
      <c r="N39" s="233" t="str">
        <f t="shared" ca="1" si="5"/>
        <v>eVoucher - Utrikes</v>
      </c>
      <c r="O39" s="238" t="s">
        <v>354</v>
      </c>
      <c r="P39" s="1" t="b">
        <v>1</v>
      </c>
      <c r="Q39" s="1" t="b">
        <v>1</v>
      </c>
    </row>
    <row r="40" spans="5:17" x14ac:dyDescent="0.2">
      <c r="E40" s="229" t="s">
        <v>321</v>
      </c>
      <c r="F40" s="229"/>
      <c r="G40" s="240"/>
      <c r="H40" s="240"/>
      <c r="I40" s="240"/>
      <c r="J40" s="240"/>
      <c r="K40" s="240"/>
      <c r="L40" s="240"/>
      <c r="M40" s="241"/>
      <c r="N40" s="233" t="str">
        <f t="shared" ca="1" si="5"/>
        <v>Hyrbil</v>
      </c>
      <c r="O40" s="238" t="s">
        <v>355</v>
      </c>
      <c r="P40" s="1" t="b">
        <v>1</v>
      </c>
      <c r="Q40" s="1" t="b">
        <v>1</v>
      </c>
    </row>
    <row r="41" spans="5:17" x14ac:dyDescent="0.2">
      <c r="E41" s="229" t="s">
        <v>322</v>
      </c>
      <c r="F41" s="229"/>
      <c r="G41" s="240"/>
      <c r="H41" s="240"/>
      <c r="I41" s="240"/>
      <c r="J41" s="240"/>
      <c r="K41" s="240"/>
      <c r="L41" s="240"/>
      <c r="M41" s="241"/>
      <c r="N41" s="233" t="str">
        <f t="shared" ca="1" si="5"/>
        <v>Anslutningstransport - Till/från tåg/flyg</v>
      </c>
      <c r="O41" s="238" t="s">
        <v>356</v>
      </c>
      <c r="P41" s="1" t="b">
        <v>1</v>
      </c>
      <c r="Q41" s="1" t="b">
        <v>1</v>
      </c>
    </row>
    <row r="42" spans="5:17" x14ac:dyDescent="0.2">
      <c r="E42" s="229" t="s">
        <v>323</v>
      </c>
      <c r="F42" s="229"/>
      <c r="G42" s="240"/>
      <c r="H42" s="240"/>
      <c r="I42" s="240"/>
      <c r="J42" s="240"/>
      <c r="K42" s="240"/>
      <c r="L42" s="240"/>
      <c r="M42" s="241"/>
      <c r="N42" s="233" t="str">
        <f t="shared" ca="1" si="5"/>
        <v>Buss</v>
      </c>
      <c r="O42" s="238" t="s">
        <v>351</v>
      </c>
      <c r="P42" s="1" t="b">
        <v>0</v>
      </c>
      <c r="Q42" s="1" t="b">
        <v>0</v>
      </c>
    </row>
    <row r="43" spans="5:17" x14ac:dyDescent="0.2">
      <c r="E43" s="229" t="s">
        <v>324</v>
      </c>
      <c r="F43" s="229"/>
      <c r="G43" s="240"/>
      <c r="H43" s="240"/>
      <c r="I43" s="240"/>
      <c r="J43" s="240"/>
      <c r="K43" s="240"/>
      <c r="L43" s="240"/>
      <c r="M43" s="241"/>
      <c r="N43" s="233" t="str">
        <f t="shared" ca="1" si="5"/>
        <v>Båt</v>
      </c>
      <c r="O43" s="238" t="s">
        <v>351</v>
      </c>
      <c r="P43" s="1" t="b">
        <v>0</v>
      </c>
      <c r="Q43" s="1" t="b">
        <v>1</v>
      </c>
    </row>
    <row r="44" spans="5:17" x14ac:dyDescent="0.2">
      <c r="E44" s="229" t="s">
        <v>325</v>
      </c>
      <c r="F44" s="229"/>
      <c r="G44" s="240"/>
      <c r="H44" s="240"/>
      <c r="I44" s="240"/>
      <c r="J44" s="240"/>
      <c r="K44" s="240"/>
      <c r="L44" s="240"/>
      <c r="M44" s="241"/>
      <c r="N44" s="233" t="str">
        <f t="shared" ca="1" si="5"/>
        <v>Ombokning flyg</v>
      </c>
      <c r="O44" s="238" t="s">
        <v>358</v>
      </c>
      <c r="P44" s="1" t="b">
        <v>1</v>
      </c>
      <c r="Q44" s="1" t="b">
        <v>1</v>
      </c>
    </row>
    <row r="45" spans="5:17" x14ac:dyDescent="0.2">
      <c r="E45" s="229" t="s">
        <v>326</v>
      </c>
      <c r="F45" s="229"/>
      <c r="G45" s="240"/>
      <c r="H45" s="240"/>
      <c r="I45" s="240"/>
      <c r="J45" s="240"/>
      <c r="K45" s="240"/>
      <c r="L45" s="240"/>
      <c r="M45" s="241"/>
      <c r="N45" s="233" t="str">
        <f t="shared" ca="1" si="5"/>
        <v>Ombokning tåg</v>
      </c>
      <c r="O45" s="238" t="s">
        <v>358</v>
      </c>
      <c r="P45" s="1" t="b">
        <v>1</v>
      </c>
      <c r="Q45" s="1" t="b">
        <v>1</v>
      </c>
    </row>
    <row r="46" spans="5:17" x14ac:dyDescent="0.2">
      <c r="E46" s="229" t="s">
        <v>327</v>
      </c>
      <c r="F46" s="229"/>
      <c r="G46" s="240"/>
      <c r="H46" s="240"/>
      <c r="I46" s="240"/>
      <c r="J46" s="240"/>
      <c r="K46" s="240"/>
      <c r="L46" s="240"/>
      <c r="M46" s="241"/>
      <c r="N46" s="233" t="str">
        <f t="shared" ca="1" si="5"/>
        <v>Ombokning hotell/logi</v>
      </c>
      <c r="O46" s="238" t="s">
        <v>359</v>
      </c>
      <c r="P46" s="1" t="b">
        <v>1</v>
      </c>
      <c r="Q46" s="1" t="b">
        <v>1</v>
      </c>
    </row>
    <row r="47" spans="5:17" x14ac:dyDescent="0.2">
      <c r="E47" s="229" t="s">
        <v>328</v>
      </c>
      <c r="F47" s="229"/>
      <c r="G47" s="240"/>
      <c r="H47" s="240"/>
      <c r="I47" s="240"/>
      <c r="J47" s="240"/>
      <c r="K47" s="240"/>
      <c r="L47" s="240"/>
      <c r="M47" s="241"/>
      <c r="N47" s="233" t="str">
        <f t="shared" ca="1" si="5"/>
        <v>Omskrivning</v>
      </c>
      <c r="O47" s="238" t="s">
        <v>383</v>
      </c>
      <c r="P47" s="1" t="b">
        <v>0</v>
      </c>
      <c r="Q47" s="1" t="b">
        <v>1</v>
      </c>
    </row>
    <row r="48" spans="5:17" x14ac:dyDescent="0.2">
      <c r="E48" s="229" t="s">
        <v>329</v>
      </c>
      <c r="F48" s="229"/>
      <c r="G48" s="240"/>
      <c r="H48" s="240"/>
      <c r="I48" s="240"/>
      <c r="J48" s="240"/>
      <c r="K48" s="240"/>
      <c r="L48" s="240"/>
      <c r="M48" s="241"/>
      <c r="N48" s="233" t="str">
        <f t="shared" ca="1" si="5"/>
        <v>Kreditering flyg</v>
      </c>
      <c r="O48" s="238" t="s">
        <v>357</v>
      </c>
      <c r="P48" s="1" t="b">
        <v>1</v>
      </c>
      <c r="Q48" s="1" t="b">
        <v>1</v>
      </c>
    </row>
    <row r="49" spans="4:26" x14ac:dyDescent="0.2">
      <c r="E49" s="229" t="s">
        <v>330</v>
      </c>
      <c r="F49" s="229"/>
      <c r="G49" s="240"/>
      <c r="H49" s="240"/>
      <c r="I49" s="240"/>
      <c r="J49" s="240"/>
      <c r="K49" s="240"/>
      <c r="L49" s="240"/>
      <c r="M49" s="241"/>
      <c r="N49" s="233" t="str">
        <f t="shared" ca="1" si="5"/>
        <v>Kreditering tåg</v>
      </c>
      <c r="O49" s="238" t="s">
        <v>357</v>
      </c>
      <c r="P49" s="1" t="b">
        <v>1</v>
      </c>
      <c r="Q49" s="1" t="b">
        <v>1</v>
      </c>
    </row>
    <row r="50" spans="4:26" x14ac:dyDescent="0.2">
      <c r="E50" s="229" t="s">
        <v>331</v>
      </c>
      <c r="F50" s="229"/>
      <c r="G50" s="240"/>
      <c r="H50" s="240"/>
      <c r="I50" s="240"/>
      <c r="J50" s="240"/>
      <c r="K50" s="240"/>
      <c r="L50" s="240"/>
      <c r="M50" s="241"/>
      <c r="N50" s="233" t="str">
        <f t="shared" ca="1" si="5"/>
        <v>24-timmarsservice</v>
      </c>
      <c r="O50" s="238" t="s">
        <v>360</v>
      </c>
      <c r="P50" s="1" t="b">
        <v>0</v>
      </c>
      <c r="Q50" s="1" t="b">
        <v>1</v>
      </c>
    </row>
    <row r="51" spans="4:26" x14ac:dyDescent="0.2">
      <c r="E51" s="229" t="s">
        <v>332</v>
      </c>
      <c r="F51" s="229"/>
      <c r="G51" s="240"/>
      <c r="H51" s="240"/>
      <c r="I51" s="240"/>
      <c r="J51" s="240"/>
      <c r="K51" s="240"/>
      <c r="L51" s="240"/>
      <c r="M51" s="241"/>
      <c r="N51" s="233" t="str">
        <f t="shared" ca="1" si="5"/>
        <v>Visum</v>
      </c>
      <c r="O51" s="238" t="s">
        <v>361</v>
      </c>
      <c r="P51" s="1" t="b">
        <v>0</v>
      </c>
      <c r="Q51" s="1" t="b">
        <v>1</v>
      </c>
    </row>
    <row r="52" spans="4:26" x14ac:dyDescent="0.2">
      <c r="E52" s="229" t="s">
        <v>333</v>
      </c>
      <c r="F52" s="229"/>
      <c r="G52" s="240"/>
      <c r="H52" s="240"/>
      <c r="I52" s="240"/>
      <c r="J52" s="240"/>
      <c r="K52" s="240"/>
      <c r="L52" s="240"/>
      <c r="M52" s="241"/>
      <c r="N52" s="233" t="str">
        <f t="shared" ca="1" si="5"/>
        <v>Upplägg av profiler</v>
      </c>
      <c r="O52" s="238" t="s">
        <v>362</v>
      </c>
      <c r="P52" s="1" t="b">
        <v>0</v>
      </c>
      <c r="Q52" s="1" t="b">
        <v>1</v>
      </c>
    </row>
    <row r="53" spans="4:26" x14ac:dyDescent="0.2">
      <c r="E53" s="229" t="s">
        <v>334</v>
      </c>
      <c r="F53" s="229"/>
      <c r="G53" s="240"/>
      <c r="H53" s="240"/>
      <c r="I53" s="240"/>
      <c r="J53" s="240"/>
      <c r="K53" s="240"/>
      <c r="L53" s="240"/>
      <c r="M53" s="241"/>
      <c r="N53" s="233" t="str">
        <f t="shared" ca="1" si="5"/>
        <v>Gruppresor</v>
      </c>
      <c r="O53" s="238" t="s">
        <v>363</v>
      </c>
      <c r="P53" s="1" t="b">
        <v>0</v>
      </c>
      <c r="Q53" s="1" t="b">
        <v>1</v>
      </c>
      <c r="V53" s="242"/>
    </row>
    <row r="54" spans="4:26" x14ac:dyDescent="0.2">
      <c r="V54" s="242"/>
    </row>
    <row r="55" spans="4:26" x14ac:dyDescent="0.2">
      <c r="S55" s="242"/>
    </row>
    <row r="56" spans="4:26" ht="13.5" thickBot="1" x14ac:dyDescent="0.25">
      <c r="J56" s="44"/>
      <c r="K56" s="44"/>
      <c r="M56" s="44" t="s">
        <v>99</v>
      </c>
      <c r="X56" s="44"/>
      <c r="Z56" s="44"/>
    </row>
    <row r="57" spans="4:26" ht="13.5" thickBot="1" x14ac:dyDescent="0.25">
      <c r="D57" s="44"/>
      <c r="E57" s="243" t="s">
        <v>365</v>
      </c>
      <c r="F57" s="243" t="s">
        <v>404</v>
      </c>
      <c r="G57" s="243" t="s">
        <v>410</v>
      </c>
      <c r="H57" s="243" t="s">
        <v>138</v>
      </c>
      <c r="I57" s="243" t="s">
        <v>390</v>
      </c>
      <c r="J57" s="243" t="s">
        <v>147</v>
      </c>
      <c r="K57" s="243" t="s">
        <v>381</v>
      </c>
      <c r="L57" s="243" t="s">
        <v>397</v>
      </c>
      <c r="M57" s="244" t="s">
        <v>77</v>
      </c>
    </row>
    <row r="58" spans="4:26" ht="13.5" thickBot="1" x14ac:dyDescent="0.25">
      <c r="D58" s="238"/>
      <c r="E58" s="251"/>
      <c r="F58" s="251"/>
      <c r="G58" s="251"/>
      <c r="H58" s="246" t="s">
        <v>124</v>
      </c>
      <c r="I58" s="247" t="s">
        <v>394</v>
      </c>
      <c r="J58" s="248" t="s">
        <v>199</v>
      </c>
      <c r="K58" s="249"/>
      <c r="L58" s="248" t="s">
        <v>398</v>
      </c>
      <c r="M58" s="250" t="s">
        <v>78</v>
      </c>
    </row>
    <row r="59" spans="4:26" x14ac:dyDescent="0.2">
      <c r="D59" s="238"/>
      <c r="E59" s="251" t="s">
        <v>468</v>
      </c>
      <c r="F59" s="251" t="s">
        <v>405</v>
      </c>
      <c r="G59" s="251" t="s">
        <v>411</v>
      </c>
      <c r="H59" s="252" t="s">
        <v>139</v>
      </c>
      <c r="I59" s="248" t="s">
        <v>391</v>
      </c>
      <c r="J59" s="247" t="s">
        <v>125</v>
      </c>
      <c r="L59" s="247" t="s">
        <v>399</v>
      </c>
      <c r="M59" s="250" t="s">
        <v>79</v>
      </c>
    </row>
    <row r="60" spans="4:26" ht="13.5" thickBot="1" x14ac:dyDescent="0.25">
      <c r="D60" s="238"/>
      <c r="E60" s="251" t="s">
        <v>469</v>
      </c>
      <c r="F60" s="251" t="s">
        <v>470</v>
      </c>
      <c r="G60" s="251" t="s">
        <v>411</v>
      </c>
      <c r="H60" s="252" t="s">
        <v>140</v>
      </c>
      <c r="I60" s="247" t="s">
        <v>392</v>
      </c>
      <c r="J60" s="247"/>
      <c r="L60" s="249"/>
      <c r="M60" s="250" t="s">
        <v>80</v>
      </c>
    </row>
    <row r="61" spans="4:26" ht="13.5" thickBot="1" x14ac:dyDescent="0.25">
      <c r="D61" s="238"/>
      <c r="E61" s="251" t="s">
        <v>366</v>
      </c>
      <c r="F61" s="251" t="s">
        <v>408</v>
      </c>
      <c r="G61" s="251" t="s">
        <v>125</v>
      </c>
      <c r="H61" s="252" t="s">
        <v>141</v>
      </c>
      <c r="I61" s="249" t="s">
        <v>393</v>
      </c>
      <c r="J61" s="247"/>
      <c r="M61" s="250" t="s">
        <v>81</v>
      </c>
    </row>
    <row r="62" spans="4:26" ht="13.5" thickBot="1" x14ac:dyDescent="0.25">
      <c r="D62" s="238"/>
      <c r="E62" s="251" t="s">
        <v>367</v>
      </c>
      <c r="F62" s="251" t="s">
        <v>405</v>
      </c>
      <c r="G62" s="251" t="s">
        <v>411</v>
      </c>
      <c r="H62" s="252" t="s">
        <v>142</v>
      </c>
      <c r="J62" s="249"/>
      <c r="M62" s="250" t="s">
        <v>82</v>
      </c>
    </row>
    <row r="63" spans="4:26" x14ac:dyDescent="0.2">
      <c r="D63" s="238"/>
      <c r="E63" s="251" t="s">
        <v>368</v>
      </c>
      <c r="F63" s="251" t="s">
        <v>406</v>
      </c>
      <c r="G63" s="251" t="s">
        <v>411</v>
      </c>
      <c r="H63" s="252" t="s">
        <v>143</v>
      </c>
      <c r="M63" s="250" t="s">
        <v>83</v>
      </c>
    </row>
    <row r="64" spans="4:26" x14ac:dyDescent="0.2">
      <c r="E64" s="251" t="s">
        <v>369</v>
      </c>
      <c r="F64" s="251" t="s">
        <v>405</v>
      </c>
      <c r="G64" s="251" t="s">
        <v>411</v>
      </c>
      <c r="H64" s="252" t="s">
        <v>144</v>
      </c>
      <c r="M64" s="250" t="s">
        <v>84</v>
      </c>
    </row>
    <row r="65" spans="4:16" ht="13.5" thickBot="1" x14ac:dyDescent="0.25">
      <c r="E65" s="251" t="s">
        <v>370</v>
      </c>
      <c r="F65" s="251" t="s">
        <v>433</v>
      </c>
      <c r="G65" s="251" t="s">
        <v>411</v>
      </c>
      <c r="H65" s="253" t="s">
        <v>145</v>
      </c>
      <c r="M65" s="250" t="s">
        <v>85</v>
      </c>
    </row>
    <row r="66" spans="4:16" x14ac:dyDescent="0.2">
      <c r="E66" s="251" t="s">
        <v>371</v>
      </c>
      <c r="F66" s="251" t="s">
        <v>364</v>
      </c>
      <c r="G66" s="251" t="s">
        <v>411</v>
      </c>
      <c r="M66" s="250" t="s">
        <v>86</v>
      </c>
      <c r="P66" s="44"/>
    </row>
    <row r="67" spans="4:16" ht="13.5" thickBot="1" x14ac:dyDescent="0.25">
      <c r="E67" s="251" t="s">
        <v>372</v>
      </c>
      <c r="F67" s="251" t="s">
        <v>434</v>
      </c>
      <c r="G67" s="251" t="s">
        <v>411</v>
      </c>
      <c r="H67" s="17" t="s">
        <v>245</v>
      </c>
      <c r="M67" s="250" t="s">
        <v>98</v>
      </c>
      <c r="P67" s="25"/>
    </row>
    <row r="68" spans="4:16" x14ac:dyDescent="0.2">
      <c r="E68" s="251" t="s">
        <v>373</v>
      </c>
      <c r="F68" s="251" t="s">
        <v>405</v>
      </c>
      <c r="G68" s="251" t="s">
        <v>411</v>
      </c>
      <c r="H68" s="245"/>
      <c r="M68" s="250" t="s">
        <v>87</v>
      </c>
      <c r="P68" s="25"/>
    </row>
    <row r="69" spans="4:16" ht="13.5" thickBot="1" x14ac:dyDescent="0.25">
      <c r="E69" s="251" t="s">
        <v>374</v>
      </c>
      <c r="F69" s="251" t="s">
        <v>407</v>
      </c>
      <c r="G69" s="251" t="s">
        <v>125</v>
      </c>
      <c r="H69" s="254" t="s">
        <v>244</v>
      </c>
      <c r="M69" s="250" t="s">
        <v>88</v>
      </c>
      <c r="P69" s="25"/>
    </row>
    <row r="70" spans="4:16" ht="13.5" thickBot="1" x14ac:dyDescent="0.25">
      <c r="E70" s="255" t="s">
        <v>375</v>
      </c>
      <c r="F70" s="255" t="s">
        <v>409</v>
      </c>
      <c r="G70" s="255" t="s">
        <v>125</v>
      </c>
      <c r="M70" s="250" t="s">
        <v>89</v>
      </c>
      <c r="P70" s="25"/>
    </row>
    <row r="71" spans="4:16" x14ac:dyDescent="0.2">
      <c r="M71" s="250" t="s">
        <v>90</v>
      </c>
    </row>
    <row r="72" spans="4:16" x14ac:dyDescent="0.2">
      <c r="M72" s="250" t="s">
        <v>91</v>
      </c>
    </row>
    <row r="73" spans="4:16" x14ac:dyDescent="0.2">
      <c r="M73" s="250" t="s">
        <v>92</v>
      </c>
    </row>
    <row r="74" spans="4:16" x14ac:dyDescent="0.2">
      <c r="M74" s="250" t="s">
        <v>93</v>
      </c>
    </row>
    <row r="75" spans="4:16" x14ac:dyDescent="0.2">
      <c r="M75" s="250" t="s">
        <v>94</v>
      </c>
    </row>
    <row r="76" spans="4:16" ht="12.75" customHeight="1" x14ac:dyDescent="0.2">
      <c r="E76" s="51"/>
      <c r="F76" s="51"/>
      <c r="I76" s="51"/>
      <c r="J76" s="51"/>
      <c r="K76" s="51"/>
      <c r="M76" s="250" t="s">
        <v>95</v>
      </c>
    </row>
    <row r="77" spans="4:16" ht="12.75" customHeight="1" x14ac:dyDescent="0.2">
      <c r="E77" s="51"/>
      <c r="F77" s="51"/>
      <c r="I77" s="51"/>
      <c r="J77" s="51"/>
      <c r="K77" s="51"/>
      <c r="M77" s="250" t="s">
        <v>96</v>
      </c>
    </row>
    <row r="78" spans="4:16" ht="13.5" thickBot="1" x14ac:dyDescent="0.25">
      <c r="M78" s="254" t="s">
        <v>97</v>
      </c>
    </row>
    <row r="80" spans="4:16" x14ac:dyDescent="0.2">
      <c r="D80" s="44" t="s">
        <v>148</v>
      </c>
    </row>
    <row r="81" spans="4:18" x14ac:dyDescent="0.2">
      <c r="D81" s="226" t="s">
        <v>19</v>
      </c>
      <c r="E81" s="226" t="s">
        <v>20</v>
      </c>
      <c r="F81" s="226" t="s">
        <v>22</v>
      </c>
      <c r="G81" s="226" t="s">
        <v>4</v>
      </c>
      <c r="H81" s="226" t="s">
        <v>5</v>
      </c>
      <c r="I81" s="226" t="s">
        <v>7</v>
      </c>
      <c r="J81" s="226" t="s">
        <v>27</v>
      </c>
      <c r="K81" s="226" t="s">
        <v>28</v>
      </c>
      <c r="L81" s="226" t="s">
        <v>25</v>
      </c>
      <c r="M81" s="226" t="s">
        <v>21</v>
      </c>
      <c r="N81" s="226" t="s">
        <v>2</v>
      </c>
      <c r="O81" s="226" t="s">
        <v>23</v>
      </c>
      <c r="P81" s="226" t="s">
        <v>24</v>
      </c>
      <c r="Q81" s="226" t="s">
        <v>8</v>
      </c>
      <c r="R81" s="226" t="s">
        <v>26</v>
      </c>
    </row>
    <row r="82" spans="4:18" x14ac:dyDescent="0.2">
      <c r="D82" s="234"/>
      <c r="E82" s="234"/>
      <c r="F82" s="234"/>
      <c r="G82" s="234"/>
      <c r="H82" s="234"/>
      <c r="I82" s="234"/>
      <c r="J82" s="234"/>
      <c r="K82" s="234"/>
      <c r="L82" s="234"/>
      <c r="M82" s="234"/>
      <c r="N82" s="234"/>
      <c r="O82" s="234"/>
      <c r="P82" s="234"/>
      <c r="Q82" s="234"/>
      <c r="R82" s="234"/>
    </row>
    <row r="83" spans="4:18" x14ac:dyDescent="0.2">
      <c r="D83" s="234" t="str">
        <f>"Välj "&amp;D81</f>
        <v>Välj Juridiskt Namn</v>
      </c>
      <c r="E83" s="234" t="str">
        <f t="shared" ref="E83:R83" si="6">E81</f>
        <v xml:space="preserve">Förvaltningens avtalsnummer </v>
      </c>
      <c r="F83" s="234" t="str">
        <f t="shared" si="6"/>
        <v>Organisations-nummer</v>
      </c>
      <c r="G83" s="234" t="str">
        <f t="shared" si="6"/>
        <v>Adress</v>
      </c>
      <c r="H83" s="234" t="str">
        <f t="shared" si="6"/>
        <v>Postnummer</v>
      </c>
      <c r="I83" s="234" t="str">
        <f t="shared" si="6"/>
        <v>Postadress</v>
      </c>
      <c r="J83" s="234" t="str">
        <f t="shared" si="6"/>
        <v>Telefon Växel</v>
      </c>
      <c r="K83" s="234" t="str">
        <f t="shared" si="6"/>
        <v>Telefon kundtjänst</v>
      </c>
      <c r="L83" s="234" t="str">
        <f t="shared" si="6"/>
        <v>Hemsida</v>
      </c>
      <c r="M83" s="234" t="str">
        <f t="shared" si="6"/>
        <v xml:space="preserve">Kontaktperson </v>
      </c>
      <c r="N83" s="234" t="str">
        <f t="shared" si="6"/>
        <v>Telefon</v>
      </c>
      <c r="O83" s="234" t="str">
        <f t="shared" si="6"/>
        <v>E-post kontaktperson</v>
      </c>
      <c r="P83" s="234" t="str">
        <f t="shared" si="6"/>
        <v>Befattning Kontaktperson</v>
      </c>
      <c r="Q83" s="234" t="str">
        <f t="shared" si="6"/>
        <v>Fax</v>
      </c>
      <c r="R83" s="234" t="str">
        <f t="shared" si="6"/>
        <v>E-post Gruppbrevlåda</v>
      </c>
    </row>
    <row r="84" spans="4:18" x14ac:dyDescent="0.2">
      <c r="D84" s="234" t="s">
        <v>57</v>
      </c>
      <c r="E84" s="234" t="s">
        <v>58</v>
      </c>
      <c r="F84" s="234" t="s">
        <v>59</v>
      </c>
      <c r="G84" s="234" t="s">
        <v>60</v>
      </c>
      <c r="H84" s="234" t="s">
        <v>61</v>
      </c>
      <c r="I84" s="234" t="s">
        <v>62</v>
      </c>
      <c r="J84" s="234" t="s">
        <v>63</v>
      </c>
      <c r="K84" s="234" t="s">
        <v>64</v>
      </c>
      <c r="L84" s="234" t="s">
        <v>65</v>
      </c>
      <c r="M84" s="234" t="s">
        <v>66</v>
      </c>
      <c r="N84" s="234" t="s">
        <v>67</v>
      </c>
      <c r="O84" s="234" t="s">
        <v>68</v>
      </c>
      <c r="P84" s="234" t="s">
        <v>69</v>
      </c>
      <c r="Q84" s="234" t="s">
        <v>70</v>
      </c>
      <c r="R84" s="234" t="s">
        <v>71</v>
      </c>
    </row>
    <row r="85" spans="4:18" x14ac:dyDescent="0.2">
      <c r="D85" s="234"/>
      <c r="E85" s="234"/>
      <c r="F85" s="234"/>
      <c r="G85" s="234"/>
      <c r="H85" s="234"/>
      <c r="I85" s="234"/>
      <c r="J85" s="234"/>
      <c r="K85" s="234"/>
      <c r="L85" s="234"/>
      <c r="M85" s="234"/>
      <c r="N85" s="234"/>
      <c r="O85" s="234"/>
      <c r="P85" s="234"/>
      <c r="Q85" s="234"/>
      <c r="R85" s="234"/>
    </row>
    <row r="86" spans="4:18" x14ac:dyDescent="0.2">
      <c r="D86" s="234"/>
      <c r="E86" s="234"/>
      <c r="F86" s="234"/>
      <c r="G86" s="234"/>
      <c r="H86" s="234"/>
      <c r="I86" s="234"/>
      <c r="J86" s="234"/>
      <c r="K86" s="234"/>
      <c r="L86" s="234"/>
      <c r="M86" s="234"/>
      <c r="N86" s="234"/>
      <c r="O86" s="234"/>
      <c r="P86" s="234"/>
      <c r="Q86" s="234"/>
      <c r="R86" s="234"/>
    </row>
    <row r="87" spans="4:18" x14ac:dyDescent="0.2">
      <c r="D87" s="234"/>
      <c r="E87" s="234"/>
      <c r="F87" s="234"/>
      <c r="G87" s="234"/>
      <c r="H87" s="234"/>
      <c r="I87" s="234"/>
      <c r="J87" s="234"/>
      <c r="K87" s="234"/>
      <c r="L87" s="234"/>
      <c r="M87" s="234"/>
      <c r="N87" s="234"/>
      <c r="O87" s="234"/>
      <c r="P87" s="234"/>
      <c r="Q87" s="234"/>
      <c r="R87" s="234"/>
    </row>
    <row r="88" spans="4:18" x14ac:dyDescent="0.2">
      <c r="D88" s="234"/>
      <c r="E88" s="234"/>
      <c r="F88" s="234"/>
      <c r="G88" s="234"/>
      <c r="H88" s="234"/>
      <c r="I88" s="234"/>
      <c r="J88" s="234"/>
      <c r="K88" s="234"/>
      <c r="L88" s="234"/>
      <c r="M88" s="234"/>
      <c r="N88" s="234"/>
      <c r="O88" s="234"/>
      <c r="P88" s="234"/>
      <c r="Q88" s="234"/>
      <c r="R88" s="234"/>
    </row>
    <row r="89" spans="4:18" x14ac:dyDescent="0.2">
      <c r="D89" s="234"/>
      <c r="E89" s="234"/>
      <c r="F89" s="234"/>
      <c r="G89" s="234"/>
      <c r="H89" s="234"/>
      <c r="I89" s="234"/>
      <c r="J89" s="234"/>
      <c r="K89" s="234"/>
      <c r="L89" s="234"/>
      <c r="M89" s="234"/>
      <c r="N89" s="234"/>
      <c r="O89" s="234"/>
      <c r="P89" s="234"/>
      <c r="Q89" s="234"/>
      <c r="R89" s="234"/>
    </row>
    <row r="90" spans="4:18" x14ac:dyDescent="0.2">
      <c r="D90" s="234"/>
      <c r="E90" s="234"/>
      <c r="F90" s="234"/>
      <c r="G90" s="234"/>
      <c r="H90" s="234"/>
      <c r="I90" s="234"/>
      <c r="J90" s="234"/>
      <c r="K90" s="234"/>
      <c r="L90" s="234"/>
      <c r="M90" s="234"/>
      <c r="N90" s="234"/>
      <c r="O90" s="234"/>
      <c r="P90" s="234"/>
      <c r="Q90" s="234"/>
      <c r="R90" s="234"/>
    </row>
    <row r="91" spans="4:18" x14ac:dyDescent="0.2">
      <c r="D91" s="234"/>
      <c r="E91" s="234"/>
      <c r="F91" s="234"/>
      <c r="G91" s="234"/>
      <c r="H91" s="234"/>
      <c r="I91" s="234"/>
      <c r="J91" s="234"/>
      <c r="K91" s="234"/>
      <c r="L91" s="234"/>
      <c r="M91" s="234"/>
      <c r="N91" s="234"/>
      <c r="O91" s="234"/>
      <c r="P91" s="234"/>
      <c r="Q91" s="234"/>
      <c r="R91" s="234"/>
    </row>
    <row r="92" spans="4:18" x14ac:dyDescent="0.2">
      <c r="D92" s="234"/>
      <c r="E92" s="234"/>
      <c r="F92" s="234"/>
      <c r="G92" s="234"/>
      <c r="H92" s="234"/>
      <c r="I92" s="234"/>
      <c r="J92" s="234"/>
      <c r="K92" s="234"/>
      <c r="L92" s="234"/>
      <c r="M92" s="234"/>
      <c r="N92" s="234"/>
      <c r="O92" s="234"/>
      <c r="P92" s="234"/>
      <c r="Q92" s="234"/>
      <c r="R92" s="234"/>
    </row>
    <row r="93" spans="4:18" x14ac:dyDescent="0.2">
      <c r="D93" s="234"/>
      <c r="E93" s="234"/>
      <c r="F93" s="234"/>
      <c r="G93" s="234"/>
      <c r="H93" s="234"/>
      <c r="I93" s="234"/>
      <c r="J93" s="234"/>
      <c r="K93" s="234"/>
      <c r="L93" s="234"/>
      <c r="M93" s="234"/>
      <c r="N93" s="234"/>
      <c r="O93" s="234"/>
      <c r="P93" s="234"/>
      <c r="Q93" s="234"/>
      <c r="R93" s="234"/>
    </row>
    <row r="94" spans="4:18" x14ac:dyDescent="0.2">
      <c r="D94" s="234"/>
      <c r="E94" s="234"/>
      <c r="F94" s="234"/>
      <c r="G94" s="234"/>
      <c r="H94" s="234"/>
      <c r="I94" s="234"/>
      <c r="J94" s="234"/>
      <c r="K94" s="234"/>
      <c r="L94" s="234"/>
      <c r="M94" s="234"/>
      <c r="N94" s="234"/>
      <c r="O94" s="234"/>
      <c r="P94" s="234"/>
      <c r="Q94" s="234"/>
      <c r="R94" s="234"/>
    </row>
    <row r="95" spans="4:18" x14ac:dyDescent="0.2">
      <c r="D95" s="234"/>
      <c r="E95" s="234"/>
      <c r="F95" s="234"/>
      <c r="G95" s="234"/>
      <c r="H95" s="234"/>
      <c r="I95" s="234"/>
      <c r="J95" s="234"/>
      <c r="K95" s="234"/>
      <c r="L95" s="234"/>
      <c r="M95" s="234"/>
      <c r="N95" s="234"/>
      <c r="O95" s="234"/>
      <c r="P95" s="234"/>
      <c r="Q95" s="234"/>
      <c r="R95" s="234"/>
    </row>
    <row r="96" spans="4:18" x14ac:dyDescent="0.2">
      <c r="D96" s="234"/>
      <c r="E96" s="234"/>
      <c r="F96" s="234"/>
      <c r="G96" s="234"/>
      <c r="H96" s="234"/>
      <c r="I96" s="234"/>
      <c r="J96" s="234"/>
      <c r="K96" s="234"/>
      <c r="L96" s="234"/>
      <c r="M96" s="234"/>
      <c r="N96" s="234"/>
      <c r="O96" s="234"/>
      <c r="P96" s="234"/>
      <c r="Q96" s="234"/>
      <c r="R96" s="234"/>
    </row>
    <row r="97" spans="2:31" x14ac:dyDescent="0.2">
      <c r="D97" s="234"/>
      <c r="E97" s="234"/>
      <c r="F97" s="234"/>
      <c r="G97" s="234"/>
      <c r="H97" s="234"/>
      <c r="I97" s="234"/>
      <c r="J97" s="234"/>
      <c r="K97" s="234"/>
      <c r="L97" s="234"/>
      <c r="M97" s="234"/>
      <c r="N97" s="234"/>
      <c r="O97" s="234"/>
      <c r="P97" s="234"/>
      <c r="Q97" s="234"/>
      <c r="R97" s="234"/>
    </row>
    <row r="98" spans="2:31" x14ac:dyDescent="0.2">
      <c r="D98" s="234"/>
      <c r="E98" s="234"/>
      <c r="F98" s="234"/>
      <c r="G98" s="234"/>
      <c r="H98" s="234"/>
      <c r="I98" s="234"/>
      <c r="J98" s="234"/>
      <c r="K98" s="234"/>
      <c r="L98" s="234"/>
      <c r="M98" s="234"/>
      <c r="N98" s="234"/>
      <c r="O98" s="234"/>
      <c r="P98" s="234"/>
      <c r="Q98" s="234"/>
      <c r="R98" s="234"/>
    </row>
    <row r="100" spans="2:31" x14ac:dyDescent="0.2">
      <c r="F100" s="44" t="s">
        <v>185</v>
      </c>
      <c r="G100" s="1">
        <v>30</v>
      </c>
      <c r="H100" s="1">
        <f>G100+1</f>
        <v>31</v>
      </c>
      <c r="I100" s="1">
        <f t="shared" ref="I100:AD100" si="7">H100+1</f>
        <v>32</v>
      </c>
      <c r="J100" s="1">
        <f t="shared" si="7"/>
        <v>33</v>
      </c>
      <c r="K100" s="1">
        <f t="shared" si="7"/>
        <v>34</v>
      </c>
      <c r="L100" s="1">
        <f t="shared" si="7"/>
        <v>35</v>
      </c>
      <c r="M100" s="1">
        <f t="shared" si="7"/>
        <v>36</v>
      </c>
      <c r="N100" s="1">
        <f t="shared" si="7"/>
        <v>37</v>
      </c>
      <c r="O100" s="1">
        <f t="shared" si="7"/>
        <v>38</v>
      </c>
      <c r="P100" s="1">
        <f t="shared" si="7"/>
        <v>39</v>
      </c>
      <c r="Q100" s="1">
        <f t="shared" si="7"/>
        <v>40</v>
      </c>
      <c r="R100" s="1">
        <f>Q100+1</f>
        <v>41</v>
      </c>
      <c r="S100" s="1">
        <f t="shared" si="7"/>
        <v>42</v>
      </c>
      <c r="T100" s="1">
        <f t="shared" si="7"/>
        <v>43</v>
      </c>
      <c r="U100" s="1">
        <f t="shared" si="7"/>
        <v>44</v>
      </c>
      <c r="V100" s="1">
        <f t="shared" si="7"/>
        <v>45</v>
      </c>
      <c r="W100" s="1">
        <f t="shared" si="7"/>
        <v>46</v>
      </c>
      <c r="X100" s="1">
        <f t="shared" si="7"/>
        <v>47</v>
      </c>
      <c r="Y100" s="1">
        <f t="shared" si="7"/>
        <v>48</v>
      </c>
      <c r="Z100" s="1">
        <f t="shared" si="7"/>
        <v>49</v>
      </c>
      <c r="AA100" s="1">
        <f t="shared" si="7"/>
        <v>50</v>
      </c>
      <c r="AB100" s="1">
        <f t="shared" si="7"/>
        <v>51</v>
      </c>
      <c r="AC100" s="1">
        <f t="shared" si="7"/>
        <v>52</v>
      </c>
      <c r="AD100" s="1">
        <f t="shared" si="7"/>
        <v>53</v>
      </c>
    </row>
    <row r="101" spans="2:31" x14ac:dyDescent="0.2">
      <c r="B101" s="44" t="s">
        <v>292</v>
      </c>
      <c r="D101" s="44" t="s">
        <v>184</v>
      </c>
      <c r="E101" s="44" t="s">
        <v>293</v>
      </c>
      <c r="F101" s="234" t="str">
        <f ca="1">N29</f>
        <v>Flyg - Inrikes</v>
      </c>
      <c r="G101" s="234" t="str">
        <f ca="1">INDIRECT("N"&amp;G100)</f>
        <v>Flyg - Norden</v>
      </c>
      <c r="H101" s="234" t="str">
        <f t="shared" ref="H101:AD101" ca="1" si="8">INDIRECT("N"&amp;H100)</f>
        <v>Flyg - Europa</v>
      </c>
      <c r="I101" s="234" t="str">
        <f t="shared" ca="1" si="8"/>
        <v>Flyg -  Interkontinentalt</v>
      </c>
      <c r="J101" s="234" t="str">
        <f t="shared" ca="1" si="8"/>
        <v>Flyg - Årskort</v>
      </c>
      <c r="K101" s="234" t="str">
        <f t="shared" ca="1" si="8"/>
        <v>Tåg - Inrikes</v>
      </c>
      <c r="L101" s="234" t="str">
        <f t="shared" ca="1" si="8"/>
        <v>Tåg - Utrikes</v>
      </c>
      <c r="M101" s="234" t="str">
        <f t="shared" ca="1" si="8"/>
        <v>Tåg - Årskort/Dest.kort</v>
      </c>
      <c r="N101" s="234" t="str">
        <f t="shared" ca="1" si="8"/>
        <v>Hotell/Logi</v>
      </c>
      <c r="O101" s="234" t="str">
        <f t="shared" ca="1" si="8"/>
        <v>eVoucher - Inrikes</v>
      </c>
      <c r="P101" s="234" t="str">
        <f t="shared" ca="1" si="8"/>
        <v>eVoucher - Utrikes</v>
      </c>
      <c r="Q101" s="234" t="str">
        <f t="shared" ca="1" si="8"/>
        <v>Hyrbil</v>
      </c>
      <c r="R101" s="234" t="str">
        <f t="shared" ca="1" si="8"/>
        <v>Anslutningstransport - Till/från tåg/flyg</v>
      </c>
      <c r="S101" s="234" t="str">
        <f t="shared" ca="1" si="8"/>
        <v>Buss</v>
      </c>
      <c r="T101" s="234" t="str">
        <f t="shared" ca="1" si="8"/>
        <v>Båt</v>
      </c>
      <c r="U101" s="234" t="str">
        <f t="shared" ca="1" si="8"/>
        <v>Ombokning flyg</v>
      </c>
      <c r="V101" s="234" t="str">
        <f t="shared" ca="1" si="8"/>
        <v>Ombokning tåg</v>
      </c>
      <c r="W101" s="234" t="str">
        <f t="shared" ca="1" si="8"/>
        <v>Ombokning hotell/logi</v>
      </c>
      <c r="X101" s="234" t="str">
        <f t="shared" ca="1" si="8"/>
        <v>Omskrivning</v>
      </c>
      <c r="Y101" s="234" t="str">
        <f t="shared" ca="1" si="8"/>
        <v>Kreditering flyg</v>
      </c>
      <c r="Z101" s="234" t="str">
        <f t="shared" ca="1" si="8"/>
        <v>Kreditering tåg</v>
      </c>
      <c r="AA101" s="234" t="str">
        <f t="shared" ca="1" si="8"/>
        <v>24-timmarsservice</v>
      </c>
      <c r="AB101" s="234" t="str">
        <f t="shared" ca="1" si="8"/>
        <v>Visum</v>
      </c>
      <c r="AC101" s="234" t="str">
        <f t="shared" ca="1" si="8"/>
        <v>Upplägg av profiler</v>
      </c>
      <c r="AD101" s="234" t="str">
        <f t="shared" ca="1" si="8"/>
        <v>Gruppresor</v>
      </c>
      <c r="AE101" s="256"/>
    </row>
    <row r="102" spans="2:31" x14ac:dyDescent="0.2">
      <c r="B102" s="1" t="str">
        <f>INDEX($R$3:$R$9,MATCH(ActiveSheetName,$Q$3:$Q$9,0))</f>
        <v>Välj_Vara_tjanst_1</v>
      </c>
      <c r="D102" s="234" t="s">
        <v>343</v>
      </c>
      <c r="E102" s="44"/>
      <c r="F102" s="234" t="s">
        <v>335</v>
      </c>
      <c r="G102" s="234" t="s">
        <v>335</v>
      </c>
      <c r="H102" s="234" t="s">
        <v>335</v>
      </c>
      <c r="I102" s="234" t="s">
        <v>335</v>
      </c>
      <c r="J102" s="234" t="s">
        <v>335</v>
      </c>
      <c r="K102" s="234" t="s">
        <v>335</v>
      </c>
      <c r="L102" s="234" t="s">
        <v>335</v>
      </c>
      <c r="M102" s="234" t="s">
        <v>335</v>
      </c>
      <c r="N102" s="234" t="s">
        <v>335</v>
      </c>
      <c r="O102" s="234" t="s">
        <v>335</v>
      </c>
      <c r="P102" s="234" t="s">
        <v>335</v>
      </c>
      <c r="Q102" s="234" t="s">
        <v>335</v>
      </c>
      <c r="R102" s="234" t="s">
        <v>335</v>
      </c>
      <c r="S102" s="234" t="s">
        <v>335</v>
      </c>
      <c r="T102" s="234" t="s">
        <v>335</v>
      </c>
      <c r="U102" s="234" t="s">
        <v>335</v>
      </c>
      <c r="V102" s="234" t="s">
        <v>335</v>
      </c>
      <c r="W102" s="234" t="s">
        <v>335</v>
      </c>
      <c r="X102" s="234" t="s">
        <v>335</v>
      </c>
      <c r="Y102" s="234" t="s">
        <v>335</v>
      </c>
      <c r="Z102" s="234" t="s">
        <v>335</v>
      </c>
      <c r="AA102" s="234" t="s">
        <v>335</v>
      </c>
      <c r="AB102" s="234" t="s">
        <v>335</v>
      </c>
      <c r="AC102" s="234" t="s">
        <v>335</v>
      </c>
      <c r="AD102" s="234" t="s">
        <v>335</v>
      </c>
    </row>
    <row r="103" spans="2:31" x14ac:dyDescent="0.2">
      <c r="C103" s="1">
        <v>1</v>
      </c>
      <c r="D103" s="234" t="str" cm="1">
        <f t="array" aca="1" ref="D103" ca="1">INDEX(INDIRECT($B$102),$C103,1)</f>
        <v>Välj Tjänst</v>
      </c>
      <c r="E103" s="234" t="str">
        <f t="shared" ref="E103:E128" si="9">"TblKrvRes"&amp;C103</f>
        <v>TblKrvRes1</v>
      </c>
      <c r="F103" s="234" t="s">
        <v>336</v>
      </c>
      <c r="G103" s="234" t="s">
        <v>336</v>
      </c>
      <c r="H103" s="234" t="s">
        <v>336</v>
      </c>
      <c r="I103" s="234" t="s">
        <v>336</v>
      </c>
      <c r="J103" s="234" t="s">
        <v>336</v>
      </c>
      <c r="K103" s="234" t="s">
        <v>336</v>
      </c>
      <c r="L103" s="234" t="s">
        <v>336</v>
      </c>
      <c r="M103" s="234" t="s">
        <v>336</v>
      </c>
      <c r="N103" s="234" t="s">
        <v>336</v>
      </c>
      <c r="O103" s="234" t="s">
        <v>336</v>
      </c>
      <c r="P103" s="234" t="s">
        <v>336</v>
      </c>
      <c r="Q103" s="234" t="s">
        <v>336</v>
      </c>
      <c r="R103" s="234" t="s">
        <v>336</v>
      </c>
      <c r="S103" s="234" t="s">
        <v>336</v>
      </c>
      <c r="T103" s="234" t="s">
        <v>336</v>
      </c>
      <c r="U103" s="234" t="s">
        <v>336</v>
      </c>
      <c r="V103" s="234" t="s">
        <v>336</v>
      </c>
      <c r="W103" s="234" t="s">
        <v>336</v>
      </c>
      <c r="X103" s="234" t="s">
        <v>336</v>
      </c>
      <c r="Y103" s="234" t="s">
        <v>336</v>
      </c>
      <c r="Z103" s="234" t="s">
        <v>336</v>
      </c>
      <c r="AA103" s="234" t="s">
        <v>336</v>
      </c>
      <c r="AB103" s="234" t="s">
        <v>336</v>
      </c>
      <c r="AC103" s="234" t="s">
        <v>336</v>
      </c>
      <c r="AD103" s="234" t="s">
        <v>336</v>
      </c>
    </row>
    <row r="104" spans="2:31" x14ac:dyDescent="0.2">
      <c r="C104" s="1">
        <v>2</v>
      </c>
      <c r="D104" s="234" t="str" cm="1">
        <f t="array" aca="1" ref="D104" ca="1">INDEX(INDIRECT($B$102),$C104,1)</f>
        <v>Välj Tjänst</v>
      </c>
      <c r="E104" s="234" t="str">
        <f t="shared" si="9"/>
        <v>TblKrvRes2</v>
      </c>
      <c r="F104" s="234" t="s">
        <v>337</v>
      </c>
      <c r="G104" s="234" t="s">
        <v>337</v>
      </c>
      <c r="H104" s="234" t="s">
        <v>337</v>
      </c>
      <c r="I104" s="234" t="s">
        <v>337</v>
      </c>
      <c r="J104" s="234" t="s">
        <v>337</v>
      </c>
      <c r="K104" s="234" t="s">
        <v>337</v>
      </c>
      <c r="L104" s="234" t="s">
        <v>337</v>
      </c>
      <c r="M104" s="234" t="s">
        <v>337</v>
      </c>
      <c r="N104" s="234" t="s">
        <v>337</v>
      </c>
      <c r="O104" s="234" t="s">
        <v>337</v>
      </c>
      <c r="P104" s="234" t="s">
        <v>337</v>
      </c>
      <c r="Q104" s="234" t="s">
        <v>337</v>
      </c>
      <c r="R104" s="234" t="s">
        <v>337</v>
      </c>
      <c r="S104" s="234" t="s">
        <v>337</v>
      </c>
      <c r="T104" s="234" t="s">
        <v>337</v>
      </c>
      <c r="U104" s="234" t="s">
        <v>337</v>
      </c>
      <c r="V104" s="234" t="s">
        <v>337</v>
      </c>
      <c r="W104" s="234" t="s">
        <v>337</v>
      </c>
      <c r="X104" s="234" t="s">
        <v>337</v>
      </c>
      <c r="Y104" s="234" t="s">
        <v>337</v>
      </c>
      <c r="Z104" s="234" t="s">
        <v>337</v>
      </c>
      <c r="AA104" s="234" t="s">
        <v>337</v>
      </c>
      <c r="AB104" s="234" t="s">
        <v>337</v>
      </c>
      <c r="AC104" s="234" t="s">
        <v>337</v>
      </c>
      <c r="AD104" s="234" t="s">
        <v>337</v>
      </c>
    </row>
    <row r="105" spans="2:31" x14ac:dyDescent="0.2">
      <c r="C105" s="1">
        <v>3</v>
      </c>
      <c r="D105" s="234" t="str" cm="1">
        <f t="array" aca="1" ref="D105" ca="1">INDEX(INDIRECT($B$102),$C105,1)</f>
        <v>Välj Tjänst</v>
      </c>
      <c r="E105" s="234" t="str">
        <f t="shared" si="9"/>
        <v>TblKrvRes3</v>
      </c>
      <c r="F105" s="234" t="s">
        <v>338</v>
      </c>
      <c r="G105" s="234" t="s">
        <v>338</v>
      </c>
      <c r="H105" s="234" t="s">
        <v>338</v>
      </c>
      <c r="I105" s="234" t="s">
        <v>338</v>
      </c>
      <c r="J105" s="234" t="s">
        <v>338</v>
      </c>
      <c r="K105" s="234" t="s">
        <v>338</v>
      </c>
      <c r="L105" s="234" t="s">
        <v>338</v>
      </c>
      <c r="M105" s="234" t="s">
        <v>338</v>
      </c>
      <c r="N105" s="234" t="s">
        <v>338</v>
      </c>
      <c r="O105" s="234" t="s">
        <v>338</v>
      </c>
      <c r="P105" s="234" t="s">
        <v>338</v>
      </c>
      <c r="Q105" s="234" t="s">
        <v>338</v>
      </c>
      <c r="R105" s="234" t="s">
        <v>338</v>
      </c>
      <c r="S105" s="234" t="s">
        <v>338</v>
      </c>
      <c r="T105" s="234" t="s">
        <v>338</v>
      </c>
      <c r="U105" s="234" t="s">
        <v>338</v>
      </c>
      <c r="V105" s="234" t="s">
        <v>338</v>
      </c>
      <c r="W105" s="234" t="s">
        <v>338</v>
      </c>
      <c r="X105" s="234" t="s">
        <v>338</v>
      </c>
      <c r="Y105" s="234" t="s">
        <v>338</v>
      </c>
      <c r="Z105" s="234" t="s">
        <v>338</v>
      </c>
      <c r="AA105" s="234" t="s">
        <v>338</v>
      </c>
      <c r="AB105" s="234" t="s">
        <v>338</v>
      </c>
      <c r="AC105" s="234" t="s">
        <v>338</v>
      </c>
      <c r="AD105" s="234" t="s">
        <v>338</v>
      </c>
    </row>
    <row r="106" spans="2:31" x14ac:dyDescent="0.2">
      <c r="C106" s="1">
        <v>4</v>
      </c>
      <c r="D106" s="234" t="str" cm="1">
        <f t="array" aca="1" ref="D106" ca="1">INDEX(INDIRECT($B$102),$C106,1)</f>
        <v>Välj Tjänst</v>
      </c>
      <c r="E106" s="234" t="str">
        <f t="shared" si="9"/>
        <v>TblKrvRes4</v>
      </c>
      <c r="F106" s="234" t="s">
        <v>339</v>
      </c>
      <c r="G106" s="234" t="s">
        <v>339</v>
      </c>
      <c r="H106" s="234" t="s">
        <v>339</v>
      </c>
      <c r="I106" s="234" t="s">
        <v>339</v>
      </c>
      <c r="J106" s="234" t="s">
        <v>339</v>
      </c>
      <c r="K106" s="234" t="s">
        <v>339</v>
      </c>
      <c r="L106" s="234" t="s">
        <v>339</v>
      </c>
      <c r="M106" s="234" t="s">
        <v>339</v>
      </c>
      <c r="N106" s="234" t="s">
        <v>339</v>
      </c>
      <c r="O106" s="234" t="s">
        <v>339</v>
      </c>
      <c r="P106" s="234" t="s">
        <v>339</v>
      </c>
      <c r="Q106" s="234" t="s">
        <v>339</v>
      </c>
      <c r="R106" s="234" t="s">
        <v>339</v>
      </c>
      <c r="S106" s="234" t="s">
        <v>339</v>
      </c>
      <c r="T106" s="234" t="s">
        <v>339</v>
      </c>
      <c r="U106" s="234" t="s">
        <v>339</v>
      </c>
      <c r="V106" s="234" t="s">
        <v>339</v>
      </c>
      <c r="W106" s="234" t="s">
        <v>339</v>
      </c>
      <c r="X106" s="234" t="s">
        <v>339</v>
      </c>
      <c r="Y106" s="234" t="s">
        <v>339</v>
      </c>
      <c r="Z106" s="234" t="s">
        <v>339</v>
      </c>
      <c r="AA106" s="234" t="s">
        <v>339</v>
      </c>
      <c r="AB106" s="234" t="s">
        <v>339</v>
      </c>
      <c r="AC106" s="234" t="s">
        <v>339</v>
      </c>
      <c r="AD106" s="234" t="s">
        <v>339</v>
      </c>
    </row>
    <row r="107" spans="2:31" x14ac:dyDescent="0.2">
      <c r="C107" s="1">
        <v>5</v>
      </c>
      <c r="D107" s="234" t="str" cm="1">
        <f t="array" aca="1" ref="D107" ca="1">INDEX(INDIRECT($B$102),$C107,1)</f>
        <v>Välj Tjänst</v>
      </c>
      <c r="E107" s="234" t="str">
        <f t="shared" si="9"/>
        <v>TblKrvRes5</v>
      </c>
      <c r="F107" s="234" t="s">
        <v>340</v>
      </c>
      <c r="G107" s="234" t="s">
        <v>340</v>
      </c>
      <c r="H107" s="234" t="s">
        <v>340</v>
      </c>
      <c r="I107" s="234" t="s">
        <v>340</v>
      </c>
      <c r="J107" s="234" t="s">
        <v>340</v>
      </c>
      <c r="K107" s="234" t="s">
        <v>340</v>
      </c>
      <c r="L107" s="234" t="s">
        <v>340</v>
      </c>
      <c r="M107" s="234" t="s">
        <v>340</v>
      </c>
      <c r="N107" s="234" t="s">
        <v>340</v>
      </c>
      <c r="O107" s="234" t="s">
        <v>340</v>
      </c>
      <c r="P107" s="234" t="s">
        <v>340</v>
      </c>
      <c r="Q107" s="234" t="s">
        <v>340</v>
      </c>
      <c r="R107" s="234" t="s">
        <v>340</v>
      </c>
      <c r="S107" s="234" t="s">
        <v>340</v>
      </c>
      <c r="T107" s="234" t="s">
        <v>340</v>
      </c>
      <c r="U107" s="234" t="s">
        <v>340</v>
      </c>
      <c r="V107" s="234" t="s">
        <v>340</v>
      </c>
      <c r="W107" s="234" t="s">
        <v>340</v>
      </c>
      <c r="X107" s="234" t="s">
        <v>340</v>
      </c>
      <c r="Y107" s="234" t="s">
        <v>340</v>
      </c>
      <c r="Z107" s="234" t="s">
        <v>340</v>
      </c>
      <c r="AA107" s="234" t="s">
        <v>340</v>
      </c>
      <c r="AB107" s="234" t="s">
        <v>340</v>
      </c>
      <c r="AC107" s="234" t="s">
        <v>340</v>
      </c>
      <c r="AD107" s="234" t="s">
        <v>340</v>
      </c>
    </row>
    <row r="108" spans="2:31" x14ac:dyDescent="0.2">
      <c r="C108" s="1">
        <v>6</v>
      </c>
      <c r="D108" s="234" t="str" cm="1">
        <f t="array" aca="1" ref="D108" ca="1">INDEX(INDIRECT($B$102),$C108,1)</f>
        <v>Välj Tjänst</v>
      </c>
      <c r="E108" s="234" t="str">
        <f t="shared" si="9"/>
        <v>TblKrvRes6</v>
      </c>
      <c r="F108" s="234" t="s">
        <v>341</v>
      </c>
      <c r="G108" s="234" t="s">
        <v>341</v>
      </c>
      <c r="H108" s="234" t="s">
        <v>341</v>
      </c>
      <c r="I108" s="234" t="s">
        <v>341</v>
      </c>
      <c r="J108" s="234" t="s">
        <v>341</v>
      </c>
      <c r="K108" s="234" t="s">
        <v>341</v>
      </c>
      <c r="L108" s="234" t="s">
        <v>341</v>
      </c>
      <c r="M108" s="234" t="s">
        <v>341</v>
      </c>
      <c r="N108" s="234" t="s">
        <v>341</v>
      </c>
      <c r="O108" s="234" t="s">
        <v>341</v>
      </c>
      <c r="P108" s="234" t="s">
        <v>341</v>
      </c>
      <c r="Q108" s="234" t="s">
        <v>341</v>
      </c>
      <c r="R108" s="234" t="s">
        <v>341</v>
      </c>
      <c r="S108" s="234" t="s">
        <v>341</v>
      </c>
      <c r="T108" s="234" t="s">
        <v>341</v>
      </c>
      <c r="U108" s="234" t="s">
        <v>341</v>
      </c>
      <c r="V108" s="234" t="s">
        <v>341</v>
      </c>
      <c r="W108" s="234" t="s">
        <v>341</v>
      </c>
      <c r="X108" s="234" t="s">
        <v>341</v>
      </c>
      <c r="Y108" s="234" t="s">
        <v>341</v>
      </c>
      <c r="Z108" s="234" t="s">
        <v>341</v>
      </c>
      <c r="AA108" s="234" t="s">
        <v>341</v>
      </c>
      <c r="AB108" s="234" t="s">
        <v>341</v>
      </c>
      <c r="AC108" s="234" t="s">
        <v>341</v>
      </c>
      <c r="AD108" s="234" t="s">
        <v>341</v>
      </c>
    </row>
    <row r="109" spans="2:31" x14ac:dyDescent="0.2">
      <c r="C109" s="1">
        <v>7</v>
      </c>
      <c r="D109" s="234" t="str" cm="1">
        <f t="array" aca="1" ref="D109" ca="1">INDEX(INDIRECT($B$102),$C109,1)</f>
        <v>Välj Tjänst</v>
      </c>
      <c r="E109" s="234" t="str">
        <f t="shared" si="9"/>
        <v>TblKrvRes7</v>
      </c>
      <c r="F109" s="234" t="s">
        <v>119</v>
      </c>
      <c r="G109" s="234" t="s">
        <v>119</v>
      </c>
      <c r="H109" s="234" t="s">
        <v>119</v>
      </c>
      <c r="I109" s="234" t="s">
        <v>119</v>
      </c>
      <c r="J109" s="234" t="s">
        <v>119</v>
      </c>
      <c r="K109" s="234" t="s">
        <v>119</v>
      </c>
      <c r="L109" s="234" t="s">
        <v>119</v>
      </c>
      <c r="M109" s="234" t="s">
        <v>119</v>
      </c>
      <c r="N109" s="234" t="s">
        <v>119</v>
      </c>
      <c r="O109" s="234" t="s">
        <v>119</v>
      </c>
      <c r="P109" s="234" t="s">
        <v>119</v>
      </c>
      <c r="Q109" s="234" t="s">
        <v>119</v>
      </c>
      <c r="R109" s="234" t="s">
        <v>119</v>
      </c>
      <c r="S109" s="234" t="s">
        <v>119</v>
      </c>
      <c r="T109" s="234" t="s">
        <v>119</v>
      </c>
      <c r="U109" s="234" t="s">
        <v>119</v>
      </c>
      <c r="V109" s="234" t="s">
        <v>119</v>
      </c>
      <c r="W109" s="234" t="s">
        <v>119</v>
      </c>
      <c r="X109" s="234" t="s">
        <v>119</v>
      </c>
      <c r="Y109" s="234" t="s">
        <v>119</v>
      </c>
      <c r="Z109" s="234" t="s">
        <v>119</v>
      </c>
      <c r="AA109" s="234" t="s">
        <v>119</v>
      </c>
      <c r="AB109" s="234" t="s">
        <v>119</v>
      </c>
      <c r="AC109" s="234" t="s">
        <v>119</v>
      </c>
      <c r="AD109" s="234" t="s">
        <v>119</v>
      </c>
    </row>
    <row r="110" spans="2:31" x14ac:dyDescent="0.2">
      <c r="C110" s="1">
        <v>8</v>
      </c>
      <c r="D110" s="234" t="str" cm="1">
        <f t="array" aca="1" ref="D110" ca="1">INDEX(INDIRECT($B$102),$C110,1)</f>
        <v>Välj Tjänst</v>
      </c>
      <c r="E110" s="234" t="str">
        <f t="shared" si="9"/>
        <v>TblKrvRes8</v>
      </c>
      <c r="F110" s="234" t="s">
        <v>342</v>
      </c>
      <c r="G110" s="234" t="s">
        <v>342</v>
      </c>
      <c r="H110" s="234" t="s">
        <v>342</v>
      </c>
      <c r="I110" s="234" t="s">
        <v>342</v>
      </c>
      <c r="J110" s="234" t="s">
        <v>342</v>
      </c>
      <c r="K110" s="234" t="s">
        <v>342</v>
      </c>
      <c r="L110" s="234" t="s">
        <v>342</v>
      </c>
      <c r="M110" s="234" t="s">
        <v>342</v>
      </c>
      <c r="N110" s="234" t="s">
        <v>342</v>
      </c>
      <c r="O110" s="234" t="s">
        <v>342</v>
      </c>
      <c r="P110" s="234" t="s">
        <v>342</v>
      </c>
      <c r="Q110" s="234" t="s">
        <v>342</v>
      </c>
      <c r="R110" s="234" t="s">
        <v>342</v>
      </c>
      <c r="S110" s="234" t="s">
        <v>342</v>
      </c>
      <c r="T110" s="234" t="s">
        <v>342</v>
      </c>
      <c r="U110" s="234" t="s">
        <v>342</v>
      </c>
      <c r="V110" s="234" t="s">
        <v>342</v>
      </c>
      <c r="W110" s="234" t="s">
        <v>342</v>
      </c>
      <c r="X110" s="234" t="s">
        <v>342</v>
      </c>
      <c r="Y110" s="234" t="s">
        <v>342</v>
      </c>
      <c r="Z110" s="234" t="s">
        <v>342</v>
      </c>
      <c r="AA110" s="234" t="s">
        <v>342</v>
      </c>
      <c r="AB110" s="234" t="s">
        <v>342</v>
      </c>
      <c r="AC110" s="234" t="s">
        <v>342</v>
      </c>
      <c r="AD110" s="234" t="s">
        <v>342</v>
      </c>
    </row>
    <row r="111" spans="2:31" ht="13.5" thickBot="1" x14ac:dyDescent="0.25">
      <c r="C111" s="1">
        <v>9</v>
      </c>
      <c r="D111" s="234" t="str" cm="1">
        <f t="array" aca="1" ref="D111" ca="1">INDEX(INDIRECT($B$102),$C111,1)</f>
        <v>Välj Tjänst</v>
      </c>
      <c r="E111" s="234" t="str">
        <f t="shared" si="9"/>
        <v>TblKrvRes9</v>
      </c>
      <c r="AA111" s="257"/>
      <c r="AB111" s="257"/>
    </row>
    <row r="112" spans="2:31" x14ac:dyDescent="0.2">
      <c r="C112" s="1">
        <v>10</v>
      </c>
      <c r="D112" s="234" t="str" cm="1">
        <f t="array" aca="1" ref="D112" ca="1">INDEX(INDIRECT($B$102),$C112,1)</f>
        <v>Välj Tjänst</v>
      </c>
      <c r="E112" s="234" t="str">
        <f t="shared" si="9"/>
        <v>TblKrvRes10</v>
      </c>
      <c r="F112" s="239" t="str">
        <f ca="1">IFERROR(INDIRECT("D"&amp;F113),"")</f>
        <v>Välj Tjänst</v>
      </c>
      <c r="G112" s="239" t="str">
        <f t="shared" ref="G112:AE112" ca="1" si="10">IFERROR(INDIRECT("D"&amp;G113),"")</f>
        <v>Välj Tjänst</v>
      </c>
      <c r="H112" s="239" t="str">
        <f t="shared" ca="1" si="10"/>
        <v>Välj Tjänst</v>
      </c>
      <c r="I112" s="239" t="str">
        <f t="shared" ca="1" si="10"/>
        <v>Välj Tjänst</v>
      </c>
      <c r="J112" s="239" t="str">
        <f t="shared" ca="1" si="10"/>
        <v>Välj Tjänst</v>
      </c>
      <c r="K112" s="239" t="str">
        <f t="shared" ca="1" si="10"/>
        <v>Välj Tjänst</v>
      </c>
      <c r="L112" s="239" t="str">
        <f t="shared" ca="1" si="10"/>
        <v>Välj Tjänst</v>
      </c>
      <c r="M112" s="239" t="str">
        <f t="shared" ca="1" si="10"/>
        <v>Välj Tjänst</v>
      </c>
      <c r="N112" s="239" t="str">
        <f t="shared" ca="1" si="10"/>
        <v>Välj Tjänst</v>
      </c>
      <c r="O112" s="239" t="str">
        <f t="shared" ca="1" si="10"/>
        <v>Välj Tjänst</v>
      </c>
      <c r="P112" s="239" t="str">
        <f t="shared" ca="1" si="10"/>
        <v>Välj Tjänst</v>
      </c>
      <c r="Q112" s="239" t="str">
        <f t="shared" ca="1" si="10"/>
        <v>Välj Tjänst</v>
      </c>
      <c r="R112" s="239" t="str">
        <f t="shared" ca="1" si="10"/>
        <v>Välj Tjänst</v>
      </c>
      <c r="S112" s="239" t="str">
        <f t="shared" ca="1" si="10"/>
        <v>Välj Tjänst</v>
      </c>
      <c r="T112" s="239" t="str">
        <f t="shared" ca="1" si="10"/>
        <v>Välj Tjänst</v>
      </c>
      <c r="U112" s="239" t="str">
        <f t="shared" ca="1" si="10"/>
        <v>Välj Tjänst</v>
      </c>
      <c r="V112" s="239" t="str">
        <f t="shared" ca="1" si="10"/>
        <v>Välj Tjänst</v>
      </c>
      <c r="W112" s="239" t="str">
        <f t="shared" ca="1" si="10"/>
        <v>Välj Tjänst</v>
      </c>
      <c r="X112" s="239" t="str">
        <f t="shared" ca="1" si="10"/>
        <v>Välj Tjänst</v>
      </c>
      <c r="Y112" s="239" t="str">
        <f t="shared" ca="1" si="10"/>
        <v>Välj Tjänst</v>
      </c>
      <c r="Z112" s="239" t="str">
        <f t="shared" ca="1" si="10"/>
        <v>Välj Tjänst</v>
      </c>
      <c r="AA112" s="239" t="str">
        <f t="shared" ca="1" si="10"/>
        <v>Välj Tjänst</v>
      </c>
      <c r="AB112" s="239" t="str">
        <f t="shared" ca="1" si="10"/>
        <v>Välj Tjänst</v>
      </c>
      <c r="AC112" s="239" t="str">
        <f t="shared" ca="1" si="10"/>
        <v>Välj Tjänst</v>
      </c>
      <c r="AD112" s="239" t="str">
        <f t="shared" ca="1" si="10"/>
        <v>Välj Tjänst</v>
      </c>
      <c r="AE112" s="239" t="str">
        <f t="shared" ca="1" si="10"/>
        <v>Välj Tjänst</v>
      </c>
    </row>
    <row r="113" spans="3:31" x14ac:dyDescent="0.2">
      <c r="C113" s="1">
        <v>11</v>
      </c>
      <c r="D113" s="234" t="str" cm="1">
        <f t="array" aca="1" ref="D113" ca="1">INDEX(INDIRECT($B$102),$C113,1)</f>
        <v>Välj Tjänst</v>
      </c>
      <c r="E113" s="234" t="str">
        <f t="shared" si="9"/>
        <v>TblKrvRes11</v>
      </c>
      <c r="F113" s="234">
        <f>ROW(D103)</f>
        <v>103</v>
      </c>
      <c r="G113" s="234">
        <f>F113+1</f>
        <v>104</v>
      </c>
      <c r="H113" s="234">
        <f t="shared" ref="H113:AE113" si="11">G113+1</f>
        <v>105</v>
      </c>
      <c r="I113" s="234">
        <f t="shared" si="11"/>
        <v>106</v>
      </c>
      <c r="J113" s="234">
        <f t="shared" si="11"/>
        <v>107</v>
      </c>
      <c r="K113" s="234">
        <f t="shared" si="11"/>
        <v>108</v>
      </c>
      <c r="L113" s="234">
        <f t="shared" si="11"/>
        <v>109</v>
      </c>
      <c r="M113" s="234">
        <f t="shared" si="11"/>
        <v>110</v>
      </c>
      <c r="N113" s="234">
        <f t="shared" si="11"/>
        <v>111</v>
      </c>
      <c r="O113" s="234">
        <f t="shared" si="11"/>
        <v>112</v>
      </c>
      <c r="P113" s="234">
        <f t="shared" si="11"/>
        <v>113</v>
      </c>
      <c r="Q113" s="234">
        <f t="shared" si="11"/>
        <v>114</v>
      </c>
      <c r="R113" s="234">
        <f>Q113+1</f>
        <v>115</v>
      </c>
      <c r="S113" s="234">
        <f t="shared" si="11"/>
        <v>116</v>
      </c>
      <c r="T113" s="234">
        <f t="shared" si="11"/>
        <v>117</v>
      </c>
      <c r="U113" s="234">
        <f t="shared" si="11"/>
        <v>118</v>
      </c>
      <c r="V113" s="234">
        <f t="shared" si="11"/>
        <v>119</v>
      </c>
      <c r="W113" s="234">
        <f t="shared" si="11"/>
        <v>120</v>
      </c>
      <c r="X113" s="234">
        <f t="shared" si="11"/>
        <v>121</v>
      </c>
      <c r="Y113" s="234">
        <f t="shared" si="11"/>
        <v>122</v>
      </c>
      <c r="Z113" s="234">
        <f t="shared" si="11"/>
        <v>123</v>
      </c>
      <c r="AA113" s="234">
        <f t="shared" si="11"/>
        <v>124</v>
      </c>
      <c r="AB113" s="234">
        <f t="shared" si="11"/>
        <v>125</v>
      </c>
      <c r="AC113" s="234">
        <f t="shared" si="11"/>
        <v>126</v>
      </c>
      <c r="AD113" s="234">
        <f t="shared" si="11"/>
        <v>127</v>
      </c>
      <c r="AE113" s="234">
        <f t="shared" si="11"/>
        <v>128</v>
      </c>
    </row>
    <row r="114" spans="3:31" x14ac:dyDescent="0.2">
      <c r="C114" s="1">
        <v>12</v>
      </c>
      <c r="D114" s="234" t="str" cm="1">
        <f t="array" aca="1" ref="D114" ca="1">INDEX(INDIRECT($B$102),$C114,1)</f>
        <v>Välj Tjänst</v>
      </c>
      <c r="E114" s="234" t="str">
        <f t="shared" si="9"/>
        <v>TblKrvRes12</v>
      </c>
      <c r="F114" s="1" t="s">
        <v>186</v>
      </c>
      <c r="G114" s="1" t="s">
        <v>187</v>
      </c>
      <c r="H114" s="1" t="s">
        <v>188</v>
      </c>
      <c r="I114" s="1" t="s">
        <v>189</v>
      </c>
      <c r="J114" s="1" t="s">
        <v>190</v>
      </c>
      <c r="K114" s="1" t="s">
        <v>191</v>
      </c>
      <c r="L114" s="1" t="s">
        <v>192</v>
      </c>
      <c r="M114" s="1" t="s">
        <v>193</v>
      </c>
      <c r="N114" s="1" t="s">
        <v>194</v>
      </c>
      <c r="O114" s="1" t="s">
        <v>200</v>
      </c>
      <c r="P114" s="1" t="s">
        <v>201</v>
      </c>
      <c r="Q114" s="1" t="s">
        <v>202</v>
      </c>
      <c r="R114" s="1" t="s">
        <v>203</v>
      </c>
      <c r="S114" s="1" t="s">
        <v>204</v>
      </c>
      <c r="T114" s="1" t="s">
        <v>205</v>
      </c>
      <c r="U114" s="1" t="s">
        <v>206</v>
      </c>
      <c r="V114" s="1" t="s">
        <v>207</v>
      </c>
      <c r="W114" s="1" t="s">
        <v>208</v>
      </c>
      <c r="X114" s="1" t="s">
        <v>209</v>
      </c>
      <c r="Y114" s="1" t="s">
        <v>210</v>
      </c>
      <c r="Z114" s="1" t="s">
        <v>423</v>
      </c>
      <c r="AA114" s="1" t="s">
        <v>424</v>
      </c>
      <c r="AB114" s="1" t="s">
        <v>425</v>
      </c>
      <c r="AC114" s="1" t="s">
        <v>426</v>
      </c>
      <c r="AD114" s="1" t="s">
        <v>427</v>
      </c>
      <c r="AE114" s="1" t="s">
        <v>428</v>
      </c>
    </row>
    <row r="115" spans="3:31" x14ac:dyDescent="0.2">
      <c r="C115" s="1">
        <v>13</v>
      </c>
      <c r="D115" s="234" t="str" cm="1">
        <f t="array" aca="1" ref="D115" ca="1">INDEX(INDIRECT($B$102),$C115,1)</f>
        <v>Välj Tjänst</v>
      </c>
      <c r="E115" s="234" t="str">
        <f t="shared" si="9"/>
        <v>TblKrvRes13</v>
      </c>
      <c r="F115" s="258" t="str">
        <f ca="1">IFERROR(INDEX($F102:$AD102,MATCH(F$112,$F$101:$AD$101,0)),"")</f>
        <v/>
      </c>
      <c r="G115" s="258" t="str">
        <f t="shared" ref="G115:Y115" ca="1" si="12">IFERROR(INDEX($F102:$AD102,MATCH(G$112,$F$101:$AD$101,0)),"")</f>
        <v/>
      </c>
      <c r="H115" s="258" t="str">
        <f t="shared" ca="1" si="12"/>
        <v/>
      </c>
      <c r="I115" s="258" t="str">
        <f t="shared" ca="1" si="12"/>
        <v/>
      </c>
      <c r="J115" s="258" t="str">
        <f t="shared" ca="1" si="12"/>
        <v/>
      </c>
      <c r="K115" s="258" t="str">
        <f t="shared" ca="1" si="12"/>
        <v/>
      </c>
      <c r="L115" s="258" t="str">
        <f t="shared" ca="1" si="12"/>
        <v/>
      </c>
      <c r="M115" s="258" t="str">
        <f t="shared" ca="1" si="12"/>
        <v/>
      </c>
      <c r="N115" s="258" t="str">
        <f t="shared" ca="1" si="12"/>
        <v/>
      </c>
      <c r="O115" s="258" t="str">
        <f t="shared" ca="1" si="12"/>
        <v/>
      </c>
      <c r="P115" s="258" t="str">
        <f t="shared" ca="1" si="12"/>
        <v/>
      </c>
      <c r="Q115" s="258" t="str">
        <f t="shared" ca="1" si="12"/>
        <v/>
      </c>
      <c r="R115" s="258" t="str">
        <f t="shared" ca="1" si="12"/>
        <v/>
      </c>
      <c r="S115" s="258" t="str">
        <f t="shared" ca="1" si="12"/>
        <v/>
      </c>
      <c r="T115" s="258" t="str">
        <f t="shared" ca="1" si="12"/>
        <v/>
      </c>
      <c r="U115" s="258" t="str">
        <f t="shared" ca="1" si="12"/>
        <v/>
      </c>
      <c r="V115" s="258" t="str">
        <f t="shared" ca="1" si="12"/>
        <v/>
      </c>
      <c r="W115" s="258" t="str">
        <f t="shared" ca="1" si="12"/>
        <v/>
      </c>
      <c r="X115" s="258" t="str">
        <f t="shared" ca="1" si="12"/>
        <v/>
      </c>
      <c r="Y115" s="258" t="str">
        <f t="shared" ca="1" si="12"/>
        <v/>
      </c>
      <c r="Z115" s="258" t="str">
        <f t="shared" ref="Z115:AA115" ca="1" si="13">IFERROR(INDEX($F102:$AD102,MATCH(Z$112,$F$101:$AD$101,0)),"")</f>
        <v/>
      </c>
      <c r="AA115" s="258" t="str">
        <f t="shared" ca="1" si="13"/>
        <v/>
      </c>
      <c r="AB115" s="258" t="str">
        <f t="shared" ref="AB115:AE115" ca="1" si="14">IFERROR(INDEX($F102:$AD102,MATCH(AB$112,$F$101:$AD$101,0)),"")</f>
        <v/>
      </c>
      <c r="AC115" s="258" t="str">
        <f t="shared" ca="1" si="14"/>
        <v/>
      </c>
      <c r="AD115" s="258" t="str">
        <f t="shared" ca="1" si="14"/>
        <v/>
      </c>
      <c r="AE115" s="258" t="str">
        <f t="shared" ca="1" si="14"/>
        <v/>
      </c>
    </row>
    <row r="116" spans="3:31" x14ac:dyDescent="0.2">
      <c r="C116" s="1">
        <v>14</v>
      </c>
      <c r="D116" s="234" t="str" cm="1">
        <f t="array" aca="1" ref="D116" ca="1">INDEX(INDIRECT($B$102),$C116,1)</f>
        <v>Välj Tjänst</v>
      </c>
      <c r="E116" s="234" t="str">
        <f t="shared" si="9"/>
        <v>TblKrvRes14</v>
      </c>
      <c r="F116" s="258" t="str">
        <f t="shared" ref="F116:Y116" ca="1" si="15">IFERROR(INDEX($F103:$AD103,MATCH(F$112,$F$101:$AD$101,0)),"")</f>
        <v/>
      </c>
      <c r="G116" s="258" t="str">
        <f t="shared" ca="1" si="15"/>
        <v/>
      </c>
      <c r="H116" s="258" t="str">
        <f t="shared" ca="1" si="15"/>
        <v/>
      </c>
      <c r="I116" s="258" t="str">
        <f t="shared" ca="1" si="15"/>
        <v/>
      </c>
      <c r="J116" s="258" t="str">
        <f t="shared" ca="1" si="15"/>
        <v/>
      </c>
      <c r="K116" s="258" t="str">
        <f t="shared" ca="1" si="15"/>
        <v/>
      </c>
      <c r="L116" s="258" t="str">
        <f t="shared" ca="1" si="15"/>
        <v/>
      </c>
      <c r="M116" s="258" t="str">
        <f t="shared" ca="1" si="15"/>
        <v/>
      </c>
      <c r="N116" s="258" t="str">
        <f t="shared" ca="1" si="15"/>
        <v/>
      </c>
      <c r="O116" s="258" t="str">
        <f t="shared" ca="1" si="15"/>
        <v/>
      </c>
      <c r="P116" s="258" t="str">
        <f t="shared" ca="1" si="15"/>
        <v/>
      </c>
      <c r="Q116" s="258" t="str">
        <f t="shared" ca="1" si="15"/>
        <v/>
      </c>
      <c r="R116" s="258" t="str">
        <f t="shared" ca="1" si="15"/>
        <v/>
      </c>
      <c r="S116" s="258" t="str">
        <f t="shared" ca="1" si="15"/>
        <v/>
      </c>
      <c r="T116" s="258" t="str">
        <f t="shared" ca="1" si="15"/>
        <v/>
      </c>
      <c r="U116" s="258" t="str">
        <f t="shared" ca="1" si="15"/>
        <v/>
      </c>
      <c r="V116" s="258" t="str">
        <f t="shared" ca="1" si="15"/>
        <v/>
      </c>
      <c r="W116" s="258" t="str">
        <f t="shared" ca="1" si="15"/>
        <v/>
      </c>
      <c r="X116" s="258" t="str">
        <f t="shared" ca="1" si="15"/>
        <v/>
      </c>
      <c r="Y116" s="258" t="str">
        <f t="shared" ca="1" si="15"/>
        <v/>
      </c>
      <c r="Z116" s="258" t="str">
        <f t="shared" ref="Z116:AA116" ca="1" si="16">IFERROR(INDEX($F103:$AD103,MATCH(Z$112,$F$101:$AD$101,0)),"")</f>
        <v/>
      </c>
      <c r="AA116" s="258" t="str">
        <f t="shared" ca="1" si="16"/>
        <v/>
      </c>
      <c r="AB116" s="258" t="str">
        <f t="shared" ref="AB116:AE116" ca="1" si="17">IFERROR(INDEX($F103:$AD103,MATCH(AB$112,$F$101:$AD$101,0)),"")</f>
        <v/>
      </c>
      <c r="AC116" s="258" t="str">
        <f t="shared" ca="1" si="17"/>
        <v/>
      </c>
      <c r="AD116" s="258" t="str">
        <f t="shared" ca="1" si="17"/>
        <v/>
      </c>
      <c r="AE116" s="258" t="str">
        <f t="shared" ca="1" si="17"/>
        <v/>
      </c>
    </row>
    <row r="117" spans="3:31" x14ac:dyDescent="0.2">
      <c r="C117" s="1">
        <v>15</v>
      </c>
      <c r="D117" s="234" t="str" cm="1">
        <f t="array" aca="1" ref="D117" ca="1">INDEX(INDIRECT($B$102),$C117,1)</f>
        <v>Välj Tjänst</v>
      </c>
      <c r="E117" s="234" t="str">
        <f t="shared" si="9"/>
        <v>TblKrvRes15</v>
      </c>
      <c r="F117" s="258" t="str">
        <f t="shared" ref="F117:Y117" ca="1" si="18">IFERROR(INDEX($F104:$AD104,MATCH(F$112,$F$101:$AD$101,0)),"")</f>
        <v/>
      </c>
      <c r="G117" s="258" t="str">
        <f t="shared" ca="1" si="18"/>
        <v/>
      </c>
      <c r="H117" s="258" t="str">
        <f t="shared" ca="1" si="18"/>
        <v/>
      </c>
      <c r="I117" s="258" t="str">
        <f t="shared" ca="1" si="18"/>
        <v/>
      </c>
      <c r="J117" s="258" t="str">
        <f t="shared" ca="1" si="18"/>
        <v/>
      </c>
      <c r="K117" s="258" t="str">
        <f t="shared" ca="1" si="18"/>
        <v/>
      </c>
      <c r="L117" s="258" t="str">
        <f t="shared" ca="1" si="18"/>
        <v/>
      </c>
      <c r="M117" s="258" t="str">
        <f t="shared" ca="1" si="18"/>
        <v/>
      </c>
      <c r="N117" s="258" t="str">
        <f t="shared" ca="1" si="18"/>
        <v/>
      </c>
      <c r="O117" s="258" t="str">
        <f t="shared" ca="1" si="18"/>
        <v/>
      </c>
      <c r="P117" s="258" t="str">
        <f t="shared" ca="1" si="18"/>
        <v/>
      </c>
      <c r="Q117" s="258" t="str">
        <f t="shared" ca="1" si="18"/>
        <v/>
      </c>
      <c r="R117" s="258" t="str">
        <f t="shared" ca="1" si="18"/>
        <v/>
      </c>
      <c r="S117" s="258" t="str">
        <f t="shared" ca="1" si="18"/>
        <v/>
      </c>
      <c r="T117" s="258" t="str">
        <f t="shared" ca="1" si="18"/>
        <v/>
      </c>
      <c r="U117" s="258" t="str">
        <f t="shared" ca="1" si="18"/>
        <v/>
      </c>
      <c r="V117" s="258" t="str">
        <f t="shared" ca="1" si="18"/>
        <v/>
      </c>
      <c r="W117" s="258" t="str">
        <f t="shared" ca="1" si="18"/>
        <v/>
      </c>
      <c r="X117" s="258" t="str">
        <f t="shared" ca="1" si="18"/>
        <v/>
      </c>
      <c r="Y117" s="258" t="str">
        <f t="shared" ca="1" si="18"/>
        <v/>
      </c>
      <c r="Z117" s="258" t="str">
        <f t="shared" ref="Z117:AA117" ca="1" si="19">IFERROR(INDEX($F104:$AD104,MATCH(Z$112,$F$101:$AD$101,0)),"")</f>
        <v/>
      </c>
      <c r="AA117" s="258" t="str">
        <f t="shared" ca="1" si="19"/>
        <v/>
      </c>
      <c r="AB117" s="258" t="str">
        <f t="shared" ref="AB117:AE117" ca="1" si="20">IFERROR(INDEX($F104:$AD104,MATCH(AB$112,$F$101:$AD$101,0)),"")</f>
        <v/>
      </c>
      <c r="AC117" s="258" t="str">
        <f t="shared" ca="1" si="20"/>
        <v/>
      </c>
      <c r="AD117" s="258" t="str">
        <f t="shared" ca="1" si="20"/>
        <v/>
      </c>
      <c r="AE117" s="258" t="str">
        <f t="shared" ca="1" si="20"/>
        <v/>
      </c>
    </row>
    <row r="118" spans="3:31" x14ac:dyDescent="0.2">
      <c r="C118" s="1">
        <v>16</v>
      </c>
      <c r="D118" s="234" t="str" cm="1">
        <f t="array" aca="1" ref="D118" ca="1">INDEX(INDIRECT($B$102),$C118,1)</f>
        <v>Välj Tjänst</v>
      </c>
      <c r="E118" s="234" t="str">
        <f t="shared" si="9"/>
        <v>TblKrvRes16</v>
      </c>
      <c r="F118" s="258" t="str">
        <f t="shared" ref="F118:Y118" ca="1" si="21">IFERROR(INDEX($F105:$AD105,MATCH(F$112,$F$101:$AD$101,0)),"")</f>
        <v/>
      </c>
      <c r="G118" s="258" t="str">
        <f t="shared" ca="1" si="21"/>
        <v/>
      </c>
      <c r="H118" s="258" t="str">
        <f t="shared" ca="1" si="21"/>
        <v/>
      </c>
      <c r="I118" s="258" t="str">
        <f t="shared" ca="1" si="21"/>
        <v/>
      </c>
      <c r="J118" s="258" t="str">
        <f t="shared" ca="1" si="21"/>
        <v/>
      </c>
      <c r="K118" s="258" t="str">
        <f t="shared" ca="1" si="21"/>
        <v/>
      </c>
      <c r="L118" s="258" t="str">
        <f t="shared" ca="1" si="21"/>
        <v/>
      </c>
      <c r="M118" s="258" t="str">
        <f t="shared" ca="1" si="21"/>
        <v/>
      </c>
      <c r="N118" s="258" t="str">
        <f t="shared" ca="1" si="21"/>
        <v/>
      </c>
      <c r="O118" s="258" t="str">
        <f t="shared" ca="1" si="21"/>
        <v/>
      </c>
      <c r="P118" s="258" t="str">
        <f t="shared" ca="1" si="21"/>
        <v/>
      </c>
      <c r="Q118" s="258" t="str">
        <f t="shared" ca="1" si="21"/>
        <v/>
      </c>
      <c r="R118" s="258" t="str">
        <f t="shared" ca="1" si="21"/>
        <v/>
      </c>
      <c r="S118" s="258" t="str">
        <f t="shared" ca="1" si="21"/>
        <v/>
      </c>
      <c r="T118" s="258" t="str">
        <f t="shared" ca="1" si="21"/>
        <v/>
      </c>
      <c r="U118" s="258" t="str">
        <f t="shared" ca="1" si="21"/>
        <v/>
      </c>
      <c r="V118" s="258" t="str">
        <f t="shared" ca="1" si="21"/>
        <v/>
      </c>
      <c r="W118" s="258" t="str">
        <f t="shared" ca="1" si="21"/>
        <v/>
      </c>
      <c r="X118" s="258" t="str">
        <f t="shared" ca="1" si="21"/>
        <v/>
      </c>
      <c r="Y118" s="258" t="str">
        <f t="shared" ca="1" si="21"/>
        <v/>
      </c>
      <c r="Z118" s="258" t="str">
        <f t="shared" ref="Z118:AA118" ca="1" si="22">IFERROR(INDEX($F105:$AD105,MATCH(Z$112,$F$101:$AD$101,0)),"")</f>
        <v/>
      </c>
      <c r="AA118" s="258" t="str">
        <f t="shared" ca="1" si="22"/>
        <v/>
      </c>
      <c r="AB118" s="258" t="str">
        <f t="shared" ref="AB118:AE118" ca="1" si="23">IFERROR(INDEX($F105:$AD105,MATCH(AB$112,$F$101:$AD$101,0)),"")</f>
        <v/>
      </c>
      <c r="AC118" s="258" t="str">
        <f t="shared" ca="1" si="23"/>
        <v/>
      </c>
      <c r="AD118" s="258" t="str">
        <f t="shared" ca="1" si="23"/>
        <v/>
      </c>
      <c r="AE118" s="258" t="str">
        <f t="shared" ca="1" si="23"/>
        <v/>
      </c>
    </row>
    <row r="119" spans="3:31" x14ac:dyDescent="0.2">
      <c r="C119" s="1">
        <v>17</v>
      </c>
      <c r="D119" s="234" t="str" cm="1">
        <f t="array" aca="1" ref="D119" ca="1">INDEX(INDIRECT($B$102),$C119,1)</f>
        <v>Välj Tjänst</v>
      </c>
      <c r="E119" s="234" t="str">
        <f t="shared" si="9"/>
        <v>TblKrvRes17</v>
      </c>
      <c r="F119" s="258" t="str">
        <f t="shared" ref="F119:Y119" ca="1" si="24">IFERROR(INDEX($F106:$AD106,MATCH(F$112,$F$101:$AD$101,0)),"")</f>
        <v/>
      </c>
      <c r="G119" s="258" t="str">
        <f t="shared" ca="1" si="24"/>
        <v/>
      </c>
      <c r="H119" s="258" t="str">
        <f t="shared" ca="1" si="24"/>
        <v/>
      </c>
      <c r="I119" s="258" t="str">
        <f t="shared" ca="1" si="24"/>
        <v/>
      </c>
      <c r="J119" s="258" t="str">
        <f t="shared" ca="1" si="24"/>
        <v/>
      </c>
      <c r="K119" s="258" t="str">
        <f t="shared" ca="1" si="24"/>
        <v/>
      </c>
      <c r="L119" s="258" t="str">
        <f t="shared" ca="1" si="24"/>
        <v/>
      </c>
      <c r="M119" s="258" t="str">
        <f t="shared" ca="1" si="24"/>
        <v/>
      </c>
      <c r="N119" s="258" t="str">
        <f t="shared" ca="1" si="24"/>
        <v/>
      </c>
      <c r="O119" s="258" t="str">
        <f t="shared" ca="1" si="24"/>
        <v/>
      </c>
      <c r="P119" s="258" t="str">
        <f t="shared" ca="1" si="24"/>
        <v/>
      </c>
      <c r="Q119" s="258" t="str">
        <f t="shared" ca="1" si="24"/>
        <v/>
      </c>
      <c r="R119" s="258" t="str">
        <f t="shared" ca="1" si="24"/>
        <v/>
      </c>
      <c r="S119" s="258" t="str">
        <f t="shared" ca="1" si="24"/>
        <v/>
      </c>
      <c r="T119" s="258" t="str">
        <f t="shared" ca="1" si="24"/>
        <v/>
      </c>
      <c r="U119" s="258" t="str">
        <f t="shared" ca="1" si="24"/>
        <v/>
      </c>
      <c r="V119" s="258" t="str">
        <f t="shared" ca="1" si="24"/>
        <v/>
      </c>
      <c r="W119" s="258" t="str">
        <f t="shared" ca="1" si="24"/>
        <v/>
      </c>
      <c r="X119" s="258" t="str">
        <f t="shared" ca="1" si="24"/>
        <v/>
      </c>
      <c r="Y119" s="258" t="str">
        <f t="shared" ca="1" si="24"/>
        <v/>
      </c>
      <c r="Z119" s="258" t="str">
        <f t="shared" ref="Z119:AA119" ca="1" si="25">IFERROR(INDEX($F106:$AD106,MATCH(Z$112,$F$101:$AD$101,0)),"")</f>
        <v/>
      </c>
      <c r="AA119" s="258" t="str">
        <f t="shared" ca="1" si="25"/>
        <v/>
      </c>
      <c r="AB119" s="258" t="str">
        <f t="shared" ref="AB119:AE119" ca="1" si="26">IFERROR(INDEX($F106:$AD106,MATCH(AB$112,$F$101:$AD$101,0)),"")</f>
        <v/>
      </c>
      <c r="AC119" s="258" t="str">
        <f t="shared" ca="1" si="26"/>
        <v/>
      </c>
      <c r="AD119" s="258" t="str">
        <f t="shared" ca="1" si="26"/>
        <v/>
      </c>
      <c r="AE119" s="258" t="str">
        <f t="shared" ca="1" si="26"/>
        <v/>
      </c>
    </row>
    <row r="120" spans="3:31" x14ac:dyDescent="0.2">
      <c r="C120" s="1">
        <v>18</v>
      </c>
      <c r="D120" s="234" t="str" cm="1">
        <f t="array" aca="1" ref="D120" ca="1">INDEX(INDIRECT($B$102),$C120,1)</f>
        <v>Välj Tjänst</v>
      </c>
      <c r="E120" s="234" t="str">
        <f t="shared" si="9"/>
        <v>TblKrvRes18</v>
      </c>
      <c r="F120" s="258" t="str">
        <f t="shared" ref="F120:Y120" ca="1" si="27">IFERROR(INDEX($F107:$AD107,MATCH(F$112,$F$101:$AD$101,0)),"")</f>
        <v/>
      </c>
      <c r="G120" s="258" t="str">
        <f t="shared" ca="1" si="27"/>
        <v/>
      </c>
      <c r="H120" s="258" t="str">
        <f t="shared" ca="1" si="27"/>
        <v/>
      </c>
      <c r="I120" s="258" t="str">
        <f t="shared" ca="1" si="27"/>
        <v/>
      </c>
      <c r="J120" s="258" t="str">
        <f t="shared" ca="1" si="27"/>
        <v/>
      </c>
      <c r="K120" s="258" t="str">
        <f t="shared" ca="1" si="27"/>
        <v/>
      </c>
      <c r="L120" s="258" t="str">
        <f t="shared" ca="1" si="27"/>
        <v/>
      </c>
      <c r="M120" s="258" t="str">
        <f t="shared" ca="1" si="27"/>
        <v/>
      </c>
      <c r="N120" s="258" t="str">
        <f t="shared" ca="1" si="27"/>
        <v/>
      </c>
      <c r="O120" s="258" t="str">
        <f t="shared" ca="1" si="27"/>
        <v/>
      </c>
      <c r="P120" s="258" t="str">
        <f t="shared" ca="1" si="27"/>
        <v/>
      </c>
      <c r="Q120" s="258" t="str">
        <f t="shared" ca="1" si="27"/>
        <v/>
      </c>
      <c r="R120" s="258" t="str">
        <f t="shared" ca="1" si="27"/>
        <v/>
      </c>
      <c r="S120" s="258" t="str">
        <f t="shared" ca="1" si="27"/>
        <v/>
      </c>
      <c r="T120" s="258" t="str">
        <f t="shared" ca="1" si="27"/>
        <v/>
      </c>
      <c r="U120" s="258" t="str">
        <f t="shared" ca="1" si="27"/>
        <v/>
      </c>
      <c r="V120" s="258" t="str">
        <f t="shared" ca="1" si="27"/>
        <v/>
      </c>
      <c r="W120" s="258" t="str">
        <f t="shared" ca="1" si="27"/>
        <v/>
      </c>
      <c r="X120" s="258" t="str">
        <f t="shared" ca="1" si="27"/>
        <v/>
      </c>
      <c r="Y120" s="258" t="str">
        <f t="shared" ca="1" si="27"/>
        <v/>
      </c>
      <c r="Z120" s="258" t="str">
        <f t="shared" ref="Z120:AA120" ca="1" si="28">IFERROR(INDEX($F107:$AD107,MATCH(Z$112,$F$101:$AD$101,0)),"")</f>
        <v/>
      </c>
      <c r="AA120" s="258" t="str">
        <f t="shared" ca="1" si="28"/>
        <v/>
      </c>
      <c r="AB120" s="258" t="str">
        <f t="shared" ref="AB120:AE120" ca="1" si="29">IFERROR(INDEX($F107:$AD107,MATCH(AB$112,$F$101:$AD$101,0)),"")</f>
        <v/>
      </c>
      <c r="AC120" s="258" t="str">
        <f t="shared" ca="1" si="29"/>
        <v/>
      </c>
      <c r="AD120" s="258" t="str">
        <f t="shared" ca="1" si="29"/>
        <v/>
      </c>
      <c r="AE120" s="258" t="str">
        <f t="shared" ca="1" si="29"/>
        <v/>
      </c>
    </row>
    <row r="121" spans="3:31" x14ac:dyDescent="0.2">
      <c r="C121" s="1">
        <v>19</v>
      </c>
      <c r="D121" s="234" t="str" cm="1">
        <f t="array" aca="1" ref="D121" ca="1">INDEX(INDIRECT($B$102),$C121,1)</f>
        <v>Välj Tjänst</v>
      </c>
      <c r="E121" s="234" t="str">
        <f t="shared" si="9"/>
        <v>TblKrvRes19</v>
      </c>
      <c r="F121" s="258" t="str">
        <f t="shared" ref="F121:Y121" ca="1" si="30">IFERROR(INDEX($F108:$AD108,MATCH(F$112,$F$101:$AD$101,0)),"")</f>
        <v/>
      </c>
      <c r="G121" s="258" t="str">
        <f t="shared" ca="1" si="30"/>
        <v/>
      </c>
      <c r="H121" s="258" t="str">
        <f t="shared" ca="1" si="30"/>
        <v/>
      </c>
      <c r="I121" s="258" t="str">
        <f t="shared" ca="1" si="30"/>
        <v/>
      </c>
      <c r="J121" s="258" t="str">
        <f t="shared" ca="1" si="30"/>
        <v/>
      </c>
      <c r="K121" s="258" t="str">
        <f t="shared" ca="1" si="30"/>
        <v/>
      </c>
      <c r="L121" s="258" t="str">
        <f t="shared" ca="1" si="30"/>
        <v/>
      </c>
      <c r="M121" s="258" t="str">
        <f t="shared" ca="1" si="30"/>
        <v/>
      </c>
      <c r="N121" s="258" t="str">
        <f t="shared" ca="1" si="30"/>
        <v/>
      </c>
      <c r="O121" s="258" t="str">
        <f t="shared" ca="1" si="30"/>
        <v/>
      </c>
      <c r="P121" s="258" t="str">
        <f t="shared" ca="1" si="30"/>
        <v/>
      </c>
      <c r="Q121" s="258" t="str">
        <f t="shared" ca="1" si="30"/>
        <v/>
      </c>
      <c r="R121" s="258" t="str">
        <f t="shared" ca="1" si="30"/>
        <v/>
      </c>
      <c r="S121" s="258" t="str">
        <f t="shared" ca="1" si="30"/>
        <v/>
      </c>
      <c r="T121" s="258" t="str">
        <f t="shared" ca="1" si="30"/>
        <v/>
      </c>
      <c r="U121" s="258" t="str">
        <f t="shared" ca="1" si="30"/>
        <v/>
      </c>
      <c r="V121" s="258" t="str">
        <f t="shared" ca="1" si="30"/>
        <v/>
      </c>
      <c r="W121" s="258" t="str">
        <f t="shared" ca="1" si="30"/>
        <v/>
      </c>
      <c r="X121" s="258" t="str">
        <f t="shared" ca="1" si="30"/>
        <v/>
      </c>
      <c r="Y121" s="258" t="str">
        <f t="shared" ca="1" si="30"/>
        <v/>
      </c>
      <c r="Z121" s="258" t="str">
        <f t="shared" ref="Z121:AA121" ca="1" si="31">IFERROR(INDEX($F108:$AD108,MATCH(Z$112,$F$101:$AD$101,0)),"")</f>
        <v/>
      </c>
      <c r="AA121" s="258" t="str">
        <f t="shared" ca="1" si="31"/>
        <v/>
      </c>
      <c r="AB121" s="258" t="str">
        <f t="shared" ref="AB121:AE121" ca="1" si="32">IFERROR(INDEX($F108:$AD108,MATCH(AB$112,$F$101:$AD$101,0)),"")</f>
        <v/>
      </c>
      <c r="AC121" s="258" t="str">
        <f t="shared" ca="1" si="32"/>
        <v/>
      </c>
      <c r="AD121" s="258" t="str">
        <f t="shared" ca="1" si="32"/>
        <v/>
      </c>
      <c r="AE121" s="258" t="str">
        <f t="shared" ca="1" si="32"/>
        <v/>
      </c>
    </row>
    <row r="122" spans="3:31" x14ac:dyDescent="0.2">
      <c r="C122" s="1">
        <v>20</v>
      </c>
      <c r="D122" s="234" t="str" cm="1">
        <f t="array" aca="1" ref="D122" ca="1">INDEX(INDIRECT($B$102),$C122,1)</f>
        <v>Välj Tjänst</v>
      </c>
      <c r="E122" s="234" t="str">
        <f t="shared" si="9"/>
        <v>TblKrvRes20</v>
      </c>
      <c r="F122" s="258" t="str">
        <f t="shared" ref="F122:Y122" ca="1" si="33">IFERROR(INDEX($F109:$AD109,MATCH(F$112,$F$101:$AD$101,0)),"")</f>
        <v/>
      </c>
      <c r="G122" s="258" t="str">
        <f t="shared" ca="1" si="33"/>
        <v/>
      </c>
      <c r="H122" s="258" t="str">
        <f t="shared" ca="1" si="33"/>
        <v/>
      </c>
      <c r="I122" s="258" t="str">
        <f t="shared" ca="1" si="33"/>
        <v/>
      </c>
      <c r="J122" s="258" t="str">
        <f t="shared" ca="1" si="33"/>
        <v/>
      </c>
      <c r="K122" s="258" t="str">
        <f t="shared" ca="1" si="33"/>
        <v/>
      </c>
      <c r="L122" s="258" t="str">
        <f t="shared" ca="1" si="33"/>
        <v/>
      </c>
      <c r="M122" s="258" t="str">
        <f t="shared" ca="1" si="33"/>
        <v/>
      </c>
      <c r="N122" s="258" t="str">
        <f t="shared" ca="1" si="33"/>
        <v/>
      </c>
      <c r="O122" s="258" t="str">
        <f t="shared" ca="1" si="33"/>
        <v/>
      </c>
      <c r="P122" s="258" t="str">
        <f t="shared" ca="1" si="33"/>
        <v/>
      </c>
      <c r="Q122" s="258" t="str">
        <f t="shared" ca="1" si="33"/>
        <v/>
      </c>
      <c r="R122" s="258" t="str">
        <f t="shared" ca="1" si="33"/>
        <v/>
      </c>
      <c r="S122" s="258" t="str">
        <f t="shared" ca="1" si="33"/>
        <v/>
      </c>
      <c r="T122" s="258" t="str">
        <f t="shared" ca="1" si="33"/>
        <v/>
      </c>
      <c r="U122" s="258" t="str">
        <f t="shared" ca="1" si="33"/>
        <v/>
      </c>
      <c r="V122" s="258" t="str">
        <f t="shared" ca="1" si="33"/>
        <v/>
      </c>
      <c r="W122" s="258" t="str">
        <f t="shared" ca="1" si="33"/>
        <v/>
      </c>
      <c r="X122" s="258" t="str">
        <f t="shared" ca="1" si="33"/>
        <v/>
      </c>
      <c r="Y122" s="258" t="str">
        <f t="shared" ca="1" si="33"/>
        <v/>
      </c>
      <c r="Z122" s="258" t="str">
        <f t="shared" ref="Z122:AA122" ca="1" si="34">IFERROR(INDEX($F109:$AD109,MATCH(Z$112,$F$101:$AD$101,0)),"")</f>
        <v/>
      </c>
      <c r="AA122" s="258" t="str">
        <f t="shared" ca="1" si="34"/>
        <v/>
      </c>
      <c r="AB122" s="258" t="str">
        <f t="shared" ref="AB122:AE122" ca="1" si="35">IFERROR(INDEX($F109:$AD109,MATCH(AB$112,$F$101:$AD$101,0)),"")</f>
        <v/>
      </c>
      <c r="AC122" s="258" t="str">
        <f t="shared" ca="1" si="35"/>
        <v/>
      </c>
      <c r="AD122" s="258" t="str">
        <f t="shared" ca="1" si="35"/>
        <v/>
      </c>
      <c r="AE122" s="258" t="str">
        <f t="shared" ca="1" si="35"/>
        <v/>
      </c>
    </row>
    <row r="123" spans="3:31" x14ac:dyDescent="0.2">
      <c r="C123" s="1">
        <v>21</v>
      </c>
      <c r="D123" s="234" t="str" cm="1">
        <f t="array" aca="1" ref="D123" ca="1">INDEX(INDIRECT($B$102),$C123,1)</f>
        <v>Välj Tjänst</v>
      </c>
      <c r="E123" s="234" t="str">
        <f t="shared" si="9"/>
        <v>TblKrvRes21</v>
      </c>
      <c r="F123" s="258" t="str">
        <f t="shared" ref="F123:Y123" ca="1" si="36">IFERROR(INDEX($F110:$AD110,MATCH(F$112,$F$101:$AD$101,0)),"")</f>
        <v/>
      </c>
      <c r="G123" s="258" t="str">
        <f t="shared" ca="1" si="36"/>
        <v/>
      </c>
      <c r="H123" s="258" t="str">
        <f t="shared" ca="1" si="36"/>
        <v/>
      </c>
      <c r="I123" s="258" t="str">
        <f t="shared" ca="1" si="36"/>
        <v/>
      </c>
      <c r="J123" s="258" t="str">
        <f t="shared" ca="1" si="36"/>
        <v/>
      </c>
      <c r="K123" s="258" t="str">
        <f t="shared" ca="1" si="36"/>
        <v/>
      </c>
      <c r="L123" s="258" t="str">
        <f t="shared" ca="1" si="36"/>
        <v/>
      </c>
      <c r="M123" s="258" t="str">
        <f t="shared" ca="1" si="36"/>
        <v/>
      </c>
      <c r="N123" s="258" t="str">
        <f t="shared" ca="1" si="36"/>
        <v/>
      </c>
      <c r="O123" s="258" t="str">
        <f t="shared" ca="1" si="36"/>
        <v/>
      </c>
      <c r="P123" s="258" t="str">
        <f t="shared" ca="1" si="36"/>
        <v/>
      </c>
      <c r="Q123" s="258" t="str">
        <f t="shared" ca="1" si="36"/>
        <v/>
      </c>
      <c r="R123" s="258" t="str">
        <f t="shared" ca="1" si="36"/>
        <v/>
      </c>
      <c r="S123" s="258" t="str">
        <f t="shared" ca="1" si="36"/>
        <v/>
      </c>
      <c r="T123" s="258" t="str">
        <f t="shared" ca="1" si="36"/>
        <v/>
      </c>
      <c r="U123" s="258" t="str">
        <f t="shared" ca="1" si="36"/>
        <v/>
      </c>
      <c r="V123" s="258" t="str">
        <f t="shared" ca="1" si="36"/>
        <v/>
      </c>
      <c r="W123" s="258" t="str">
        <f t="shared" ca="1" si="36"/>
        <v/>
      </c>
      <c r="X123" s="258" t="str">
        <f t="shared" ca="1" si="36"/>
        <v/>
      </c>
      <c r="Y123" s="258" t="str">
        <f t="shared" ca="1" si="36"/>
        <v/>
      </c>
      <c r="Z123" s="258" t="str">
        <f t="shared" ref="Z123:AA123" ca="1" si="37">IFERROR(INDEX($F110:$AD110,MATCH(Z$112,$F$101:$AD$101,0)),"")</f>
        <v/>
      </c>
      <c r="AA123" s="258" t="str">
        <f t="shared" ca="1" si="37"/>
        <v/>
      </c>
      <c r="AB123" s="258" t="str">
        <f t="shared" ref="AB123:AE123" ca="1" si="38">IFERROR(INDEX($F110:$AD110,MATCH(AB$112,$F$101:$AD$101,0)),"")</f>
        <v/>
      </c>
      <c r="AC123" s="258" t="str">
        <f t="shared" ca="1" si="38"/>
        <v/>
      </c>
      <c r="AD123" s="258" t="str">
        <f t="shared" ca="1" si="38"/>
        <v/>
      </c>
      <c r="AE123" s="258" t="str">
        <f t="shared" ca="1" si="38"/>
        <v/>
      </c>
    </row>
    <row r="124" spans="3:31" x14ac:dyDescent="0.2">
      <c r="C124" s="1">
        <v>22</v>
      </c>
      <c r="D124" s="234" t="str" cm="1">
        <f t="array" aca="1" ref="D124" ca="1">INDEX(INDIRECT($B$102),$C124,1)</f>
        <v>Välj Tjänst</v>
      </c>
      <c r="E124" s="234" t="str">
        <f t="shared" si="9"/>
        <v>TblKrvRes22</v>
      </c>
      <c r="F124" s="259"/>
    </row>
    <row r="125" spans="3:31" x14ac:dyDescent="0.2">
      <c r="C125" s="1">
        <v>23</v>
      </c>
      <c r="D125" s="234" t="str" cm="1">
        <f t="array" aca="1" ref="D125" ca="1">INDEX(INDIRECT($B$102),$C125,1)</f>
        <v>Välj Tjänst</v>
      </c>
      <c r="E125" s="234" t="str">
        <f t="shared" si="9"/>
        <v>TblKrvRes23</v>
      </c>
    </row>
    <row r="126" spans="3:31" x14ac:dyDescent="0.2">
      <c r="C126" s="1">
        <v>24</v>
      </c>
      <c r="D126" s="234" t="str" cm="1">
        <f t="array" aca="1" ref="D126" ca="1">INDEX(INDIRECT($B$102),$C126,1)</f>
        <v>Välj Tjänst</v>
      </c>
      <c r="E126" s="234" t="str">
        <f t="shared" si="9"/>
        <v>TblKrvRes24</v>
      </c>
    </row>
    <row r="127" spans="3:31" x14ac:dyDescent="0.2">
      <c r="C127" s="1">
        <v>25</v>
      </c>
      <c r="D127" s="234" t="str" cm="1">
        <f t="array" aca="1" ref="D127" ca="1">INDEX(INDIRECT($B$102),$C127,1)</f>
        <v>Välj Tjänst</v>
      </c>
      <c r="E127" s="234" t="str">
        <f t="shared" si="9"/>
        <v>TblKrvRes25</v>
      </c>
    </row>
    <row r="128" spans="3:31" x14ac:dyDescent="0.2">
      <c r="C128" s="1">
        <v>26</v>
      </c>
      <c r="D128" s="234" t="str" cm="1">
        <f t="array" aca="1" ref="D128" ca="1">INDEX(INDIRECT($B$102),$C128,1)</f>
        <v>Välj Tjänst</v>
      </c>
      <c r="E128" s="234" t="str">
        <f t="shared" si="9"/>
        <v>TblKrvRes26</v>
      </c>
    </row>
  </sheetData>
  <sheetProtection algorithmName="SHA-512" hashValue="tRA/hg0CGEEsp8tcRyTp8dUM+7Q/GPVJsv5eudis6GBqYDlPFiJ/LWT/APEE9lIDLzl3yU/8Gi1O9pYeSseNOw==" saltValue="xxLd2r5skwzXsq7lIzZuzg==" spinCount="100000" sheet="1" objects="1" scenarios="1"/>
  <phoneticPr fontId="15" type="noConversion"/>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P44"/>
  <sheetViews>
    <sheetView zoomScaleNormal="100" workbookViewId="0"/>
  </sheetViews>
  <sheetFormatPr defaultColWidth="9.140625" defaultRowHeight="12.75" x14ac:dyDescent="0.2"/>
  <cols>
    <col min="1" max="1" width="10.42578125" bestFit="1" customWidth="1"/>
    <col min="2" max="2" width="15" bestFit="1" customWidth="1"/>
    <col min="3" max="3" width="12.28515625" bestFit="1" customWidth="1"/>
    <col min="5" max="5" width="16.85546875" customWidth="1"/>
    <col min="15" max="15" width="45.5703125" bestFit="1" customWidth="1"/>
  </cols>
  <sheetData>
    <row r="1" spans="1:16" x14ac:dyDescent="0.2">
      <c r="A1" t="s">
        <v>289</v>
      </c>
      <c r="B1" s="260" t="b">
        <v>0</v>
      </c>
    </row>
    <row r="2" spans="1:16" x14ac:dyDescent="0.2">
      <c r="A2" t="s">
        <v>151</v>
      </c>
      <c r="B2" t="b">
        <v>0</v>
      </c>
    </row>
    <row r="3" spans="1:16" x14ac:dyDescent="0.2">
      <c r="A3" s="22" t="s">
        <v>9</v>
      </c>
      <c r="B3" s="1" t="s">
        <v>196</v>
      </c>
      <c r="C3" s="1"/>
      <c r="E3" s="261"/>
      <c r="N3" t="s">
        <v>283</v>
      </c>
    </row>
    <row r="4" spans="1:16" x14ac:dyDescent="0.2">
      <c r="A4" s="22" t="s">
        <v>10</v>
      </c>
      <c r="B4" s="262" t="s">
        <v>196</v>
      </c>
      <c r="C4" s="1"/>
      <c r="E4" s="1"/>
    </row>
    <row r="5" spans="1:16" x14ac:dyDescent="0.2">
      <c r="A5" s="22" t="s">
        <v>11</v>
      </c>
      <c r="B5" s="263" t="s">
        <v>196</v>
      </c>
      <c r="C5" s="1" t="s">
        <v>16</v>
      </c>
      <c r="E5" s="261"/>
      <c r="L5" t="s">
        <v>291</v>
      </c>
      <c r="N5" t="s">
        <v>284</v>
      </c>
      <c r="O5" t="s">
        <v>285</v>
      </c>
      <c r="P5" s="1" t="s">
        <v>448</v>
      </c>
    </row>
    <row r="6" spans="1:16" x14ac:dyDescent="0.2">
      <c r="A6" s="22" t="s">
        <v>12</v>
      </c>
      <c r="B6" s="132" t="s">
        <v>13</v>
      </c>
      <c r="C6" s="1" t="s">
        <v>154</v>
      </c>
      <c r="E6" s="261"/>
      <c r="L6" s="226" t="str" cm="1">
        <f t="array" ref="L6">INDEX(N6:N44, MAX(IF(N6:N44&lt;&gt;"", ROW(N6:N44)))-MIN(ROW(N6:N44))+1)</f>
        <v>1.10</v>
      </c>
      <c r="N6" s="268" t="s">
        <v>310</v>
      </c>
      <c r="O6" s="305" t="s">
        <v>311</v>
      </c>
      <c r="P6" s="268"/>
    </row>
    <row r="7" spans="1:16" x14ac:dyDescent="0.2">
      <c r="A7" s="22"/>
      <c r="B7" s="88"/>
      <c r="C7" s="1" t="s">
        <v>14</v>
      </c>
      <c r="F7" s="264"/>
      <c r="N7" s="268" t="s">
        <v>435</v>
      </c>
      <c r="O7" s="306" t="s">
        <v>436</v>
      </c>
      <c r="P7" s="268"/>
    </row>
    <row r="8" spans="1:16" x14ac:dyDescent="0.2">
      <c r="A8" s="22"/>
      <c r="B8" s="265"/>
      <c r="C8" s="1" t="s">
        <v>15</v>
      </c>
      <c r="E8" t="s">
        <v>211</v>
      </c>
      <c r="N8" s="268" t="s">
        <v>437</v>
      </c>
      <c r="O8" s="306" t="s">
        <v>438</v>
      </c>
      <c r="P8" s="268"/>
    </row>
    <row r="9" spans="1:16" x14ac:dyDescent="0.2">
      <c r="A9" s="22"/>
      <c r="B9" s="266"/>
      <c r="C9" s="1" t="s">
        <v>17</v>
      </c>
      <c r="E9">
        <f>VALUE(IF(ISNUMBER(SEARCH("2",DpDwnTDV))=TRUE,"2","1"))</f>
        <v>1</v>
      </c>
      <c r="N9" s="268" t="s">
        <v>439</v>
      </c>
      <c r="O9" s="306" t="s">
        <v>440</v>
      </c>
      <c r="P9" s="268"/>
    </row>
    <row r="10" spans="1:16" x14ac:dyDescent="0.2">
      <c r="A10" s="22"/>
      <c r="B10" s="267"/>
      <c r="C10" s="1" t="s">
        <v>18</v>
      </c>
      <c r="E10" t="str">
        <f>"Alt"&amp;IF(ISNUMBER(SEARCH("1",DpDwnUtvddrop))=TRUE,"1",IF(ISNUMBER(SEARCH("2",DpDwnUtvddrop))=TRUE,"2",IF(ISNUMBER(SEARCH("3",DpDwnUtvddrop))=TRUE,"3",IF(ISNUMBER(SEARCH("4",DpDwnUtvddrop))=TRUE,"4"))))</f>
        <v>AltFALSE</v>
      </c>
      <c r="N10" s="234" t="s">
        <v>441</v>
      </c>
      <c r="O10" s="305" t="s">
        <v>450</v>
      </c>
      <c r="P10" s="234" t="s">
        <v>447</v>
      </c>
    </row>
    <row r="11" spans="1:16" ht="25.5" x14ac:dyDescent="0.2">
      <c r="A11" s="1"/>
      <c r="B11" s="1"/>
      <c r="C11" s="1"/>
      <c r="N11" s="234" t="s">
        <v>441</v>
      </c>
      <c r="O11" s="305" t="s">
        <v>451</v>
      </c>
      <c r="P11" s="234" t="s">
        <v>447</v>
      </c>
    </row>
    <row r="12" spans="1:16" x14ac:dyDescent="0.2">
      <c r="N12" s="234" t="s">
        <v>441</v>
      </c>
      <c r="O12" s="305" t="s">
        <v>452</v>
      </c>
      <c r="P12" s="234" t="s">
        <v>447</v>
      </c>
    </row>
    <row r="13" spans="1:16" x14ac:dyDescent="0.2">
      <c r="N13" s="234" t="s">
        <v>441</v>
      </c>
      <c r="O13" s="305" t="s">
        <v>449</v>
      </c>
      <c r="P13" s="234" t="s">
        <v>447</v>
      </c>
    </row>
    <row r="14" spans="1:16" x14ac:dyDescent="0.2">
      <c r="N14" s="234" t="s">
        <v>453</v>
      </c>
      <c r="O14" s="305" t="s">
        <v>454</v>
      </c>
      <c r="P14" s="234" t="s">
        <v>447</v>
      </c>
    </row>
    <row r="15" spans="1:16" x14ac:dyDescent="0.2">
      <c r="N15" s="234" t="s">
        <v>453</v>
      </c>
      <c r="O15" s="305" t="s">
        <v>455</v>
      </c>
      <c r="P15" s="234" t="s">
        <v>447</v>
      </c>
    </row>
    <row r="16" spans="1:16" x14ac:dyDescent="0.2">
      <c r="N16" s="234" t="s">
        <v>453</v>
      </c>
      <c r="O16" s="305" t="s">
        <v>456</v>
      </c>
      <c r="P16" s="234" t="s">
        <v>447</v>
      </c>
    </row>
    <row r="17" spans="5:16" ht="25.5" x14ac:dyDescent="0.2">
      <c r="N17" s="234" t="s">
        <v>457</v>
      </c>
      <c r="O17" s="305" t="s">
        <v>458</v>
      </c>
      <c r="P17" s="234" t="s">
        <v>447</v>
      </c>
    </row>
    <row r="18" spans="5:16" ht="38.25" x14ac:dyDescent="0.2">
      <c r="N18" s="234" t="s">
        <v>459</v>
      </c>
      <c r="O18" s="305" t="s">
        <v>460</v>
      </c>
      <c r="P18" s="234" t="s">
        <v>447</v>
      </c>
    </row>
    <row r="19" spans="5:16" ht="25.5" x14ac:dyDescent="0.2">
      <c r="N19" s="234" t="s">
        <v>459</v>
      </c>
      <c r="O19" s="305" t="s">
        <v>461</v>
      </c>
      <c r="P19" s="234" t="s">
        <v>447</v>
      </c>
    </row>
    <row r="20" spans="5:16" x14ac:dyDescent="0.2">
      <c r="E20" s="1"/>
      <c r="N20" s="234" t="s">
        <v>462</v>
      </c>
      <c r="O20" s="305" t="s">
        <v>465</v>
      </c>
      <c r="P20" s="234" t="s">
        <v>447</v>
      </c>
    </row>
    <row r="21" spans="5:16" x14ac:dyDescent="0.2">
      <c r="N21" s="234" t="s">
        <v>463</v>
      </c>
      <c r="O21" s="305" t="s">
        <v>464</v>
      </c>
      <c r="P21" s="234" t="s">
        <v>447</v>
      </c>
    </row>
    <row r="22" spans="5:16" ht="25.5" x14ac:dyDescent="0.2">
      <c r="N22" s="234" t="s">
        <v>466</v>
      </c>
      <c r="O22" s="305" t="s">
        <v>467</v>
      </c>
      <c r="P22" s="234" t="s">
        <v>447</v>
      </c>
    </row>
    <row r="23" spans="5:16" x14ac:dyDescent="0.2">
      <c r="N23" s="268"/>
      <c r="O23" s="306"/>
      <c r="P23" s="268"/>
    </row>
    <row r="24" spans="5:16" x14ac:dyDescent="0.2">
      <c r="N24" s="268"/>
      <c r="O24" s="306"/>
      <c r="P24" s="268"/>
    </row>
    <row r="25" spans="5:16" x14ac:dyDescent="0.2">
      <c r="N25" s="268"/>
      <c r="O25" s="306"/>
      <c r="P25" s="268"/>
    </row>
    <row r="26" spans="5:16" x14ac:dyDescent="0.2">
      <c r="N26" s="268"/>
      <c r="O26" s="306"/>
      <c r="P26" s="268"/>
    </row>
    <row r="27" spans="5:16" x14ac:dyDescent="0.2">
      <c r="N27" s="268"/>
      <c r="O27" s="306"/>
      <c r="P27" s="268"/>
    </row>
    <row r="28" spans="5:16" x14ac:dyDescent="0.2">
      <c r="N28" s="268"/>
      <c r="O28" s="306"/>
      <c r="P28" s="268"/>
    </row>
    <row r="29" spans="5:16" x14ac:dyDescent="0.2">
      <c r="N29" s="268"/>
      <c r="O29" s="306"/>
      <c r="P29" s="268"/>
    </row>
    <row r="30" spans="5:16" x14ac:dyDescent="0.2">
      <c r="N30" s="268"/>
      <c r="O30" s="306"/>
      <c r="P30" s="268"/>
    </row>
    <row r="31" spans="5:16" x14ac:dyDescent="0.2">
      <c r="N31" s="268"/>
      <c r="O31" s="306"/>
      <c r="P31" s="268"/>
    </row>
    <row r="32" spans="5:16" x14ac:dyDescent="0.2">
      <c r="N32" s="268"/>
      <c r="O32" s="306"/>
      <c r="P32" s="268"/>
    </row>
    <row r="33" spans="14:16" x14ac:dyDescent="0.2">
      <c r="N33" s="268"/>
      <c r="O33" s="306"/>
      <c r="P33" s="268"/>
    </row>
    <row r="34" spans="14:16" x14ac:dyDescent="0.2">
      <c r="N34" s="268"/>
      <c r="O34" s="306"/>
      <c r="P34" s="268"/>
    </row>
    <row r="35" spans="14:16" x14ac:dyDescent="0.2">
      <c r="N35" s="268"/>
      <c r="O35" s="306"/>
      <c r="P35" s="268"/>
    </row>
    <row r="36" spans="14:16" x14ac:dyDescent="0.2">
      <c r="N36" s="268"/>
      <c r="O36" s="306"/>
      <c r="P36" s="268"/>
    </row>
    <row r="37" spans="14:16" x14ac:dyDescent="0.2">
      <c r="N37" s="268"/>
      <c r="O37" s="306"/>
      <c r="P37" s="268"/>
    </row>
    <row r="38" spans="14:16" x14ac:dyDescent="0.2">
      <c r="N38" s="268"/>
      <c r="O38" s="306"/>
      <c r="P38" s="268"/>
    </row>
    <row r="39" spans="14:16" x14ac:dyDescent="0.2">
      <c r="N39" s="268"/>
      <c r="O39" s="306"/>
      <c r="P39" s="268"/>
    </row>
    <row r="40" spans="14:16" x14ac:dyDescent="0.2">
      <c r="N40" s="268"/>
      <c r="O40" s="306"/>
      <c r="P40" s="268"/>
    </row>
    <row r="41" spans="14:16" x14ac:dyDescent="0.2">
      <c r="N41" s="268"/>
      <c r="O41" s="306"/>
      <c r="P41" s="268"/>
    </row>
    <row r="42" spans="14:16" x14ac:dyDescent="0.2">
      <c r="N42" s="268"/>
      <c r="O42" s="306"/>
      <c r="P42" s="268"/>
    </row>
    <row r="43" spans="14:16" x14ac:dyDescent="0.2">
      <c r="N43" s="268"/>
      <c r="O43" s="306"/>
      <c r="P43" s="268"/>
    </row>
    <row r="44" spans="14:16" x14ac:dyDescent="0.2">
      <c r="N44" s="268"/>
      <c r="O44" s="306"/>
      <c r="P44" s="268"/>
    </row>
  </sheetData>
  <sheetProtection algorithmName="SHA-512" hashValue="RETp5UQdhk7vfwlHLTQDUy7QwP6+I4O2iKlNMTw+wFYZaE2oQFLNMlxOFuczxigxloCVjVcGmXagycVxNiYlnQ==" saltValue="h83woQOflkmf8iPgGkfQYA==" spinCount="100000" sheet="1" objects="1" scenarios="1"/>
  <dataValidations count="1">
    <dataValidation type="list" allowBlank="1" showInputMessage="1" showErrorMessage="1" sqref="B1" xr:uid="{FE441143-6066-4525-802D-AF37E857DE2F}">
      <formula1>"TRUE,FALSE"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40450C-F04F-436C-933D-6347671AE960}">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2.xml><?xml version="1.0" encoding="utf-8"?>
<ds:datastoreItem xmlns:ds="http://schemas.openxmlformats.org/officeDocument/2006/customXml" ds:itemID="{409471B6-A6B9-4608-945A-5E3E4C7F960E}">
  <ds:schemaRefs>
    <ds:schemaRef ds:uri="http://schemas.microsoft.com/sharepoint/v3/contenttype/forms"/>
  </ds:schemaRefs>
</ds:datastoreItem>
</file>

<file path=customXml/itemProps3.xml><?xml version="1.0" encoding="utf-8"?>
<ds:datastoreItem xmlns:ds="http://schemas.openxmlformats.org/officeDocument/2006/customXml" ds:itemID="{BAFC6778-0215-4781-8C39-3DEFFAC36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110</vt:i4>
      </vt:variant>
    </vt:vector>
  </HeadingPairs>
  <TitlesOfParts>
    <vt:vector size="116" baseType="lpstr">
      <vt:lpstr>Information</vt:lpstr>
      <vt:lpstr>1 Spec. - 1. Lägsta pris</vt:lpstr>
      <vt:lpstr>1 Spec. - 2. Relativ viktning</vt:lpstr>
      <vt:lpstr>1 Spec. - 3. Mervärdesmodell</vt:lpstr>
      <vt:lpstr>1 Spec. - 4. Annan modell</vt:lpstr>
      <vt:lpstr>2 Avtalstecknande</vt:lpstr>
      <vt:lpstr>ActiveSheetName</vt:lpstr>
      <vt:lpstr>AdminMode</vt:lpstr>
      <vt:lpstr>ArvodePer</vt:lpstr>
      <vt:lpstr>Bokningssystem</vt:lpstr>
      <vt:lpstr>CurrentVersion</vt:lpstr>
      <vt:lpstr>'1 Spec. - 2. Relativ viktning'!DpDwnTDV</vt:lpstr>
      <vt:lpstr>'1 Spec. - 3. Mervärdesmodell'!DpDwnTDV</vt:lpstr>
      <vt:lpstr>'1 Spec. - 4. Annan modell'!DpDwnTDV</vt:lpstr>
      <vt:lpstr>EnhetTillägg</vt:lpstr>
      <vt:lpstr>'1 Spec. - 1. Lägsta pris'!EvaluationColumns</vt:lpstr>
      <vt:lpstr>'1 Spec. - 2. Relativ viktning'!EvaluationColumns</vt:lpstr>
      <vt:lpstr>'1 Spec. - 3. Mervärdesmodell'!EvaluationColumns</vt:lpstr>
      <vt:lpstr>'1 Spec. - 4. Annan modell'!EvaluationColumns</vt:lpstr>
      <vt:lpstr>InfoTillägg</vt:lpstr>
      <vt:lpstr>'1 Spec. - 2. Relativ viktning'!LarmStatus</vt:lpstr>
      <vt:lpstr>'1 Spec. - 3. Mervärdesmodell'!LarmStatus</vt:lpstr>
      <vt:lpstr>'1 Spec. - 4. Annan modell'!LarmStatus</vt:lpstr>
      <vt:lpstr>LarmStatus</vt:lpstr>
      <vt:lpstr>ListaVaraTjänst</vt:lpstr>
      <vt:lpstr>ListLevNamn</vt:lpstr>
      <vt:lpstr>ListvalRegion</vt:lpstr>
      <vt:lpstr>LockStatus</vt:lpstr>
      <vt:lpstr>MiljöNrTjänst</vt:lpstr>
      <vt:lpstr>NrTjänst</vt:lpstr>
      <vt:lpstr>pkey</vt:lpstr>
      <vt:lpstr>'1 Spec. - 1. Lägsta pris'!Print_Area</vt:lpstr>
      <vt:lpstr>'1 Spec. - 2. Relativ viktning'!Print_Area</vt:lpstr>
      <vt:lpstr>'1 Spec. - 3. Mervärdesmodell'!Print_Area</vt:lpstr>
      <vt:lpstr>'1 Spec. - 4. Annan modell'!Print_Area</vt:lpstr>
      <vt:lpstr>'1 Spec. - 1. Lägsta pris'!Print_Titles</vt:lpstr>
      <vt:lpstr>'1 Spec. - 2. Relativ viktning'!Print_Titles</vt:lpstr>
      <vt:lpstr>'1 Spec. - 3. Mervärdesmodell'!Print_Titles</vt:lpstr>
      <vt:lpstr>'1 Spec. - 4. Annan modell'!Print_Titles</vt:lpstr>
      <vt:lpstr>'2 Avtalstecknande'!Print_Titles</vt:lpstr>
      <vt:lpstr>Ramavtalsnummer</vt:lpstr>
      <vt:lpstr>Ramavtalsområde</vt:lpstr>
      <vt:lpstr>ResLevDelområde</vt:lpstr>
      <vt:lpstr>ResOpt</vt:lpstr>
      <vt:lpstr>Självbokning</vt:lpstr>
      <vt:lpstr>'1 Spec. - 1. Lägsta pris'!StartCell</vt:lpstr>
      <vt:lpstr>'1 Spec. - 2. Relativ viktning'!StartCell</vt:lpstr>
      <vt:lpstr>'1 Spec. - 3. Mervärdesmodell'!StartCell</vt:lpstr>
      <vt:lpstr>'1 Spec. - 4. Annan modell'!StartCell</vt:lpstr>
      <vt:lpstr>'2 Avtalstecknande'!StartCell</vt:lpstr>
      <vt:lpstr>Information!StartCell</vt:lpstr>
      <vt:lpstr>TblBeräkning</vt:lpstr>
      <vt:lpstr>TblDelområde</vt:lpstr>
      <vt:lpstr>TblEnhet</vt:lpstr>
      <vt:lpstr>TblFaktAlt</vt:lpstr>
      <vt:lpstr>TblGrundTilldeln</vt:lpstr>
      <vt:lpstr>TblInomUtanför</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TblKrvRes21</vt:lpstr>
      <vt:lpstr>TblKrvRes22</vt:lpstr>
      <vt:lpstr>TblKrvRes23</vt:lpstr>
      <vt:lpstr>TblKrvRes24</vt:lpstr>
      <vt:lpstr>TblKrvRes25</vt:lpstr>
      <vt:lpstr>TblKrvRes26</vt:lpstr>
      <vt:lpstr>TblKrvRes3</vt:lpstr>
      <vt:lpstr>TblKrvRes4</vt:lpstr>
      <vt:lpstr>TblKrvRes5</vt:lpstr>
      <vt:lpstr>TblKrvRes6</vt:lpstr>
      <vt:lpstr>TblKrvRes7</vt:lpstr>
      <vt:lpstr>TblKrvRes8</vt:lpstr>
      <vt:lpstr>TblKrvRes9</vt:lpstr>
      <vt:lpstr>TblLeverantörer</vt:lpstr>
      <vt:lpstr>TblMatchKravres</vt:lpstr>
      <vt:lpstr>TblSpecTjnstr</vt:lpstr>
      <vt:lpstr>TblTjänst</vt:lpstr>
      <vt:lpstr>TblTom</vt:lpstr>
      <vt:lpstr>TblUtvModeller</vt:lpstr>
      <vt:lpstr>TblUtVrd</vt:lpstr>
      <vt:lpstr>TblVaraTjanstAlt</vt:lpstr>
      <vt:lpstr>TidsåtgNrTjänst</vt:lpstr>
      <vt:lpstr>TillDelVal</vt:lpstr>
      <vt:lpstr>'1 Spec. - 2. Relativ viktning'!TillDelVal2</vt:lpstr>
      <vt:lpstr>'1 Spec. - 3. Mervärdesmodell'!TillDelVal2</vt:lpstr>
      <vt:lpstr>'1 Spec. - 4. Annan modell'!TillDelVal2</vt:lpstr>
      <vt:lpstr>Tilläggstjänster</vt:lpstr>
      <vt:lpstr>UKey</vt:lpstr>
      <vt:lpstr>'1 Spec. - 1. Lägsta pris'!USRDelområde</vt:lpstr>
      <vt:lpstr>'1 Spec. - 2. Relativ viktning'!USRDelområde</vt:lpstr>
      <vt:lpstr>'1 Spec. - 3. Mervärdesmodell'!USRDelområde</vt:lpstr>
      <vt:lpstr>'1 Spec. - 4. Annan modell'!USRDelområde</vt:lpstr>
      <vt:lpstr>UtvarderingsVal</vt:lpstr>
      <vt:lpstr>'1 Spec. - 2. Relativ viktning'!UtvarderingsVal2</vt:lpstr>
      <vt:lpstr>'1 Spec. - 3. Mervärdesmodell'!UtvarderingsVal2</vt:lpstr>
      <vt:lpstr>'1 Spec. - 4. Annan modell'!UtvarderingsVal2</vt:lpstr>
      <vt:lpstr>ValBilaga</vt:lpstr>
      <vt:lpstr>ValdUtvModell</vt:lpstr>
      <vt:lpstr>ValVarTja</vt:lpstr>
      <vt:lpstr>Välj_Vara_Tjanst_1</vt:lpstr>
      <vt:lpstr>Välj_Vara_Tjanst_2</vt:lpstr>
      <vt:lpstr>Välj_Vara_Tjanst_3</vt:lpstr>
      <vt:lpstr>Välj_Vara_Tjanst_4</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2020-07-08T07:31:18Z</cp:lastPrinted>
  <dcterms:created xsi:type="dcterms:W3CDTF">2008-11-24T11:40:31Z</dcterms:created>
  <dcterms:modified xsi:type="dcterms:W3CDTF">2025-05-07T13:34:24Z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