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U:\Säker förvaring 2024\3 Förvaltning\8 Stöddokument\Avropsblankett\"/>
    </mc:Choice>
  </mc:AlternateContent>
  <xr:revisionPtr revIDLastSave="0" documentId="13_ncr:1_{18FB9BF7-74CE-4502-8D96-FEE5EAD54E38}" xr6:coauthVersionLast="47" xr6:coauthVersionMax="47" xr10:uidLastSave="{00000000-0000-0000-0000-000000000000}"/>
  <workbookProtection workbookAlgorithmName="SHA-512" workbookHashValue="b9BlhKvTHydcaVO13KNGgrgKiYo4UKto8bdG9hRbD1IQQxXovJhtWL/NthQmFvPOVDhTFbM4ENDVsnFLemoKAQ==" workbookSaltValue="jiWm4wtwAkfmfWwHFzT0oA==" workbookSpinCount="100000" lockStructure="1"/>
  <bookViews>
    <workbookView xWindow="28680" yWindow="-120" windowWidth="29040" windowHeight="15720" tabRatio="768" activeTab="1" xr2:uid="{00000000-000D-0000-FFFF-FFFF00000000}"/>
  </bookViews>
  <sheets>
    <sheet name="Information" sheetId="102" r:id="rId1"/>
    <sheet name="1 Specifikation" sheetId="98" r:id="rId2"/>
    <sheet name="2 Avtalstecknande" sheetId="100" r:id="rId3"/>
    <sheet name="Admin" sheetId="86" state="veryHidden" r:id="rId4"/>
    <sheet name="SysAdmin" sheetId="101" state="veryHidden" r:id="rId5"/>
  </sheets>
  <externalReferences>
    <externalReference r:id="rId6"/>
  </externalReferences>
  <definedNames>
    <definedName name="Aktivt_blad">Admin!$R$3</definedName>
    <definedName name="Aktuell_version">SysAdmin!$N$4</definedName>
    <definedName name="AntalSpec01">'1 Specifikation'!#REF!</definedName>
    <definedName name="BeskTjänster">Admin!$Q$37:$Q$49</definedName>
    <definedName name="BeskVaror">Admin!$Q$5:$Q$34</definedName>
    <definedName name="ButtonStatus">SysAdmin!$D$2</definedName>
    <definedName name="ButtonText">SysAdmin!$E$2</definedName>
    <definedName name="Cell_CB_St2_Rd1" localSheetId="0">Information!$N$39</definedName>
    <definedName name="Cell_CB_St2_Rd1">'1 Specifikation'!$M$48</definedName>
    <definedName name="Cell_CB_St2_Rd10">'1 Specifikation'!$M$67</definedName>
    <definedName name="Cell_CB_St2_Rd11" localSheetId="0">Information!$N$40</definedName>
    <definedName name="Cell_CB_St2_Rd11">'1 Specifikation'!$M$49</definedName>
    <definedName name="Cell_CB_St2_Rd12" localSheetId="0">Information!$N$41</definedName>
    <definedName name="Cell_CB_St2_Rd12">'1 Specifikation'!$M$50</definedName>
    <definedName name="Cell_CB_St2_Rd13" localSheetId="0">Information!$N$42</definedName>
    <definedName name="Cell_CB_St2_Rd13">'1 Specifikation'!$M$51</definedName>
    <definedName name="Cell_CB_St2_Rd14" localSheetId="0">Information!$N$43</definedName>
    <definedName name="Cell_CB_St2_Rd14">'1 Specifikation'!$M$52</definedName>
    <definedName name="Cell_CB_St2_Rd15" localSheetId="0">Information!$N$44</definedName>
    <definedName name="Cell_CB_St2_Rd15">'1 Specifikation'!$M$53</definedName>
    <definedName name="Cell_CB_St2_Rd16" localSheetId="0">Information!$N$45</definedName>
    <definedName name="Cell_CB_St2_Rd16">'1 Specifikation'!$M$54</definedName>
    <definedName name="Cell_CB_St2_Rd17" localSheetId="0">Information!$N$46</definedName>
    <definedName name="Cell_CB_St2_Rd17">'1 Specifikation'!$M$55</definedName>
    <definedName name="Cell_CB_St2_Rd18" localSheetId="0">Information!$N$47</definedName>
    <definedName name="Cell_CB_St2_Rd18">'1 Specifikation'!$M$56</definedName>
    <definedName name="Cell_CB_St2_Rd19" localSheetId="0">Information!$N$48</definedName>
    <definedName name="Cell_CB_St2_Rd19">'1 Specifikation'!$M$57</definedName>
    <definedName name="Cell_CB_St2_Rd2" localSheetId="0">Information!#REF!</definedName>
    <definedName name="Cell_CB_St2_Rd2">'1 Specifikation'!$M$58</definedName>
    <definedName name="Cell_CB_St2_Rd20" localSheetId="0">Information!#REF!</definedName>
    <definedName name="Cell_CB_St2_Rd20">'1 Specifikation'!$M$66</definedName>
    <definedName name="Cell_CB_St2_Rd3" localSheetId="0">Information!#REF!</definedName>
    <definedName name="Cell_CB_St2_Rd3">'1 Specifikation'!$M$59</definedName>
    <definedName name="Cell_CB_St2_Rd4" localSheetId="0">Information!#REF!</definedName>
    <definedName name="Cell_CB_St2_Rd4">'1 Specifikation'!$M$60</definedName>
    <definedName name="Cell_CB_St2_Rd5" localSheetId="0">Information!#REF!</definedName>
    <definedName name="Cell_CB_St2_Rd5">'1 Specifikation'!$M$61</definedName>
    <definedName name="Cell_CB_St2_Rd6" localSheetId="0">Information!#REF!</definedName>
    <definedName name="Cell_CB_St2_Rd6">'1 Specifikation'!$M$62</definedName>
    <definedName name="Cell_CB_St2_Rd7" localSheetId="0">Information!#REF!</definedName>
    <definedName name="Cell_CB_St2_Rd7">'1 Specifikation'!$M$63</definedName>
    <definedName name="Cell_CB_St2_Rd8" localSheetId="0">Information!#REF!</definedName>
    <definedName name="Cell_CB_St2_Rd8">'1 Specifikation'!$M$64</definedName>
    <definedName name="Cell_CB_St2_Rd9" localSheetId="0">Information!#REF!</definedName>
    <definedName name="Cell_CB_St2_Rd9">'1 Specifikation'!$M$65</definedName>
    <definedName name="Delområde_Vara_Tjanst" localSheetId="0">OFFSET(Admin!$C$130,0,0,COUNTA(Admin!$C$130:$C$151),1)</definedName>
    <definedName name="Delområde_Vara_Tjanst">OFFSET(Admin!$C$130,0,0,COUNTA(Admin!$C$130:$C$151),1)</definedName>
    <definedName name="DpDwnTDV" localSheetId="0">Information!$C$75</definedName>
    <definedName name="DpDwnTDV">'1 Specifikation'!#REF!</definedName>
    <definedName name="DpDwnUtvddrop" localSheetId="0">Information!$C$82</definedName>
    <definedName name="DpDwnUtvddrop">'1 Specifikation'!#REF!</definedName>
    <definedName name="IndirektBlad">Admin!$S$3</definedName>
    <definedName name="Input14" localSheetId="1">'1 Specifikation'!#REF!</definedName>
    <definedName name="Input14" localSheetId="0">Information!#REF!</definedName>
    <definedName name="LarmStatus" localSheetId="0">Information!$AI$3</definedName>
    <definedName name="LarmStatus">'1 Specifikation'!$AH$3</definedName>
    <definedName name="ListaVaraTjänst" localSheetId="0">Admin!$D$156:$D$206</definedName>
    <definedName name="ListaVaraTjänst">Admin!$D$156:$D$183</definedName>
    <definedName name="ListLevNamn">Admin!$C$78:$C$126</definedName>
    <definedName name="ListvalNrProduktTjänst">[1]Admin!$G$26:$G$47</definedName>
    <definedName name="ListvalRegion">Admin!$J$52:$J$73</definedName>
    <definedName name="LockStatus">SysAdmin!$B$1</definedName>
    <definedName name="MiljöNrTjänst">Admin!$I$67:$I$73</definedName>
    <definedName name="NrTjänst">Admin!$G$67:$G$73</definedName>
    <definedName name="pkey">SysAdmin!$B$3</definedName>
    <definedName name="Ramavtalsnummer">Admin!$X$3</definedName>
    <definedName name="ResLevDelområde" localSheetId="0">Admin!$AG$77:$AG$126</definedName>
    <definedName name="ResLevDelområde">Admin!$AG$77:$AG$126</definedName>
    <definedName name="ResOpt">Admin!$P$36:$P$49</definedName>
    <definedName name="ResVarTja" localSheetId="0">Admin!$P$3:$P$34</definedName>
    <definedName name="ResVarTja">Admin!$P$3:$P$34</definedName>
    <definedName name="SpecBilaga" localSheetId="0">Information!$N$39:$N$67</definedName>
    <definedName name="SpecBilaga">'1 Specifikation'!$M$48:$M$69</definedName>
    <definedName name="StatusSpec01" localSheetId="0">Information!$AD$39</definedName>
    <definedName name="StatusSpec01">'1 Specifikation'!$AC$48</definedName>
    <definedName name="Tbl_krav">Admin!$F$53:$F$63</definedName>
    <definedName name="TblBeräkning">Admin!$C$51:$M$63</definedName>
    <definedName name="TblBörKravFKU">Admin!$L$52:$L$59</definedName>
    <definedName name="TblBörKravSF">Admin!$N$52:$N$59</definedName>
    <definedName name="TblDelområde" localSheetId="0">Admin!$C$5:$C$33</definedName>
    <definedName name="TblDelområde">Admin!$C$5:$C$33</definedName>
    <definedName name="TblEnhet">Admin!$H$53:$H$55</definedName>
    <definedName name="TblGrundTilldeln" localSheetId="0">Admin!$D$53:$D$55</definedName>
    <definedName name="TblGrundTilldeln">Admin!$D$53:$D$55</definedName>
    <definedName name="TblKravSF">Admin!$N$52:$N$61</definedName>
    <definedName name="TblKrv2">Admin!$E$130:$E$136</definedName>
    <definedName name="TblKrvRes1">Admin!$E$143:$E$151</definedName>
    <definedName name="TblKrvRes10">Admin!$N$143:$N$151</definedName>
    <definedName name="TblKrvRes11">Admin!$O$143:$O$151</definedName>
    <definedName name="TblKrvRes12">Admin!$P$143:$P$151</definedName>
    <definedName name="TblKrvRes13">Admin!$Q$143:$Q$151</definedName>
    <definedName name="TblKrvRes14">Admin!$R$143:$R$151</definedName>
    <definedName name="TblKrvRes15">Admin!$S$143:$S$151</definedName>
    <definedName name="TblKrvRes16">Admin!$T$143:$T$151</definedName>
    <definedName name="TblKrvRes17">Admin!$U$143:$U$151</definedName>
    <definedName name="TblKrvRes18">Admin!$V$143:$V$151</definedName>
    <definedName name="TblKrvRes19">Admin!$W$143:$W$151</definedName>
    <definedName name="TblKrvRes2">Admin!$F$143:$F$151</definedName>
    <definedName name="TblKrvRes20">Admin!$X$143:$X$151</definedName>
    <definedName name="TblKrvRes3">Admin!$G$143:$G$151</definedName>
    <definedName name="TblKrvRes4">Admin!$H$143:$H$151</definedName>
    <definedName name="TblKrvRes5">Admin!$I$143:$I$151</definedName>
    <definedName name="TblKrvRes6">Admin!$J$143:$J$151</definedName>
    <definedName name="TblKrvRes7">Admin!$K$143:$K$151</definedName>
    <definedName name="TblKrvRes8">Admin!$L$143:$L$151</definedName>
    <definedName name="TblKrvRes9">Admin!$M$143:$M$151</definedName>
    <definedName name="TblLeverantörer">Admin!$C$76:$Q$126</definedName>
    <definedName name="TblProdukter">[1]Admin!$R$26:$R$34</definedName>
    <definedName name="TblRegion">[1]Admin!$L$26:$L$32</definedName>
    <definedName name="TblSkaKravFKU">Admin!$L$52:$L$63</definedName>
    <definedName name="TblSkaKravSF">Admin!$N$52:$N$61</definedName>
    <definedName name="TblTilldelningskriterier">Admin!#REF!</definedName>
    <definedName name="TblTjänst">Admin!$P$3:$P$34</definedName>
    <definedName name="TblTjänster">[1]Admin!$T$26:$T$35</definedName>
    <definedName name="TblUtVrd" localSheetId="0">Admin!$D$58:$D$62</definedName>
    <definedName name="TblUtVrd">Admin!$D$58:$D$62</definedName>
    <definedName name="TblValdaVaraTjnst">Admin!$C$156:$C$176</definedName>
    <definedName name="TblVaraTjanstAlt" localSheetId="0">Admin!$P$52:$P$54</definedName>
    <definedName name="TblVaraTjanstAlt">Admin!$P$52:$P$54</definedName>
    <definedName name="TidsåtgNrTjänst">Admin!$M$67:$M$71</definedName>
    <definedName name="TillDelVal" localSheetId="0">SysAdmin!$E$8</definedName>
    <definedName name="TillDelVal">SysAdmin!$E$8</definedName>
    <definedName name="TillDelVal2" localSheetId="0">Information!$AB$77</definedName>
    <definedName name="TillDelVal2">'1 Specifikation'!#REF!</definedName>
    <definedName name="Tjänster">Admin!$P$37:$P$49</definedName>
    <definedName name="UKey">SysAdmin!$B$2</definedName>
    <definedName name="USRDelområde" localSheetId="3">Admin!$W$3</definedName>
    <definedName name="USRDelområde" localSheetId="0">Information!$C$34</definedName>
    <definedName name="USRDelområde">'1 Specifikation'!$B$43</definedName>
    <definedName name="_xlnm.Print_Area" localSheetId="1">'1 Specifikation'!$B$2:$AC$136</definedName>
    <definedName name="_xlnm.Print_Area" localSheetId="0">Information!$C$2:$AD$170</definedName>
    <definedName name="_xlnm.Print_Titles" localSheetId="1">'1 Specifikation'!$1:$1</definedName>
    <definedName name="_xlnm.Print_Titles" localSheetId="2">'2 Avtalstecknande'!$5:$5</definedName>
    <definedName name="_xlnm.Print_Titles" localSheetId="0">Information!$1:$1</definedName>
    <definedName name="UtvarderingsVal" localSheetId="0">SysAdmin!$E$9</definedName>
    <definedName name="UtvarderingsVal">SysAdmin!$E$9</definedName>
    <definedName name="UtvarderingsVal2" localSheetId="0">Information!$AB$78</definedName>
    <definedName name="UtvarderingsVal2">'1 Specifikation'!#REF!</definedName>
    <definedName name="ValBilaga" localSheetId="0">Admin!$H$61:$H$63</definedName>
    <definedName name="ValBilaga">Admin!$H$61:$H$63</definedName>
    <definedName name="ValOpt">Admin!#REF!</definedName>
    <definedName name="ValVarTja">Admin!$D$3</definedName>
    <definedName name="Varor">Admin!$P$5:$P$34</definedName>
    <definedName name="VerNr">#REF!</definedName>
    <definedName name="Välj1">[1]Admin!$F$26</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101" l="1" a="1"/>
  <c r="N4" i="101" s="1"/>
  <c r="J10" i="98" s="1"/>
  <c r="J8" i="98"/>
  <c r="B6" i="102"/>
  <c r="A66" i="98"/>
  <c r="AA66" i="98" s="1"/>
  <c r="A65" i="98"/>
  <c r="AA65" i="98" s="1"/>
  <c r="A64" i="98"/>
  <c r="AA64" i="98" s="1"/>
  <c r="A63" i="98"/>
  <c r="AA63" i="98" s="1"/>
  <c r="A62" i="98"/>
  <c r="AA62" i="98" s="1"/>
  <c r="A61" i="98"/>
  <c r="AA61" i="98" s="1"/>
  <c r="A60" i="98"/>
  <c r="AA60" i="98" s="1"/>
  <c r="A59" i="98"/>
  <c r="AA59" i="98" s="1"/>
  <c r="A58" i="98"/>
  <c r="AA58" i="98" s="1"/>
  <c r="A57" i="98"/>
  <c r="AA57" i="98" s="1"/>
  <c r="A56" i="98"/>
  <c r="AA56" i="98" s="1"/>
  <c r="A55" i="98"/>
  <c r="AA55" i="98" s="1"/>
  <c r="A54" i="98"/>
  <c r="AA54" i="98" s="1"/>
  <c r="A53" i="98"/>
  <c r="AA53" i="98" s="1"/>
  <c r="A52" i="98"/>
  <c r="AA52" i="98" s="1"/>
  <c r="A51" i="98"/>
  <c r="AA51" i="98" s="1"/>
  <c r="A50" i="98"/>
  <c r="AA50" i="98" s="1"/>
  <c r="A49" i="98"/>
  <c r="A48" i="98"/>
  <c r="A67" i="98"/>
  <c r="AA67" i="98" s="1"/>
  <c r="F36" i="86"/>
  <c r="S3" i="86"/>
  <c r="B5" i="102"/>
  <c r="AE114" i="86" l="1"/>
  <c r="AD114" i="86"/>
  <c r="AC114" i="86"/>
  <c r="AB114" i="86"/>
  <c r="AA114" i="86"/>
  <c r="Z114" i="86"/>
  <c r="Y114" i="86"/>
  <c r="X114" i="86"/>
  <c r="W114" i="86"/>
  <c r="V114" i="86"/>
  <c r="U114" i="86"/>
  <c r="T114" i="86"/>
  <c r="AE115" i="86"/>
  <c r="AD115" i="86"/>
  <c r="AC115" i="86"/>
  <c r="AB115" i="86"/>
  <c r="AA115" i="86"/>
  <c r="Z115" i="86"/>
  <c r="Y115" i="86"/>
  <c r="X115" i="86"/>
  <c r="W115" i="86"/>
  <c r="V115" i="86"/>
  <c r="U115" i="86"/>
  <c r="T115" i="86"/>
  <c r="AE107" i="86"/>
  <c r="AD107" i="86"/>
  <c r="AC107" i="86"/>
  <c r="AB107" i="86"/>
  <c r="AA107" i="86"/>
  <c r="Z107" i="86"/>
  <c r="Y107" i="86"/>
  <c r="X107" i="86"/>
  <c r="W107" i="86"/>
  <c r="V107" i="86"/>
  <c r="U107" i="86"/>
  <c r="T107" i="86"/>
  <c r="E1" i="100"/>
  <c r="P11" i="98" l="1"/>
  <c r="P15" i="98" l="1"/>
  <c r="C183" i="86" l="1"/>
  <c r="C182" i="86"/>
  <c r="C181" i="86"/>
  <c r="C180" i="86"/>
  <c r="C179" i="86"/>
  <c r="C178" i="86"/>
  <c r="F206" i="86" l="1"/>
  <c r="G206" i="86" s="1"/>
  <c r="F188" i="86"/>
  <c r="G188" i="86" s="1"/>
  <c r="F189" i="86"/>
  <c r="G189" i="86" s="1"/>
  <c r="F190" i="86"/>
  <c r="G190" i="86" s="1"/>
  <c r="H190" i="86" s="1"/>
  <c r="F191" i="86"/>
  <c r="G191" i="86" s="1"/>
  <c r="F192" i="86"/>
  <c r="G192" i="86" s="1"/>
  <c r="F193" i="86"/>
  <c r="G193" i="86" s="1"/>
  <c r="H193" i="86" s="1"/>
  <c r="F194" i="86"/>
  <c r="G194" i="86" s="1"/>
  <c r="H194" i="86" s="1"/>
  <c r="F195" i="86"/>
  <c r="G195" i="86" s="1"/>
  <c r="H195" i="86" s="1"/>
  <c r="F196" i="86"/>
  <c r="G196" i="86" s="1"/>
  <c r="F197" i="86"/>
  <c r="G197" i="86" s="1"/>
  <c r="H197" i="86" s="1"/>
  <c r="F198" i="86"/>
  <c r="G198" i="86" s="1"/>
  <c r="H198" i="86" s="1"/>
  <c r="F199" i="86"/>
  <c r="G199" i="86" s="1"/>
  <c r="F200" i="86"/>
  <c r="G200" i="86" s="1"/>
  <c r="H200" i="86" s="1"/>
  <c r="F201" i="86"/>
  <c r="G201" i="86" s="1"/>
  <c r="F202" i="86"/>
  <c r="G202" i="86" s="1"/>
  <c r="H202" i="86" s="1"/>
  <c r="F203" i="86"/>
  <c r="G203" i="86" s="1"/>
  <c r="H203" i="86" s="1"/>
  <c r="F204" i="86"/>
  <c r="G204" i="86" s="1"/>
  <c r="F205" i="86"/>
  <c r="G205" i="86" s="1"/>
  <c r="H205" i="86" s="1"/>
  <c r="F187" i="86"/>
  <c r="G187" i="86" s="1"/>
  <c r="K187" i="86" s="1"/>
  <c r="F158" i="86"/>
  <c r="G158" i="86" s="1"/>
  <c r="J158" i="86" s="1"/>
  <c r="F159" i="86"/>
  <c r="G159" i="86" s="1"/>
  <c r="H159" i="86" s="1"/>
  <c r="F160" i="86"/>
  <c r="G160" i="86" s="1"/>
  <c r="N160" i="86" s="1"/>
  <c r="F161" i="86"/>
  <c r="G161" i="86" s="1"/>
  <c r="L161" i="86" s="1"/>
  <c r="F162" i="86"/>
  <c r="G162" i="86" s="1"/>
  <c r="J162" i="86" s="1"/>
  <c r="F163" i="86"/>
  <c r="G163" i="86" s="1"/>
  <c r="H163" i="86" s="1"/>
  <c r="F164" i="86"/>
  <c r="G164" i="86" s="1"/>
  <c r="N164" i="86" s="1"/>
  <c r="F165" i="86"/>
  <c r="G165" i="86" s="1"/>
  <c r="L165" i="86" s="1"/>
  <c r="F166" i="86"/>
  <c r="G166" i="86" s="1"/>
  <c r="J166" i="86" s="1"/>
  <c r="F167" i="86"/>
  <c r="G167" i="86" s="1"/>
  <c r="H167" i="86" s="1"/>
  <c r="F168" i="86"/>
  <c r="G168" i="86" s="1"/>
  <c r="N168" i="86" s="1"/>
  <c r="F169" i="86"/>
  <c r="G169" i="86" s="1"/>
  <c r="L169" i="86" s="1"/>
  <c r="F170" i="86"/>
  <c r="G170" i="86" s="1"/>
  <c r="J170" i="86" s="1"/>
  <c r="F171" i="86"/>
  <c r="G171" i="86" s="1"/>
  <c r="H171" i="86" s="1"/>
  <c r="F172" i="86"/>
  <c r="G172" i="86" s="1"/>
  <c r="N172" i="86" s="1"/>
  <c r="F173" i="86"/>
  <c r="G173" i="86" s="1"/>
  <c r="M173" i="86" s="1"/>
  <c r="F174" i="86"/>
  <c r="G174" i="86" s="1"/>
  <c r="K174" i="86" s="1"/>
  <c r="F175" i="86"/>
  <c r="G175" i="86" s="1"/>
  <c r="H175" i="86" s="1"/>
  <c r="F176" i="86"/>
  <c r="G176" i="86" s="1"/>
  <c r="O176" i="86" s="1"/>
  <c r="F157" i="86"/>
  <c r="G157" i="86" s="1"/>
  <c r="M157" i="86" s="1"/>
  <c r="K169" i="86" l="1"/>
  <c r="K161" i="86"/>
  <c r="H201" i="86"/>
  <c r="O201" i="86"/>
  <c r="H196" i="86"/>
  <c r="O196" i="86"/>
  <c r="H204" i="86"/>
  <c r="O204" i="86"/>
  <c r="O200" i="86"/>
  <c r="O198" i="86"/>
  <c r="O195" i="86"/>
  <c r="O203" i="86"/>
  <c r="O194" i="86"/>
  <c r="O197" i="86"/>
  <c r="O202" i="86"/>
  <c r="O190" i="86"/>
  <c r="H192" i="86"/>
  <c r="O192" i="86"/>
  <c r="H188" i="86"/>
  <c r="I188" i="86"/>
  <c r="M188" i="86"/>
  <c r="J188" i="86"/>
  <c r="N188" i="86"/>
  <c r="O188" i="86"/>
  <c r="K188" i="86"/>
  <c r="L188" i="86"/>
  <c r="H187" i="86"/>
  <c r="O187" i="86"/>
  <c r="I187" i="86"/>
  <c r="L187" i="86"/>
  <c r="M187" i="86"/>
  <c r="J187" i="86"/>
  <c r="N187" i="86"/>
  <c r="I157" i="86"/>
  <c r="Q157" i="86"/>
  <c r="P157" i="86"/>
  <c r="J157" i="86"/>
  <c r="K157" i="86"/>
  <c r="N157" i="86"/>
  <c r="O157" i="86"/>
  <c r="H157" i="86"/>
  <c r="L157" i="86"/>
  <c r="H206" i="86"/>
  <c r="I206" i="86"/>
  <c r="J206" i="86"/>
  <c r="K206" i="86"/>
  <c r="L206" i="86"/>
  <c r="M206" i="86"/>
  <c r="O206" i="86"/>
  <c r="N206" i="86"/>
  <c r="H199" i="86"/>
  <c r="I199" i="86"/>
  <c r="J199" i="86"/>
  <c r="K199" i="86"/>
  <c r="L199" i="86"/>
  <c r="M199" i="86"/>
  <c r="O199" i="86"/>
  <c r="N199" i="86"/>
  <c r="H191" i="86"/>
  <c r="I191" i="86"/>
  <c r="J191" i="86"/>
  <c r="K191" i="86"/>
  <c r="L191" i="86"/>
  <c r="O191" i="86"/>
  <c r="M191" i="86"/>
  <c r="N191" i="86"/>
  <c r="N205" i="86"/>
  <c r="N204" i="86"/>
  <c r="N203" i="86"/>
  <c r="N202" i="86"/>
  <c r="N201" i="86"/>
  <c r="N200" i="86"/>
  <c r="N198" i="86"/>
  <c r="N197" i="86"/>
  <c r="N196" i="86"/>
  <c r="N195" i="86"/>
  <c r="N194" i="86"/>
  <c r="N193" i="86"/>
  <c r="N192" i="86"/>
  <c r="N190" i="86"/>
  <c r="M205" i="86"/>
  <c r="M204" i="86"/>
  <c r="M203" i="86"/>
  <c r="M202" i="86"/>
  <c r="M201" i="86"/>
  <c r="M200" i="86"/>
  <c r="M198" i="86"/>
  <c r="M197" i="86"/>
  <c r="M196" i="86"/>
  <c r="M195" i="86"/>
  <c r="M194" i="86"/>
  <c r="M193" i="86"/>
  <c r="M192" i="86"/>
  <c r="M190" i="86"/>
  <c r="O193" i="86"/>
  <c r="L205" i="86"/>
  <c r="L204" i="86"/>
  <c r="L203" i="86"/>
  <c r="L202" i="86"/>
  <c r="L201" i="86"/>
  <c r="L200" i="86"/>
  <c r="L198" i="86"/>
  <c r="L197" i="86"/>
  <c r="L196" i="86"/>
  <c r="L195" i="86"/>
  <c r="L194" i="86"/>
  <c r="L193" i="86"/>
  <c r="L192" i="86"/>
  <c r="L190" i="86"/>
  <c r="K205" i="86"/>
  <c r="K204" i="86"/>
  <c r="K203" i="86"/>
  <c r="K202" i="86"/>
  <c r="K201" i="86"/>
  <c r="K200" i="86"/>
  <c r="K198" i="86"/>
  <c r="K197" i="86"/>
  <c r="K196" i="86"/>
  <c r="K195" i="86"/>
  <c r="K194" i="86"/>
  <c r="K193" i="86"/>
  <c r="K192" i="86"/>
  <c r="K190" i="86"/>
  <c r="J205" i="86"/>
  <c r="J204" i="86"/>
  <c r="J203" i="86"/>
  <c r="J202" i="86"/>
  <c r="J201" i="86"/>
  <c r="J200" i="86"/>
  <c r="J198" i="86"/>
  <c r="J197" i="86"/>
  <c r="J196" i="86"/>
  <c r="J195" i="86"/>
  <c r="J194" i="86"/>
  <c r="J193" i="86"/>
  <c r="J192" i="86"/>
  <c r="J190" i="86"/>
  <c r="O205" i="86"/>
  <c r="I205" i="86"/>
  <c r="I204" i="86"/>
  <c r="I203" i="86"/>
  <c r="I202" i="86"/>
  <c r="I201" i="86"/>
  <c r="I200" i="86"/>
  <c r="I198" i="86"/>
  <c r="I197" i="86"/>
  <c r="I196" i="86"/>
  <c r="I195" i="86"/>
  <c r="I194" i="86"/>
  <c r="I193" i="86"/>
  <c r="I192" i="86"/>
  <c r="I190" i="86"/>
  <c r="H189" i="86"/>
  <c r="I189" i="86"/>
  <c r="N189" i="86"/>
  <c r="J189" i="86"/>
  <c r="K189" i="86"/>
  <c r="O189" i="86"/>
  <c r="L189" i="86"/>
  <c r="M189" i="86"/>
  <c r="M160" i="86"/>
  <c r="O175" i="86"/>
  <c r="Q174" i="86"/>
  <c r="O171" i="86"/>
  <c r="M174" i="86"/>
  <c r="M168" i="86"/>
  <c r="Q158" i="86"/>
  <c r="J174" i="86"/>
  <c r="O167" i="86"/>
  <c r="I158" i="86"/>
  <c r="Q176" i="86"/>
  <c r="I174" i="86"/>
  <c r="Q166" i="86"/>
  <c r="N176" i="86"/>
  <c r="O173" i="86"/>
  <c r="I166" i="86"/>
  <c r="M176" i="86"/>
  <c r="L173" i="86"/>
  <c r="K165" i="86"/>
  <c r="I176" i="86"/>
  <c r="K173" i="86"/>
  <c r="O163" i="86"/>
  <c r="Q170" i="86"/>
  <c r="M164" i="86"/>
  <c r="Q162" i="86"/>
  <c r="I162" i="86"/>
  <c r="L176" i="86"/>
  <c r="N175" i="86"/>
  <c r="P174" i="86"/>
  <c r="H174" i="86"/>
  <c r="J173" i="86"/>
  <c r="L172" i="86"/>
  <c r="N171" i="86"/>
  <c r="P170" i="86"/>
  <c r="H170" i="86"/>
  <c r="J169" i="86"/>
  <c r="L168" i="86"/>
  <c r="N167" i="86"/>
  <c r="P166" i="86"/>
  <c r="H166" i="86"/>
  <c r="J165" i="86"/>
  <c r="L164" i="86"/>
  <c r="N163" i="86"/>
  <c r="P162" i="86"/>
  <c r="H162" i="86"/>
  <c r="J161" i="86"/>
  <c r="L160" i="86"/>
  <c r="N159" i="86"/>
  <c r="P158" i="86"/>
  <c r="H158" i="86"/>
  <c r="M172" i="86"/>
  <c r="I170" i="86"/>
  <c r="K176" i="86"/>
  <c r="M175" i="86"/>
  <c r="O174" i="86"/>
  <c r="Q173" i="86"/>
  <c r="I173" i="86"/>
  <c r="K172" i="86"/>
  <c r="M171" i="86"/>
  <c r="O170" i="86"/>
  <c r="Q169" i="86"/>
  <c r="I169" i="86"/>
  <c r="K168" i="86"/>
  <c r="M167" i="86"/>
  <c r="O166" i="86"/>
  <c r="Q165" i="86"/>
  <c r="I165" i="86"/>
  <c r="K164" i="86"/>
  <c r="M163" i="86"/>
  <c r="O162" i="86"/>
  <c r="Q161" i="86"/>
  <c r="I161" i="86"/>
  <c r="K160" i="86"/>
  <c r="M159" i="86"/>
  <c r="O158" i="86"/>
  <c r="O159" i="86"/>
  <c r="J176" i="86"/>
  <c r="L175" i="86"/>
  <c r="N174" i="86"/>
  <c r="P173" i="86"/>
  <c r="H173" i="86"/>
  <c r="J172" i="86"/>
  <c r="L171" i="86"/>
  <c r="N170" i="86"/>
  <c r="P169" i="86"/>
  <c r="H169" i="86"/>
  <c r="J168" i="86"/>
  <c r="L167" i="86"/>
  <c r="N166" i="86"/>
  <c r="P165" i="86"/>
  <c r="H165" i="86"/>
  <c r="J164" i="86"/>
  <c r="L163" i="86"/>
  <c r="N162" i="86"/>
  <c r="P161" i="86"/>
  <c r="H161" i="86"/>
  <c r="J160" i="86"/>
  <c r="L159" i="86"/>
  <c r="N158" i="86"/>
  <c r="Q172" i="86"/>
  <c r="I172" i="86"/>
  <c r="K171" i="86"/>
  <c r="M170" i="86"/>
  <c r="O169" i="86"/>
  <c r="Q168" i="86"/>
  <c r="I168" i="86"/>
  <c r="K167" i="86"/>
  <c r="M166" i="86"/>
  <c r="O165" i="86"/>
  <c r="Q164" i="86"/>
  <c r="I164" i="86"/>
  <c r="K163" i="86"/>
  <c r="M162" i="86"/>
  <c r="O161" i="86"/>
  <c r="Q160" i="86"/>
  <c r="I160" i="86"/>
  <c r="K159" i="86"/>
  <c r="M158" i="86"/>
  <c r="P176" i="86"/>
  <c r="H176" i="86"/>
  <c r="J175" i="86"/>
  <c r="L174" i="86"/>
  <c r="N173" i="86"/>
  <c r="P172" i="86"/>
  <c r="H172" i="86"/>
  <c r="J171" i="86"/>
  <c r="L170" i="86"/>
  <c r="N169" i="86"/>
  <c r="P168" i="86"/>
  <c r="H168" i="86"/>
  <c r="J167" i="86"/>
  <c r="L166" i="86"/>
  <c r="N165" i="86"/>
  <c r="P164" i="86"/>
  <c r="H164" i="86"/>
  <c r="J163" i="86"/>
  <c r="L162" i="86"/>
  <c r="N161" i="86"/>
  <c r="P160" i="86"/>
  <c r="H160" i="86"/>
  <c r="J159" i="86"/>
  <c r="L158" i="86"/>
  <c r="K175" i="86"/>
  <c r="Q175" i="86"/>
  <c r="I175" i="86"/>
  <c r="O172" i="86"/>
  <c r="Q171" i="86"/>
  <c r="I171" i="86"/>
  <c r="K170" i="86"/>
  <c r="M169" i="86"/>
  <c r="O168" i="86"/>
  <c r="Q167" i="86"/>
  <c r="I167" i="86"/>
  <c r="K166" i="86"/>
  <c r="M165" i="86"/>
  <c r="O164" i="86"/>
  <c r="Q163" i="86"/>
  <c r="I163" i="86"/>
  <c r="K162" i="86"/>
  <c r="M161" i="86"/>
  <c r="O160" i="86"/>
  <c r="Q159" i="86"/>
  <c r="I159" i="86"/>
  <c r="K158" i="86"/>
  <c r="P175" i="86"/>
  <c r="P171" i="86"/>
  <c r="P167" i="86"/>
  <c r="P163" i="86"/>
  <c r="P159" i="86"/>
  <c r="V13" i="98"/>
  <c r="P13" i="98"/>
  <c r="T13" i="98"/>
  <c r="T11" i="98"/>
  <c r="V9" i="98"/>
  <c r="AE126" i="86" l="1"/>
  <c r="AD126" i="86"/>
  <c r="AC126" i="86"/>
  <c r="AB126" i="86"/>
  <c r="AA126" i="86"/>
  <c r="Z126" i="86"/>
  <c r="Y126" i="86"/>
  <c r="X126" i="86"/>
  <c r="W126" i="86"/>
  <c r="V126" i="86"/>
  <c r="U126" i="86"/>
  <c r="T126" i="86"/>
  <c r="AE125" i="86"/>
  <c r="AD125" i="86"/>
  <c r="AC125" i="86"/>
  <c r="AB125" i="86"/>
  <c r="AA125" i="86"/>
  <c r="Z125" i="86"/>
  <c r="Y125" i="86"/>
  <c r="X125" i="86"/>
  <c r="W125" i="86"/>
  <c r="V125" i="86"/>
  <c r="U125" i="86"/>
  <c r="T125" i="86"/>
  <c r="AE124" i="86"/>
  <c r="AD124" i="86"/>
  <c r="AC124" i="86"/>
  <c r="AB124" i="86"/>
  <c r="AA124" i="86"/>
  <c r="Z124" i="86"/>
  <c r="Y124" i="86"/>
  <c r="X124" i="86"/>
  <c r="W124" i="86"/>
  <c r="V124" i="86"/>
  <c r="U124" i="86"/>
  <c r="T124" i="86"/>
  <c r="AE123" i="86"/>
  <c r="AD123" i="86"/>
  <c r="AC123" i="86"/>
  <c r="AB123" i="86"/>
  <c r="AA123" i="86"/>
  <c r="Z123" i="86"/>
  <c r="Y123" i="86"/>
  <c r="X123" i="86"/>
  <c r="W123" i="86"/>
  <c r="V123" i="86"/>
  <c r="U123" i="86"/>
  <c r="T123" i="86"/>
  <c r="AE122" i="86"/>
  <c r="AD122" i="86"/>
  <c r="AC122" i="86"/>
  <c r="AB122" i="86"/>
  <c r="AA122" i="86"/>
  <c r="Z122" i="86"/>
  <c r="Y122" i="86"/>
  <c r="X122" i="86"/>
  <c r="W122" i="86"/>
  <c r="V122" i="86"/>
  <c r="U122" i="86"/>
  <c r="T122" i="86"/>
  <c r="AE121" i="86"/>
  <c r="AD121" i="86"/>
  <c r="AC121" i="86"/>
  <c r="AB121" i="86"/>
  <c r="AA121" i="86"/>
  <c r="Z121" i="86"/>
  <c r="Y121" i="86"/>
  <c r="X121" i="86"/>
  <c r="W121" i="86"/>
  <c r="V121" i="86"/>
  <c r="U121" i="86"/>
  <c r="T121" i="86"/>
  <c r="AE120" i="86"/>
  <c r="AD120" i="86"/>
  <c r="AC120" i="86"/>
  <c r="AB120" i="86"/>
  <c r="AA120" i="86"/>
  <c r="Z120" i="86"/>
  <c r="Y120" i="86"/>
  <c r="X120" i="86"/>
  <c r="W120" i="86"/>
  <c r="V120" i="86"/>
  <c r="U120" i="86"/>
  <c r="T120" i="86"/>
  <c r="AE119" i="86"/>
  <c r="AD119" i="86"/>
  <c r="AC119" i="86"/>
  <c r="AB119" i="86"/>
  <c r="AA119" i="86"/>
  <c r="Z119" i="86"/>
  <c r="Y119" i="86"/>
  <c r="X119" i="86"/>
  <c r="W119" i="86"/>
  <c r="V119" i="86"/>
  <c r="U119" i="86"/>
  <c r="T119" i="86"/>
  <c r="AE118" i="86"/>
  <c r="AD118" i="86"/>
  <c r="AC118" i="86"/>
  <c r="AB118" i="86"/>
  <c r="AA118" i="86"/>
  <c r="Z118" i="86"/>
  <c r="Y118" i="86"/>
  <c r="X118" i="86"/>
  <c r="W118" i="86"/>
  <c r="V118" i="86"/>
  <c r="U118" i="86"/>
  <c r="T118" i="86"/>
  <c r="AE117" i="86"/>
  <c r="AD117" i="86"/>
  <c r="AC117" i="86"/>
  <c r="AB117" i="86"/>
  <c r="AA117" i="86"/>
  <c r="Z117" i="86"/>
  <c r="Y117" i="86"/>
  <c r="X117" i="86"/>
  <c r="W117" i="86"/>
  <c r="V117" i="86"/>
  <c r="U117" i="86"/>
  <c r="T117" i="86"/>
  <c r="AE116" i="86"/>
  <c r="AD116" i="86"/>
  <c r="AC116" i="86"/>
  <c r="AB116" i="86"/>
  <c r="AA116" i="86"/>
  <c r="Z116" i="86"/>
  <c r="Y116" i="86"/>
  <c r="X116" i="86"/>
  <c r="W116" i="86"/>
  <c r="V116" i="86"/>
  <c r="U116" i="86"/>
  <c r="T116" i="86"/>
  <c r="AE113" i="86"/>
  <c r="AD113" i="86"/>
  <c r="AC113" i="86"/>
  <c r="AB113" i="86"/>
  <c r="AA113" i="86"/>
  <c r="Z113" i="86"/>
  <c r="Y113" i="86"/>
  <c r="X113" i="86"/>
  <c r="W113" i="86"/>
  <c r="V113" i="86"/>
  <c r="U113" i="86"/>
  <c r="T113" i="86"/>
  <c r="AE112" i="86"/>
  <c r="AD112" i="86"/>
  <c r="AC112" i="86"/>
  <c r="AB112" i="86"/>
  <c r="AA112" i="86"/>
  <c r="Z112" i="86"/>
  <c r="Y112" i="86"/>
  <c r="X112" i="86"/>
  <c r="W112" i="86"/>
  <c r="V112" i="86"/>
  <c r="U112" i="86"/>
  <c r="T112" i="86"/>
  <c r="AE111" i="86"/>
  <c r="AD111" i="86"/>
  <c r="AC111" i="86"/>
  <c r="AB111" i="86"/>
  <c r="AA111" i="86"/>
  <c r="Z111" i="86"/>
  <c r="Y111" i="86"/>
  <c r="X111" i="86"/>
  <c r="W111" i="86"/>
  <c r="V111" i="86"/>
  <c r="U111" i="86"/>
  <c r="T111" i="86"/>
  <c r="AE110" i="86"/>
  <c r="AD110" i="86"/>
  <c r="AC110" i="86"/>
  <c r="AB110" i="86"/>
  <c r="AA110" i="86"/>
  <c r="Z110" i="86"/>
  <c r="Y110" i="86"/>
  <c r="X110" i="86"/>
  <c r="W110" i="86"/>
  <c r="V110" i="86"/>
  <c r="U110" i="86"/>
  <c r="T110" i="86"/>
  <c r="AE109" i="86"/>
  <c r="AD109" i="86"/>
  <c r="AC109" i="86"/>
  <c r="AB109" i="86"/>
  <c r="AA109" i="86"/>
  <c r="Z109" i="86"/>
  <c r="Y109" i="86"/>
  <c r="X109" i="86"/>
  <c r="W109" i="86"/>
  <c r="V109" i="86"/>
  <c r="U109" i="86"/>
  <c r="T109" i="86"/>
  <c r="AE108" i="86"/>
  <c r="AD108" i="86"/>
  <c r="AC108" i="86"/>
  <c r="AB108" i="86"/>
  <c r="AA108" i="86"/>
  <c r="Z108" i="86"/>
  <c r="Y108" i="86"/>
  <c r="X108" i="86"/>
  <c r="W108" i="86"/>
  <c r="V108" i="86"/>
  <c r="U108" i="86"/>
  <c r="T108" i="86"/>
  <c r="AE106" i="86"/>
  <c r="AD106" i="86"/>
  <c r="AC106" i="86"/>
  <c r="AB106" i="86"/>
  <c r="AA106" i="86"/>
  <c r="Z106" i="86"/>
  <c r="Y106" i="86"/>
  <c r="X106" i="86"/>
  <c r="W106" i="86"/>
  <c r="V106" i="86"/>
  <c r="U106" i="86"/>
  <c r="T106" i="86"/>
  <c r="AE105" i="86"/>
  <c r="AD105" i="86"/>
  <c r="AC105" i="86"/>
  <c r="AB105" i="86"/>
  <c r="AA105" i="86"/>
  <c r="Z105" i="86"/>
  <c r="Y105" i="86"/>
  <c r="X105" i="86"/>
  <c r="W105" i="86"/>
  <c r="V105" i="86"/>
  <c r="U105" i="86"/>
  <c r="T105" i="86"/>
  <c r="AE104" i="86"/>
  <c r="AD104" i="86"/>
  <c r="AC104" i="86"/>
  <c r="AB104" i="86"/>
  <c r="AA104" i="86"/>
  <c r="Z104" i="86"/>
  <c r="Y104" i="86"/>
  <c r="X104" i="86"/>
  <c r="W104" i="86"/>
  <c r="V104" i="86"/>
  <c r="U104" i="86"/>
  <c r="T104" i="86"/>
  <c r="AE103" i="86"/>
  <c r="AD103" i="86"/>
  <c r="AC103" i="86"/>
  <c r="AB103" i="86"/>
  <c r="AA103" i="86"/>
  <c r="Z103" i="86"/>
  <c r="Y103" i="86"/>
  <c r="X103" i="86"/>
  <c r="W103" i="86"/>
  <c r="V103" i="86"/>
  <c r="U103" i="86"/>
  <c r="T103" i="86"/>
  <c r="AE102" i="86"/>
  <c r="AD102" i="86"/>
  <c r="AC102" i="86"/>
  <c r="AB102" i="86"/>
  <c r="AA102" i="86"/>
  <c r="Z102" i="86"/>
  <c r="Y102" i="86"/>
  <c r="X102" i="86"/>
  <c r="W102" i="86"/>
  <c r="V102" i="86"/>
  <c r="U102" i="86"/>
  <c r="T102" i="86"/>
  <c r="AE101" i="86"/>
  <c r="AD101" i="86"/>
  <c r="AC101" i="86"/>
  <c r="AB101" i="86"/>
  <c r="AA101" i="86"/>
  <c r="Z101" i="86"/>
  <c r="Y101" i="86"/>
  <c r="X101" i="86"/>
  <c r="W101" i="86"/>
  <c r="V101" i="86"/>
  <c r="U101" i="86"/>
  <c r="T101" i="86"/>
  <c r="AE100" i="86"/>
  <c r="AD100" i="86"/>
  <c r="AC100" i="86"/>
  <c r="AB100" i="86"/>
  <c r="AA100" i="86"/>
  <c r="Z100" i="86"/>
  <c r="Y100" i="86"/>
  <c r="X100" i="86"/>
  <c r="W100" i="86"/>
  <c r="V100" i="86"/>
  <c r="U100" i="86"/>
  <c r="T100" i="86"/>
  <c r="AE99" i="86"/>
  <c r="AD99" i="86"/>
  <c r="AC99" i="86"/>
  <c r="AB99" i="86"/>
  <c r="AA99" i="86"/>
  <c r="Z99" i="86"/>
  <c r="Y99" i="86"/>
  <c r="X99" i="86"/>
  <c r="W99" i="86"/>
  <c r="V99" i="86"/>
  <c r="U99" i="86"/>
  <c r="T99" i="86"/>
  <c r="AE98" i="86"/>
  <c r="AD98" i="86"/>
  <c r="AC98" i="86"/>
  <c r="AB98" i="86"/>
  <c r="AA98" i="86"/>
  <c r="Z98" i="86"/>
  <c r="Y98" i="86"/>
  <c r="X98" i="86"/>
  <c r="W98" i="86"/>
  <c r="V98" i="86"/>
  <c r="U98" i="86"/>
  <c r="T98" i="86"/>
  <c r="AE97" i="86"/>
  <c r="AD97" i="86"/>
  <c r="AC97" i="86"/>
  <c r="AB97" i="86"/>
  <c r="AA97" i="86"/>
  <c r="Z97" i="86"/>
  <c r="Y97" i="86"/>
  <c r="X97" i="86"/>
  <c r="W97" i="86"/>
  <c r="V97" i="86"/>
  <c r="U97" i="86"/>
  <c r="T97" i="86"/>
  <c r="AE96" i="86"/>
  <c r="AD96" i="86"/>
  <c r="AC96" i="86"/>
  <c r="AB96" i="86"/>
  <c r="AA96" i="86"/>
  <c r="Z96" i="86"/>
  <c r="Y96" i="86"/>
  <c r="X96" i="86"/>
  <c r="W96" i="86"/>
  <c r="V96" i="86"/>
  <c r="U96" i="86"/>
  <c r="T96" i="86"/>
  <c r="AE95" i="86"/>
  <c r="AD95" i="86"/>
  <c r="AC95" i="86"/>
  <c r="AB95" i="86"/>
  <c r="AA95" i="86"/>
  <c r="Z95" i="86"/>
  <c r="Y95" i="86"/>
  <c r="X95" i="86"/>
  <c r="W95" i="86"/>
  <c r="V95" i="86"/>
  <c r="U95" i="86"/>
  <c r="T95" i="86"/>
  <c r="AE94" i="86"/>
  <c r="AD94" i="86"/>
  <c r="AC94" i="86"/>
  <c r="AB94" i="86"/>
  <c r="AA94" i="86"/>
  <c r="Z94" i="86"/>
  <c r="Y94" i="86"/>
  <c r="X94" i="86"/>
  <c r="W94" i="86"/>
  <c r="V94" i="86"/>
  <c r="U94" i="86"/>
  <c r="T94" i="86"/>
  <c r="AE93" i="86"/>
  <c r="AD93" i="86"/>
  <c r="AC93" i="86"/>
  <c r="AB93" i="86"/>
  <c r="AA93" i="86"/>
  <c r="Z93" i="86"/>
  <c r="Y93" i="86"/>
  <c r="X93" i="86"/>
  <c r="W93" i="86"/>
  <c r="V93" i="86"/>
  <c r="U93" i="86"/>
  <c r="T93" i="86"/>
  <c r="AE92" i="86"/>
  <c r="AD92" i="86"/>
  <c r="AC92" i="86"/>
  <c r="AB92" i="86"/>
  <c r="AA92" i="86"/>
  <c r="Z92" i="86"/>
  <c r="Y92" i="86"/>
  <c r="X92" i="86"/>
  <c r="W92" i="86"/>
  <c r="V92" i="86"/>
  <c r="U92" i="86"/>
  <c r="T92" i="86"/>
  <c r="AE91" i="86"/>
  <c r="AD91" i="86"/>
  <c r="AC91" i="86"/>
  <c r="AB91" i="86"/>
  <c r="AA91" i="86"/>
  <c r="Z91" i="86"/>
  <c r="Y91" i="86"/>
  <c r="X91" i="86"/>
  <c r="W91" i="86"/>
  <c r="V91" i="86"/>
  <c r="U91" i="86"/>
  <c r="T91" i="86"/>
  <c r="AE90" i="86"/>
  <c r="AD90" i="86"/>
  <c r="AC90" i="86"/>
  <c r="AB90" i="86"/>
  <c r="AA90" i="86"/>
  <c r="Z90" i="86"/>
  <c r="Y90" i="86"/>
  <c r="X90" i="86"/>
  <c r="W90" i="86"/>
  <c r="V90" i="86"/>
  <c r="U90" i="86"/>
  <c r="T90" i="86"/>
  <c r="AE89" i="86"/>
  <c r="AD89" i="86"/>
  <c r="AC89" i="86"/>
  <c r="AB89" i="86"/>
  <c r="AA89" i="86"/>
  <c r="Z89" i="86"/>
  <c r="Y89" i="86"/>
  <c r="X89" i="86"/>
  <c r="W89" i="86"/>
  <c r="V89" i="86"/>
  <c r="U89" i="86"/>
  <c r="T89" i="86"/>
  <c r="AE88" i="86"/>
  <c r="AD88" i="86"/>
  <c r="AC88" i="86"/>
  <c r="AB88" i="86"/>
  <c r="AA88" i="86"/>
  <c r="Z88" i="86"/>
  <c r="Y88" i="86"/>
  <c r="X88" i="86"/>
  <c r="W88" i="86"/>
  <c r="V88" i="86"/>
  <c r="U88" i="86"/>
  <c r="T88" i="86"/>
  <c r="AE87" i="86"/>
  <c r="AD87" i="86"/>
  <c r="AC87" i="86"/>
  <c r="AB87" i="86"/>
  <c r="AA87" i="86"/>
  <c r="Z87" i="86"/>
  <c r="Y87" i="86"/>
  <c r="X87" i="86"/>
  <c r="W87" i="86"/>
  <c r="V87" i="86"/>
  <c r="U87" i="86"/>
  <c r="T87" i="86"/>
  <c r="AE86" i="86"/>
  <c r="AD86" i="86"/>
  <c r="AC86" i="86"/>
  <c r="AB86" i="86"/>
  <c r="AA86" i="86"/>
  <c r="Z86" i="86"/>
  <c r="Y86" i="86"/>
  <c r="X86" i="86"/>
  <c r="W86" i="86"/>
  <c r="V86" i="86"/>
  <c r="U86" i="86"/>
  <c r="T86" i="86"/>
  <c r="AE85" i="86"/>
  <c r="AD85" i="86"/>
  <c r="AC85" i="86"/>
  <c r="AB85" i="86"/>
  <c r="AA85" i="86"/>
  <c r="Z85" i="86"/>
  <c r="Y85" i="86"/>
  <c r="X85" i="86"/>
  <c r="W85" i="86"/>
  <c r="V85" i="86"/>
  <c r="U85" i="86"/>
  <c r="T85" i="86"/>
  <c r="AE84" i="86"/>
  <c r="AD84" i="86"/>
  <c r="AC84" i="86"/>
  <c r="AB84" i="86"/>
  <c r="AA84" i="86"/>
  <c r="Z84" i="86"/>
  <c r="Y84" i="86"/>
  <c r="X84" i="86"/>
  <c r="W84" i="86"/>
  <c r="V84" i="86"/>
  <c r="U84" i="86"/>
  <c r="T84" i="86"/>
  <c r="AE83" i="86"/>
  <c r="AD83" i="86"/>
  <c r="AC83" i="86"/>
  <c r="AB83" i="86"/>
  <c r="AA83" i="86"/>
  <c r="Z83" i="86"/>
  <c r="Y83" i="86"/>
  <c r="X83" i="86"/>
  <c r="W83" i="86"/>
  <c r="V83" i="86"/>
  <c r="U83" i="86"/>
  <c r="T83" i="86"/>
  <c r="AE82" i="86"/>
  <c r="AD82" i="86"/>
  <c r="AC82" i="86"/>
  <c r="AB82" i="86"/>
  <c r="AA82" i="86"/>
  <c r="Z82" i="86"/>
  <c r="Y82" i="86"/>
  <c r="X82" i="86"/>
  <c r="W82" i="86"/>
  <c r="V82" i="86"/>
  <c r="U82" i="86"/>
  <c r="T82" i="86"/>
  <c r="AE81" i="86"/>
  <c r="AD81" i="86"/>
  <c r="AC81" i="86"/>
  <c r="AB81" i="86"/>
  <c r="AA81" i="86"/>
  <c r="Z81" i="86"/>
  <c r="Y81" i="86"/>
  <c r="X81" i="86"/>
  <c r="W81" i="86"/>
  <c r="V81" i="86"/>
  <c r="U81" i="86"/>
  <c r="T81" i="86"/>
  <c r="AE80" i="86"/>
  <c r="AD80" i="86"/>
  <c r="AC80" i="86"/>
  <c r="AB80" i="86"/>
  <c r="AA80" i="86"/>
  <c r="Z80" i="86"/>
  <c r="Y80" i="86"/>
  <c r="X80" i="86"/>
  <c r="W80" i="86"/>
  <c r="V80" i="86"/>
  <c r="U80" i="86"/>
  <c r="T80" i="86"/>
  <c r="AE79" i="86"/>
  <c r="AD79" i="86"/>
  <c r="AC79" i="86"/>
  <c r="AB79" i="86"/>
  <c r="AA79" i="86"/>
  <c r="Z79" i="86"/>
  <c r="Y79" i="86"/>
  <c r="X79" i="86"/>
  <c r="W79" i="86"/>
  <c r="V79" i="86"/>
  <c r="U79" i="86"/>
  <c r="T79" i="86"/>
  <c r="AE78" i="86"/>
  <c r="AD78" i="86"/>
  <c r="AC78" i="86"/>
  <c r="AB78" i="86"/>
  <c r="AA78" i="86"/>
  <c r="Z78" i="86"/>
  <c r="Y78" i="86"/>
  <c r="X78" i="86"/>
  <c r="W78" i="86"/>
  <c r="V78" i="86"/>
  <c r="U78" i="86"/>
  <c r="T78" i="86"/>
  <c r="C159" i="86" l="1"/>
  <c r="C168" i="86"/>
  <c r="C174" i="86"/>
  <c r="C177" i="86"/>
  <c r="C158" i="86"/>
  <c r="C160" i="86"/>
  <c r="C161" i="86"/>
  <c r="C162" i="86"/>
  <c r="C163" i="86"/>
  <c r="C164" i="86"/>
  <c r="C165" i="86"/>
  <c r="C166" i="86"/>
  <c r="C167" i="86"/>
  <c r="C169" i="86"/>
  <c r="C170" i="86"/>
  <c r="C171" i="86"/>
  <c r="C172" i="86"/>
  <c r="C173" i="86"/>
  <c r="C175" i="86"/>
  <c r="C176" i="86"/>
  <c r="C157" i="86"/>
  <c r="X67" i="98"/>
  <c r="X66" i="98"/>
  <c r="X65" i="98"/>
  <c r="X64" i="98"/>
  <c r="X63" i="98"/>
  <c r="X62" i="98"/>
  <c r="X61" i="98"/>
  <c r="X60" i="98"/>
  <c r="X59" i="98"/>
  <c r="X58" i="98"/>
  <c r="X57" i="98"/>
  <c r="X56" i="98"/>
  <c r="X55" i="98"/>
  <c r="X54" i="98"/>
  <c r="X53" i="98"/>
  <c r="X52" i="98"/>
  <c r="X51" i="98"/>
  <c r="X50" i="98"/>
  <c r="X49" i="98"/>
  <c r="X48" i="98"/>
  <c r="X69" i="98" l="1"/>
  <c r="D177" i="86" a="1"/>
  <c r="D177" i="86" s="1"/>
  <c r="D181" i="86" a="1"/>
  <c r="D181" i="86" s="1"/>
  <c r="D182" i="86" a="1"/>
  <c r="D182" i="86" s="1"/>
  <c r="D179" i="86" a="1"/>
  <c r="D179" i="86" s="1"/>
  <c r="D178" i="86" a="1"/>
  <c r="D178" i="86" s="1"/>
  <c r="D175" i="86" a="1"/>
  <c r="D175" i="86" s="1"/>
  <c r="D156" i="86" a="1"/>
  <c r="D156" i="86" s="1"/>
  <c r="D169" i="86" a="1"/>
  <c r="D169" i="86" s="1"/>
  <c r="D183" i="86" a="1"/>
  <c r="D183" i="86" s="1"/>
  <c r="D167" i="86" a="1"/>
  <c r="D167" i="86" s="1"/>
  <c r="D170" i="86" a="1"/>
  <c r="D170" i="86" s="1"/>
  <c r="D176" i="86" a="1"/>
  <c r="D176" i="86" s="1"/>
  <c r="D168" i="86" a="1"/>
  <c r="D168" i="86" s="1"/>
  <c r="D174" i="86" a="1"/>
  <c r="D174" i="86" s="1"/>
  <c r="D166" i="86" a="1"/>
  <c r="D166" i="86" s="1"/>
  <c r="D173" i="86" a="1"/>
  <c r="D173" i="86" s="1"/>
  <c r="D165" i="86" a="1"/>
  <c r="D165" i="86" s="1"/>
  <c r="D180" i="86" a="1"/>
  <c r="D180" i="86" s="1"/>
  <c r="D172" i="86" a="1"/>
  <c r="D172" i="86" s="1"/>
  <c r="D164" i="86" a="1"/>
  <c r="D164" i="86" s="1"/>
  <c r="D171" i="86" a="1"/>
  <c r="D171" i="86" s="1"/>
  <c r="D163" i="86" a="1"/>
  <c r="D163" i="86" s="1"/>
  <c r="D157" i="86" a="1"/>
  <c r="D157" i="86" s="1"/>
  <c r="D162" i="86" a="1"/>
  <c r="D162" i="86" s="1"/>
  <c r="D161" i="86" a="1"/>
  <c r="D161" i="86" s="1"/>
  <c r="D160" i="86" a="1"/>
  <c r="D160" i="86" s="1"/>
  <c r="D159" i="86" a="1"/>
  <c r="D159" i="86" s="1"/>
  <c r="D158" i="86" a="1"/>
  <c r="D158" i="86" s="1"/>
  <c r="W2" i="98" l="1"/>
  <c r="C146" i="86" l="1"/>
  <c r="C147" i="86"/>
  <c r="C148" i="86"/>
  <c r="C149" i="86"/>
  <c r="C150" i="86"/>
  <c r="C131" i="86"/>
  <c r="B6" i="100" l="1"/>
  <c r="E9" i="101" l="1"/>
  <c r="O2" i="98" l="1"/>
  <c r="E8" i="101" l="1"/>
  <c r="C132" i="86"/>
  <c r="C133" i="86"/>
  <c r="C134" i="86"/>
  <c r="C135" i="86"/>
  <c r="C136" i="86"/>
  <c r="C137" i="86"/>
  <c r="C138" i="86"/>
  <c r="C139" i="86"/>
  <c r="C140" i="86"/>
  <c r="C141" i="86"/>
  <c r="C142" i="86"/>
  <c r="C143" i="86"/>
  <c r="C144" i="86"/>
  <c r="C145" i="86"/>
  <c r="E2" i="101" l="1"/>
  <c r="C151" i="86"/>
  <c r="F141" i="86"/>
  <c r="G141" i="86" s="1"/>
  <c r="H141" i="86" s="1"/>
  <c r="I141" i="86" s="1"/>
  <c r="J141" i="86" s="1"/>
  <c r="K141" i="86" s="1"/>
  <c r="L141" i="86" s="1"/>
  <c r="M141" i="86" s="1"/>
  <c r="N141" i="86" s="1"/>
  <c r="O141" i="86" s="1"/>
  <c r="P141" i="86" s="1"/>
  <c r="Q141" i="86" s="1"/>
  <c r="R141" i="86" s="1"/>
  <c r="S141" i="86" s="1"/>
  <c r="T141" i="86" s="1"/>
  <c r="U141" i="86" s="1"/>
  <c r="V141" i="86" s="1"/>
  <c r="W141" i="86" s="1"/>
  <c r="X141" i="86" s="1"/>
  <c r="Y141" i="86" s="1"/>
  <c r="G128" i="86"/>
  <c r="H128" i="86" s="1"/>
  <c r="I128" i="86" s="1"/>
  <c r="J128" i="86" s="1"/>
  <c r="K128" i="86" s="1"/>
  <c r="L128" i="86" s="1"/>
  <c r="M128" i="86" s="1"/>
  <c r="N128" i="86" s="1"/>
  <c r="O128" i="86" s="1"/>
  <c r="P128" i="86" s="1"/>
  <c r="Q128" i="86" s="1"/>
  <c r="R128" i="86" s="1"/>
  <c r="S128" i="86" s="1"/>
  <c r="T128" i="86" s="1"/>
  <c r="U128" i="86" s="1"/>
  <c r="V128" i="86" s="1"/>
  <c r="W128" i="86" s="1"/>
  <c r="X128" i="86" s="1"/>
  <c r="Y128" i="86" s="1"/>
  <c r="Z128" i="86" s="1"/>
  <c r="AA128" i="86" s="1"/>
  <c r="AB128" i="86" s="1"/>
  <c r="AC128" i="86" s="1"/>
  <c r="D28" i="100"/>
  <c r="B28" i="100"/>
  <c r="D26" i="100"/>
  <c r="B26" i="100"/>
  <c r="AH134" i="98"/>
  <c r="AH130" i="98"/>
  <c r="AH17" i="98"/>
  <c r="Y143" i="86"/>
  <c r="G140" i="86"/>
  <c r="E140" i="86"/>
  <c r="S140" i="86"/>
  <c r="AB129" i="86"/>
  <c r="AH3" i="98" l="1"/>
  <c r="T3" i="98" s="1"/>
  <c r="W129" i="86"/>
  <c r="O140" i="86"/>
  <c r="AA129" i="86"/>
  <c r="V140" i="86"/>
  <c r="F129" i="86"/>
  <c r="F140" i="86"/>
  <c r="Q129" i="86"/>
  <c r="W140" i="86"/>
  <c r="K129" i="86"/>
  <c r="O129" i="86"/>
  <c r="X129" i="86"/>
  <c r="I129" i="86"/>
  <c r="L140" i="86"/>
  <c r="T129" i="86"/>
  <c r="L129" i="86"/>
  <c r="U140" i="86"/>
  <c r="Y129" i="86"/>
  <c r="Q140" i="86"/>
  <c r="M129" i="86"/>
  <c r="N129" i="86"/>
  <c r="P140" i="86"/>
  <c r="N140" i="86"/>
  <c r="P129" i="86"/>
  <c r="J140" i="86"/>
  <c r="R129" i="86"/>
  <c r="AC129" i="86"/>
  <c r="Z129" i="86"/>
  <c r="H129" i="86"/>
  <c r="S129" i="86"/>
  <c r="K140" i="86"/>
  <c r="X140" i="86"/>
  <c r="G129" i="86"/>
  <c r="H140" i="86"/>
  <c r="J129" i="86"/>
  <c r="T140" i="86"/>
  <c r="U129" i="86"/>
  <c r="V129" i="86"/>
  <c r="R140" i="86"/>
  <c r="I140" i="86"/>
  <c r="M140" i="86"/>
  <c r="T136" i="98" l="1"/>
  <c r="AA49" i="98" l="1"/>
  <c r="AA48" i="98"/>
  <c r="AA47" i="98" s="1"/>
  <c r="U4" i="86" a="1"/>
  <c r="U3" i="86" a="1"/>
  <c r="V3" i="86" a="1"/>
  <c r="W3" i="86" a="1"/>
  <c r="V4" i="86" a="1"/>
  <c r="V4" i="86" l="1"/>
  <c r="W3" i="86"/>
  <c r="V3" i="86"/>
  <c r="U3" i="86"/>
  <c r="U4" i="86"/>
  <c r="P2" i="86" l="1"/>
  <c r="AG76" i="86"/>
  <c r="AF76" i="86"/>
  <c r="AF91" i="86" l="1"/>
  <c r="AF83" i="86"/>
  <c r="AF109" i="86"/>
  <c r="AF119" i="86"/>
  <c r="AF118" i="86"/>
  <c r="AF84" i="86"/>
  <c r="AF112" i="86"/>
  <c r="AF115" i="86"/>
  <c r="AF100" i="86"/>
  <c r="AF104" i="86"/>
  <c r="AF116" i="86"/>
  <c r="AF107" i="86"/>
  <c r="AF102" i="86"/>
  <c r="AF85" i="86"/>
  <c r="AF105" i="86"/>
  <c r="AF121" i="86"/>
  <c r="AF106" i="86"/>
  <c r="AF86" i="86"/>
  <c r="AF108" i="86"/>
  <c r="AF113" i="86"/>
  <c r="AF88" i="86"/>
  <c r="AF120" i="86"/>
  <c r="AF125" i="86"/>
  <c r="AF79" i="86"/>
  <c r="AF90" i="86"/>
  <c r="AF123" i="86"/>
  <c r="AF98" i="86"/>
  <c r="AF124" i="86"/>
  <c r="AF111" i="86"/>
  <c r="AF117" i="86"/>
  <c r="AF95" i="86"/>
  <c r="AF97" i="86"/>
  <c r="AF114" i="86"/>
  <c r="AF110" i="86"/>
  <c r="AF103" i="86"/>
  <c r="AF122" i="86"/>
  <c r="AF126" i="86"/>
  <c r="AF87" i="86"/>
  <c r="AF94" i="86"/>
  <c r="AF92" i="86"/>
  <c r="AF93" i="86"/>
  <c r="AF82" i="86"/>
  <c r="AF78" i="86"/>
  <c r="AF89" i="86"/>
  <c r="AF96" i="86"/>
  <c r="AF80" i="86"/>
  <c r="AF81" i="86"/>
  <c r="AF99" i="86"/>
  <c r="AF101" i="86"/>
  <c r="Q49" i="86" a="1"/>
  <c r="Q49" i="86" s="1"/>
  <c r="Q45" i="86" a="1"/>
  <c r="Q45" i="86" s="1"/>
  <c r="Q11" i="86" a="1"/>
  <c r="Q11" i="86" s="1"/>
  <c r="Q19" i="86" a="1"/>
  <c r="Q19" i="86" s="1"/>
  <c r="Q20" i="86" a="1"/>
  <c r="Q20" i="86" s="1"/>
  <c r="P47" i="86"/>
  <c r="P32" i="86"/>
  <c r="Q33" i="86" a="1"/>
  <c r="Q33" i="86" s="1"/>
  <c r="Q29" i="86" a="1"/>
  <c r="Q29" i="86" s="1"/>
  <c r="P11" i="86"/>
  <c r="Q17" i="86" a="1"/>
  <c r="Q17" i="86" s="1"/>
  <c r="Q18" i="86" a="1"/>
  <c r="Q18" i="86" s="1"/>
  <c r="P46" i="86"/>
  <c r="Q8" i="86" a="1"/>
  <c r="Q8" i="86" s="1"/>
  <c r="Q38" i="86" a="1"/>
  <c r="Q38" i="86" s="1"/>
  <c r="Q10" i="86" a="1"/>
  <c r="Q10" i="86" s="1"/>
  <c r="Q30" i="86" a="1"/>
  <c r="Q30" i="86" s="1"/>
  <c r="P16" i="86"/>
  <c r="P45" i="86"/>
  <c r="P33" i="86"/>
  <c r="Q34" i="86" a="1"/>
  <c r="Q34" i="86" s="1"/>
  <c r="P18" i="86"/>
  <c r="P10" i="86"/>
  <c r="Q23" i="86" a="1"/>
  <c r="Q23" i="86" s="1"/>
  <c r="P29" i="86"/>
  <c r="P39" i="86"/>
  <c r="P34" i="86"/>
  <c r="P25" i="86"/>
  <c r="P21" i="86"/>
  <c r="Q15" i="86" a="1"/>
  <c r="Q15" i="86" s="1"/>
  <c r="P26" i="86"/>
  <c r="Q13" i="86" a="1"/>
  <c r="Q13" i="86" s="1"/>
  <c r="P23" i="86"/>
  <c r="P22" i="86"/>
  <c r="Q39" i="86" a="1"/>
  <c r="Q39" i="86" s="1"/>
  <c r="Q41" i="86" a="1"/>
  <c r="Q41" i="86" s="1"/>
  <c r="P7" i="86"/>
  <c r="P19" i="86"/>
  <c r="P36" i="86"/>
  <c r="P42" i="86"/>
  <c r="Q28" i="86" a="1"/>
  <c r="Q28" i="86" s="1"/>
  <c r="Q24" i="86" a="1"/>
  <c r="Q24" i="86" s="1"/>
  <c r="Q22" i="86" a="1"/>
  <c r="Q22" i="86" s="1"/>
  <c r="P27" i="86"/>
  <c r="P37" i="86"/>
  <c r="E129" i="86" s="1"/>
  <c r="P40" i="86"/>
  <c r="P43" i="86"/>
  <c r="P31" i="86"/>
  <c r="P24" i="86"/>
  <c r="Q7" i="86" a="1"/>
  <c r="Q7" i="86" s="1"/>
  <c r="P8" i="86"/>
  <c r="Q37" i="86" a="1"/>
  <c r="Q37" i="86" s="1"/>
  <c r="Q43" i="86" a="1"/>
  <c r="Q43" i="86" s="1"/>
  <c r="Q48" i="86" a="1"/>
  <c r="Q48" i="86" s="1"/>
  <c r="Q16" i="86" a="1"/>
  <c r="Q16" i="86" s="1"/>
  <c r="Q9" i="86" a="1"/>
  <c r="Q9" i="86" s="1"/>
  <c r="P48" i="86"/>
  <c r="Q25" i="86" a="1"/>
  <c r="Q25" i="86" s="1"/>
  <c r="P30" i="86"/>
  <c r="Q5" i="86" a="1"/>
  <c r="Q5" i="86" s="1"/>
  <c r="Q27" i="86" a="1"/>
  <c r="Q27" i="86" s="1"/>
  <c r="P17" i="86"/>
  <c r="P44" i="86"/>
  <c r="Q44" i="86" a="1"/>
  <c r="Q44" i="86" s="1"/>
  <c r="P9" i="86"/>
  <c r="Q31" i="86" a="1"/>
  <c r="Q31" i="86" s="1"/>
  <c r="P15" i="86"/>
  <c r="P6" i="86"/>
  <c r="Q26" i="86" a="1"/>
  <c r="Q26" i="86" s="1"/>
  <c r="P41" i="86"/>
  <c r="Q12" i="86" a="1"/>
  <c r="Q12" i="86" s="1"/>
  <c r="Q6" i="86" a="1"/>
  <c r="Q6" i="86" s="1"/>
  <c r="Q47" i="86" a="1"/>
  <c r="Q47" i="86" s="1"/>
  <c r="Q14" i="86" a="1"/>
  <c r="Q14" i="86" s="1"/>
  <c r="P28" i="86"/>
  <c r="P38" i="86"/>
  <c r="P20" i="86"/>
  <c r="Q32" i="86" a="1"/>
  <c r="Q32" i="86" s="1"/>
  <c r="P12" i="86"/>
  <c r="Q42" i="86" a="1"/>
  <c r="Q42" i="86" s="1"/>
  <c r="P14" i="86"/>
  <c r="P5" i="86"/>
  <c r="P13" i="86"/>
  <c r="P49" i="86"/>
  <c r="Q21" i="86" a="1"/>
  <c r="Q21" i="86" s="1"/>
  <c r="Q40" i="86" a="1"/>
  <c r="Q40" i="86" s="1"/>
  <c r="Q46" i="86" a="1"/>
  <c r="Q46" i="86" s="1"/>
  <c r="R149" i="86" l="1"/>
  <c r="M147" i="86"/>
  <c r="V145" i="86"/>
  <c r="F148" i="86"/>
  <c r="M146" i="86"/>
  <c r="T147" i="86"/>
  <c r="S145" i="86"/>
  <c r="X149" i="86"/>
  <c r="F146" i="86"/>
  <c r="K144" i="86"/>
  <c r="G147" i="86"/>
  <c r="J144" i="86"/>
  <c r="V146" i="86"/>
  <c r="O146" i="86"/>
  <c r="H147" i="86"/>
  <c r="F150" i="86"/>
  <c r="G144" i="86"/>
  <c r="E143" i="86"/>
  <c r="Q149" i="86"/>
  <c r="R146" i="86"/>
  <c r="I146" i="86"/>
  <c r="I151" i="86"/>
  <c r="L145" i="86"/>
  <c r="E148" i="86"/>
  <c r="E145" i="86"/>
  <c r="T145" i="86"/>
  <c r="V147" i="86"/>
  <c r="F144" i="86"/>
  <c r="S144" i="86"/>
  <c r="R144" i="86"/>
  <c r="V144" i="86"/>
  <c r="P151" i="86"/>
  <c r="U146" i="86"/>
  <c r="P148" i="86"/>
  <c r="X147" i="86"/>
  <c r="R151" i="86"/>
  <c r="N150" i="86"/>
  <c r="E147" i="86"/>
  <c r="P145" i="86"/>
  <c r="Q146" i="86"/>
  <c r="L147" i="86"/>
  <c r="Q150" i="86"/>
  <c r="O151" i="86"/>
  <c r="O145" i="86"/>
  <c r="P144" i="86"/>
  <c r="H151" i="86"/>
  <c r="U147" i="86"/>
  <c r="J151" i="86"/>
  <c r="V150" i="86"/>
  <c r="R145" i="86"/>
  <c r="U143" i="86"/>
  <c r="I144" i="86"/>
  <c r="M145" i="86"/>
  <c r="N145" i="86"/>
  <c r="W145" i="86"/>
  <c r="M151" i="86"/>
  <c r="U144" i="86"/>
  <c r="H144" i="86"/>
  <c r="M143" i="86"/>
  <c r="F149" i="86"/>
  <c r="Q145" i="86"/>
  <c r="U151" i="86"/>
  <c r="I147" i="86"/>
  <c r="M144" i="86"/>
  <c r="X150" i="86"/>
  <c r="K145" i="86"/>
  <c r="L149" i="86"/>
  <c r="L144" i="86"/>
  <c r="L143" i="86"/>
  <c r="K147" i="86"/>
  <c r="H148" i="86"/>
  <c r="O143" i="86"/>
  <c r="V148" i="86"/>
  <c r="S147" i="86"/>
  <c r="P149" i="86"/>
  <c r="W151" i="86"/>
  <c r="L148" i="86"/>
  <c r="F145" i="86"/>
  <c r="G145" i="86"/>
  <c r="M148" i="86"/>
  <c r="W143" i="86"/>
  <c r="Q148" i="86"/>
  <c r="W150" i="86"/>
  <c r="V149" i="86"/>
  <c r="X143" i="86"/>
  <c r="H145" i="86"/>
  <c r="U148" i="86"/>
  <c r="N151" i="86"/>
  <c r="R147" i="86"/>
  <c r="H150" i="86"/>
  <c r="N144" i="86"/>
  <c r="U145" i="86"/>
  <c r="N149" i="86"/>
  <c r="H143" i="86"/>
  <c r="J147" i="86"/>
  <c r="O150" i="86"/>
  <c r="G143" i="86"/>
  <c r="W144" i="86"/>
  <c r="E149" i="86"/>
  <c r="L150" i="86"/>
  <c r="E151" i="86"/>
  <c r="O149" i="86"/>
  <c r="T146" i="86"/>
  <c r="F151" i="86"/>
  <c r="U149" i="86"/>
  <c r="T150" i="86"/>
  <c r="G148" i="86"/>
  <c r="T143" i="86"/>
  <c r="I148" i="86"/>
  <c r="O148" i="86"/>
  <c r="H146" i="86"/>
  <c r="S150" i="86"/>
  <c r="T144" i="86"/>
  <c r="S143" i="86"/>
  <c r="O144" i="86"/>
  <c r="V143" i="86"/>
  <c r="Q144" i="86"/>
  <c r="Q143" i="86"/>
  <c r="P150" i="86"/>
  <c r="V151" i="86"/>
  <c r="N148" i="86"/>
  <c r="N146" i="86"/>
  <c r="X151" i="86"/>
  <c r="I149" i="86"/>
  <c r="H149" i="86"/>
  <c r="J146" i="86"/>
  <c r="S151" i="86"/>
  <c r="J143" i="86"/>
  <c r="W146" i="86"/>
  <c r="X146" i="86"/>
  <c r="W147" i="86"/>
  <c r="W148" i="86"/>
  <c r="J148" i="86"/>
  <c r="Q147" i="86"/>
  <c r="J145" i="86"/>
  <c r="T151" i="86"/>
  <c r="U150" i="86"/>
  <c r="Q151" i="86"/>
  <c r="F147" i="86"/>
  <c r="K148" i="86"/>
  <c r="G149" i="86"/>
  <c r="S148" i="86"/>
  <c r="K150" i="86"/>
  <c r="X148" i="86"/>
  <c r="T148" i="86"/>
  <c r="E146" i="86"/>
  <c r="O147" i="86"/>
  <c r="T149" i="86"/>
  <c r="P143" i="86"/>
  <c r="F143" i="86"/>
  <c r="S149" i="86"/>
  <c r="I150" i="86"/>
  <c r="S146" i="86"/>
  <c r="R143" i="86"/>
  <c r="K143" i="86"/>
  <c r="N143" i="86"/>
  <c r="M150" i="86"/>
  <c r="E144" i="86"/>
  <c r="K149" i="86"/>
  <c r="G151" i="86"/>
  <c r="J150" i="86"/>
  <c r="W149" i="86"/>
  <c r="I143" i="86"/>
  <c r="X144" i="86"/>
  <c r="E150" i="86"/>
  <c r="L151" i="86"/>
  <c r="M149" i="86"/>
  <c r="X145" i="86"/>
  <c r="J149" i="86"/>
  <c r="R150" i="86"/>
  <c r="K151" i="86"/>
  <c r="G150" i="86"/>
  <c r="G146" i="86"/>
  <c r="I145" i="86"/>
  <c r="R148" i="86"/>
  <c r="P147" i="86"/>
  <c r="P146" i="86"/>
  <c r="L146" i="86"/>
  <c r="N147" i="86"/>
  <c r="AG98" i="86" a="1"/>
  <c r="AG98" i="86" s="1"/>
  <c r="AG112" i="86" a="1"/>
  <c r="AG112" i="86" s="1"/>
  <c r="AG96" i="86" a="1"/>
  <c r="AG96" i="86" s="1"/>
  <c r="AG90" i="86" a="1"/>
  <c r="AG90" i="86" s="1"/>
  <c r="AG78" i="86" a="1"/>
  <c r="AG78" i="86" s="1"/>
  <c r="AG105" i="86" a="1"/>
  <c r="AG105" i="86" s="1"/>
  <c r="AG107" i="86" a="1"/>
  <c r="AG107" i="86" s="1"/>
  <c r="AG115" i="86" a="1"/>
  <c r="AG115" i="86" s="1"/>
  <c r="AG119" i="86" a="1"/>
  <c r="AG119" i="86" s="1"/>
  <c r="AG110" i="86" a="1"/>
  <c r="AG110" i="86" s="1"/>
  <c r="AG84" i="86" a="1"/>
  <c r="AG84" i="86" s="1"/>
  <c r="AG116" i="86" a="1"/>
  <c r="AG116" i="86" s="1"/>
  <c r="AG87" i="86" a="1"/>
  <c r="AG87" i="86" s="1"/>
  <c r="AG114" i="86" a="1"/>
  <c r="AG114" i="86" s="1"/>
  <c r="AG83" i="86" a="1"/>
  <c r="AG83" i="86" s="1"/>
  <c r="AG81" i="86" a="1"/>
  <c r="AG81" i="86" s="1"/>
  <c r="AG125" i="86" a="1"/>
  <c r="AG125" i="86" s="1"/>
  <c r="AG99" i="86" a="1"/>
  <c r="AG99" i="86" s="1"/>
  <c r="AG121" i="86" a="1"/>
  <c r="AG121" i="86" s="1"/>
  <c r="AG86" i="86" a="1"/>
  <c r="AG86" i="86" s="1"/>
  <c r="AG113" i="86" a="1"/>
  <c r="AG113" i="86" s="1"/>
  <c r="AG82" i="86" a="1"/>
  <c r="AG82" i="86" s="1"/>
  <c r="AG93" i="86" a="1"/>
  <c r="AG93" i="86" s="1"/>
  <c r="AG100" i="86" a="1"/>
  <c r="AG100" i="86" s="1"/>
  <c r="AG88" i="86" a="1"/>
  <c r="AG88" i="86" s="1"/>
  <c r="AG97" i="86" a="1"/>
  <c r="AG97" i="86" s="1"/>
  <c r="AG109" i="86" a="1"/>
  <c r="AG109" i="86" s="1"/>
  <c r="AG106" i="86" a="1"/>
  <c r="AG106" i="86" s="1"/>
  <c r="AG80" i="86" a="1"/>
  <c r="AG80" i="86" s="1"/>
  <c r="AG95" i="86" a="1"/>
  <c r="AG95" i="86" s="1"/>
  <c r="AG94" i="86" a="1"/>
  <c r="AG94" i="86" s="1"/>
  <c r="AG126" i="86" a="1"/>
  <c r="AG126" i="86" s="1"/>
  <c r="AG91" i="86" a="1"/>
  <c r="AG91" i="86" s="1"/>
  <c r="AG108" i="86" a="1"/>
  <c r="AG108" i="86" s="1"/>
  <c r="AG102" i="86" a="1"/>
  <c r="AG102" i="86" s="1"/>
  <c r="AG120" i="86" a="1"/>
  <c r="AG120" i="86" s="1"/>
  <c r="AG118" i="86" a="1"/>
  <c r="AG118" i="86" s="1"/>
  <c r="AG122" i="86" a="1"/>
  <c r="AG122" i="86" s="1"/>
  <c r="AG85" i="86" a="1"/>
  <c r="AG85" i="86" s="1"/>
  <c r="AG117" i="86" a="1"/>
  <c r="AG117" i="86" s="1"/>
  <c r="AG111" i="86" a="1"/>
  <c r="AG111" i="86" s="1"/>
  <c r="AG124" i="86" a="1"/>
  <c r="AG124" i="86" s="1"/>
  <c r="AG89" i="86" a="1"/>
  <c r="AG89" i="86" s="1"/>
  <c r="AG123" i="86" a="1"/>
  <c r="AG123" i="86" s="1"/>
  <c r="AG79" i="86" a="1"/>
  <c r="AG79" i="86" s="1"/>
  <c r="AG104" i="86" a="1"/>
  <c r="AG104" i="86" s="1"/>
  <c r="AG103" i="86" a="1"/>
  <c r="AG103" i="86" s="1"/>
  <c r="AG101" i="86" a="1"/>
  <c r="AG101" i="86" s="1"/>
  <c r="AG92" i="86" a="1"/>
  <c r="AG92" i="8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<sst xmlns="http://schemas.openxmlformats.org/spreadsheetml/2006/main" count="773" uniqueCount="626">
  <si>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</si>
  <si>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</si>
  <si>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</si>
  <si>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</si>
  <si>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</si>
  <si>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</si>
  <si>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</si>
  <si>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</si>
  <si>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</si>
  <si>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</si>
  <si>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</si>
  <si>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</si>
  <si>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</si>
  <si>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</si>
  <si>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</si>
  <si>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</si>
  <si>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</si>
  <si>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</si>
  <si>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</si>
  <si>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</si>
  <si>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</si>
  <si>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</si>
  <si>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</si>
  <si>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</si>
  <si>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</si>
  <si>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</si>
  <si>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</si>
  <si>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</si>
  <si>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</si>
  <si>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</si>
  <si>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</si>
  <si>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</si>
  <si>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</si>
  <si>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</si>
  <si>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</si>
  <si>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</si>
  <si>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</si>
  <si>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</si>
  <si>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</si>
  <si>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</si>
  <si>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</si>
  <si>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</si>
  <si>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</si>
  <si>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</si>
  <si>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</si>
  <si>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</si>
  <si>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</si>
  <si>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</si>
  <si>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</si>
  <si>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</si>
  <si>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</si>
  <si>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</si>
  <si>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</si>
  <si>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</si>
  <si>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</si>
  <si>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</si>
  <si>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</si>
  <si>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</si>
  <si>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</si>
  <si>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</si>
  <si>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</si>
  <si>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</si>
  <si>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</si>
  <si>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</si>
  <si>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</si>
  <si>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</si>
  <si>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</si>
  <si>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</si>
  <si>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</si>
  <si>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</si>
  <si>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</si>
  <si>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</si>
  <si>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</si>
  <si>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</si>
  <si>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</si>
  <si>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</si>
  <si>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</si>
  <si>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</si>
  <si>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</si>
  <si>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</si>
  <si>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</si>
  <si>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</si>
  <si>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</si>
  <si>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</si>
  <si>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</si>
  <si>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</si>
  <si>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</si>
  <si>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</si>
  <si>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</si>
  <si>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Pris</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</si>
  <si>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</si>
  <si>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</si>
  <si>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Timmar</t>
  </si>
  <si>
    <t>Bilaga</t>
  </si>
  <si>
    <t>Totalpris</t>
  </si>
  <si>
    <t>Referens/diarienr för avropet</t>
  </si>
  <si>
    <t>Bilagor från leverantören</t>
  </si>
  <si>
    <t>Specificera ev. bilagor som medföljer detta avropssvar</t>
  </si>
  <si>
    <t>Specificera ev. bilagor som medföljer denna avropsförfrågan</t>
  </si>
  <si>
    <t>Tbl krav</t>
  </si>
  <si>
    <t>TblDelområde</t>
  </si>
  <si>
    <t>Välj utvärdering…..</t>
  </si>
  <si>
    <t>TblEnhet</t>
  </si>
  <si>
    <t>TblGrundTilldeln</t>
  </si>
  <si>
    <t>TblUtVrd</t>
  </si>
  <si>
    <t>TblLeverantörer</t>
  </si>
  <si>
    <t>ResOpt</t>
  </si>
  <si>
    <t>ResVarTja</t>
  </si>
  <si>
    <t>LockStatus</t>
  </si>
  <si>
    <t>255, 255, 153</t>
  </si>
  <si>
    <t>Steg 1 - Administrativa uppgifter</t>
  </si>
  <si>
    <t>Leveransvillkor (framgår av ramavtalets allmänna villkor)</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</si>
  <si>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</si>
  <si>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</si>
  <si>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Ange ev adress för uppdraget/uppdragen</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</si>
  <si>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</si>
  <si>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</si>
  <si>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</si>
  <si>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</si>
  <si>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</si>
  <si>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</si>
  <si>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</si>
  <si>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</si>
  <si>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</si>
  <si>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</si>
  <si>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</si>
  <si>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</si>
  <si>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</si>
  <si>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</si>
  <si>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</si>
  <si>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</si>
  <si>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</si>
  <si>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</si>
  <si>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</si>
  <si>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</si>
  <si>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</si>
  <si>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</si>
  <si>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</si>
  <si>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</si>
  <si>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</si>
  <si>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</si>
  <si>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</si>
  <si>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</si>
  <si>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</si>
  <si>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</si>
  <si>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</si>
  <si>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</si>
  <si>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</si>
  <si>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</si>
  <si>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</si>
  <si>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</si>
  <si>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</si>
  <si>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</si>
  <si>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</si>
  <si>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</si>
  <si>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</si>
  <si>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</si>
  <si>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</si>
  <si>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</si>
  <si>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</si>
  <si>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Vid behov specificera varor/tjänster, annan information eller hänvisa till bilaga.</t>
  </si>
  <si>
    <t>Ramavtalets allmänna villkor utgör alltid en del av kontraktet.</t>
  </si>
  <si>
    <t>Alt. 2. Ekonomiskt mest fördelaktiga (bästa förhållande mellan pris och kvalitet)</t>
  </si>
  <si>
    <t>Kompletterande avtalsdokument</t>
  </si>
  <si>
    <t>Leveransadress (om annan än ovan)</t>
  </si>
  <si>
    <t xml:space="preserve">Faktureringsuppgifter </t>
  </si>
  <si>
    <t>Ange fakturaadress, fakturareferens, adress för e-faktura</t>
  </si>
  <si>
    <r>
      <t>Instruktion till leverantör:</t>
    </r>
    <r>
      <rPr>
        <b/>
        <i/>
        <sz val="10"/>
        <color indexed="10"/>
        <rFont val="Arial"/>
        <family val="2"/>
      </rPr>
      <t xml:space="preserve">
</t>
    </r>
    <r>
      <rPr>
        <b/>
        <i/>
        <sz val="10"/>
        <rFont val="Arial"/>
        <family val="2"/>
      </rPr>
      <t xml:space="preserve">Blåmarkerade rutor fylls i av leverantören.
Läs och kontrollera obligatoriska krav.
Returnera blanketten med e-post till avropande organisation (oavsett Ja eller Nej).
</t>
    </r>
    <r>
      <rPr>
        <b/>
        <i/>
        <sz val="10"/>
        <color rgb="FFFF0000"/>
        <rFont val="Arial"/>
        <family val="2"/>
      </rPr>
      <t>Mer information finns under vissa rubriker</t>
    </r>
  </si>
  <si>
    <t>Ange geografiskt område</t>
  </si>
  <si>
    <t>Information om avropet, t ex syfte och omfattning</t>
  </si>
  <si>
    <t>Pris totalt</t>
  </si>
  <si>
    <t>Förnyad kontroll av leverantörskrav (ESPD)</t>
  </si>
  <si>
    <t>Leverantörskrav (ESPD) - Ramavtalsleverantörens intygande</t>
  </si>
  <si>
    <t xml:space="preserve">Är i ramavtalsupphandlingen lämnad egenförsäkran fortfarande korrekt? </t>
  </si>
  <si>
    <t>Enligt 15 kap. 4 § LOU krävs en ny leverantörskontroll, bl.a. av kvalificeringskraven, vid avrop genom förnyad konkurrensutsättning från ramavtal. Denna kontrollskyldighet ansvarar Kammarkollegiet för genom att löpande genomföra leverantörsprövning under hela ramavtalsperioden. Ramavtalsleverantören behöver dock bekräfta tidigare inlämnade uppgifter i enlighet med frågor till höger.</t>
  </si>
  <si>
    <t>Ramavtalsområde</t>
  </si>
  <si>
    <t>Ange ev leveranstid/er för varor/tjänster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</si>
  <si>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</si>
  <si>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</si>
  <si>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</si>
  <si>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</si>
  <si>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</si>
  <si>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</si>
  <si>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</si>
  <si>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</si>
  <si>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</si>
  <si>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</si>
  <si>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</si>
  <si>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</si>
  <si>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</si>
  <si>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</si>
  <si>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</si>
  <si>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</si>
  <si>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</si>
  <si>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</si>
  <si>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</si>
  <si>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</si>
  <si>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</si>
  <si>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</si>
  <si>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</si>
  <si>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</si>
  <si>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</si>
  <si>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</si>
  <si>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</si>
  <si>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</si>
  <si>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</si>
  <si>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</si>
  <si>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</si>
  <si>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</si>
  <si>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</si>
  <si>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</si>
  <si>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</si>
  <si>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</si>
  <si>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</si>
  <si>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</si>
  <si>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</si>
  <si>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</si>
  <si>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</si>
  <si>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</si>
  <si>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</si>
  <si>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</si>
  <si>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</si>
  <si>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</si>
  <si>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</si>
  <si>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</si>
  <si>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</si>
  <si>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</si>
  <si>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</si>
  <si>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</si>
  <si>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</si>
  <si>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</si>
  <si>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</si>
  <si>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</si>
  <si>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</si>
  <si>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</si>
  <si>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</si>
  <si>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</si>
  <si>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</si>
  <si>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</si>
  <si>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</si>
  <si>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</si>
  <si>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</si>
  <si>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</si>
  <si>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</si>
  <si>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</si>
  <si>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</si>
  <si>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</si>
  <si>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</si>
  <si>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</si>
  <si>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</si>
  <si>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</si>
  <si>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</si>
  <si>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</si>
  <si>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</si>
  <si>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</si>
  <si>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</si>
  <si>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</si>
  <si>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</si>
  <si>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</si>
  <si>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</si>
  <si>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</si>
  <si>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</si>
  <si>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</si>
  <si>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</si>
  <si>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</si>
  <si>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</si>
  <si>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</si>
  <si>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</si>
  <si>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</si>
  <si>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</si>
  <si>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</si>
  <si>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</si>
  <si>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</si>
  <si>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</si>
  <si>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</si>
  <si>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</si>
  <si>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</si>
  <si>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</si>
  <si>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</si>
  <si>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</si>
  <si>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</si>
  <si>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</si>
  <si>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</si>
  <si>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</si>
  <si>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</si>
  <si>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</si>
  <si>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</si>
  <si>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</si>
  <si>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</si>
  <si>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</si>
  <si>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</si>
  <si>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</si>
  <si>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</si>
  <si>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</si>
  <si>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</si>
  <si>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</si>
  <si>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</si>
  <si>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</si>
  <si>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</si>
  <si>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</si>
  <si>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</si>
  <si>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</si>
  <si>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</si>
  <si>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</si>
  <si>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</si>
  <si>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</si>
  <si>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</si>
  <si>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</si>
  <si>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</si>
  <si>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</si>
  <si>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</si>
  <si>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</si>
  <si>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</si>
  <si>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</si>
  <si>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</si>
  <si>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</si>
  <si>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</si>
  <si>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</si>
  <si>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</si>
  <si>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</si>
  <si>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</si>
  <si>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</si>
  <si>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</si>
  <si>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</si>
  <si>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</si>
  <si>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</si>
  <si>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</si>
  <si>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</si>
  <si>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</si>
  <si>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</si>
  <si>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</si>
  <si>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</si>
  <si>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</si>
  <si>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</si>
  <si>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</si>
  <si>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</si>
  <si>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</si>
  <si>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</si>
  <si>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</si>
  <si>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</si>
  <si>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</si>
  <si>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</si>
  <si>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</si>
  <si>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</si>
  <si>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</si>
  <si>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</si>
  <si>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</si>
  <si>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</si>
  <si>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</si>
  <si>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</si>
  <si>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</si>
  <si>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</si>
  <si>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</si>
  <si>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</si>
  <si>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</si>
  <si>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</si>
  <si>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</si>
  <si>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</si>
  <si>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</si>
  <si>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</si>
  <si>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</si>
  <si>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</si>
  <si>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</si>
  <si>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</si>
  <si>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</si>
  <si>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</si>
  <si>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</si>
  <si>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</si>
  <si>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</si>
  <si>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</si>
  <si>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</si>
  <si>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</si>
  <si>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</si>
  <si>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</si>
  <si>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</si>
  <si>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</si>
  <si>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</si>
  <si>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</si>
  <si>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</si>
  <si>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</si>
  <si>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</si>
  <si>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</si>
  <si>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</si>
  <si>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</si>
  <si>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</si>
  <si>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</si>
  <si>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</si>
  <si>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</si>
  <si>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</si>
  <si>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</si>
  <si>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</si>
  <si>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</si>
  <si>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</si>
  <si>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</si>
  <si>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</si>
  <si>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</si>
  <si>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</si>
  <si>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</si>
  <si>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</si>
  <si>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</si>
  <si>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</si>
  <si>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</si>
  <si>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</si>
  <si>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</si>
  <si>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</si>
  <si>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</si>
  <si>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Är i ramavtalsupphandlingen ingivna bevis, såsom Sanningsförsäkran avseende uteslutningsgrunder, fortfarande aktuella? Leverantörer har ansvar för att säkerställa med sina åberopade företag, att de inte omfattas av någon uteslutningsgrund. Med "åberopat företag" avses specifikt en underleverantör som har åberopats i ramavtalsupphandlingen för att uppfylla krav på ekonomisk, teknisk och yrkesmässig kapacitet”.</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</si>
  <si>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</si>
  <si>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</si>
  <si>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</si>
  <si>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</si>
  <si>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</si>
  <si>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</si>
  <si>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</si>
  <si>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Välj Tjänst</t>
  </si>
  <si>
    <t>Tjänst nr</t>
  </si>
  <si>
    <t>Tjänst</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</si>
  <si>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</si>
  <si>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</si>
  <si>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</si>
  <si>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</si>
  <si>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</si>
  <si>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</si>
  <si>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</si>
  <si>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Varurelaterade tjänster</t>
  </si>
  <si>
    <t>E-handel</t>
  </si>
  <si>
    <t>TblKravFKU</t>
  </si>
  <si>
    <t>TblKravSF</t>
  </si>
  <si>
    <t>Steg 2 - Specifikation av varor och tjänster</t>
  </si>
  <si>
    <t>Varans hållbarhet</t>
  </si>
  <si>
    <t>Välj vara/tjänst</t>
  </si>
  <si>
    <t>Ange vara eller tjänst</t>
  </si>
  <si>
    <t>Välj tjänst i lista
OBS! Varje tjänst kan väljas flera gånger.</t>
  </si>
  <si>
    <t>Ange kortfattad beskrivning (fritext) av varan så att den går att härledas i steg 4</t>
  </si>
  <si>
    <t>TblVaraTjanstAlt</t>
  </si>
  <si>
    <t>Välj vara eller tjänst</t>
  </si>
  <si>
    <t>Vara</t>
  </si>
  <si>
    <t>Specificera varan/tjänsten i fritext eller hänvisa till bilaga. Ange bilagans nummer. Om specifikation görs i en bilaga anges "Antal" till 1 för hela beställningen. Vid flera bilagor, använd en rad per bilaga.
Specificera uppdragets omfattning, t.ex. start- och slutdatum</t>
  </si>
  <si>
    <t xml:space="preserve">Totalt pris varor/tjänster: </t>
  </si>
  <si>
    <t>TblValdaVaraTjnst</t>
  </si>
  <si>
    <t>ListaVaraTjänst</t>
  </si>
  <si>
    <t>Delområde</t>
  </si>
  <si>
    <t>Profsafe AB</t>
  </si>
  <si>
    <t>556284-6724</t>
  </si>
  <si>
    <t>556722-2459</t>
  </si>
  <si>
    <t>B</t>
  </si>
  <si>
    <t>I</t>
  </si>
  <si>
    <t>E</t>
  </si>
  <si>
    <t>F</t>
  </si>
  <si>
    <t>D</t>
  </si>
  <si>
    <t>L</t>
  </si>
  <si>
    <t>G</t>
  </si>
  <si>
    <t>H</t>
  </si>
  <si>
    <t>J</t>
  </si>
  <si>
    <t>K</t>
  </si>
  <si>
    <t>C</t>
  </si>
  <si>
    <t>A</t>
  </si>
  <si>
    <t>Resultat</t>
  </si>
  <si>
    <t>ResLevDelområde</t>
  </si>
  <si>
    <t>Ange delområde</t>
  </si>
  <si>
    <t>TjänstKod</t>
  </si>
  <si>
    <t>Obligatoriska krav</t>
  </si>
  <si>
    <t>Välj Vara eller Tjänst</t>
  </si>
  <si>
    <t>Nej</t>
  </si>
  <si>
    <t>Ja/Nej</t>
  </si>
  <si>
    <t>412 74</t>
  </si>
  <si>
    <t>Göteborg</t>
  </si>
  <si>
    <t>Torbjörn Andersson</t>
  </si>
  <si>
    <t>334 23</t>
  </si>
  <si>
    <t>Anderstorp</t>
  </si>
  <si>
    <r>
      <t xml:space="preserve">Antal
(blir alltid 1 vid bilaga)
</t>
    </r>
    <r>
      <rPr>
        <b/>
        <sz val="10"/>
        <rFont val="Arial"/>
        <family val="2"/>
      </rPr>
      <t>OBS: Ange endast siffra</t>
    </r>
  </si>
  <si>
    <r>
      <t xml:space="preserve">Pris/enhet
</t>
    </r>
    <r>
      <rPr>
        <b/>
        <sz val="10"/>
        <rFont val="Arial"/>
        <family val="2"/>
      </rPr>
      <t>OBS: Ange endast siffra</t>
    </r>
  </si>
  <si>
    <t>Nytt diarienr. för kontrakt:</t>
  </si>
  <si>
    <t>Diarienr. för avropet:</t>
  </si>
  <si>
    <t>Leverantören intygar att avropssvaret är giltigt minst den tid som avropande organisation angett ovan.</t>
  </si>
  <si>
    <t>Steg 3 - Övriga kontraktsvillkor</t>
  </si>
  <si>
    <t>Bilagor från avropande organisation (kontraktshandlingar framgår av flik 2)</t>
  </si>
  <si>
    <t>Skydds- och brandklassad förvaring</t>
  </si>
  <si>
    <t>Brandsäkra skåp för farliga ämnen</t>
  </si>
  <si>
    <t>Säker förvaring</t>
  </si>
  <si>
    <t>Fast montering i byggnadsdel</t>
  </si>
  <si>
    <t>Nivex TopSafe AB</t>
  </si>
  <si>
    <t>556207-1802</t>
  </si>
  <si>
    <t>Axel Hallgren</t>
  </si>
  <si>
    <t>Scandinavian Safe AB</t>
  </si>
  <si>
    <t>556617-1319</t>
  </si>
  <si>
    <t>Regulatorvägen 19</t>
  </si>
  <si>
    <t>141 49</t>
  </si>
  <si>
    <t>Huddinge</t>
  </si>
  <si>
    <t>Rebecka Sandberg</t>
  </si>
  <si>
    <t>Robur Safe Aktiebolag</t>
  </si>
  <si>
    <t>556501-4445</t>
  </si>
  <si>
    <t>Lundbyvägen 8</t>
  </si>
  <si>
    <t>311 68</t>
  </si>
  <si>
    <t>Slöinge</t>
  </si>
  <si>
    <t xml:space="preserve">Avrop med rangordning
Kammarkollegiets diarienr. </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</si>
  <si>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</si>
  <si>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</si>
  <si>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</si>
  <si>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 xml:space="preserve">Den här blanketten är utformad med (utöver denna) 2 flikar, en specifikation och en för avtalstecknande. 
Fyll i specifikation i ordning och därefter avtalstecknande.
</t>
  </si>
  <si>
    <r>
      <t xml:space="preserve">OBS! Spara </t>
    </r>
    <r>
      <rPr>
        <b/>
        <i/>
        <u/>
        <sz val="11"/>
        <rFont val="Arial"/>
        <family val="2"/>
      </rPr>
      <t>inte</t>
    </r>
    <r>
      <rPr>
        <b/>
        <i/>
        <sz val="11"/>
        <rFont val="Arial"/>
        <family val="2"/>
      </rPr>
      <t xml:space="preserve"> blanketten i PDF-format. Då kan inte leverantörerna fylla i den.</t>
    </r>
  </si>
  <si>
    <t>Brandskyddande skåp/Arkivskåp/Dokumentskåp</t>
  </si>
  <si>
    <t>Brandskyddande skåp/Hängmappsskåp</t>
  </si>
  <si>
    <t>Datamediaskåp</t>
  </si>
  <si>
    <t>Deponeringsskåp</t>
  </si>
  <si>
    <t>Dokumentskåp/Arkivskåp/Hurts</t>
  </si>
  <si>
    <t>Förrådscontainrar</t>
  </si>
  <si>
    <t>Hängmappsskåp/Vertikalskåp</t>
  </si>
  <si>
    <t>Laddskåp för datorer/mobiltelefoner/läsplattor</t>
  </si>
  <si>
    <t>Laptopskåp</t>
  </si>
  <si>
    <t>Lås till skåp</t>
  </si>
  <si>
    <t>Mobila valvrum</t>
  </si>
  <si>
    <t>Nyckelsäkerhetsskåp</t>
  </si>
  <si>
    <t>Prefabricerade valv</t>
  </si>
  <si>
    <t>Serversäkerhetsskåp</t>
  </si>
  <si>
    <t>Sprängskåp för utomhusbruk</t>
  </si>
  <si>
    <t>Stöldskyddsskåp S2</t>
  </si>
  <si>
    <t>Säkerhetscontainrar</t>
  </si>
  <si>
    <t>Säkerhetsrum</t>
  </si>
  <si>
    <t>Säkerhetsskåp</t>
  </si>
  <si>
    <t>Tempest/RÖS/NATO-skåp</t>
  </si>
  <si>
    <t>Tillbehör till skåp</t>
  </si>
  <si>
    <t>Valvdörrar</t>
  </si>
  <si>
    <t>Valvrumsmoduler</t>
  </si>
  <si>
    <t>Vapenkasun</t>
  </si>
  <si>
    <t>Vapensäkerhetsskåp</t>
  </si>
  <si>
    <t>Värdeskåp</t>
  </si>
  <si>
    <t>Övriga varor</t>
  </si>
  <si>
    <t>Fatskåp</t>
  </si>
  <si>
    <t>Gasskåp</t>
  </si>
  <si>
    <t>Kemikalieskåp</t>
  </si>
  <si>
    <t>Multiriskskåp</t>
  </si>
  <si>
    <t>Skåp för brandfarliga gasflaskor</t>
  </si>
  <si>
    <t>Skåp för brandfarliga vätskor eller ämnen</t>
  </si>
  <si>
    <t>Välj vara</t>
  </si>
  <si>
    <t>Utplacering av vara på anvisad plats</t>
  </si>
  <si>
    <t>Förberedelse larminstallation</t>
  </si>
  <si>
    <t>Förberedelse el-installation</t>
  </si>
  <si>
    <t>Förberedelse behörighetssystem</t>
  </si>
  <si>
    <t>Byte av lås</t>
  </si>
  <si>
    <t>Installation av tillbehör i skåp</t>
  </si>
  <si>
    <t>Årliga säkerhetskontroller</t>
  </si>
  <si>
    <t>Installationskontroll</t>
  </si>
  <si>
    <t>Övriga tjänster</t>
  </si>
  <si>
    <t>Aktivt blad</t>
  </si>
  <si>
    <t>IndirektBlad</t>
  </si>
  <si>
    <t>Myndighet</t>
  </si>
  <si>
    <t>Lev</t>
  </si>
  <si>
    <t>USRDelområde</t>
  </si>
  <si>
    <t>Namn</t>
  </si>
  <si>
    <t>org.nr</t>
  </si>
  <si>
    <t>1 Specifikation</t>
  </si>
  <si>
    <t>Inbrottsskyddad och brandklassad förvaring t.o.m. 200 000 SEK vid varje avrop</t>
  </si>
  <si>
    <t>Brandsäkra skåp för farliga ämnen t.o.m. 200 000 SEK vid varje avrop</t>
  </si>
  <si>
    <t>Pris (Takpris, Totalpris, Leveranskostnader)</t>
  </si>
  <si>
    <t>Leverans</t>
  </si>
  <si>
    <t>Produktegenskaper</t>
  </si>
  <si>
    <t>Funktioner</t>
  </si>
  <si>
    <t>Tjänster relaterade till varor</t>
  </si>
  <si>
    <t>Livscykelkostnad (LCC) och totalekonomi</t>
  </si>
  <si>
    <t>Service och support</t>
  </si>
  <si>
    <t>Särskilda säkerhetsbehov - Teknisk kompabilitet och driftsäkerhet</t>
  </si>
  <si>
    <t>Särskilda säkerhetsbehov - Övriga certifieringar och standarder</t>
  </si>
  <si>
    <t>Särskilda säkerhetsbehov - Integritetsskydd och sekretess</t>
  </si>
  <si>
    <t>BeskVaror</t>
  </si>
  <si>
    <t>x</t>
  </si>
  <si>
    <t>Besk vara</t>
  </si>
  <si>
    <t>Besk tjänst</t>
  </si>
  <si>
    <t>BeskTjänster</t>
  </si>
  <si>
    <t>Versionshistorik</t>
  </si>
  <si>
    <t>Version</t>
  </si>
  <si>
    <t>3.0</t>
  </si>
  <si>
    <t>Kommentar</t>
  </si>
  <si>
    <t>Sign</t>
  </si>
  <si>
    <t>Uppdatering till nytt ramavtal</t>
  </si>
  <si>
    <t>NH</t>
  </si>
  <si>
    <t>Ramavtalsnummer</t>
  </si>
  <si>
    <t>23.3-15560-2024</t>
  </si>
  <si>
    <t>Avropsförfrågan med rangordning</t>
  </si>
  <si>
    <t>Kontraktet består av nedan angivna handlingar. Handlingarna kompletterar varandra om inte omständigheterna föranleder annat. Om handlingarna innehåller motstridiga uppgifter gäller de i följande ordning:</t>
  </si>
  <si>
    <t>Kontraktets handlingar och deras inbördes ordning</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</si>
  <si>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</si>
  <si>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</si>
  <si>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</si>
  <si>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</si>
  <si>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kontraktet med bilagor</t>
  </si>
  <si>
    <t>6. Kontraktet med bilagor</t>
  </si>
  <si>
    <t>7. Skriftliga ändringar och tillägg till avropsförfrågan med bilagor</t>
  </si>
  <si>
    <t>8. Avropsförfrågan med bilagor</t>
  </si>
  <si>
    <t>9. Skriftliga ändringar och tillägg till ramavtalsleverantörens avropssvar med bilagor inklusive av avropsberättigad godkända rättelser, kompletteringar och förtydliganden</t>
  </si>
  <si>
    <t>10. Ramavtalsleverantörens avropssvar med bilagor</t>
  </si>
  <si>
    <t xml:space="preserve">
</t>
  </si>
  <si>
    <t>Inga andra handlingar än de ovan nämnda ingår i Kontraktet. Parterna kan komma överens om att en ändring eller tillägg till Kontraktet får genomslag på den hierarkiska nivå där den berörda handlingen är placerad. Innehåller Ramavtalsleverantörens Avropssvar uppgifter som inte efterfrågats eller reservationer blir dessa endast giltiga om Parterna uttryckligen och skriftligen särskild överenskommer om detta. Exempel på uppgift som inte efterfrågats eller reservation kan vara Ramavtalsleverantörens egna avtalsvillkor eller liknande som innebär ytterligare åtaganden för Avropsberättigad.</t>
  </si>
  <si>
    <t xml:space="preserve">
</t>
  </si>
  <si>
    <t>Aktuell version</t>
  </si>
  <si>
    <t>Linnégatan 9</t>
  </si>
  <si>
    <t>413 04</t>
  </si>
  <si>
    <t>0705-50 00 59</t>
  </si>
  <si>
    <t>order@nivextopsafe.se</t>
  </si>
  <si>
    <t>08-689 85 60</t>
  </si>
  <si>
    <t>info@scandinaviansafe.se</t>
  </si>
  <si>
    <t>Mathias Trepkow</t>
  </si>
  <si>
    <t>0346-26 02 12</t>
  </si>
  <si>
    <t>order@robursafe.com</t>
  </si>
  <si>
    <t>JiWa Jinvall Inredningar AB</t>
  </si>
  <si>
    <t>Danska Vägen 23</t>
  </si>
  <si>
    <t>031-335 90 80</t>
  </si>
  <si>
    <t>order@jiwa.se</t>
  </si>
  <si>
    <t xml:space="preserve">Box 140 </t>
  </si>
  <si>
    <t>Jimmy Åsedal</t>
  </si>
  <si>
    <t>0371-58 78 77</t>
  </si>
  <si>
    <t>jimmy@profsafe.se</t>
  </si>
  <si>
    <t>Denios</t>
  </si>
  <si>
    <t>556613-7930</t>
  </si>
  <si>
    <t>Box 29</t>
  </si>
  <si>
    <t>561 21</t>
  </si>
  <si>
    <t>Huskvarna</t>
  </si>
  <si>
    <t>Anette Wihlstrand</t>
  </si>
  <si>
    <t>0703-11 22 08</t>
  </si>
  <si>
    <t>order@denios.se</t>
  </si>
  <si>
    <t>0.8</t>
  </si>
  <si>
    <t>Ny version snart lev-klar</t>
  </si>
  <si>
    <t>0.9 RG-test</t>
  </si>
  <si>
    <t>Sista innan levgodkännande</t>
  </si>
  <si>
    <t>1.0</t>
  </si>
  <si>
    <t>Release-kandidat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</si>
</sst>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kr&quot;_-;\-* #,##0.00\ &quot;kr&quot;_-;_-* &quot;-&quot;??\ &quot;kr&quot;_-;_-@_-"/>
    <numFmt numFmtId="164" formatCode="#,##0;\-#,##0;"/>
    <numFmt numFmtId="165" formatCode="#,###"/>
    <numFmt numFmtId="166" formatCode=";;;"/>
    <numFmt numFmtId="167" formatCode="0;0;;@"/>
  </numFmts>
  <fonts count="59"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i/>
      <sz val="12"/>
      <name val="Arial"/>
      <family val="2"/>
    </font>
    <font>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b/>
      <i/>
      <u/>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b/>
      <sz val="11"/>
      <name val="Arial"/>
      <family val="2"/>
    </font>
    <font>
      <sz val="18"/>
      <name val="Arial"/>
      <family val="2"/>
    </font>
    <font>
      <sz val="16"/>
      <name val="Arial"/>
      <family val="2"/>
    </font>
    <font>
      <sz val="20"/>
      <name val="Arial"/>
      <family val="2"/>
    </font>
    <font>
      <b/>
      <i/>
      <sz val="10"/>
      <color theme="4"/>
      <name val="Arial"/>
      <family val="2"/>
    </font>
    <font>
      <sz val="10"/>
      <name val="Calibri"/>
      <family val="2"/>
      <scheme val="minor"/>
    </font>
    <font>
      <sz val="10"/>
      <name val="Calibri"/>
      <family val="2"/>
    </font>
    <font>
      <sz val="14"/>
      <name val="Arial"/>
      <family val="2"/>
    </font>
    <font>
      <b/>
      <u/>
      <sz val="14"/>
      <name val="Arial"/>
      <family val="2"/>
    </font>
  </fonts>
  <fills count="46">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81">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55"/>
      </left>
      <right style="thin">
        <color indexed="55"/>
      </right>
      <top style="thin">
        <color indexed="55"/>
      </top>
      <bottom style="thin">
        <color indexed="55"/>
      </bottom>
      <diagonal/>
    </border>
  </borders>
  <cellStyleXfs count="48">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4"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29"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16" borderId="0" applyNumberFormat="0" applyBorder="0" applyAlignment="0" applyProtection="0"/>
    <xf numFmtId="0" fontId="39" fillId="17" borderId="0" applyNumberFormat="0" applyBorder="0" applyAlignment="0" applyProtection="0"/>
    <xf numFmtId="0" fontId="40" fillId="18" borderId="0" applyNumberFormat="0" applyBorder="0" applyAlignment="0" applyProtection="0"/>
    <xf numFmtId="0" fontId="41" fillId="19" borderId="48" applyNumberFormat="0" applyAlignment="0" applyProtection="0"/>
    <xf numFmtId="0" fontId="42" fillId="20" borderId="49" applyNumberFormat="0" applyAlignment="0" applyProtection="0"/>
    <xf numFmtId="0" fontId="43" fillId="20" borderId="48" applyNumberFormat="0" applyAlignment="0" applyProtection="0"/>
    <xf numFmtId="0" fontId="44" fillId="0" borderId="50" applyNumberFormat="0" applyFill="0" applyAlignment="0" applyProtection="0"/>
    <xf numFmtId="0" fontId="45" fillId="21" borderId="51" applyNumberFormat="0" applyAlignment="0" applyProtection="0"/>
    <xf numFmtId="0" fontId="46" fillId="0" borderId="0" applyNumberFormat="0" applyFill="0" applyBorder="0" applyAlignment="0" applyProtection="0"/>
    <xf numFmtId="0" fontId="26" fillId="22" borderId="52" applyNumberFormat="0" applyFont="0" applyAlignment="0" applyProtection="0"/>
    <xf numFmtId="0" fontId="29" fillId="23" borderId="0" applyNumberFormat="0" applyBorder="0" applyAlignment="0" applyProtection="0"/>
    <xf numFmtId="0" fontId="29" fillId="24" borderId="0" applyNumberFormat="0" applyBorder="0" applyAlignment="0" applyProtection="0"/>
    <xf numFmtId="0" fontId="47"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47"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7"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7"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47" fillId="37" borderId="0" applyNumberFormat="0" applyBorder="0" applyAlignment="0" applyProtection="0"/>
    <xf numFmtId="0" fontId="47"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7" fillId="41" borderId="0" applyNumberFormat="0" applyBorder="0" applyAlignment="0" applyProtection="0"/>
    <xf numFmtId="0" fontId="3" fillId="0" borderId="0"/>
    <xf numFmtId="0" fontId="3" fillId="0" borderId="0"/>
    <xf numFmtId="0" fontId="1" fillId="0" borderId="0"/>
  </cellStyleXfs>
  <cellXfs count="489">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7" fillId="0" borderId="0" xfId="2"/>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165" fontId="3" fillId="0" borderId="2" xfId="0" applyNumberFormat="1" applyFont="1" applyBorder="1"/>
    <xf numFmtId="0" fontId="4" fillId="0" borderId="0" xfId="0" applyFont="1"/>
    <xf numFmtId="165" fontId="3" fillId="0" borderId="0" xfId="0" applyNumberFormat="1" applyFont="1"/>
    <xf numFmtId="165" fontId="4" fillId="0" borderId="0" xfId="0" applyNumberFormat="1" applyFont="1" applyAlignment="1">
      <alignment wrapText="1"/>
    </xf>
    <xf numFmtId="0" fontId="3" fillId="42" borderId="2" xfId="0" applyFont="1" applyFill="1" applyBorder="1"/>
    <xf numFmtId="0" fontId="3" fillId="42" borderId="0" xfId="0" applyFont="1" applyFill="1"/>
    <xf numFmtId="165" fontId="3" fillId="42" borderId="2" xfId="0" applyNumberFormat="1" applyFont="1" applyFill="1" applyBorder="1"/>
    <xf numFmtId="0" fontId="4" fillId="0" borderId="0" xfId="0" applyFont="1" applyAlignment="1" applyProtection="1">
      <alignment vertical="top" wrapText="1"/>
      <protection locked="0"/>
    </xf>
    <xf numFmtId="165" fontId="4" fillId="0" borderId="0" xfId="0" applyNumberFormat="1" applyFont="1"/>
    <xf numFmtId="0" fontId="3" fillId="0" borderId="55" xfId="0" applyFont="1" applyBorder="1"/>
    <xf numFmtId="0" fontId="3" fillId="0" borderId="56" xfId="0" applyFont="1" applyBorder="1" applyAlignment="1" applyProtection="1">
      <alignment vertical="top" wrapText="1"/>
      <protection locked="0"/>
    </xf>
    <xf numFmtId="0" fontId="3" fillId="0" borderId="57" xfId="0" applyFont="1" applyBorder="1" applyAlignment="1" applyProtection="1">
      <alignment vertical="top" wrapText="1"/>
      <protection locked="0"/>
    </xf>
    <xf numFmtId="0" fontId="3" fillId="0" borderId="58" xfId="0" applyFont="1" applyBorder="1" applyAlignment="1">
      <alignmen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3" fillId="0" borderId="59" xfId="0" applyFont="1" applyBorder="1"/>
    <xf numFmtId="0" fontId="4" fillId="0" borderId="8" xfId="0" applyFont="1" applyBorder="1"/>
    <xf numFmtId="0" fontId="3" fillId="0" borderId="55" xfId="0" applyFont="1" applyBorder="1" applyAlignment="1">
      <alignment vertical="center"/>
    </xf>
    <xf numFmtId="0" fontId="3" fillId="0" borderId="56" xfId="0" applyFont="1" applyBorder="1" applyAlignment="1">
      <alignment vertical="center"/>
    </xf>
    <xf numFmtId="0" fontId="3" fillId="0" borderId="57" xfId="0" applyFont="1" applyBorder="1" applyAlignment="1">
      <alignment vertical="center"/>
    </xf>
    <xf numFmtId="165" fontId="3" fillId="0" borderId="53" xfId="0" applyNumberFormat="1" applyFont="1" applyBorder="1"/>
    <xf numFmtId="0" fontId="3" fillId="42" borderId="55" xfId="0" applyFont="1" applyFill="1" applyBorder="1"/>
    <xf numFmtId="0" fontId="3" fillId="42" borderId="56" xfId="0" applyFont="1" applyFill="1" applyBorder="1"/>
    <xf numFmtId="165" fontId="3" fillId="42" borderId="54" xfId="0" applyNumberFormat="1" applyFont="1" applyFill="1" applyBorder="1"/>
    <xf numFmtId="0" fontId="3" fillId="42" borderId="54"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4" fontId="11" fillId="4" borderId="0" xfId="13" applyNumberFormat="1" applyFont="1" applyFill="1" applyProtection="1">
      <protection locked="0"/>
    </xf>
    <xf numFmtId="0" fontId="3" fillId="7" borderId="0" xfId="0" applyFont="1" applyFill="1" applyProtection="1">
      <protection locked="0"/>
    </xf>
    <xf numFmtId="0" fontId="3" fillId="0" borderId="0" xfId="0" applyFont="1" applyAlignment="1" applyProtection="1">
      <alignment horizontal="left" vertical="center" wrapText="1"/>
      <protection locked="0"/>
    </xf>
    <xf numFmtId="0" fontId="3" fillId="0" borderId="60" xfId="0" applyFont="1" applyBorder="1"/>
    <xf numFmtId="0" fontId="3" fillId="0" borderId="61" xfId="0" applyFont="1" applyBorder="1"/>
    <xf numFmtId="0" fontId="49" fillId="0" borderId="2" xfId="0" applyFont="1" applyBorder="1" applyAlignment="1">
      <alignment vertical="center"/>
    </xf>
    <xf numFmtId="0" fontId="3" fillId="44" borderId="56" xfId="0" applyFont="1" applyFill="1" applyBorder="1"/>
    <xf numFmtId="0" fontId="3" fillId="0" borderId="62" xfId="0" applyFont="1" applyBorder="1" applyProtection="1">
      <protection locked="0"/>
    </xf>
    <xf numFmtId="0" fontId="3" fillId="0" borderId="63"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1" fillId="0" borderId="0" xfId="0" applyFont="1" applyProtection="1">
      <protection locked="0"/>
    </xf>
    <xf numFmtId="0" fontId="3" fillId="0" borderId="65" xfId="0" applyFont="1" applyBorder="1" applyAlignment="1">
      <alignment horizontal="left" vertical="center"/>
    </xf>
    <xf numFmtId="0" fontId="3" fillId="0" borderId="66" xfId="0" applyFont="1" applyBorder="1"/>
    <xf numFmtId="0" fontId="3" fillId="0" borderId="67" xfId="0" applyFont="1" applyBorder="1"/>
    <xf numFmtId="0" fontId="3" fillId="0" borderId="68" xfId="0" applyFont="1" applyBorder="1"/>
    <xf numFmtId="0" fontId="3" fillId="44" borderId="0" xfId="0" applyFont="1" applyFill="1"/>
    <xf numFmtId="165" fontId="3" fillId="0" borderId="69" xfId="0" applyNumberFormat="1" applyFont="1" applyBorder="1"/>
    <xf numFmtId="0" fontId="3" fillId="0" borderId="70" xfId="0" applyFont="1" applyBorder="1"/>
    <xf numFmtId="0" fontId="3" fillId="0" borderId="71" xfId="0" applyFont="1" applyBorder="1" applyAlignment="1" applyProtection="1">
      <alignment vertical="top" wrapText="1"/>
      <protection locked="0"/>
    </xf>
    <xf numFmtId="0" fontId="3" fillId="0" borderId="72" xfId="0" applyFont="1" applyBorder="1" applyAlignment="1" applyProtection="1">
      <alignment vertical="top" wrapText="1"/>
      <protection locked="0"/>
    </xf>
    <xf numFmtId="0" fontId="3" fillId="0" borderId="2" xfId="0" applyFont="1" applyBorder="1" applyAlignment="1">
      <alignment vertical="center"/>
    </xf>
    <xf numFmtId="0" fontId="3" fillId="15" borderId="55" xfId="0" applyFont="1" applyFill="1" applyBorder="1" applyAlignment="1">
      <alignment vertical="center"/>
    </xf>
    <xf numFmtId="0" fontId="3" fillId="15" borderId="56" xfId="0" applyFont="1" applyFill="1" applyBorder="1" applyAlignment="1">
      <alignment vertical="center"/>
    </xf>
    <xf numFmtId="0" fontId="3" fillId="7" borderId="18" xfId="7" applyFill="1" applyAlignment="1" applyProtection="1">
      <alignment horizontal="center" vertical="center"/>
      <protection locked="0"/>
    </xf>
    <xf numFmtId="0" fontId="3" fillId="0" borderId="76" xfId="0" applyFont="1" applyBorder="1"/>
    <xf numFmtId="0" fontId="4" fillId="42" borderId="76" xfId="0" applyFont="1" applyFill="1" applyBorder="1" applyAlignment="1">
      <alignment horizontal="center"/>
    </xf>
    <xf numFmtId="0" fontId="3" fillId="44" borderId="76" xfId="0" applyFont="1" applyFill="1" applyBorder="1"/>
    <xf numFmtId="0" fontId="4" fillId="44" borderId="76" xfId="0" applyFont="1" applyFill="1" applyBorder="1" applyAlignment="1">
      <alignment horizontal="center"/>
    </xf>
    <xf numFmtId="0" fontId="4" fillId="44" borderId="2" xfId="0" applyFont="1" applyFill="1" applyBorder="1" applyAlignment="1">
      <alignment horizontal="center"/>
    </xf>
    <xf numFmtId="0" fontId="3" fillId="15" borderId="0" xfId="0" applyFont="1" applyFill="1"/>
    <xf numFmtId="0" fontId="4" fillId="15" borderId="2" xfId="0" applyFont="1" applyFill="1" applyBorder="1" applyAlignment="1">
      <alignment horizontal="center"/>
    </xf>
    <xf numFmtId="0" fontId="3" fillId="0" borderId="77" xfId="0" applyFont="1" applyBorder="1"/>
    <xf numFmtId="0" fontId="4" fillId="0" borderId="78" xfId="0" applyFont="1" applyBorder="1" applyAlignment="1">
      <alignment horizontal="center" vertical="center"/>
    </xf>
    <xf numFmtId="0" fontId="3" fillId="0" borderId="79" xfId="0" applyFont="1" applyBorder="1"/>
    <xf numFmtId="0" fontId="3" fillId="0" borderId="79" xfId="0" applyFont="1" applyBorder="1" applyAlignment="1">
      <alignment horizontal="left" vertical="center"/>
    </xf>
    <xf numFmtId="0" fontId="55" fillId="0" borderId="79" xfId="0" applyFont="1" applyBorder="1"/>
    <xf numFmtId="0" fontId="56" fillId="0" borderId="79" xfId="0" applyFont="1" applyBorder="1"/>
    <xf numFmtId="0" fontId="0" fillId="0" borderId="79" xfId="0" applyBorder="1"/>
    <xf numFmtId="0" fontId="3" fillId="0" borderId="79" xfId="0" quotePrefix="1" applyFont="1" applyBorder="1"/>
    <xf numFmtId="164" fontId="3" fillId="7" borderId="80" xfId="6" applyNumberFormat="1" applyFill="1" applyBorder="1" applyAlignment="1" applyProtection="1">
      <alignment horizontal="left" vertical="center" wrapText="1"/>
      <protection locked="0"/>
    </xf>
    <xf numFmtId="0" fontId="17" fillId="0" borderId="79" xfId="2" applyBorder="1"/>
    <xf numFmtId="166" fontId="3" fillId="0" borderId="0" xfId="0" applyNumberFormat="1" applyFont="1" applyAlignment="1">
      <alignment vertical="top"/>
    </xf>
    <xf numFmtId="0" fontId="4" fillId="0" borderId="0" xfId="0" applyFont="1" applyAlignment="1">
      <alignment vertical="top"/>
    </xf>
    <xf numFmtId="0" fontId="31" fillId="0" borderId="0" xfId="0" applyFont="1" applyAlignment="1">
      <alignment vertical="top"/>
    </xf>
    <xf numFmtId="0" fontId="31" fillId="0" borderId="0" xfId="0" applyFont="1" applyAlignment="1">
      <alignment horizontal="right" vertical="top"/>
    </xf>
    <xf numFmtId="0" fontId="3" fillId="0" borderId="0" xfId="0" applyFont="1" applyAlignment="1">
      <alignment horizontal="right"/>
    </xf>
    <xf numFmtId="0" fontId="4" fillId="0" borderId="0" xfId="0" applyFont="1" applyAlignment="1">
      <alignment vertical="top" wrapText="1"/>
    </xf>
    <xf numFmtId="0" fontId="13" fillId="0" borderId="0" xfId="0" applyFont="1" applyAlignment="1">
      <alignment vertical="top"/>
    </xf>
    <xf numFmtId="0" fontId="3" fillId="0" borderId="0" xfId="0" applyFont="1" applyAlignment="1">
      <alignment vertical="top" wrapText="1"/>
    </xf>
    <xf numFmtId="0" fontId="12" fillId="0" borderId="0" xfId="3" applyFont="1" applyFill="1" applyAlignment="1" applyProtection="1">
      <alignment horizontal="left" vertical="top"/>
    </xf>
    <xf numFmtId="0" fontId="4" fillId="0" borderId="3" xfId="0" applyFont="1" applyBorder="1" applyAlignment="1">
      <alignment vertical="top"/>
    </xf>
    <xf numFmtId="166" fontId="3" fillId="0" borderId="0" xfId="0" applyNumberFormat="1" applyFont="1" applyAlignment="1">
      <alignment vertical="top" wrapText="1"/>
    </xf>
    <xf numFmtId="0" fontId="0" fillId="0" borderId="0" xfId="0" applyAlignment="1">
      <alignment vertical="center"/>
    </xf>
    <xf numFmtId="0" fontId="3" fillId="0" borderId="0" xfId="6" applyFill="1" applyAlignment="1" applyProtection="1">
      <alignment horizontal="left" vertical="top" wrapText="1"/>
    </xf>
    <xf numFmtId="165"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0" fontId="3" fillId="8" borderId="23" xfId="0" applyFont="1" applyFill="1" applyBorder="1" applyAlignment="1">
      <alignment vertical="top"/>
    </xf>
    <xf numFmtId="0" fontId="3" fillId="6" borderId="0" xfId="0" applyFont="1" applyFill="1" applyAlignment="1">
      <alignment vertical="top" wrapText="1"/>
    </xf>
    <xf numFmtId="0" fontId="3" fillId="6" borderId="0" xfId="0" applyFont="1" applyFill="1" applyAlignment="1">
      <alignment vertical="center"/>
    </xf>
    <xf numFmtId="0" fontId="3" fillId="0" borderId="0" xfId="10" applyBorder="1" applyAlignment="1" applyProtection="1">
      <alignment horizontal="left" vertical="top"/>
    </xf>
    <xf numFmtId="0" fontId="3" fillId="0" borderId="32" xfId="7" applyBorder="1" applyAlignment="1" applyProtection="1">
      <alignment vertical="top" wrapText="1"/>
    </xf>
    <xf numFmtId="0" fontId="3" fillId="0" borderId="0" xfId="7" applyBorder="1" applyAlignment="1" applyProtection="1">
      <alignment vertical="top" wrapText="1"/>
    </xf>
    <xf numFmtId="14" fontId="4" fillId="0" borderId="32" xfId="7" applyNumberFormat="1" applyFont="1" applyBorder="1" applyAlignment="1" applyProtection="1">
      <alignment vertical="center" wrapText="1"/>
    </xf>
    <xf numFmtId="14" fontId="4" fillId="0" borderId="0" xfId="7" applyNumberFormat="1" applyFont="1" applyBorder="1" applyAlignment="1" applyProtection="1">
      <alignment vertical="center" wrapText="1"/>
    </xf>
    <xf numFmtId="0" fontId="3" fillId="0" borderId="0" xfId="0" applyFont="1" applyAlignment="1">
      <alignment horizontal="left" vertical="top"/>
    </xf>
    <xf numFmtId="0" fontId="31" fillId="0" borderId="0" xfId="0" applyFont="1" applyAlignment="1">
      <alignment horizontal="left" vertical="top"/>
    </xf>
    <xf numFmtId="0" fontId="3" fillId="0" borderId="32" xfId="7" applyFill="1" applyBorder="1" applyAlignment="1" applyProtection="1">
      <alignment vertical="top" wrapText="1"/>
    </xf>
    <xf numFmtId="0" fontId="3" fillId="0" borderId="0" xfId="7" applyFill="1" applyBorder="1" applyAlignment="1" applyProtection="1">
      <alignment vertical="top" wrapText="1"/>
    </xf>
    <xf numFmtId="14" fontId="4" fillId="0" borderId="32" xfId="7" applyNumberFormat="1" applyFont="1" applyFill="1" applyBorder="1" applyAlignment="1" applyProtection="1">
      <alignment vertical="center" wrapText="1"/>
    </xf>
    <xf numFmtId="14" fontId="4" fillId="0" borderId="0" xfId="7" applyNumberFormat="1" applyFont="1" applyFill="1" applyBorder="1" applyAlignment="1" applyProtection="1">
      <alignment vertical="center" wrapText="1"/>
    </xf>
    <xf numFmtId="0" fontId="3" fillId="0" borderId="0" xfId="10" applyFill="1" applyBorder="1" applyAlignment="1" applyProtection="1">
      <alignment horizontal="left" vertical="top"/>
    </xf>
    <xf numFmtId="0" fontId="30" fillId="0" borderId="0" xfId="0" applyFont="1" applyAlignment="1">
      <alignment horizontal="center" vertical="top"/>
    </xf>
    <xf numFmtId="0" fontId="9" fillId="0" borderId="0" xfId="0" applyFont="1" applyAlignment="1">
      <alignment horizontal="center" vertical="top" wrapText="1"/>
    </xf>
    <xf numFmtId="0" fontId="3" fillId="0" borderId="18" xfId="7" applyFill="1" applyAlignment="1" applyProtection="1">
      <alignment horizontal="left" vertical="top" wrapText="1"/>
    </xf>
    <xf numFmtId="0" fontId="3" fillId="0" borderId="18" xfId="0" applyFont="1" applyBorder="1" applyAlignment="1">
      <alignment vertical="top" wrapText="1"/>
    </xf>
    <xf numFmtId="0" fontId="3" fillId="0" borderId="18" xfId="0" applyFont="1" applyBorder="1" applyAlignment="1">
      <alignment horizontal="left" vertical="top" wrapText="1"/>
    </xf>
    <xf numFmtId="0" fontId="3" fillId="7" borderId="18" xfId="7" applyFill="1" applyAlignment="1" applyProtection="1">
      <alignment horizontal="left" vertical="top" wrapText="1"/>
    </xf>
    <xf numFmtId="0" fontId="3" fillId="0" borderId="64" xfId="0" applyFont="1" applyBorder="1" applyAlignment="1">
      <alignment vertical="top"/>
    </xf>
    <xf numFmtId="0" fontId="16" fillId="0" borderId="0" xfId="0" applyFont="1" applyAlignment="1">
      <alignment vertical="center" wrapText="1"/>
    </xf>
    <xf numFmtId="0" fontId="3" fillId="0" borderId="0" xfId="0" applyFont="1" applyAlignment="1">
      <alignment vertical="center" wrapText="1"/>
    </xf>
    <xf numFmtId="0" fontId="3" fillId="0" borderId="0" xfId="0" applyFont="1" applyAlignment="1">
      <alignment horizontal="right" vertical="center"/>
    </xf>
    <xf numFmtId="166" fontId="9" fillId="0" borderId="0" xfId="0" applyNumberFormat="1" applyFont="1" applyAlignment="1">
      <alignment horizontal="center" vertical="top" wrapText="1"/>
    </xf>
    <xf numFmtId="0" fontId="3" fillId="0" borderId="0" xfId="0" applyFont="1" applyAlignment="1">
      <alignment horizontal="center" vertical="top" wrapText="1"/>
    </xf>
    <xf numFmtId="0" fontId="4" fillId="0" borderId="0" xfId="0" applyFont="1" applyAlignment="1">
      <alignment horizontal="right" vertical="center"/>
    </xf>
    <xf numFmtId="4" fontId="3" fillId="0" borderId="0" xfId="5" applyNumberFormat="1" applyFont="1" applyFill="1" applyAlignment="1" applyProtection="1">
      <alignment horizontal="right" vertical="center" wrapText="1"/>
    </xf>
    <xf numFmtId="0" fontId="31" fillId="0" borderId="0" xfId="0" applyFont="1" applyAlignment="1">
      <alignment horizontal="center" vertical="top" wrapText="1"/>
    </xf>
    <xf numFmtId="0" fontId="3" fillId="14" borderId="0" xfId="7" applyFill="1" applyBorder="1" applyAlignment="1" applyProtection="1">
      <alignment horizontal="center" vertical="top" wrapText="1"/>
    </xf>
    <xf numFmtId="0" fontId="3" fillId="0" borderId="0" xfId="0" applyFont="1" applyAlignment="1">
      <alignment horizontal="right" vertical="top"/>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5" fillId="0" borderId="0" xfId="0" applyFont="1"/>
    <xf numFmtId="0" fontId="3" fillId="0" borderId="32" xfId="7" applyBorder="1" applyAlignment="1" applyProtection="1">
      <alignment horizontal="left" vertical="top" wrapText="1"/>
    </xf>
    <xf numFmtId="0" fontId="3" fillId="0" borderId="0" xfId="7" applyBorder="1" applyAlignment="1" applyProtection="1">
      <alignment horizontal="left" vertical="top" wrapText="1"/>
    </xf>
    <xf numFmtId="49" fontId="3" fillId="0" borderId="32"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2" xfId="0" applyBorder="1" applyAlignment="1">
      <alignment vertical="top" wrapText="1"/>
    </xf>
    <xf numFmtId="0" fontId="0" fillId="0" borderId="0" xfId="0" applyAlignment="1">
      <alignment vertical="top" wrapText="1"/>
    </xf>
    <xf numFmtId="0" fontId="18" fillId="0" borderId="0" xfId="0" applyFont="1" applyAlignment="1">
      <alignment vertical="top" wrapText="1"/>
    </xf>
    <xf numFmtId="0" fontId="4" fillId="0" borderId="0" xfId="0" applyFont="1" applyAlignment="1">
      <alignment horizontal="left" vertical="top" wrapText="1"/>
    </xf>
    <xf numFmtId="0" fontId="4" fillId="0" borderId="0" xfId="0" applyFont="1" applyAlignment="1">
      <alignment horizontal="right" vertical="top"/>
    </xf>
    <xf numFmtId="164" fontId="30"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2" fillId="0" borderId="0" xfId="0" applyFont="1" applyAlignment="1">
      <alignment vertical="top"/>
    </xf>
    <xf numFmtId="167" fontId="3" fillId="0" borderId="0" xfId="0" applyNumberFormat="1" applyFont="1"/>
    <xf numFmtId="0" fontId="30" fillId="0" borderId="0" xfId="0" applyFont="1"/>
    <xf numFmtId="0" fontId="33" fillId="0" borderId="0" xfId="0" applyFont="1"/>
    <xf numFmtId="0" fontId="5" fillId="0" borderId="0" xfId="0" applyFont="1" applyAlignment="1">
      <alignment wrapText="1"/>
    </xf>
    <xf numFmtId="0" fontId="7" fillId="0" borderId="0" xfId="0" applyFont="1" applyAlignment="1">
      <alignment vertical="center" wrapText="1"/>
    </xf>
    <xf numFmtId="0" fontId="3" fillId="0" borderId="0" xfId="0" applyFont="1" applyAlignment="1">
      <alignment horizontal="left" vertical="top"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165" fontId="3" fillId="0" borderId="6" xfId="6" applyNumberFormat="1" applyFill="1" applyBorder="1" applyAlignment="1" applyProtection="1">
      <alignment wrapText="1"/>
    </xf>
    <xf numFmtId="164" fontId="3" fillId="0" borderId="6" xfId="3" applyNumberFormat="1" applyFill="1" applyBorder="1" applyAlignment="1" applyProtection="1">
      <alignment wrapText="1"/>
    </xf>
    <xf numFmtId="0" fontId="2" fillId="0" borderId="5" xfId="0" applyFont="1" applyBorder="1" applyAlignment="1">
      <alignment wrapText="1"/>
    </xf>
    <xf numFmtId="164" fontId="3" fillId="0" borderId="4" xfId="6" applyNumberFormat="1" applyFill="1" applyBorder="1" applyAlignment="1" applyProtection="1">
      <alignment horizontal="left" vertical="center" wrapText="1"/>
    </xf>
    <xf numFmtId="164" fontId="3" fillId="0" borderId="4" xfId="3" applyNumberFormat="1" applyFill="1" applyBorder="1" applyAlignment="1" applyProtection="1">
      <alignment horizontal="left" vertical="center" wrapText="1"/>
    </xf>
    <xf numFmtId="0" fontId="2" fillId="0" borderId="0" xfId="0" applyFont="1"/>
    <xf numFmtId="0" fontId="0" fillId="0" borderId="6" xfId="0" applyBorder="1" applyAlignment="1">
      <alignment wrapText="1"/>
    </xf>
    <xf numFmtId="0" fontId="3" fillId="0" borderId="6" xfId="0" applyFont="1" applyBorder="1" applyAlignment="1">
      <alignment wrapText="1"/>
    </xf>
    <xf numFmtId="166" fontId="3" fillId="0" borderId="0" xfId="45" applyNumberFormat="1" applyAlignment="1">
      <alignment vertical="top"/>
    </xf>
    <xf numFmtId="0" fontId="3" fillId="0" borderId="0" xfId="45" applyAlignment="1">
      <alignment vertical="top"/>
    </xf>
    <xf numFmtId="0" fontId="4" fillId="0" borderId="0" xfId="45" applyFont="1" applyAlignment="1">
      <alignment vertical="top"/>
    </xf>
    <xf numFmtId="0" fontId="31" fillId="0" borderId="0" xfId="45" applyFont="1" applyAlignment="1">
      <alignment vertical="top"/>
    </xf>
    <xf numFmtId="0" fontId="31" fillId="0" borderId="0" xfId="45" applyFont="1" applyAlignment="1">
      <alignment horizontal="right" vertical="top"/>
    </xf>
    <xf numFmtId="0" fontId="3" fillId="0" borderId="0" xfId="45" applyAlignment="1">
      <alignment horizontal="right"/>
    </xf>
    <xf numFmtId="0" fontId="3" fillId="0" borderId="0" xfId="45"/>
    <xf numFmtId="0" fontId="21" fillId="0" borderId="0" xfId="45" applyFont="1" applyAlignment="1">
      <alignment horizontal="left" vertical="center" wrapText="1"/>
    </xf>
    <xf numFmtId="0" fontId="3" fillId="0" borderId="0" xfId="45" applyAlignment="1">
      <alignment horizontal="left" vertical="center" wrapText="1"/>
    </xf>
    <xf numFmtId="0" fontId="3" fillId="0" borderId="0" xfId="45" applyAlignment="1">
      <alignment wrapText="1"/>
    </xf>
    <xf numFmtId="0" fontId="4" fillId="0" borderId="0" xfId="45" applyFont="1" applyAlignment="1">
      <alignment vertical="top" wrapText="1"/>
    </xf>
    <xf numFmtId="0" fontId="51" fillId="0" borderId="0" xfId="45" applyFont="1" applyAlignment="1">
      <alignment horizontal="center" wrapText="1"/>
    </xf>
    <xf numFmtId="0" fontId="13" fillId="0" borderId="0" xfId="45" applyFont="1" applyAlignment="1">
      <alignment vertical="top"/>
    </xf>
    <xf numFmtId="0" fontId="3" fillId="0" borderId="0" xfId="45" applyAlignment="1">
      <alignment vertical="top" wrapText="1"/>
    </xf>
    <xf numFmtId="0" fontId="52" fillId="0" borderId="0" xfId="45" applyFont="1" applyAlignment="1">
      <alignment horizontal="center" wrapText="1"/>
    </xf>
    <xf numFmtId="0" fontId="12" fillId="0" borderId="0" xfId="3" applyFont="1" applyFill="1" applyBorder="1" applyAlignment="1" applyProtection="1">
      <alignment horizontal="left" vertical="top"/>
    </xf>
    <xf numFmtId="0" fontId="53" fillId="0" borderId="0" xfId="46" applyFont="1" applyAlignment="1">
      <alignment horizontal="center"/>
    </xf>
    <xf numFmtId="0" fontId="10" fillId="0" borderId="0" xfId="45" applyFont="1" applyAlignment="1">
      <alignment horizontal="center" wrapText="1"/>
    </xf>
    <xf numFmtId="0" fontId="3" fillId="0" borderId="0" xfId="7" applyFill="1" applyBorder="1" applyAlignment="1" applyProtection="1">
      <alignment horizontal="center" wrapText="1"/>
    </xf>
    <xf numFmtId="0" fontId="3" fillId="0" borderId="0" xfId="45" applyAlignment="1">
      <alignment horizontal="center" wrapText="1"/>
    </xf>
    <xf numFmtId="165" fontId="3" fillId="0" borderId="0" xfId="7" applyNumberFormat="1" applyFill="1" applyBorder="1" applyAlignment="1" applyProtection="1">
      <alignment horizontal="center" wrapText="1"/>
    </xf>
    <xf numFmtId="0" fontId="53" fillId="0" borderId="0" xfId="46" applyFont="1" applyAlignment="1">
      <alignment horizontal="center" wrapText="1"/>
    </xf>
    <xf numFmtId="0" fontId="3" fillId="0" borderId="0" xfId="45" applyAlignment="1">
      <alignment vertical="center"/>
    </xf>
    <xf numFmtId="0" fontId="4" fillId="0" borderId="0" xfId="45" applyFont="1"/>
    <xf numFmtId="0" fontId="4" fillId="0" borderId="0" xfId="45" applyFont="1" applyAlignment="1">
      <alignment horizontal="center" wrapText="1"/>
    </xf>
    <xf numFmtId="0" fontId="3" fillId="0" borderId="0" xfId="3" applyFill="1" applyBorder="1" applyAlignment="1" applyProtection="1">
      <alignment horizontal="center" wrapText="1"/>
    </xf>
    <xf numFmtId="0" fontId="3" fillId="0" borderId="0" xfId="45" applyAlignment="1">
      <alignment horizontal="left" vertical="top"/>
    </xf>
    <xf numFmtId="0" fontId="31" fillId="0" borderId="0" xfId="45" applyFont="1" applyAlignment="1">
      <alignment horizontal="left" vertical="top"/>
    </xf>
    <xf numFmtId="0" fontId="30" fillId="0" borderId="0" xfId="45" applyFont="1" applyAlignment="1">
      <alignment horizontal="center" vertical="top"/>
    </xf>
    <xf numFmtId="0" fontId="9" fillId="0" borderId="0" xfId="45" applyFont="1" applyAlignment="1">
      <alignment horizontal="center" vertical="top" wrapText="1"/>
    </xf>
    <xf numFmtId="0" fontId="5" fillId="0" borderId="0" xfId="45" applyFont="1" applyAlignment="1">
      <alignment horizontal="center" wrapText="1"/>
    </xf>
    <xf numFmtId="0" fontId="3" fillId="0" borderId="0" xfId="7" applyFill="1" applyBorder="1" applyAlignment="1" applyProtection="1">
      <alignment horizontal="left" vertical="top" wrapText="1"/>
    </xf>
    <xf numFmtId="0" fontId="3" fillId="0" borderId="0" xfId="45" applyAlignment="1">
      <alignment horizontal="left" vertical="top" wrapText="1"/>
    </xf>
    <xf numFmtId="0" fontId="3" fillId="0" borderId="0" xfId="7" applyFill="1" applyBorder="1" applyAlignment="1" applyProtection="1">
      <alignment horizontal="center" vertical="center"/>
    </xf>
    <xf numFmtId="0" fontId="3" fillId="0" borderId="0" xfId="10" applyFill="1" applyBorder="1" applyAlignment="1" applyProtection="1">
      <alignment horizontal="center" wrapText="1"/>
    </xf>
    <xf numFmtId="0" fontId="16" fillId="0" borderId="0" xfId="45" applyFont="1" applyAlignment="1">
      <alignment vertical="center" wrapText="1"/>
    </xf>
    <xf numFmtId="0" fontId="3" fillId="0" borderId="0" xfId="45" applyAlignment="1">
      <alignment vertical="center" wrapText="1"/>
    </xf>
    <xf numFmtId="0" fontId="3" fillId="0" borderId="0" xfId="45" applyAlignment="1">
      <alignment horizontal="right" vertical="center"/>
    </xf>
    <xf numFmtId="166" fontId="9" fillId="0" borderId="0" xfId="45" applyNumberFormat="1" applyFont="1" applyAlignment="1">
      <alignment horizontal="center" vertical="top" wrapText="1"/>
    </xf>
    <xf numFmtId="0" fontId="16" fillId="0" borderId="0" xfId="45" applyFont="1" applyAlignment="1">
      <alignment vertical="top"/>
    </xf>
    <xf numFmtId="0" fontId="4" fillId="0" borderId="0" xfId="45" applyFont="1" applyAlignment="1">
      <alignment horizontal="right" vertical="center"/>
    </xf>
    <xf numFmtId="4" fontId="3" fillId="0" borderId="0" xfId="5" applyNumberFormat="1" applyFill="1" applyBorder="1" applyAlignment="1" applyProtection="1">
      <alignment horizontal="right" vertical="center" wrapText="1"/>
    </xf>
    <xf numFmtId="0" fontId="16" fillId="0" borderId="0" xfId="7" applyFont="1" applyFill="1" applyBorder="1" applyAlignment="1" applyProtection="1">
      <alignment vertical="top" wrapText="1"/>
    </xf>
    <xf numFmtId="0" fontId="9" fillId="0" borderId="0" xfId="45" applyFont="1" applyAlignment="1">
      <alignment horizontal="left" vertical="top" wrapText="1"/>
    </xf>
    <xf numFmtId="0" fontId="9" fillId="0" borderId="0" xfId="45" applyFont="1" applyAlignment="1">
      <alignment horizontal="center" wrapText="1"/>
    </xf>
    <xf numFmtId="0" fontId="3" fillId="0" borderId="0" xfId="45" applyAlignment="1">
      <alignment horizontal="center" vertical="top" wrapText="1"/>
    </xf>
    <xf numFmtId="4" fontId="3" fillId="0" borderId="0" xfId="5" applyNumberFormat="1" applyFont="1" applyFill="1" applyBorder="1" applyAlignment="1" applyProtection="1">
      <alignment horizontal="right" vertical="center" wrapText="1"/>
    </xf>
    <xf numFmtId="0" fontId="5" fillId="0" borderId="0" xfId="45" applyFont="1" applyAlignment="1">
      <alignment vertical="top"/>
    </xf>
    <xf numFmtId="166" fontId="9" fillId="15" borderId="0" xfId="45" applyNumberFormat="1" applyFont="1" applyFill="1" applyAlignment="1">
      <alignment horizontal="center" vertical="top" wrapText="1"/>
    </xf>
    <xf numFmtId="0" fontId="4" fillId="0" borderId="0" xfId="45" applyFont="1" applyAlignment="1">
      <alignment horizontal="left" vertical="top" wrapText="1"/>
    </xf>
    <xf numFmtId="0" fontId="31" fillId="0" borderId="0" xfId="45" applyFont="1" applyAlignment="1">
      <alignment horizontal="left" vertical="top" wrapText="1"/>
    </xf>
    <xf numFmtId="0" fontId="34" fillId="0" borderId="0" xfId="45" applyFont="1" applyAlignment="1">
      <alignment wrapText="1"/>
    </xf>
    <xf numFmtId="0" fontId="35" fillId="0" borderId="0" xfId="45" applyFont="1" applyAlignment="1">
      <alignment horizontal="left"/>
    </xf>
    <xf numFmtId="0" fontId="34" fillId="0" borderId="0" xfId="45" applyFont="1" applyAlignment="1">
      <alignment vertical="top" wrapText="1"/>
    </xf>
    <xf numFmtId="0" fontId="24" fillId="0" borderId="0" xfId="47" applyFont="1" applyAlignment="1">
      <alignment vertical="top" wrapText="1"/>
    </xf>
    <xf numFmtId="0" fontId="23" fillId="0" borderId="0" xfId="47" applyFont="1"/>
    <xf numFmtId="0" fontId="3" fillId="0" borderId="0" xfId="45" applyAlignment="1">
      <alignment horizontal="center" vertical="center"/>
    </xf>
    <xf numFmtId="0" fontId="31" fillId="0" borderId="0" xfId="45" applyFont="1" applyAlignment="1">
      <alignment horizontal="left" wrapText="1"/>
    </xf>
    <xf numFmtId="0" fontId="3" fillId="0" borderId="0" xfId="45" applyAlignment="1">
      <alignment horizontal="right" vertical="top"/>
    </xf>
    <xf numFmtId="0" fontId="30" fillId="0" borderId="0" xfId="45" applyFont="1" applyAlignment="1">
      <alignment horizontal="left" vertical="top" wrapText="1"/>
    </xf>
    <xf numFmtId="0" fontId="3" fillId="0" borderId="0" xfId="7" applyFill="1" applyBorder="1" applyAlignment="1" applyProtection="1">
      <alignment horizontal="left" vertical="center" wrapText="1"/>
    </xf>
    <xf numFmtId="0" fontId="31" fillId="0" borderId="0" xfId="45" applyFont="1" applyAlignment="1">
      <alignment horizontal="center" vertical="top" wrapText="1"/>
    </xf>
    <xf numFmtId="0" fontId="3" fillId="0" borderId="0" xfId="7" applyFill="1" applyBorder="1" applyAlignment="1" applyProtection="1">
      <alignment horizontal="center" vertical="top" wrapText="1"/>
    </xf>
    <xf numFmtId="49" fontId="3" fillId="0" borderId="0" xfId="6" applyNumberFormat="1" applyFill="1" applyBorder="1" applyAlignment="1" applyProtection="1">
      <alignment vertical="top"/>
    </xf>
    <xf numFmtId="0" fontId="18" fillId="0" borderId="0" xfId="45" applyFont="1" applyAlignment="1">
      <alignment horizontal="right" vertical="top"/>
    </xf>
    <xf numFmtId="0" fontId="5" fillId="0" borderId="0" xfId="45" applyFont="1"/>
    <xf numFmtId="49" fontId="3" fillId="0" borderId="0" xfId="7" applyNumberFormat="1" applyFill="1" applyBorder="1" applyAlignment="1" applyProtection="1">
      <alignment horizontal="left" vertical="top" wrapText="1"/>
    </xf>
    <xf numFmtId="0" fontId="18" fillId="0" borderId="0" xfId="45" applyFont="1" applyAlignment="1">
      <alignment vertical="top" wrapText="1"/>
    </xf>
    <xf numFmtId="0" fontId="4" fillId="0" borderId="0" xfId="45" applyFont="1" applyAlignment="1">
      <alignment horizontal="right" vertical="top"/>
    </xf>
    <xf numFmtId="164" fontId="30" fillId="0" borderId="0" xfId="5" applyFont="1" applyFill="1" applyBorder="1" applyAlignment="1" applyProtection="1">
      <alignment horizontal="right" vertical="top" wrapText="1"/>
    </xf>
    <xf numFmtId="0" fontId="4" fillId="0" borderId="0" xfId="45" applyFont="1" applyAlignment="1">
      <alignment vertical="center"/>
    </xf>
    <xf numFmtId="0" fontId="19" fillId="0" borderId="0" xfId="45" applyFont="1" applyAlignment="1">
      <alignment vertical="top"/>
    </xf>
    <xf numFmtId="49" fontId="3" fillId="0" borderId="0" xfId="45" applyNumberFormat="1" applyAlignment="1">
      <alignment vertical="top"/>
    </xf>
    <xf numFmtId="0" fontId="32" fillId="0" borderId="0" xfId="45" applyFont="1" applyAlignment="1">
      <alignment vertical="top"/>
    </xf>
    <xf numFmtId="0" fontId="31" fillId="0" borderId="32" xfId="0" applyFont="1" applyBorder="1" applyAlignment="1">
      <alignment vertical="top" wrapText="1"/>
    </xf>
    <xf numFmtId="0" fontId="3" fillId="0" borderId="79" xfId="0" applyFont="1" applyBorder="1" applyAlignment="1">
      <alignment vertical="center"/>
    </xf>
    <xf numFmtId="165" fontId="3" fillId="0" borderId="79" xfId="0" applyNumberFormat="1" applyFont="1" applyBorder="1"/>
    <xf numFmtId="0" fontId="4" fillId="0" borderId="79" xfId="0" applyFont="1" applyBorder="1"/>
    <xf numFmtId="0" fontId="3" fillId="0" borderId="0" xfId="0" applyFont="1" applyAlignment="1">
      <alignment wrapText="1"/>
    </xf>
    <xf numFmtId="0" fontId="53" fillId="0" borderId="0" xfId="45" applyFont="1" applyAlignment="1">
      <alignment horizontal="center"/>
    </xf>
    <xf numFmtId="0" fontId="3" fillId="0" borderId="0" xfId="45"/>
    <xf numFmtId="0" fontId="53" fillId="0" borderId="0" xfId="46" applyFont="1" applyAlignment="1">
      <alignment horizontal="center"/>
    </xf>
    <xf numFmtId="0" fontId="53" fillId="0" borderId="0" xfId="45" applyFont="1" applyAlignment="1">
      <alignment horizontal="center" vertical="center" wrapText="1"/>
    </xf>
    <xf numFmtId="0" fontId="57" fillId="0" borderId="0" xfId="46" applyFont="1" applyAlignment="1">
      <alignment horizontal="center"/>
    </xf>
    <xf numFmtId="0" fontId="21" fillId="0" borderId="0" xfId="46" applyFont="1" applyAlignment="1">
      <alignment horizontal="center" vertical="center"/>
    </xf>
    <xf numFmtId="0" fontId="3" fillId="0" borderId="0" xfId="11" applyFont="1" applyFill="1" applyBorder="1" applyAlignment="1" applyProtection="1">
      <alignment horizontal="left" vertical="top" wrapText="1"/>
    </xf>
    <xf numFmtId="0" fontId="3" fillId="0" borderId="0" xfId="7" applyFill="1" applyBorder="1" applyAlignment="1" applyProtection="1">
      <alignment horizontal="left" vertical="top" wrapText="1"/>
    </xf>
    <xf numFmtId="14" fontId="3" fillId="0" borderId="0" xfId="7" applyNumberFormat="1" applyFill="1" applyBorder="1" applyAlignment="1" applyProtection="1">
      <alignment horizontal="left" vertical="center" wrapText="1"/>
    </xf>
    <xf numFmtId="0" fontId="3" fillId="0" borderId="0" xfId="45" applyAlignment="1">
      <alignment vertical="top" wrapText="1"/>
    </xf>
    <xf numFmtId="0" fontId="3" fillId="0" borderId="0" xfId="7" applyFill="1" applyBorder="1" applyAlignment="1" applyProtection="1">
      <alignment horizontal="left" vertical="top"/>
    </xf>
    <xf numFmtId="0" fontId="57" fillId="0" borderId="0" xfId="46" applyFont="1" applyAlignment="1">
      <alignment horizontal="left" vertical="top" wrapText="1"/>
    </xf>
    <xf numFmtId="0" fontId="3" fillId="0" borderId="0" xfId="45" applyAlignment="1">
      <alignment horizontal="left" wrapText="1"/>
    </xf>
    <xf numFmtId="165" fontId="3" fillId="0" borderId="0" xfId="7" applyNumberFormat="1" applyFill="1" applyBorder="1" applyAlignment="1" applyProtection="1">
      <alignment horizontal="left" vertical="top" wrapText="1"/>
    </xf>
    <xf numFmtId="0" fontId="3" fillId="0" borderId="0" xfId="45" applyAlignment="1">
      <alignment horizontal="left" vertical="top" wrapText="1"/>
    </xf>
    <xf numFmtId="14" fontId="3" fillId="0" borderId="0" xfId="7" applyNumberFormat="1" applyFill="1" applyBorder="1" applyAlignment="1" applyProtection="1">
      <alignment horizontal="left" vertical="top" wrapText="1"/>
    </xf>
    <xf numFmtId="14" fontId="4" fillId="0" borderId="0" xfId="7" applyNumberFormat="1" applyFont="1" applyFill="1" applyBorder="1" applyAlignment="1" applyProtection="1">
      <alignment horizontal="left" vertical="center" wrapText="1"/>
    </xf>
    <xf numFmtId="164" fontId="3" fillId="0" borderId="0" xfId="7" applyNumberFormat="1" applyFill="1" applyBorder="1" applyAlignment="1" applyProtection="1">
      <alignment vertical="top" wrapText="1"/>
    </xf>
    <xf numFmtId="164" fontId="3" fillId="0" borderId="0" xfId="45" applyNumberFormat="1" applyAlignment="1">
      <alignment vertical="top" wrapText="1"/>
    </xf>
    <xf numFmtId="164" fontId="3" fillId="0" borderId="0" xfId="5" applyFill="1" applyBorder="1" applyAlignment="1" applyProtection="1">
      <alignment horizontal="right" vertical="top" wrapText="1"/>
    </xf>
    <xf numFmtId="164" fontId="3" fillId="0" borderId="0" xfId="45" applyNumberFormat="1" applyAlignment="1">
      <alignment horizontal="right" vertical="top" wrapText="1"/>
    </xf>
    <xf numFmtId="0" fontId="54" fillId="0" borderId="0" xfId="45" quotePrefix="1" applyFont="1" applyAlignment="1">
      <alignment horizontal="center" vertical="center" wrapText="1"/>
    </xf>
    <xf numFmtId="0" fontId="5" fillId="0" borderId="0" xfId="45" applyFont="1" applyAlignment="1">
      <alignment horizontal="left" vertical="top" wrapText="1"/>
    </xf>
    <xf numFmtId="0" fontId="3" fillId="0" borderId="0" xfId="45" applyAlignment="1">
      <alignment horizontal="left" vertical="top"/>
    </xf>
    <xf numFmtId="0" fontId="16" fillId="0" borderId="0" xfId="7" applyFont="1" applyFill="1" applyBorder="1" applyAlignment="1" applyProtection="1">
      <alignment horizontal="left" vertical="top" wrapText="1"/>
    </xf>
    <xf numFmtId="0" fontId="12" fillId="0" borderId="0" xfId="7" applyFont="1" applyFill="1" applyBorder="1" applyAlignment="1" applyProtection="1">
      <alignment horizontal="left" vertical="top" wrapText="1"/>
    </xf>
    <xf numFmtId="0" fontId="31" fillId="0" borderId="0" xfId="45" applyFont="1" applyAlignment="1">
      <alignment vertical="top" wrapText="1"/>
    </xf>
    <xf numFmtId="164" fontId="4" fillId="0" borderId="0" xfId="5" applyFont="1" applyFill="1" applyBorder="1" applyAlignment="1" applyProtection="1">
      <alignment horizontal="right" vertical="center" wrapText="1"/>
    </xf>
    <xf numFmtId="164" fontId="4" fillId="0" borderId="0" xfId="45" applyNumberFormat="1" applyFont="1" applyAlignment="1">
      <alignment horizontal="right" vertical="center"/>
    </xf>
    <xf numFmtId="0" fontId="7" fillId="0" borderId="0" xfId="45" applyFont="1" applyAlignment="1">
      <alignment horizontal="left" vertical="center" wrapText="1"/>
    </xf>
    <xf numFmtId="0" fontId="9" fillId="0" borderId="0" xfId="45" applyFont="1" applyAlignment="1">
      <alignment horizontal="center" vertical="top"/>
    </xf>
    <xf numFmtId="0" fontId="3" fillId="0" borderId="0" xfId="45" applyAlignment="1">
      <alignment horizontal="center" vertical="top"/>
    </xf>
    <xf numFmtId="164" fontId="3" fillId="0" borderId="0" xfId="7" applyNumberFormat="1" applyFill="1" applyBorder="1" applyAlignment="1" applyProtection="1">
      <alignment horizontal="right" vertical="center" wrapText="1"/>
    </xf>
    <xf numFmtId="164" fontId="3" fillId="0" borderId="0" xfId="45" applyNumberFormat="1" applyAlignment="1">
      <alignment horizontal="right" vertical="center" wrapText="1"/>
    </xf>
    <xf numFmtId="164" fontId="3" fillId="0" borderId="0" xfId="5" applyFill="1" applyBorder="1" applyAlignment="1" applyProtection="1">
      <alignment horizontal="right" vertical="center" wrapText="1"/>
    </xf>
    <xf numFmtId="0" fontId="9" fillId="0" borderId="0" xfId="45" applyFont="1" applyAlignment="1">
      <alignment horizontal="right" vertical="center"/>
    </xf>
    <xf numFmtId="0" fontId="3" fillId="0" borderId="0" xfId="45" applyAlignment="1">
      <alignment horizontal="right" vertical="center"/>
    </xf>
    <xf numFmtId="164" fontId="4" fillId="0" borderId="0" xfId="5" applyFont="1" applyFill="1" applyBorder="1" applyAlignment="1" applyProtection="1">
      <alignment horizontal="center" vertical="center" wrapText="1"/>
    </xf>
    <xf numFmtId="0" fontId="4" fillId="0" borderId="0" xfId="45" applyFont="1" applyAlignment="1">
      <alignment horizontal="left" vertical="top" wrapText="1"/>
    </xf>
    <xf numFmtId="0" fontId="3" fillId="0" borderId="0" xfId="45" applyAlignment="1">
      <alignment vertical="top"/>
    </xf>
    <xf numFmtId="0" fontId="34" fillId="0" borderId="0" xfId="45" applyFont="1" applyAlignment="1">
      <alignment vertical="top" wrapText="1"/>
    </xf>
    <xf numFmtId="0" fontId="7" fillId="0" borderId="0" xfId="45" applyFont="1" applyAlignment="1">
      <alignment horizontal="left" vertical="top" wrapText="1"/>
    </xf>
    <xf numFmtId="0" fontId="3" fillId="0" borderId="0" xfId="45" applyAlignment="1">
      <alignment horizontal="left" vertical="center" wrapText="1"/>
    </xf>
    <xf numFmtId="0" fontId="31" fillId="0" borderId="0" xfId="45" applyFont="1" applyAlignment="1">
      <alignment horizontal="left" vertical="top" wrapText="1"/>
    </xf>
    <xf numFmtId="0" fontId="5" fillId="0" borderId="0" xfId="45" applyFont="1" applyAlignment="1">
      <alignment horizontal="left" vertical="center" wrapText="1"/>
    </xf>
    <xf numFmtId="0" fontId="22" fillId="0" borderId="0" xfId="45" applyFont="1" applyAlignment="1">
      <alignment horizontal="left" vertical="top" wrapText="1"/>
    </xf>
    <xf numFmtId="0" fontId="22" fillId="0" borderId="0" xfId="45" applyFont="1" applyAlignment="1">
      <alignment vertical="top" wrapText="1"/>
    </xf>
    <xf numFmtId="0" fontId="8" fillId="0" borderId="0" xfId="45" applyFont="1" applyAlignment="1">
      <alignment vertical="top" wrapText="1"/>
    </xf>
    <xf numFmtId="0" fontId="27" fillId="0" borderId="0" xfId="45" applyFont="1" applyAlignment="1">
      <alignment horizontal="left" vertical="top" wrapText="1"/>
    </xf>
    <xf numFmtId="0" fontId="24" fillId="0" borderId="0" xfId="47" applyFont="1" applyAlignment="1">
      <alignment horizontal="left" vertical="top" wrapText="1"/>
    </xf>
    <xf numFmtId="0" fontId="50" fillId="0" borderId="0" xfId="45" applyFont="1" applyAlignment="1">
      <alignment horizontal="left" vertical="top" wrapText="1"/>
    </xf>
    <xf numFmtId="49" fontId="3" fillId="0" borderId="0" xfId="7" applyNumberFormat="1" applyFill="1" applyBorder="1" applyAlignment="1" applyProtection="1">
      <alignment horizontal="left" vertical="top"/>
    </xf>
    <xf numFmtId="164" fontId="30" fillId="0" borderId="0" xfId="5" applyFont="1" applyFill="1" applyBorder="1" applyAlignment="1" applyProtection="1">
      <alignment horizontal="right" vertical="top" wrapText="1"/>
    </xf>
    <xf numFmtId="49" fontId="3" fillId="0" borderId="0" xfId="7" applyNumberFormat="1" applyFill="1" applyBorder="1" applyAlignment="1" applyProtection="1">
      <alignment horizontal="left" vertical="top" wrapText="1"/>
    </xf>
    <xf numFmtId="0" fontId="3" fillId="0" borderId="0" xfId="6" applyFill="1" applyBorder="1" applyAlignment="1" applyProtection="1">
      <alignment horizontal="left" vertical="top" wrapText="1"/>
    </xf>
    <xf numFmtId="0" fontId="3" fillId="0" borderId="0" xfId="45" applyAlignment="1">
      <alignment wrapText="1"/>
    </xf>
    <xf numFmtId="0" fontId="35" fillId="0" borderId="0" xfId="45" applyFont="1" applyAlignment="1">
      <alignment horizontal="right" vertical="top" wrapText="1"/>
    </xf>
    <xf numFmtId="0" fontId="27" fillId="0" borderId="0" xfId="45" applyFont="1" applyAlignment="1">
      <alignment vertical="top" wrapText="1"/>
    </xf>
    <xf numFmtId="164" fontId="3" fillId="9" borderId="47" xfId="5" applyBorder="1" applyAlignment="1" applyProtection="1">
      <alignment horizontal="right" vertical="top" wrapText="1"/>
    </xf>
    <xf numFmtId="164" fontId="0" fillId="9" borderId="44" xfId="0" applyNumberFormat="1" applyFill="1" applyBorder="1" applyAlignment="1">
      <alignment horizontal="right" vertical="top" wrapText="1"/>
    </xf>
    <xf numFmtId="164" fontId="3" fillId="0" borderId="21" xfId="7" applyNumberFormat="1" applyFill="1" applyBorder="1" applyAlignment="1" applyProtection="1">
      <alignment vertical="top" wrapText="1"/>
      <protection locked="0"/>
    </xf>
    <xf numFmtId="164" fontId="0" fillId="0" borderId="38" xfId="0" applyNumberFormat="1" applyBorder="1" applyAlignment="1" applyProtection="1">
      <alignment vertical="top" wrapText="1"/>
      <protection locked="0"/>
    </xf>
    <xf numFmtId="0" fontId="3" fillId="0" borderId="21" xfId="7" applyFill="1" applyBorder="1" applyAlignment="1" applyProtection="1">
      <alignment horizontal="left" vertical="top" wrapText="1"/>
      <protection locked="0"/>
    </xf>
    <xf numFmtId="0" fontId="3" fillId="0" borderId="30" xfId="0" applyFont="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49" fontId="3" fillId="7" borderId="18" xfId="7" applyNumberFormat="1" applyFill="1" applyAlignment="1" applyProtection="1">
      <alignment horizontal="left" vertical="top"/>
      <protection locked="0"/>
    </xf>
    <xf numFmtId="0" fontId="3" fillId="0" borderId="18" xfId="7" applyAlignment="1" applyProtection="1">
      <alignment horizontal="left" vertical="top" wrapText="1"/>
    </xf>
    <xf numFmtId="0" fontId="3" fillId="12" borderId="43" xfId="6" applyBorder="1" applyAlignment="1" applyProtection="1">
      <alignment horizontal="left" vertical="top" wrapText="1"/>
      <protection locked="0"/>
    </xf>
    <xf numFmtId="0" fontId="3" fillId="12" borderId="26" xfId="6" applyBorder="1" applyAlignment="1" applyProtection="1">
      <alignment horizontal="left" vertical="top" wrapText="1"/>
      <protection locked="0"/>
    </xf>
    <xf numFmtId="0" fontId="0" fillId="0" borderId="26" xfId="0" applyBorder="1" applyAlignment="1" applyProtection="1">
      <alignment wrapText="1"/>
      <protection locked="0"/>
    </xf>
    <xf numFmtId="0" fontId="0" fillId="0" borderId="44" xfId="0" applyBorder="1" applyAlignment="1" applyProtection="1">
      <alignment wrapText="1"/>
      <protection locked="0"/>
    </xf>
    <xf numFmtId="0" fontId="3" fillId="12" borderId="32"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73" xfId="0" applyBorder="1" applyAlignment="1" applyProtection="1">
      <alignment wrapText="1"/>
      <protection locked="0"/>
    </xf>
    <xf numFmtId="0" fontId="0" fillId="0" borderId="37" xfId="0" applyBorder="1" applyAlignment="1" applyProtection="1">
      <alignment wrapText="1"/>
      <protection locked="0"/>
    </xf>
    <xf numFmtId="0" fontId="0" fillId="0" borderId="28" xfId="0" applyBorder="1" applyAlignment="1" applyProtection="1">
      <alignment wrapText="1"/>
      <protection locked="0"/>
    </xf>
    <xf numFmtId="0" fontId="0" fillId="0" borderId="29" xfId="0" applyBorder="1" applyAlignment="1" applyProtection="1">
      <alignment wrapText="1"/>
      <protection locked="0"/>
    </xf>
    <xf numFmtId="0" fontId="5" fillId="0" borderId="0" xfId="0" applyFont="1" applyAlignment="1">
      <alignment horizontal="left" vertical="top" wrapText="1"/>
    </xf>
    <xf numFmtId="0" fontId="50" fillId="0" borderId="0" xfId="0" applyFont="1" applyAlignment="1">
      <alignment horizontal="left" vertical="top" wrapText="1"/>
    </xf>
    <xf numFmtId="0" fontId="0" fillId="0" borderId="0" xfId="0" applyAlignment="1">
      <alignment vertical="top"/>
    </xf>
    <xf numFmtId="0" fontId="3" fillId="6" borderId="0" xfId="7" applyFill="1" applyBorder="1" applyAlignment="1" applyProtection="1">
      <alignment horizontal="left" vertical="top" wrapText="1"/>
    </xf>
    <xf numFmtId="0" fontId="3" fillId="0" borderId="21" xfId="7" applyBorder="1" applyAlignment="1" applyProtection="1">
      <alignment horizontal="left" vertical="top" wrapText="1"/>
    </xf>
    <xf numFmtId="0" fontId="3" fillId="0" borderId="30" xfId="7" applyBorder="1" applyAlignment="1" applyProtection="1">
      <alignment horizontal="left" vertical="top" wrapText="1"/>
    </xf>
    <xf numFmtId="0" fontId="3" fillId="0" borderId="31" xfId="7" applyBorder="1" applyAlignment="1" applyProtection="1">
      <alignment horizontal="left" vertical="top" wrapText="1"/>
    </xf>
    <xf numFmtId="49" fontId="3" fillId="7" borderId="21" xfId="7" applyNumberFormat="1" applyFill="1" applyBorder="1" applyAlignment="1" applyProtection="1">
      <alignment horizontal="left" vertical="top"/>
      <protection locked="0"/>
    </xf>
    <xf numFmtId="49" fontId="3" fillId="7" borderId="30"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164" fontId="30" fillId="0" borderId="0" xfId="5" applyFont="1" applyFill="1" applyAlignment="1" applyProtection="1">
      <alignment horizontal="right" vertical="top" wrapText="1"/>
    </xf>
    <xf numFmtId="0" fontId="3" fillId="0" borderId="21" xfId="7" applyFill="1" applyBorder="1" applyAlignment="1" applyProtection="1">
      <alignment horizontal="left" vertical="top" wrapText="1"/>
    </xf>
    <xf numFmtId="0" fontId="0" fillId="0" borderId="31" xfId="0" applyBorder="1" applyAlignment="1">
      <alignment horizontal="left" vertical="top" wrapText="1"/>
    </xf>
    <xf numFmtId="0" fontId="0" fillId="0" borderId="30" xfId="0" applyBorder="1" applyAlignment="1">
      <alignment horizontal="left" vertical="top" wrapText="1"/>
    </xf>
    <xf numFmtId="0" fontId="3" fillId="0" borderId="21" xfId="0" applyFont="1" applyBorder="1" applyAlignment="1">
      <alignment horizontal="left" vertical="top" wrapText="1"/>
    </xf>
    <xf numFmtId="0" fontId="3" fillId="7" borderId="21"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35" fillId="0" borderId="0" xfId="0" applyFont="1" applyAlignment="1">
      <alignment horizontal="right" vertical="top" wrapText="1"/>
    </xf>
    <xf numFmtId="49" fontId="3" fillId="8" borderId="43" xfId="7" applyNumberFormat="1" applyFill="1" applyBorder="1" applyAlignment="1" applyProtection="1">
      <alignment horizontal="left" vertical="top"/>
      <protection locked="0"/>
    </xf>
    <xf numFmtId="49" fontId="3" fillId="8" borderId="26" xfId="7" applyNumberFormat="1" applyFill="1" applyBorder="1" applyAlignment="1" applyProtection="1">
      <alignment horizontal="left" vertical="top"/>
      <protection locked="0"/>
    </xf>
    <xf numFmtId="49" fontId="3" fillId="8" borderId="44" xfId="7" applyNumberFormat="1" applyFill="1" applyBorder="1" applyAlignment="1" applyProtection="1">
      <alignment horizontal="left" vertical="top"/>
      <protection locked="0"/>
    </xf>
    <xf numFmtId="49" fontId="3" fillId="8" borderId="37" xfId="7" applyNumberFormat="1" applyFill="1" applyBorder="1" applyAlignment="1" applyProtection="1">
      <alignment horizontal="left" vertical="top"/>
      <protection locked="0"/>
    </xf>
    <xf numFmtId="49" fontId="3" fillId="8" borderId="28"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21" xfId="7" applyNumberFormat="1" applyFill="1" applyBorder="1" applyAlignment="1" applyProtection="1">
      <alignment horizontal="left" vertical="top" wrapText="1"/>
      <protection locked="0"/>
    </xf>
    <xf numFmtId="49" fontId="3" fillId="8" borderId="30"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0" fontId="3" fillId="0" borderId="21" xfId="7" applyBorder="1" applyAlignment="1" applyProtection="1">
      <alignment horizontal="left" vertical="top"/>
    </xf>
    <xf numFmtId="0" fontId="3" fillId="0" borderId="30" xfId="7" applyBorder="1" applyAlignment="1" applyProtection="1">
      <alignment horizontal="left" vertical="top"/>
    </xf>
    <xf numFmtId="0" fontId="3" fillId="0" borderId="31" xfId="7" applyBorder="1" applyAlignment="1" applyProtection="1">
      <alignment horizontal="left" vertical="top"/>
    </xf>
    <xf numFmtId="0" fontId="3" fillId="0" borderId="30" xfId="0" applyFont="1" applyBorder="1" applyAlignment="1">
      <alignment horizontal="left" vertical="center" wrapText="1"/>
    </xf>
    <xf numFmtId="0" fontId="3" fillId="0" borderId="43" xfId="7" applyBorder="1" applyAlignment="1" applyProtection="1">
      <alignment horizontal="left" vertical="top" wrapText="1"/>
    </xf>
    <xf numFmtId="0" fontId="3" fillId="0" borderId="26" xfId="7" applyBorder="1" applyAlignment="1" applyProtection="1">
      <alignment horizontal="left" vertical="top" wrapText="1"/>
    </xf>
    <xf numFmtId="0" fontId="0" fillId="0" borderId="44" xfId="0" applyBorder="1" applyAlignment="1">
      <alignment vertical="top" wrapText="1"/>
    </xf>
    <xf numFmtId="0" fontId="3" fillId="0" borderId="37" xfId="7" applyBorder="1" applyAlignment="1" applyProtection="1">
      <alignment horizontal="left" vertical="top" wrapText="1"/>
    </xf>
    <xf numFmtId="0" fontId="3" fillId="0" borderId="28" xfId="7" applyBorder="1" applyAlignment="1" applyProtection="1">
      <alignment horizontal="left" vertical="top" wrapText="1"/>
    </xf>
    <xf numFmtId="0" fontId="0" fillId="0" borderId="29" xfId="0" applyBorder="1" applyAlignment="1">
      <alignment vertical="top" wrapText="1"/>
    </xf>
    <xf numFmtId="0" fontId="3" fillId="6" borderId="0" xfId="0" applyFont="1" applyFill="1" applyAlignment="1">
      <alignment horizontal="left" vertical="top" wrapText="1"/>
    </xf>
    <xf numFmtId="0" fontId="0" fillId="0" borderId="38" xfId="0" applyBorder="1" applyAlignment="1">
      <alignment vertical="top"/>
    </xf>
    <xf numFmtId="0" fontId="27" fillId="7" borderId="40" xfId="0" applyFont="1" applyFill="1" applyBorder="1" applyAlignment="1">
      <alignment vertical="top" wrapText="1"/>
    </xf>
    <xf numFmtId="0" fontId="27" fillId="7" borderId="41" xfId="0" applyFont="1" applyFill="1" applyBorder="1" applyAlignment="1">
      <alignment vertical="top" wrapText="1"/>
    </xf>
    <xf numFmtId="0" fontId="27" fillId="7" borderId="42" xfId="0" applyFont="1" applyFill="1" applyBorder="1" applyAlignment="1">
      <alignment vertical="top" wrapText="1"/>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8" borderId="10" xfId="3" applyFont="1" applyBorder="1" applyAlignment="1" applyProtection="1">
      <alignment horizontal="left" vertical="top" wrapText="1"/>
    </xf>
    <xf numFmtId="0" fontId="16" fillId="8" borderId="11" xfId="3" applyFont="1" applyBorder="1" applyAlignment="1" applyProtection="1">
      <alignment horizontal="left" vertical="top" wrapText="1"/>
    </xf>
    <xf numFmtId="0" fontId="16" fillId="8" borderId="3" xfId="3" applyFont="1" applyBorder="1" applyAlignment="1" applyProtection="1">
      <alignment horizontal="left" vertical="top" wrapText="1"/>
    </xf>
    <xf numFmtId="0" fontId="16" fillId="8" borderId="12" xfId="3" applyFont="1" applyBorder="1" applyAlignment="1" applyProtection="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46" xfId="7"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2" fillId="0" borderId="22" xfId="0" applyFont="1" applyBorder="1" applyAlignment="1">
      <alignment horizontal="center" vertical="top" wrapText="1"/>
    </xf>
    <xf numFmtId="0" fontId="52" fillId="0" borderId="0" xfId="0" applyFont="1" applyAlignment="1">
      <alignment horizontal="center" vertical="top" wrapText="1"/>
    </xf>
    <xf numFmtId="0" fontId="52" fillId="0" borderId="19" xfId="0" applyFont="1" applyBorder="1" applyAlignment="1">
      <alignment horizontal="center" vertical="top" wrapText="1"/>
    </xf>
    <xf numFmtId="0" fontId="51" fillId="0" borderId="33" xfId="0" applyFont="1" applyBorder="1" applyAlignment="1">
      <alignment horizontal="center" wrapText="1"/>
    </xf>
    <xf numFmtId="0" fontId="51" fillId="0" borderId="27" xfId="0" applyFont="1" applyBorder="1" applyAlignment="1">
      <alignment horizontal="center" wrapText="1"/>
    </xf>
    <xf numFmtId="0" fontId="51" fillId="0" borderId="20" xfId="0" applyFont="1" applyBorder="1" applyAlignment="1">
      <alignment horizontal="center" wrapText="1"/>
    </xf>
    <xf numFmtId="0" fontId="53" fillId="0" borderId="22" xfId="0" applyFont="1" applyBorder="1" applyAlignment="1">
      <alignment horizontal="center" vertical="center" wrapText="1"/>
    </xf>
    <xf numFmtId="0" fontId="53" fillId="0" borderId="0" xfId="0" applyFont="1" applyAlignment="1">
      <alignment horizontal="center" vertical="center" wrapText="1"/>
    </xf>
    <xf numFmtId="0" fontId="53" fillId="0" borderId="19" xfId="0" applyFont="1" applyBorder="1" applyAlignment="1">
      <alignment horizontal="center" vertical="center" wrapText="1"/>
    </xf>
    <xf numFmtId="0" fontId="10" fillId="0" borderId="75" xfId="0" applyFont="1" applyBorder="1" applyAlignment="1">
      <alignment horizontal="center" vertical="top"/>
    </xf>
    <xf numFmtId="0" fontId="10" fillId="0" borderId="0" xfId="0" applyFont="1" applyAlignment="1">
      <alignment horizontal="center" vertical="top"/>
    </xf>
    <xf numFmtId="0" fontId="10" fillId="0" borderId="73" xfId="0" applyFont="1" applyBorder="1" applyAlignment="1">
      <alignment horizontal="center" vertical="top"/>
    </xf>
    <xf numFmtId="165" fontId="3" fillId="45" borderId="45" xfId="7" applyNumberFormat="1" applyFill="1" applyBorder="1" applyAlignment="1" applyProtection="1">
      <alignment horizontal="left" vertical="top" wrapText="1"/>
      <protection locked="0"/>
    </xf>
    <xf numFmtId="0" fontId="3" fillId="0" borderId="18" xfId="11" applyFont="1" applyAlignment="1" applyProtection="1">
      <alignment horizontal="left" vertical="top" wrapText="1"/>
    </xf>
    <xf numFmtId="14" fontId="3" fillId="7" borderId="21" xfId="7" applyNumberFormat="1" applyFill="1" applyBorder="1" applyAlignment="1" applyProtection="1">
      <alignment horizontal="left" vertical="center" wrapText="1"/>
    </xf>
    <xf numFmtId="14" fontId="3" fillId="7" borderId="31" xfId="7" applyNumberFormat="1" applyFill="1" applyBorder="1" applyAlignment="1" applyProtection="1">
      <alignment horizontal="left" vertical="center" wrapText="1"/>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165" fontId="3" fillId="8" borderId="45" xfId="7"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0" xfId="6" applyFill="1" applyAlignment="1" applyProtection="1">
      <alignment horizontal="left" vertical="top" wrapText="1"/>
    </xf>
    <xf numFmtId="0" fontId="3" fillId="15" borderId="37" xfId="7" applyFill="1" applyBorder="1" applyAlignment="1" applyProtection="1">
      <alignment horizontal="left" vertical="top" wrapText="1"/>
      <protection locked="0"/>
    </xf>
    <xf numFmtId="0" fontId="3" fillId="15" borderId="28" xfId="7" applyFill="1" applyBorder="1" applyAlignment="1" applyProtection="1">
      <alignment horizontal="left" vertical="top" wrapText="1"/>
      <protection locked="0"/>
    </xf>
    <xf numFmtId="0" fontId="3" fillId="15" borderId="29" xfId="7" applyFill="1" applyBorder="1" applyAlignment="1" applyProtection="1">
      <alignment horizontal="left" vertical="top" wrapText="1"/>
      <protection locked="0"/>
    </xf>
    <xf numFmtId="165" fontId="3" fillId="8" borderId="37" xfId="7" applyNumberFormat="1" applyFill="1" applyBorder="1" applyAlignment="1" applyProtection="1">
      <alignment horizontal="left" vertical="top" wrapText="1"/>
      <protection locked="0"/>
    </xf>
    <xf numFmtId="165" fontId="3" fillId="8" borderId="28" xfId="7" applyNumberFormat="1" applyFill="1" applyBorder="1" applyAlignment="1" applyProtection="1">
      <alignment horizontal="left" vertical="top" wrapText="1"/>
      <protection locked="0"/>
    </xf>
    <xf numFmtId="165" fontId="3" fillId="8" borderId="29" xfId="7" applyNumberFormat="1" applyFill="1" applyBorder="1" applyAlignment="1" applyProtection="1">
      <alignment horizontal="left" vertical="top" wrapText="1"/>
      <protection locked="0"/>
    </xf>
    <xf numFmtId="0" fontId="3" fillId="12" borderId="4" xfId="6" applyBorder="1" applyAlignment="1" applyProtection="1">
      <alignment horizontal="left" vertical="top" wrapText="1"/>
      <protection locked="0"/>
    </xf>
    <xf numFmtId="0" fontId="3" fillId="0" borderId="75" xfId="0" applyFont="1" applyBorder="1" applyAlignment="1">
      <alignment horizontal="center"/>
    </xf>
    <xf numFmtId="0" fontId="3" fillId="0" borderId="0" xfId="0" applyFont="1" applyAlignment="1">
      <alignment horizontal="center"/>
    </xf>
    <xf numFmtId="0" fontId="3" fillId="0" borderId="73" xfId="0" applyFont="1" applyBorder="1" applyAlignment="1">
      <alignment horizontal="center"/>
    </xf>
    <xf numFmtId="0" fontId="3" fillId="7" borderId="30" xfId="7" applyFill="1" applyBorder="1" applyAlignment="1" applyProtection="1">
      <alignment horizontal="left" vertical="top" wrapText="1"/>
      <protection locked="0"/>
    </xf>
    <xf numFmtId="14" fontId="4" fillId="7" borderId="21" xfId="7" applyNumberFormat="1" applyFont="1" applyFill="1" applyBorder="1" applyAlignment="1" applyProtection="1">
      <alignment horizontal="left" vertical="center" wrapText="1"/>
    </xf>
    <xf numFmtId="14" fontId="4" fillId="7" borderId="30" xfId="7" applyNumberFormat="1" applyFont="1" applyFill="1" applyBorder="1" applyAlignment="1" applyProtection="1">
      <alignment horizontal="left" vertical="center" wrapText="1"/>
    </xf>
    <xf numFmtId="0" fontId="3" fillId="0" borderId="30" xfId="7" applyFill="1" applyBorder="1" applyAlignment="1" applyProtection="1">
      <alignment horizontal="left" vertical="top" wrapText="1"/>
    </xf>
    <xf numFmtId="0" fontId="3" fillId="0" borderId="44" xfId="7" applyBorder="1" applyAlignment="1" applyProtection="1">
      <alignment horizontal="left" vertical="top" wrapText="1"/>
    </xf>
    <xf numFmtId="0" fontId="3" fillId="0" borderId="33" xfId="0" applyFont="1" applyBorder="1" applyAlignment="1">
      <alignment vertical="top" wrapText="1"/>
    </xf>
    <xf numFmtId="0" fontId="3" fillId="0" borderId="27"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4" xfId="0" applyFont="1" applyBorder="1" applyAlignment="1">
      <alignment vertical="top" wrapText="1"/>
    </xf>
    <xf numFmtId="0" fontId="3" fillId="0" borderId="39" xfId="0" applyFont="1" applyBorder="1" applyAlignment="1">
      <alignment vertical="top" wrapText="1"/>
    </xf>
    <xf numFmtId="0" fontId="3" fillId="0" borderId="25" xfId="0" applyFont="1" applyBorder="1" applyAlignment="1">
      <alignment vertical="top" wrapText="1"/>
    </xf>
    <xf numFmtId="0" fontId="3" fillId="0" borderId="40" xfId="0" applyFont="1" applyBorder="1" applyAlignment="1">
      <alignment vertical="top"/>
    </xf>
    <xf numFmtId="0" fontId="3" fillId="0" borderId="41" xfId="0" applyFont="1" applyBorder="1" applyAlignment="1">
      <alignment vertical="top"/>
    </xf>
    <xf numFmtId="0" fontId="3" fillId="0" borderId="42" xfId="0" applyFont="1" applyBorder="1" applyAlignment="1">
      <alignment vertical="top"/>
    </xf>
    <xf numFmtId="14" fontId="3" fillId="0" borderId="0" xfId="7" applyNumberFormat="1" applyBorder="1" applyAlignment="1" applyProtection="1">
      <alignment horizontal="left" vertical="top" wrapText="1"/>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74" xfId="0" applyFont="1" applyBorder="1" applyAlignment="1">
      <alignment horizontal="center" vertical="top" wrapText="1"/>
    </xf>
    <xf numFmtId="0" fontId="3" fillId="0" borderId="43" xfId="0" applyFont="1" applyBorder="1" applyAlignment="1">
      <alignment horizontal="left" vertical="top"/>
    </xf>
    <xf numFmtId="0" fontId="3" fillId="0" borderId="44" xfId="0" applyFont="1" applyBorder="1" applyAlignment="1">
      <alignment horizontal="left" vertical="top"/>
    </xf>
    <xf numFmtId="0" fontId="4" fillId="0" borderId="21" xfId="0" applyFont="1" applyBorder="1" applyAlignment="1">
      <alignment horizontal="left" vertical="top" wrapText="1"/>
    </xf>
    <xf numFmtId="0" fontId="4" fillId="0" borderId="30" xfId="0" applyFont="1" applyBorder="1" applyAlignment="1">
      <alignment horizontal="left" vertical="top" wrapText="1"/>
    </xf>
    <xf numFmtId="0" fontId="4" fillId="0" borderId="31" xfId="0" applyFont="1" applyBorder="1" applyAlignment="1">
      <alignment horizontal="left" vertical="top" wrapText="1"/>
    </xf>
    <xf numFmtId="0" fontId="3" fillId="0" borderId="33" xfId="0" applyFont="1" applyBorder="1" applyAlignment="1">
      <alignment horizontal="left" vertical="top" wrapText="1"/>
    </xf>
    <xf numFmtId="0" fontId="3" fillId="0" borderId="27" xfId="0" applyFont="1" applyBorder="1" applyAlignment="1">
      <alignment horizontal="left" vertical="top" wrapText="1"/>
    </xf>
    <xf numFmtId="0" fontId="3" fillId="0" borderId="20" xfId="0" applyFont="1" applyBorder="1" applyAlignment="1">
      <alignment horizontal="left" vertical="top" wrapText="1"/>
    </xf>
    <xf numFmtId="0" fontId="3" fillId="0" borderId="22" xfId="0" applyFont="1" applyBorder="1" applyAlignment="1">
      <alignment horizontal="left" vertical="top" wrapText="1"/>
    </xf>
    <xf numFmtId="0" fontId="3" fillId="0" borderId="0" xfId="0" applyFont="1" applyAlignment="1">
      <alignment horizontal="left" vertical="top" wrapText="1"/>
    </xf>
    <xf numFmtId="0" fontId="3" fillId="0" borderId="19" xfId="0" applyFont="1" applyBorder="1" applyAlignment="1">
      <alignment horizontal="left" vertical="top" wrapText="1"/>
    </xf>
    <xf numFmtId="0" fontId="3" fillId="0" borderId="24" xfId="0" applyFont="1" applyBorder="1" applyAlignment="1">
      <alignment horizontal="left" vertical="top" wrapText="1"/>
    </xf>
    <xf numFmtId="0" fontId="3" fillId="0" borderId="39" xfId="0" applyFont="1" applyBorder="1" applyAlignment="1">
      <alignment horizontal="left" vertical="top" wrapText="1"/>
    </xf>
    <xf numFmtId="0" fontId="3" fillId="0" borderId="25" xfId="0" applyFont="1" applyBorder="1" applyAlignment="1">
      <alignment horizontal="left" vertical="top" wrapText="1"/>
    </xf>
    <xf numFmtId="0" fontId="3" fillId="8" borderId="34" xfId="0" applyFont="1" applyFill="1" applyBorder="1" applyAlignment="1">
      <alignment horizontal="left" vertical="top" wrapText="1"/>
    </xf>
    <xf numFmtId="0" fontId="3" fillId="8" borderId="35" xfId="0" applyFont="1" applyFill="1" applyBorder="1" applyAlignment="1">
      <alignment horizontal="left" vertical="top" wrapText="1"/>
    </xf>
    <xf numFmtId="0" fontId="3" fillId="8" borderId="36" xfId="0" applyFont="1" applyFill="1" applyBorder="1" applyAlignment="1">
      <alignment horizontal="left" vertical="top" wrapText="1"/>
    </xf>
    <xf numFmtId="0" fontId="3" fillId="12" borderId="18" xfId="7" applyFill="1" applyAlignment="1" applyProtection="1">
      <alignment horizontal="left" vertical="top" wrapText="1"/>
      <protection locked="0"/>
    </xf>
    <xf numFmtId="0" fontId="3" fillId="12" borderId="18" xfId="7" applyFill="1" applyAlignment="1" applyProtection="1">
      <alignment horizontal="left" vertical="top"/>
      <protection locked="0"/>
    </xf>
    <xf numFmtId="0" fontId="3" fillId="0" borderId="0" xfId="7" applyBorder="1" applyAlignment="1" applyProtection="1">
      <alignment horizontal="left" vertical="top" wrapText="1"/>
    </xf>
    <xf numFmtId="0" fontId="16" fillId="0" borderId="21" xfId="7" applyFont="1" applyFill="1" applyBorder="1" applyAlignment="1" applyProtection="1">
      <alignment horizontal="left" vertical="top" wrapText="1"/>
    </xf>
    <xf numFmtId="0" fontId="16" fillId="0" borderId="30" xfId="7" applyFont="1" applyFill="1" applyBorder="1" applyAlignment="1" applyProtection="1">
      <alignment horizontal="left" vertical="top" wrapText="1"/>
    </xf>
    <xf numFmtId="0" fontId="16" fillId="0" borderId="18" xfId="7" applyFont="1" applyFill="1" applyAlignment="1" applyProtection="1">
      <alignment horizontal="left" vertical="top" wrapText="1"/>
    </xf>
    <xf numFmtId="0" fontId="3" fillId="8" borderId="21" xfId="3" applyBorder="1" applyAlignment="1" applyProtection="1">
      <alignment horizontal="left" vertical="top" wrapText="1"/>
      <protection locked="0"/>
    </xf>
    <xf numFmtId="0" fontId="3" fillId="8" borderId="30"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12" fillId="0" borderId="21" xfId="7" applyFont="1" applyFill="1" applyBorder="1" applyAlignment="1" applyProtection="1">
      <alignment horizontal="left" vertical="top" wrapText="1"/>
    </xf>
    <xf numFmtId="0" fontId="12" fillId="0" borderId="30" xfId="7" applyFont="1" applyFill="1" applyBorder="1" applyAlignment="1" applyProtection="1">
      <alignment horizontal="left" vertical="top" wrapText="1"/>
    </xf>
    <xf numFmtId="0" fontId="12" fillId="0" borderId="31" xfId="7" applyFont="1" applyFill="1" applyBorder="1" applyAlignment="1" applyProtection="1">
      <alignment horizontal="left" vertical="top" wrapText="1"/>
    </xf>
    <xf numFmtId="0" fontId="5" fillId="0" borderId="0" xfId="0" applyFont="1" applyAlignment="1">
      <alignment vertical="top"/>
    </xf>
    <xf numFmtId="14" fontId="4" fillId="7" borderId="21" xfId="7" applyNumberFormat="1" applyFont="1" applyFill="1" applyBorder="1" applyAlignment="1" applyProtection="1">
      <alignment horizontal="left" vertical="center" wrapText="1"/>
      <protection locked="0"/>
    </xf>
    <xf numFmtId="14" fontId="4" fillId="7" borderId="30" xfId="7" applyNumberFormat="1" applyFont="1" applyFill="1" applyBorder="1" applyAlignment="1" applyProtection="1">
      <alignment horizontal="left" vertical="center" wrapText="1"/>
      <protection locked="0"/>
    </xf>
    <xf numFmtId="0" fontId="5" fillId="0" borderId="28" xfId="0" applyFont="1" applyBorder="1" applyAlignment="1">
      <alignment horizontal="left" vertical="top" wrapText="1"/>
    </xf>
    <xf numFmtId="0" fontId="54" fillId="0" borderId="0" xfId="0" quotePrefix="1" applyFont="1" applyAlignment="1">
      <alignment horizontal="center" vertical="center" wrapText="1"/>
    </xf>
    <xf numFmtId="0" fontId="54" fillId="0" borderId="28" xfId="0" quotePrefix="1" applyFont="1" applyBorder="1" applyAlignment="1">
      <alignment horizontal="center" vertical="center" wrapText="1"/>
    </xf>
    <xf numFmtId="49" fontId="3" fillId="7" borderId="43" xfId="7" applyNumberFormat="1" applyFill="1" applyBorder="1" applyAlignment="1" applyProtection="1">
      <alignment horizontal="left" vertical="top" wrapText="1"/>
      <protection locked="0"/>
    </xf>
    <xf numFmtId="0" fontId="0" fillId="7" borderId="26" xfId="0" applyFill="1" applyBorder="1" applyAlignment="1" applyProtection="1">
      <alignment vertical="top" wrapText="1"/>
      <protection locked="0"/>
    </xf>
    <xf numFmtId="0" fontId="0" fillId="7" borderId="32"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7" xfId="0" applyFill="1" applyBorder="1" applyAlignment="1" applyProtection="1">
      <alignment vertical="top" wrapText="1"/>
      <protection locked="0"/>
    </xf>
    <xf numFmtId="0" fontId="0" fillId="7" borderId="28" xfId="0" applyFill="1" applyBorder="1" applyAlignment="1" applyProtection="1">
      <alignment vertical="top" wrapText="1"/>
      <protection locked="0"/>
    </xf>
    <xf numFmtId="164" fontId="4" fillId="9" borderId="21" xfId="5" applyFont="1" applyBorder="1" applyAlignment="1" applyProtection="1">
      <alignment horizontal="right" vertical="center" wrapText="1"/>
    </xf>
    <xf numFmtId="164" fontId="4" fillId="9" borderId="31" xfId="0" applyNumberFormat="1" applyFont="1" applyFill="1" applyBorder="1" applyAlignment="1">
      <alignment horizontal="right" vertical="center"/>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8">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5" xr:uid="{F1CD3B99-08B5-46BE-8522-3E978EEFEAC9}"/>
    <cellStyle name="Normal 3" xfId="46" xr:uid="{314A4C01-F13F-4C35-BEE5-F78E2DEF4122}"/>
    <cellStyle name="Normal 4" xfId="9" xr:uid="{00000000-0005-0000-0000-000024000000}"/>
    <cellStyle name="Normal 4 2" xfId="47" xr:uid="{F6CB8B03-95B2-4CEA-8B0D-C87F7E797F59}"/>
    <cellStyle name="Rubrik" xfId="14" builtinId="15" hidden="1"/>
    <cellStyle name="Rubrik 2" xfId="10" builtinId="17"/>
    <cellStyle name="Rubrik 3" xfId="11" builtinId="18"/>
    <cellStyle name="Rubrik 4" xfId="15" builtinId="19" hidden="1"/>
    <cellStyle name="Summa" xfId="12" xr:uid="{00000000-0005-0000-0000-000029000000}"/>
    <cellStyle name="Utdata" xfId="20" builtinId="21" hidden="1"/>
    <cellStyle name="Valuta" xfId="13" builtinId="4"/>
    <cellStyle name="Varningstext" xfId="24" builtinId="11" hidden="1"/>
  </cellStyles>
  <dxfs count="4">
    <dxf>
      <fill>
        <patternFill>
          <bgColor rgb="FFCCFFFF"/>
        </patternFill>
      </fill>
    </dxf>
    <dxf>
      <fill>
        <patternFill patternType="none">
          <bgColor auto="1"/>
        </patternFill>
      </fill>
    </dxf>
    <dxf>
      <font>
        <color theme="0"/>
      </font>
      <fill>
        <patternFill>
          <bgColor theme="0"/>
        </patternFill>
      </fill>
    </dxf>
    <dxf>
      <font>
        <color theme="0"/>
      </font>
    </dxf>
  </dxfs>
  <tableStyles count="0" defaultTableStyle="TableStyleMedium9" defaultPivotStyle="PivotStyleLight16"/>
  <colors>
    <mruColors>
      <color rgb="FFFFFF99"/>
      <color rgb="FFFFFFFF"/>
      <color rgb="FFCCFFCC"/>
      <color rgb="FFCCFFFF"/>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619125</xdr:colOff>
          <xdr:row>70</xdr:row>
          <xdr:rowOff>0</xdr:rowOff>
        </xdr:from>
        <xdr:to>
          <xdr:col>14</xdr:col>
          <xdr:colOff>0</xdr:colOff>
          <xdr:row>70</xdr:row>
          <xdr:rowOff>0</xdr:rowOff>
        </xdr:to>
        <xdr:sp macro="" textlink="">
          <xdr:nvSpPr>
            <xdr:cNvPr id="1148" name="AddRows3Button"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764DA-D890-4F5A-B36D-4144332CE6E5}">
  <sheetPr codeName="Sheet1">
    <pageSetUpPr fitToPage="1"/>
  </sheetPr>
  <dimension ref="B1:AT180"/>
  <sheetViews>
    <sheetView showGridLines="0" zoomScaleNormal="100" workbookViewId="0"/>
  </sheetViews>
  <sheetFormatPr defaultColWidth="9.140625" defaultRowHeight="12.75" x14ac:dyDescent="0.2"/>
  <cols>
    <col min="1" max="1" width="2.85546875" style="170" customWidth="1"/>
    <col min="2" max="2" width="135.7109375" style="169" customWidth="1"/>
    <col min="3" max="3" width="29.42578125" style="170" customWidth="1"/>
    <col min="4" max="4" width="13.28515625" style="170" customWidth="1"/>
    <col min="5" max="5" width="12.7109375" style="170" customWidth="1"/>
    <col min="6" max="9" width="11.7109375" style="170" customWidth="1"/>
    <col min="10" max="10" width="10.28515625" style="170" customWidth="1"/>
    <col min="11" max="11" width="11.140625" style="170" customWidth="1"/>
    <col min="12" max="12" width="12.28515625" style="170" customWidth="1"/>
    <col min="13" max="13" width="12.85546875" style="170" customWidth="1"/>
    <col min="14" max="15" width="12.7109375" style="170" customWidth="1"/>
    <col min="16" max="16" width="11.42578125" style="170" customWidth="1"/>
    <col min="17" max="19" width="19.140625" style="170" customWidth="1"/>
    <col min="20" max="20" width="10.28515625" style="170" customWidth="1"/>
    <col min="21" max="23" width="9.5703125" style="170" customWidth="1"/>
    <col min="24" max="24" width="10.5703125" style="170" customWidth="1"/>
    <col min="25" max="26" width="8.7109375" style="170" customWidth="1"/>
    <col min="27" max="27" width="9.5703125" style="170" hidden="1" customWidth="1"/>
    <col min="28" max="29" width="9.140625" style="170" hidden="1" customWidth="1"/>
    <col min="30" max="30" width="12.5703125" style="170" hidden="1" customWidth="1"/>
    <col min="31" max="33" width="8.42578125" style="170" hidden="1" customWidth="1"/>
    <col min="34" max="35" width="9.7109375" style="170" hidden="1" customWidth="1"/>
    <col min="36" max="36" width="8.42578125" style="170" hidden="1" customWidth="1"/>
    <col min="37" max="37" width="7.7109375" style="170" hidden="1" customWidth="1"/>
    <col min="38" max="38" width="7.7109375" style="170" customWidth="1"/>
    <col min="39" max="40" width="8.7109375" style="170" customWidth="1"/>
    <col min="41" max="41" width="7.7109375" style="170" customWidth="1"/>
    <col min="42" max="44" width="9.140625" style="170" customWidth="1"/>
    <col min="45" max="45" width="10.42578125" style="170" customWidth="1"/>
    <col min="46" max="51" width="9.140625" style="170" customWidth="1"/>
    <col min="52" max="16384" width="9.140625" style="170"/>
  </cols>
  <sheetData>
    <row r="1" spans="2:35" x14ac:dyDescent="0.2">
      <c r="X1" s="169" t="s">
        <v>139</v>
      </c>
    </row>
    <row r="2" spans="2:35" x14ac:dyDescent="0.2">
      <c r="H2" s="171"/>
      <c r="K2" s="172"/>
      <c r="N2" s="173"/>
      <c r="P2" s="174"/>
      <c r="X2" s="174"/>
      <c r="AD2" s="174"/>
    </row>
    <row r="3" spans="2:35" ht="26.25" x14ac:dyDescent="0.35">
      <c r="B3" s="248" t="s">
        <v>578</v>
      </c>
      <c r="C3" s="249"/>
      <c r="D3" s="249"/>
      <c r="E3" s="175"/>
      <c r="F3" s="175"/>
      <c r="G3" s="175"/>
      <c r="H3" s="175"/>
      <c r="I3" s="175"/>
      <c r="J3" s="175"/>
      <c r="Q3" s="176"/>
      <c r="R3" s="177"/>
      <c r="S3" s="178"/>
      <c r="T3" s="178"/>
      <c r="U3" s="178"/>
      <c r="V3" s="178"/>
      <c r="W3" s="178"/>
      <c r="X3" s="178"/>
      <c r="Y3" s="171"/>
      <c r="Z3" s="171"/>
      <c r="AA3" s="171"/>
      <c r="AC3" s="171"/>
      <c r="AE3" s="179"/>
      <c r="AI3" s="171"/>
    </row>
    <row r="4" spans="2:35" ht="27.95" customHeight="1" x14ac:dyDescent="0.35">
      <c r="B4" s="248" t="s">
        <v>496</v>
      </c>
      <c r="C4" s="249"/>
      <c r="D4" s="249"/>
      <c r="E4" s="175"/>
      <c r="F4" s="175"/>
      <c r="G4" s="175"/>
      <c r="H4" s="175"/>
      <c r="I4" s="175"/>
      <c r="J4" s="175"/>
      <c r="K4" s="180"/>
      <c r="L4" s="180"/>
      <c r="M4" s="180"/>
      <c r="N4" s="180"/>
      <c r="O4" s="180"/>
      <c r="P4" s="180"/>
      <c r="Q4" s="178"/>
      <c r="R4" s="178"/>
      <c r="S4" s="178"/>
      <c r="T4" s="178"/>
      <c r="U4" s="178"/>
      <c r="V4" s="178"/>
      <c r="W4" s="178"/>
      <c r="X4" s="178"/>
      <c r="AA4" s="181"/>
    </row>
    <row r="5" spans="2:35" ht="30" customHeight="1" x14ac:dyDescent="0.35">
      <c r="B5" s="250" t="str">
        <f>'1 Specifikation'!J5</f>
        <v>Säker förvaring</v>
      </c>
      <c r="C5" s="249"/>
      <c r="D5" s="249"/>
      <c r="E5" s="175"/>
      <c r="F5" s="175"/>
      <c r="G5" s="175"/>
      <c r="H5" s="175"/>
      <c r="I5" s="175"/>
      <c r="J5" s="175"/>
      <c r="K5" s="251"/>
      <c r="L5" s="251"/>
      <c r="M5" s="251"/>
      <c r="N5" s="251"/>
      <c r="O5" s="251"/>
      <c r="P5" s="251"/>
      <c r="Q5" s="178"/>
      <c r="R5" s="178"/>
      <c r="S5" s="178"/>
      <c r="T5" s="178"/>
      <c r="U5" s="178"/>
      <c r="V5" s="178"/>
      <c r="W5" s="178"/>
      <c r="X5" s="178"/>
      <c r="AC5" s="175"/>
      <c r="AD5" s="182"/>
      <c r="AE5" s="182"/>
      <c r="AF5" s="182"/>
      <c r="AG5" s="182"/>
    </row>
    <row r="6" spans="2:35" ht="26.25" customHeight="1" x14ac:dyDescent="0.3">
      <c r="B6" s="252" t="str">
        <f>"Ramavtalsnummer: "&amp;Ramavtalsnummer</f>
        <v>Ramavtalsnummer: 23.3-15560-2024</v>
      </c>
      <c r="C6" s="249"/>
      <c r="D6" s="249"/>
      <c r="E6" s="175"/>
      <c r="F6" s="175"/>
      <c r="G6" s="175"/>
      <c r="H6" s="175"/>
      <c r="I6" s="175"/>
      <c r="J6" s="175"/>
      <c r="K6" s="183"/>
      <c r="L6" s="183"/>
      <c r="M6" s="183"/>
      <c r="N6" s="183"/>
      <c r="O6" s="183"/>
      <c r="P6" s="183"/>
      <c r="Q6" s="171"/>
      <c r="R6" s="184"/>
      <c r="S6" s="184"/>
      <c r="T6" s="184"/>
      <c r="U6" s="184"/>
      <c r="V6" s="184"/>
      <c r="W6" s="184"/>
      <c r="X6" s="184"/>
      <c r="AC6" s="175"/>
      <c r="AD6" s="182"/>
      <c r="AE6" s="182"/>
      <c r="AF6" s="182"/>
      <c r="AG6" s="182"/>
    </row>
    <row r="7" spans="2:35" ht="9" customHeight="1" x14ac:dyDescent="0.35">
      <c r="B7" s="185"/>
      <c r="C7" s="175"/>
      <c r="D7" s="175"/>
      <c r="E7" s="175"/>
      <c r="F7" s="175"/>
      <c r="G7" s="175"/>
      <c r="H7" s="175"/>
      <c r="I7" s="175"/>
      <c r="J7" s="175"/>
      <c r="K7" s="183"/>
      <c r="L7" s="183"/>
      <c r="M7" s="183"/>
      <c r="N7" s="183"/>
      <c r="O7" s="183"/>
      <c r="P7" s="183"/>
      <c r="Q7" s="171"/>
      <c r="R7" s="184"/>
      <c r="S7" s="184"/>
      <c r="T7" s="184"/>
      <c r="U7" s="184"/>
      <c r="V7" s="184"/>
      <c r="W7" s="184"/>
      <c r="X7" s="184"/>
      <c r="AC7" s="175"/>
      <c r="AD7" s="182"/>
      <c r="AE7" s="182"/>
      <c r="AF7" s="182"/>
      <c r="AG7" s="182"/>
    </row>
    <row r="8" spans="2:35" ht="29.1" customHeight="1" x14ac:dyDescent="0.3">
      <c r="B8" s="253" t="s">
        <v>497</v>
      </c>
      <c r="C8" s="249"/>
      <c r="D8" s="249"/>
      <c r="E8" s="175"/>
      <c r="F8" s="175"/>
      <c r="G8" s="175"/>
      <c r="H8" s="175"/>
      <c r="I8" s="175"/>
      <c r="J8" s="175"/>
      <c r="K8" s="186"/>
      <c r="L8" s="186"/>
      <c r="M8" s="186"/>
      <c r="N8" s="186"/>
      <c r="O8" s="186"/>
      <c r="P8" s="186"/>
      <c r="Q8" s="187"/>
      <c r="R8" s="187"/>
      <c r="S8" s="187"/>
      <c r="T8" s="187"/>
      <c r="U8" s="187"/>
      <c r="V8" s="187"/>
      <c r="W8" s="255"/>
      <c r="X8" s="255"/>
      <c r="AC8" s="175"/>
      <c r="AD8" s="182"/>
      <c r="AE8" s="182"/>
      <c r="AF8" s="182"/>
      <c r="AG8" s="182"/>
    </row>
    <row r="9" spans="2:35" ht="40.5" customHeight="1" x14ac:dyDescent="0.2">
      <c r="B9" s="259" t="s">
        <v>498</v>
      </c>
      <c r="C9" s="260"/>
      <c r="D9" s="260"/>
      <c r="E9" s="175"/>
      <c r="F9" s="175"/>
      <c r="G9" s="175"/>
      <c r="H9" s="175"/>
      <c r="I9" s="175"/>
      <c r="J9" s="175"/>
      <c r="K9" s="188"/>
      <c r="L9" s="188"/>
      <c r="M9" s="188"/>
      <c r="N9" s="188"/>
      <c r="O9" s="188"/>
      <c r="P9" s="188"/>
      <c r="Q9" s="189"/>
      <c r="R9" s="189"/>
      <c r="S9" s="189"/>
      <c r="T9" s="189"/>
      <c r="U9" s="189"/>
      <c r="V9" s="189"/>
      <c r="W9" s="261"/>
      <c r="X9" s="261"/>
      <c r="AC9" s="175"/>
      <c r="AD9" s="182"/>
      <c r="AE9" s="182"/>
      <c r="AF9" s="182"/>
      <c r="AG9" s="182"/>
    </row>
    <row r="10" spans="2:35" s="182" customFormat="1" ht="60.6" customHeight="1" x14ac:dyDescent="0.2">
      <c r="B10" s="259" t="s">
        <v>499</v>
      </c>
      <c r="C10" s="262"/>
      <c r="D10" s="262"/>
      <c r="E10" s="175"/>
      <c r="F10" s="175"/>
      <c r="G10" s="175"/>
      <c r="H10" s="175"/>
      <c r="I10" s="175"/>
      <c r="J10" s="175"/>
      <c r="K10" s="188"/>
      <c r="L10" s="188"/>
      <c r="M10" s="188"/>
      <c r="N10" s="188"/>
      <c r="O10" s="188"/>
      <c r="P10" s="188"/>
      <c r="Q10" s="187"/>
      <c r="R10" s="187"/>
      <c r="S10" s="187"/>
      <c r="T10" s="187"/>
      <c r="U10" s="255"/>
      <c r="V10" s="255"/>
      <c r="W10" s="255"/>
      <c r="X10" s="255"/>
      <c r="AC10" s="175"/>
    </row>
    <row r="11" spans="2:35" ht="12.75" customHeight="1" x14ac:dyDescent="0.35">
      <c r="B11" s="190"/>
      <c r="C11" s="257"/>
      <c r="D11" s="257"/>
      <c r="E11" s="257"/>
      <c r="F11" s="257"/>
      <c r="G11" s="257"/>
      <c r="H11" s="257"/>
      <c r="I11" s="257"/>
      <c r="J11" s="257"/>
      <c r="Q11" s="188"/>
      <c r="R11" s="188"/>
      <c r="S11" s="188"/>
      <c r="T11" s="188"/>
      <c r="U11" s="188"/>
      <c r="V11" s="188"/>
      <c r="W11" s="188"/>
      <c r="X11" s="188"/>
      <c r="AC11" s="175"/>
      <c r="AD11" s="182"/>
      <c r="AE11" s="182"/>
      <c r="AF11" s="182"/>
      <c r="AG11" s="182"/>
    </row>
    <row r="12" spans="2:35" ht="12.75" customHeight="1" x14ac:dyDescent="0.2">
      <c r="C12" s="257"/>
      <c r="D12" s="257"/>
      <c r="E12" s="257"/>
      <c r="F12" s="257"/>
      <c r="G12" s="257"/>
      <c r="H12" s="257"/>
      <c r="I12" s="257"/>
      <c r="J12" s="257"/>
      <c r="Q12" s="188"/>
      <c r="R12" s="188"/>
      <c r="S12" s="188"/>
      <c r="T12" s="188"/>
      <c r="U12" s="188"/>
      <c r="V12" s="188"/>
      <c r="W12" s="188"/>
      <c r="X12" s="188"/>
      <c r="AC12" s="175"/>
      <c r="AD12" s="182"/>
      <c r="AE12" s="182"/>
      <c r="AF12" s="182"/>
      <c r="AG12" s="182"/>
    </row>
    <row r="13" spans="2:35" ht="12.75" customHeight="1" x14ac:dyDescent="0.2">
      <c r="C13" s="257"/>
      <c r="D13" s="257"/>
      <c r="E13" s="257"/>
      <c r="F13" s="257"/>
      <c r="G13" s="257"/>
      <c r="H13" s="257"/>
      <c r="I13" s="257"/>
      <c r="J13" s="257"/>
      <c r="Q13" s="188"/>
      <c r="R13" s="188"/>
      <c r="S13" s="188"/>
      <c r="T13" s="188"/>
      <c r="U13" s="188"/>
      <c r="V13" s="188"/>
      <c r="W13" s="188"/>
      <c r="X13" s="188"/>
      <c r="AC13" s="175"/>
      <c r="AD13" s="182"/>
      <c r="AE13" s="182"/>
      <c r="AF13" s="182"/>
      <c r="AG13" s="182"/>
    </row>
    <row r="14" spans="2:35" ht="12.75" customHeight="1" x14ac:dyDescent="0.2">
      <c r="C14" s="257"/>
      <c r="D14" s="257"/>
      <c r="E14" s="257"/>
      <c r="F14" s="257"/>
      <c r="G14" s="257"/>
      <c r="H14" s="257"/>
      <c r="I14" s="257"/>
      <c r="J14" s="257"/>
      <c r="Q14" s="188"/>
      <c r="R14" s="188"/>
      <c r="S14" s="188"/>
      <c r="T14" s="188"/>
      <c r="U14" s="188"/>
      <c r="V14" s="188"/>
      <c r="W14" s="188"/>
      <c r="X14" s="188"/>
      <c r="AC14" s="175"/>
      <c r="AD14" s="182"/>
      <c r="AE14" s="182"/>
      <c r="AF14" s="182"/>
      <c r="AG14" s="182"/>
    </row>
    <row r="15" spans="2:35" ht="14.1" customHeight="1" x14ac:dyDescent="0.2">
      <c r="C15" s="257"/>
      <c r="D15" s="257"/>
      <c r="E15" s="257"/>
      <c r="F15" s="257"/>
      <c r="G15" s="257"/>
      <c r="H15" s="257"/>
      <c r="I15" s="257"/>
      <c r="J15" s="257"/>
      <c r="Q15" s="188"/>
      <c r="R15" s="188"/>
      <c r="S15" s="188"/>
      <c r="T15" s="188"/>
      <c r="U15" s="188"/>
      <c r="V15" s="188"/>
      <c r="W15" s="188"/>
      <c r="X15" s="188"/>
      <c r="AC15" s="175"/>
      <c r="AD15" s="182"/>
      <c r="AE15" s="182"/>
      <c r="AF15" s="182"/>
      <c r="AG15" s="182"/>
    </row>
    <row r="16" spans="2:35" ht="18" customHeight="1" x14ac:dyDescent="0.2">
      <c r="C16" s="257"/>
      <c r="D16" s="257"/>
      <c r="E16" s="257"/>
      <c r="F16" s="257"/>
      <c r="G16" s="257"/>
      <c r="H16" s="257"/>
      <c r="I16" s="257"/>
      <c r="J16" s="257"/>
      <c r="AC16" s="175"/>
      <c r="AD16" s="182"/>
      <c r="AE16" s="182"/>
      <c r="AF16" s="182"/>
      <c r="AG16" s="182"/>
    </row>
    <row r="17" spans="3:33" ht="17.25" customHeight="1" x14ac:dyDescent="0.2">
      <c r="C17" s="182"/>
      <c r="D17" s="191"/>
      <c r="E17" s="191"/>
      <c r="F17" s="191"/>
      <c r="G17" s="191"/>
      <c r="H17" s="191"/>
      <c r="I17" s="191"/>
      <c r="Q17" s="171"/>
    </row>
    <row r="18" spans="3:33" ht="20.45" customHeight="1" x14ac:dyDescent="0.2">
      <c r="C18" s="192"/>
      <c r="Q18" s="193"/>
      <c r="R18" s="193"/>
      <c r="S18" s="193"/>
      <c r="T18" s="193"/>
      <c r="U18" s="193"/>
      <c r="V18" s="193"/>
      <c r="W18" s="193"/>
      <c r="X18" s="193"/>
      <c r="AC18" s="175"/>
      <c r="AD18" s="182"/>
      <c r="AE18" s="182"/>
      <c r="AF18" s="182"/>
      <c r="AG18" s="182"/>
    </row>
    <row r="19" spans="3:33" ht="33.6" customHeight="1" x14ac:dyDescent="0.2">
      <c r="C19" s="255"/>
      <c r="D19" s="258"/>
      <c r="E19" s="258"/>
      <c r="F19" s="258"/>
      <c r="G19" s="258"/>
      <c r="H19" s="258"/>
      <c r="I19" s="258"/>
      <c r="J19" s="258"/>
      <c r="Q19" s="194"/>
      <c r="R19" s="194"/>
      <c r="S19" s="194"/>
      <c r="T19" s="194"/>
      <c r="U19" s="194"/>
      <c r="V19" s="194"/>
      <c r="W19" s="194"/>
      <c r="X19" s="194"/>
      <c r="AC19" s="175"/>
      <c r="AD19" s="182"/>
      <c r="AE19" s="182"/>
      <c r="AF19" s="182"/>
      <c r="AG19" s="182"/>
    </row>
    <row r="20" spans="3:33" ht="17.25" customHeight="1" x14ac:dyDescent="0.2">
      <c r="C20" s="182"/>
      <c r="D20" s="191"/>
      <c r="E20" s="191"/>
      <c r="F20" s="191"/>
      <c r="G20" s="191"/>
      <c r="H20" s="191"/>
      <c r="I20" s="191"/>
    </row>
    <row r="21" spans="3:33" ht="27.75" customHeight="1" x14ac:dyDescent="0.2">
      <c r="C21" s="254"/>
      <c r="D21" s="254"/>
      <c r="E21" s="254"/>
      <c r="F21" s="254"/>
      <c r="H21" s="255"/>
      <c r="I21" s="255"/>
      <c r="J21" s="255"/>
    </row>
    <row r="22" spans="3:33" ht="19.5" customHeight="1" x14ac:dyDescent="0.2">
      <c r="C22" s="256"/>
      <c r="D22" s="256"/>
      <c r="E22" s="256"/>
      <c r="F22" s="256"/>
      <c r="H22" s="255"/>
      <c r="I22" s="255"/>
      <c r="J22" s="255"/>
    </row>
    <row r="23" spans="3:33" ht="12.75" customHeight="1" x14ac:dyDescent="0.2"/>
    <row r="24" spans="3:33" ht="27.75" customHeight="1" x14ac:dyDescent="0.2">
      <c r="C24" s="254"/>
      <c r="D24" s="254"/>
      <c r="E24" s="254"/>
      <c r="F24" s="254"/>
    </row>
    <row r="25" spans="3:33" ht="19.5" customHeight="1" x14ac:dyDescent="0.2">
      <c r="C25" s="256"/>
      <c r="D25" s="256"/>
      <c r="E25" s="256"/>
      <c r="F25" s="256"/>
      <c r="Q25" s="114"/>
      <c r="R25" s="114"/>
      <c r="S25" s="114"/>
    </row>
    <row r="26" spans="3:33" ht="12.75" customHeight="1" x14ac:dyDescent="0.2">
      <c r="G26" s="172"/>
    </row>
    <row r="27" spans="3:33" ht="27.75" customHeight="1" x14ac:dyDescent="0.2">
      <c r="C27" s="254"/>
      <c r="D27" s="254"/>
      <c r="E27" s="254"/>
      <c r="F27" s="254"/>
      <c r="H27" s="255"/>
      <c r="I27" s="255"/>
    </row>
    <row r="28" spans="3:33" ht="19.5" customHeight="1" x14ac:dyDescent="0.2">
      <c r="C28" s="256"/>
      <c r="D28" s="256"/>
      <c r="E28" s="256"/>
      <c r="F28" s="256"/>
      <c r="H28" s="263"/>
      <c r="I28" s="263"/>
      <c r="Q28" s="114"/>
      <c r="R28" s="114"/>
      <c r="S28" s="114"/>
    </row>
    <row r="30" spans="3:33" x14ac:dyDescent="0.2">
      <c r="C30" s="255"/>
      <c r="D30" s="255"/>
      <c r="E30" s="255"/>
      <c r="F30" s="255"/>
      <c r="G30" s="255"/>
      <c r="H30" s="255"/>
      <c r="I30" s="255"/>
      <c r="J30" s="255"/>
      <c r="K30" s="255"/>
      <c r="L30" s="255"/>
      <c r="M30" s="111"/>
      <c r="N30" s="111"/>
      <c r="O30" s="111"/>
    </row>
    <row r="31" spans="3:33" x14ac:dyDescent="0.2">
      <c r="C31" s="264"/>
      <c r="D31" s="264"/>
      <c r="E31" s="264"/>
      <c r="F31" s="264"/>
      <c r="G31" s="264"/>
      <c r="H31" s="264"/>
      <c r="I31" s="264"/>
      <c r="J31" s="264"/>
      <c r="K31" s="264"/>
      <c r="L31" s="264"/>
      <c r="M31" s="113"/>
      <c r="N31" s="113"/>
      <c r="O31" s="113"/>
    </row>
    <row r="32" spans="3:33" ht="12.75" customHeight="1" x14ac:dyDescent="0.2">
      <c r="C32" s="195"/>
      <c r="D32" s="195"/>
      <c r="E32" s="195"/>
      <c r="F32" s="195"/>
      <c r="G32" s="195"/>
      <c r="H32" s="195"/>
      <c r="I32" s="195"/>
      <c r="J32" s="195"/>
      <c r="K32" s="195"/>
      <c r="L32" s="196"/>
    </row>
    <row r="33" spans="3:44" ht="27.75" customHeight="1" x14ac:dyDescent="0.2">
      <c r="C33" s="255"/>
      <c r="D33" s="255"/>
      <c r="E33" s="255"/>
      <c r="F33" s="255"/>
      <c r="G33" s="255"/>
      <c r="H33" s="255"/>
      <c r="I33" s="255"/>
      <c r="J33" s="255"/>
      <c r="K33" s="255"/>
      <c r="L33" s="255"/>
      <c r="M33" s="111"/>
      <c r="N33" s="111"/>
      <c r="O33" s="111"/>
    </row>
    <row r="34" spans="3:44" ht="25.5" customHeight="1" x14ac:dyDescent="0.2">
      <c r="C34" s="264"/>
      <c r="D34" s="264"/>
      <c r="E34" s="264"/>
      <c r="F34" s="264"/>
      <c r="G34" s="264"/>
      <c r="H34" s="264"/>
      <c r="I34" s="264"/>
      <c r="J34" s="264"/>
      <c r="K34" s="264"/>
      <c r="L34" s="264"/>
      <c r="M34" s="113"/>
      <c r="N34" s="113"/>
      <c r="O34" s="113"/>
      <c r="Q34" s="114"/>
      <c r="R34" s="114"/>
      <c r="S34" s="114"/>
      <c r="W34" s="172"/>
    </row>
    <row r="35" spans="3:44" ht="18.75" customHeight="1" x14ac:dyDescent="0.2">
      <c r="C35" s="182"/>
      <c r="D35" s="182"/>
      <c r="E35" s="182"/>
      <c r="F35" s="182"/>
      <c r="G35" s="182"/>
      <c r="H35" s="182"/>
      <c r="I35" s="182"/>
      <c r="J35" s="182"/>
      <c r="K35" s="182"/>
      <c r="L35" s="182"/>
      <c r="M35" s="182"/>
      <c r="N35" s="182"/>
      <c r="O35" s="182"/>
    </row>
    <row r="36" spans="3:44" ht="37.5" customHeight="1" x14ac:dyDescent="0.2">
      <c r="G36" s="269"/>
      <c r="H36" s="269"/>
      <c r="I36" s="269"/>
      <c r="J36" s="269"/>
      <c r="K36" s="269"/>
      <c r="L36" s="269"/>
      <c r="M36" s="182"/>
      <c r="N36" s="182"/>
      <c r="O36" s="182"/>
      <c r="Y36" s="197"/>
      <c r="Z36" s="198"/>
      <c r="AA36" s="198"/>
      <c r="AB36" s="198"/>
    </row>
    <row r="37" spans="3:44" ht="40.5" customHeight="1" x14ac:dyDescent="0.25">
      <c r="C37" s="270"/>
      <c r="D37" s="270"/>
      <c r="E37" s="270"/>
      <c r="F37" s="270"/>
      <c r="G37" s="269"/>
      <c r="H37" s="269"/>
      <c r="I37" s="269"/>
      <c r="J37" s="269"/>
      <c r="K37" s="269"/>
      <c r="L37" s="269"/>
      <c r="Q37" s="199"/>
      <c r="R37" s="199"/>
      <c r="S37" s="179"/>
      <c r="T37" s="179"/>
      <c r="U37" s="179"/>
    </row>
    <row r="38" spans="3:44" ht="96.75" customHeight="1" x14ac:dyDescent="0.2">
      <c r="C38" s="200"/>
      <c r="D38" s="271"/>
      <c r="E38" s="271"/>
      <c r="F38" s="272"/>
      <c r="G38" s="272"/>
      <c r="H38" s="272"/>
      <c r="I38" s="272"/>
      <c r="J38" s="273"/>
      <c r="K38" s="273"/>
      <c r="L38" s="273"/>
      <c r="M38" s="273"/>
      <c r="N38" s="182"/>
      <c r="O38" s="201"/>
      <c r="Q38" s="187"/>
      <c r="R38" s="188"/>
      <c r="S38" s="188"/>
      <c r="T38" s="188"/>
      <c r="U38" s="188"/>
      <c r="V38" s="188"/>
      <c r="W38" s="262"/>
      <c r="X38" s="262"/>
      <c r="Y38" s="255"/>
      <c r="Z38" s="262"/>
    </row>
    <row r="39" spans="3:44" ht="43.5" customHeight="1" x14ac:dyDescent="0.2">
      <c r="C39" s="200"/>
      <c r="D39" s="255"/>
      <c r="E39" s="255"/>
      <c r="F39" s="255"/>
      <c r="G39" s="255"/>
      <c r="H39" s="255"/>
      <c r="I39" s="255"/>
      <c r="J39" s="262"/>
      <c r="K39" s="262"/>
      <c r="L39" s="262"/>
      <c r="M39" s="262"/>
      <c r="N39" s="202"/>
      <c r="O39" s="202"/>
      <c r="Q39" s="187"/>
      <c r="R39" s="188"/>
      <c r="S39" s="188"/>
      <c r="T39" s="188"/>
      <c r="U39" s="188"/>
      <c r="V39" s="188"/>
      <c r="W39" s="265"/>
      <c r="X39" s="266"/>
      <c r="Y39" s="267"/>
      <c r="Z39" s="268"/>
      <c r="AA39" s="274"/>
      <c r="AB39" s="257"/>
      <c r="AC39" s="257"/>
      <c r="AD39" s="257"/>
      <c r="AE39" s="257"/>
      <c r="AF39" s="257"/>
      <c r="AG39" s="257"/>
      <c r="AH39" s="257"/>
      <c r="AI39" s="257"/>
      <c r="AJ39" s="257"/>
      <c r="AK39" s="257"/>
      <c r="AL39" s="257"/>
      <c r="AM39" s="257"/>
      <c r="AN39" s="257"/>
      <c r="AO39" s="257"/>
      <c r="AP39" s="257"/>
      <c r="AQ39" s="257"/>
      <c r="AR39" s="257"/>
    </row>
    <row r="40" spans="3:44" ht="42.75" customHeight="1" x14ac:dyDescent="0.2">
      <c r="C40" s="200"/>
      <c r="D40" s="255"/>
      <c r="E40" s="255"/>
      <c r="F40" s="255"/>
      <c r="G40" s="255"/>
      <c r="H40" s="255"/>
      <c r="I40" s="255"/>
      <c r="J40" s="262"/>
      <c r="K40" s="262"/>
      <c r="L40" s="262"/>
      <c r="M40" s="262"/>
      <c r="N40" s="202"/>
      <c r="O40" s="202"/>
      <c r="Q40" s="187"/>
      <c r="R40" s="188"/>
      <c r="S40" s="188"/>
      <c r="T40" s="188"/>
      <c r="U40" s="188"/>
      <c r="V40" s="188"/>
      <c r="W40" s="265"/>
      <c r="X40" s="266"/>
      <c r="Y40" s="267"/>
      <c r="Z40" s="268"/>
    </row>
    <row r="41" spans="3:44" ht="42.75" customHeight="1" x14ac:dyDescent="0.2">
      <c r="C41" s="200"/>
      <c r="D41" s="255"/>
      <c r="E41" s="255"/>
      <c r="F41" s="255"/>
      <c r="G41" s="255"/>
      <c r="H41" s="255"/>
      <c r="I41" s="255"/>
      <c r="J41" s="262"/>
      <c r="K41" s="262"/>
      <c r="L41" s="262"/>
      <c r="M41" s="262"/>
      <c r="N41" s="202"/>
      <c r="O41" s="202"/>
      <c r="Q41" s="187"/>
      <c r="R41" s="188"/>
      <c r="S41" s="188"/>
      <c r="T41" s="188"/>
      <c r="U41" s="188"/>
      <c r="V41" s="188"/>
      <c r="W41" s="265"/>
      <c r="X41" s="266"/>
      <c r="Y41" s="267"/>
      <c r="Z41" s="268"/>
    </row>
    <row r="42" spans="3:44" ht="42.75" customHeight="1" x14ac:dyDescent="0.2">
      <c r="C42" s="200"/>
      <c r="D42" s="255"/>
      <c r="E42" s="255"/>
      <c r="F42" s="255"/>
      <c r="G42" s="255"/>
      <c r="H42" s="255"/>
      <c r="I42" s="255"/>
      <c r="J42" s="262"/>
      <c r="K42" s="262"/>
      <c r="L42" s="262"/>
      <c r="M42" s="262"/>
      <c r="N42" s="202"/>
      <c r="O42" s="202"/>
      <c r="Q42" s="187"/>
      <c r="R42" s="188"/>
      <c r="S42" s="188"/>
      <c r="T42" s="188"/>
      <c r="U42" s="188"/>
      <c r="V42" s="188"/>
      <c r="W42" s="265"/>
      <c r="X42" s="266"/>
      <c r="Y42" s="267"/>
      <c r="Z42" s="268"/>
    </row>
    <row r="43" spans="3:44" ht="42.75" customHeight="1" x14ac:dyDescent="0.2">
      <c r="C43" s="200"/>
      <c r="D43" s="255"/>
      <c r="E43" s="255"/>
      <c r="F43" s="255"/>
      <c r="G43" s="255"/>
      <c r="H43" s="255"/>
      <c r="I43" s="255"/>
      <c r="J43" s="262"/>
      <c r="K43" s="262"/>
      <c r="L43" s="262"/>
      <c r="M43" s="262"/>
      <c r="N43" s="202"/>
      <c r="O43" s="202"/>
      <c r="Q43" s="187"/>
      <c r="R43" s="188"/>
      <c r="S43" s="188"/>
      <c r="T43" s="188"/>
      <c r="U43" s="188"/>
      <c r="V43" s="188"/>
      <c r="W43" s="265"/>
      <c r="X43" s="266"/>
      <c r="Y43" s="267"/>
      <c r="Z43" s="268"/>
    </row>
    <row r="44" spans="3:44" ht="42.75" customHeight="1" x14ac:dyDescent="0.2">
      <c r="C44" s="200"/>
      <c r="D44" s="255"/>
      <c r="E44" s="255"/>
      <c r="F44" s="255"/>
      <c r="G44" s="255"/>
      <c r="H44" s="255"/>
      <c r="I44" s="255"/>
      <c r="J44" s="262"/>
      <c r="K44" s="262"/>
      <c r="L44" s="262"/>
      <c r="M44" s="262"/>
      <c r="N44" s="202"/>
      <c r="O44" s="202"/>
      <c r="Q44" s="187"/>
      <c r="R44" s="188"/>
      <c r="S44" s="188"/>
      <c r="T44" s="188"/>
      <c r="U44" s="188"/>
      <c r="V44" s="188"/>
      <c r="W44" s="265"/>
      <c r="X44" s="266"/>
      <c r="Y44" s="267"/>
      <c r="Z44" s="268"/>
    </row>
    <row r="45" spans="3:44" ht="42.75" customHeight="1" x14ac:dyDescent="0.2">
      <c r="C45" s="200"/>
      <c r="D45" s="255"/>
      <c r="E45" s="255"/>
      <c r="F45" s="255"/>
      <c r="G45" s="255"/>
      <c r="H45" s="255"/>
      <c r="I45" s="255"/>
      <c r="J45" s="262"/>
      <c r="K45" s="262"/>
      <c r="L45" s="262"/>
      <c r="M45" s="262"/>
      <c r="N45" s="202"/>
      <c r="O45" s="202"/>
      <c r="Q45" s="187"/>
      <c r="R45" s="188"/>
      <c r="S45" s="188"/>
      <c r="T45" s="188"/>
      <c r="U45" s="188"/>
      <c r="V45" s="188"/>
      <c r="W45" s="265"/>
      <c r="X45" s="266"/>
      <c r="Y45" s="267"/>
      <c r="Z45" s="268"/>
    </row>
    <row r="46" spans="3:44" ht="42.75" customHeight="1" x14ac:dyDescent="0.2">
      <c r="C46" s="200"/>
      <c r="D46" s="255"/>
      <c r="E46" s="255"/>
      <c r="F46" s="255"/>
      <c r="G46" s="255"/>
      <c r="H46" s="255"/>
      <c r="I46" s="255"/>
      <c r="J46" s="262"/>
      <c r="K46" s="262"/>
      <c r="L46" s="262"/>
      <c r="M46" s="262"/>
      <c r="N46" s="202"/>
      <c r="O46" s="202"/>
      <c r="Q46" s="187"/>
      <c r="R46" s="188"/>
      <c r="S46" s="188"/>
      <c r="T46" s="188"/>
      <c r="U46" s="188"/>
      <c r="V46" s="188"/>
      <c r="W46" s="265"/>
      <c r="X46" s="266"/>
      <c r="Y46" s="267"/>
      <c r="Z46" s="268"/>
    </row>
    <row r="47" spans="3:44" ht="42.75" customHeight="1" x14ac:dyDescent="0.2">
      <c r="C47" s="200"/>
      <c r="D47" s="255"/>
      <c r="E47" s="255"/>
      <c r="F47" s="255"/>
      <c r="G47" s="255"/>
      <c r="H47" s="255"/>
      <c r="I47" s="255"/>
      <c r="J47" s="262"/>
      <c r="K47" s="262"/>
      <c r="L47" s="262"/>
      <c r="M47" s="262"/>
      <c r="N47" s="202"/>
      <c r="O47" s="202"/>
      <c r="Q47" s="187"/>
      <c r="R47" s="188"/>
      <c r="S47" s="188"/>
      <c r="T47" s="188"/>
      <c r="U47" s="188"/>
      <c r="V47" s="188"/>
      <c r="W47" s="265"/>
      <c r="X47" s="266"/>
      <c r="Y47" s="267"/>
      <c r="Z47" s="268"/>
    </row>
    <row r="48" spans="3:44" ht="42.75" customHeight="1" x14ac:dyDescent="0.2">
      <c r="C48" s="200"/>
      <c r="D48" s="255"/>
      <c r="E48" s="255"/>
      <c r="F48" s="255"/>
      <c r="G48" s="255"/>
      <c r="H48" s="255"/>
      <c r="I48" s="255"/>
      <c r="J48" s="262"/>
      <c r="K48" s="262"/>
      <c r="L48" s="262"/>
      <c r="M48" s="262"/>
      <c r="N48" s="202"/>
      <c r="O48" s="202"/>
      <c r="Q48" s="187"/>
      <c r="R48" s="188"/>
      <c r="S48" s="188"/>
      <c r="T48" s="188"/>
      <c r="U48" s="188"/>
      <c r="V48" s="188"/>
      <c r="W48" s="265"/>
      <c r="X48" s="266"/>
      <c r="Y48" s="267"/>
      <c r="Z48" s="268"/>
    </row>
    <row r="49" spans="2:28" x14ac:dyDescent="0.2">
      <c r="D49" s="175"/>
      <c r="I49" s="174"/>
      <c r="Q49" s="203"/>
      <c r="R49" s="114"/>
      <c r="S49" s="114"/>
      <c r="AA49" s="198"/>
      <c r="AB49" s="198"/>
    </row>
    <row r="50" spans="2:28" ht="30.75" customHeight="1" x14ac:dyDescent="0.2">
      <c r="C50" s="204"/>
      <c r="D50" s="205"/>
      <c r="E50" s="205"/>
      <c r="F50" s="205"/>
      <c r="Q50" s="114"/>
      <c r="R50" s="114"/>
      <c r="S50" s="114"/>
      <c r="V50" s="198"/>
      <c r="W50" s="198"/>
      <c r="X50" s="206"/>
      <c r="Y50" s="275"/>
      <c r="Z50" s="276"/>
      <c r="AA50" s="198"/>
      <c r="AB50" s="198"/>
    </row>
    <row r="51" spans="2:28" x14ac:dyDescent="0.2">
      <c r="D51" s="175"/>
      <c r="I51" s="174"/>
      <c r="Q51" s="114"/>
      <c r="R51" s="114"/>
      <c r="S51" s="114"/>
      <c r="AA51" s="198"/>
      <c r="AB51" s="198"/>
    </row>
    <row r="52" spans="2:28" ht="15.75" x14ac:dyDescent="0.2">
      <c r="B52" s="207"/>
      <c r="C52" s="277"/>
      <c r="D52" s="277"/>
      <c r="E52" s="277"/>
      <c r="F52" s="277"/>
      <c r="G52" s="277"/>
      <c r="K52" s="198"/>
      <c r="Q52" s="198"/>
      <c r="R52" s="198"/>
      <c r="S52" s="198"/>
      <c r="T52" s="198"/>
      <c r="U52" s="198"/>
      <c r="W52" s="208"/>
      <c r="AA52" s="198"/>
      <c r="AB52" s="198"/>
    </row>
    <row r="53" spans="2:28" x14ac:dyDescent="0.2">
      <c r="B53" s="207"/>
      <c r="C53" s="198"/>
      <c r="D53" s="198"/>
      <c r="E53" s="198"/>
      <c r="F53" s="198"/>
      <c r="G53" s="198"/>
      <c r="H53" s="198"/>
      <c r="I53" s="198"/>
      <c r="J53" s="198"/>
      <c r="K53" s="198"/>
      <c r="Q53" s="198"/>
      <c r="R53" s="198"/>
      <c r="S53" s="198"/>
      <c r="T53" s="198"/>
      <c r="U53" s="198"/>
      <c r="V53" s="278"/>
      <c r="W53" s="279"/>
      <c r="X53" s="279"/>
      <c r="Y53" s="209"/>
      <c r="Z53" s="210"/>
      <c r="AA53" s="198"/>
      <c r="AB53" s="198"/>
    </row>
    <row r="54" spans="2:28" x14ac:dyDescent="0.2">
      <c r="B54" s="207"/>
      <c r="C54" s="272"/>
      <c r="D54" s="272"/>
      <c r="E54" s="272"/>
      <c r="F54" s="211"/>
      <c r="G54" s="273"/>
      <c r="H54" s="273"/>
      <c r="I54" s="273"/>
      <c r="J54" s="273"/>
      <c r="K54" s="273"/>
      <c r="L54" s="273"/>
      <c r="M54" s="273"/>
      <c r="N54" s="201"/>
      <c r="O54" s="201"/>
      <c r="Q54" s="187"/>
      <c r="R54" s="188"/>
      <c r="S54" s="188"/>
      <c r="T54" s="188"/>
      <c r="U54" s="188"/>
      <c r="V54" s="188"/>
      <c r="W54" s="262"/>
      <c r="X54" s="262"/>
      <c r="Y54" s="255"/>
      <c r="Z54" s="262"/>
      <c r="AA54" s="198"/>
      <c r="AB54" s="198"/>
    </row>
    <row r="55" spans="2:28" x14ac:dyDescent="0.2">
      <c r="B55" s="207"/>
      <c r="C55" s="255"/>
      <c r="D55" s="255"/>
      <c r="E55" s="255"/>
      <c r="F55" s="111"/>
      <c r="G55" s="255"/>
      <c r="H55" s="255"/>
      <c r="I55" s="255"/>
      <c r="J55" s="255"/>
      <c r="K55" s="255"/>
      <c r="L55" s="255"/>
      <c r="M55" s="255"/>
      <c r="N55" s="202"/>
      <c r="O55" s="202"/>
      <c r="Q55" s="187"/>
      <c r="R55" s="188"/>
      <c r="S55" s="188"/>
      <c r="T55" s="188"/>
      <c r="U55" s="188"/>
      <c r="V55" s="188"/>
      <c r="W55" s="280"/>
      <c r="X55" s="281"/>
      <c r="Y55" s="282"/>
      <c r="Z55" s="281"/>
      <c r="AA55" s="198"/>
      <c r="AB55" s="198"/>
    </row>
    <row r="56" spans="2:28" x14ac:dyDescent="0.2">
      <c r="B56" s="207"/>
      <c r="C56" s="212"/>
      <c r="D56" s="212"/>
      <c r="E56" s="212"/>
      <c r="F56" s="198"/>
      <c r="G56" s="212"/>
      <c r="H56" s="212"/>
      <c r="I56" s="212"/>
      <c r="J56" s="212"/>
      <c r="K56" s="212"/>
      <c r="L56" s="195"/>
      <c r="M56" s="195"/>
      <c r="Q56" s="213"/>
      <c r="R56" s="198"/>
      <c r="S56" s="198"/>
      <c r="T56" s="198"/>
      <c r="U56" s="198"/>
      <c r="V56" s="278"/>
      <c r="W56" s="279"/>
      <c r="X56" s="279"/>
      <c r="Y56" s="209"/>
      <c r="Z56" s="210"/>
      <c r="AA56" s="198"/>
      <c r="AB56" s="198"/>
    </row>
    <row r="57" spans="2:28" x14ac:dyDescent="0.2">
      <c r="B57" s="207"/>
      <c r="C57" s="255"/>
      <c r="D57" s="255"/>
      <c r="E57" s="255"/>
      <c r="F57" s="111"/>
      <c r="G57" s="255"/>
      <c r="H57" s="255"/>
      <c r="I57" s="255"/>
      <c r="J57" s="255"/>
      <c r="K57" s="255"/>
      <c r="L57" s="255"/>
      <c r="M57" s="255"/>
      <c r="N57" s="202"/>
      <c r="O57" s="202"/>
      <c r="Q57" s="187"/>
      <c r="R57" s="188"/>
      <c r="S57" s="188"/>
      <c r="T57" s="188"/>
      <c r="U57" s="188"/>
      <c r="V57" s="188"/>
      <c r="W57" s="280"/>
      <c r="X57" s="281"/>
      <c r="Y57" s="282"/>
      <c r="Z57" s="281"/>
      <c r="AA57" s="198"/>
      <c r="AB57" s="198"/>
    </row>
    <row r="58" spans="2:28" x14ac:dyDescent="0.2">
      <c r="B58" s="207"/>
      <c r="C58" s="212"/>
      <c r="D58" s="212"/>
      <c r="E58" s="212"/>
      <c r="F58" s="198"/>
      <c r="G58" s="212"/>
      <c r="H58" s="212"/>
      <c r="I58" s="212"/>
      <c r="J58" s="212"/>
      <c r="K58" s="212"/>
      <c r="L58" s="195"/>
      <c r="M58" s="195"/>
      <c r="Q58" s="198"/>
      <c r="R58" s="198"/>
      <c r="S58" s="198"/>
      <c r="T58" s="198"/>
      <c r="U58" s="198"/>
      <c r="V58" s="278"/>
      <c r="W58" s="279"/>
      <c r="X58" s="279"/>
      <c r="Y58" s="209"/>
      <c r="Z58" s="210"/>
      <c r="AA58" s="198"/>
      <c r="AB58" s="198"/>
    </row>
    <row r="59" spans="2:28" x14ac:dyDescent="0.2">
      <c r="B59" s="207"/>
      <c r="C59" s="255"/>
      <c r="D59" s="255"/>
      <c r="E59" s="255"/>
      <c r="F59" s="111"/>
      <c r="G59" s="255"/>
      <c r="H59" s="255"/>
      <c r="I59" s="255"/>
      <c r="J59" s="255"/>
      <c r="K59" s="255"/>
      <c r="L59" s="255"/>
      <c r="M59" s="255"/>
      <c r="N59" s="202"/>
      <c r="O59" s="202"/>
      <c r="Q59" s="187"/>
      <c r="R59" s="188"/>
      <c r="S59" s="188"/>
      <c r="T59" s="188"/>
      <c r="U59" s="188"/>
      <c r="V59" s="188"/>
      <c r="W59" s="280"/>
      <c r="X59" s="281"/>
      <c r="Y59" s="282"/>
      <c r="Z59" s="281"/>
      <c r="AA59" s="198"/>
      <c r="AB59" s="198"/>
    </row>
    <row r="60" spans="2:28" x14ac:dyDescent="0.2">
      <c r="B60" s="207"/>
      <c r="C60" s="212"/>
      <c r="D60" s="212"/>
      <c r="E60" s="212"/>
      <c r="F60" s="198"/>
      <c r="G60" s="212"/>
      <c r="H60" s="212"/>
      <c r="I60" s="212"/>
      <c r="J60" s="212"/>
      <c r="K60" s="212"/>
      <c r="L60" s="195"/>
      <c r="M60" s="195"/>
      <c r="Q60" s="198"/>
      <c r="R60" s="198"/>
      <c r="S60" s="198"/>
      <c r="T60" s="198"/>
      <c r="U60" s="198"/>
      <c r="V60" s="278"/>
      <c r="W60" s="279"/>
      <c r="X60" s="279"/>
      <c r="Y60" s="209"/>
      <c r="Z60" s="210"/>
      <c r="AA60" s="198"/>
      <c r="AB60" s="198"/>
    </row>
    <row r="61" spans="2:28" x14ac:dyDescent="0.2">
      <c r="B61" s="207"/>
      <c r="C61" s="255"/>
      <c r="D61" s="255"/>
      <c r="E61" s="255"/>
      <c r="F61" s="111"/>
      <c r="G61" s="255"/>
      <c r="H61" s="255"/>
      <c r="I61" s="255"/>
      <c r="J61" s="255"/>
      <c r="K61" s="255"/>
      <c r="L61" s="255"/>
      <c r="M61" s="255"/>
      <c r="N61" s="202"/>
      <c r="O61" s="202"/>
      <c r="Q61" s="187"/>
      <c r="R61" s="188"/>
      <c r="S61" s="188"/>
      <c r="T61" s="188"/>
      <c r="U61" s="188"/>
      <c r="V61" s="188"/>
      <c r="W61" s="280"/>
      <c r="X61" s="281"/>
      <c r="Y61" s="282"/>
      <c r="Z61" s="281"/>
      <c r="AA61" s="198"/>
      <c r="AB61" s="198"/>
    </row>
    <row r="62" spans="2:28" x14ac:dyDescent="0.2">
      <c r="B62" s="207"/>
      <c r="C62" s="212"/>
      <c r="D62" s="212"/>
      <c r="E62" s="212"/>
      <c r="F62" s="198"/>
      <c r="G62" s="212"/>
      <c r="H62" s="212"/>
      <c r="I62" s="212"/>
      <c r="J62" s="212"/>
      <c r="K62" s="212"/>
      <c r="L62" s="195"/>
      <c r="M62" s="195"/>
      <c r="Q62" s="198"/>
      <c r="R62" s="198"/>
      <c r="S62" s="198"/>
      <c r="T62" s="198"/>
      <c r="U62" s="198"/>
      <c r="V62" s="283"/>
      <c r="W62" s="284"/>
      <c r="X62" s="284"/>
      <c r="Y62" s="209"/>
      <c r="Z62" s="210"/>
      <c r="AA62" s="198"/>
      <c r="AB62" s="198"/>
    </row>
    <row r="63" spans="2:28" x14ac:dyDescent="0.2">
      <c r="B63" s="207"/>
      <c r="C63" s="255"/>
      <c r="D63" s="255"/>
      <c r="E63" s="255"/>
      <c r="F63" s="111"/>
      <c r="G63" s="255"/>
      <c r="H63" s="255"/>
      <c r="I63" s="255"/>
      <c r="J63" s="255"/>
      <c r="K63" s="255"/>
      <c r="L63" s="255"/>
      <c r="M63" s="255"/>
      <c r="N63" s="202"/>
      <c r="O63" s="202"/>
      <c r="Q63" s="187"/>
      <c r="R63" s="188"/>
      <c r="S63" s="188"/>
      <c r="T63" s="188"/>
      <c r="U63" s="188"/>
      <c r="V63" s="188"/>
      <c r="W63" s="280"/>
      <c r="X63" s="281"/>
      <c r="Y63" s="282"/>
      <c r="Z63" s="281"/>
      <c r="AA63" s="198"/>
      <c r="AB63" s="198"/>
    </row>
    <row r="64" spans="2:28" x14ac:dyDescent="0.2">
      <c r="B64" s="207"/>
      <c r="C64" s="212"/>
      <c r="D64" s="212"/>
      <c r="E64" s="212"/>
      <c r="F64" s="198"/>
      <c r="G64" s="212"/>
      <c r="H64" s="212"/>
      <c r="I64" s="212"/>
      <c r="J64" s="212"/>
      <c r="K64" s="212"/>
      <c r="L64" s="195"/>
      <c r="M64" s="195"/>
      <c r="Q64" s="198"/>
      <c r="R64" s="198"/>
      <c r="S64" s="198"/>
      <c r="T64" s="198"/>
      <c r="U64" s="198"/>
      <c r="V64" s="278"/>
      <c r="W64" s="279"/>
      <c r="X64" s="279"/>
      <c r="Y64" s="209"/>
      <c r="Z64" s="210"/>
      <c r="AA64" s="198"/>
      <c r="AB64" s="198"/>
    </row>
    <row r="65" spans="2:29" x14ac:dyDescent="0.2">
      <c r="B65" s="207"/>
      <c r="C65" s="255"/>
      <c r="D65" s="255"/>
      <c r="E65" s="255"/>
      <c r="F65" s="111"/>
      <c r="G65" s="255"/>
      <c r="H65" s="255"/>
      <c r="I65" s="255"/>
      <c r="J65" s="255"/>
      <c r="K65" s="255"/>
      <c r="L65" s="255"/>
      <c r="M65" s="255"/>
      <c r="N65" s="202"/>
      <c r="O65" s="202"/>
      <c r="Q65" s="187"/>
      <c r="R65" s="188"/>
      <c r="S65" s="188"/>
      <c r="T65" s="188"/>
      <c r="U65" s="188"/>
      <c r="V65" s="188"/>
      <c r="W65" s="280"/>
      <c r="X65" s="281"/>
      <c r="Y65" s="282"/>
      <c r="Z65" s="281"/>
      <c r="AA65" s="198"/>
      <c r="AB65" s="198"/>
    </row>
    <row r="66" spans="2:29" x14ac:dyDescent="0.2">
      <c r="B66" s="207"/>
      <c r="C66" s="212"/>
      <c r="D66" s="212"/>
      <c r="E66" s="212"/>
      <c r="F66" s="198"/>
      <c r="G66" s="212"/>
      <c r="H66" s="212"/>
      <c r="I66" s="212"/>
      <c r="J66" s="212"/>
      <c r="K66" s="212"/>
      <c r="L66" s="195"/>
      <c r="M66" s="195"/>
      <c r="Q66" s="198"/>
      <c r="R66" s="198"/>
      <c r="S66" s="198"/>
      <c r="T66" s="198"/>
      <c r="U66" s="198"/>
      <c r="V66" s="278"/>
      <c r="W66" s="279"/>
      <c r="X66" s="279"/>
      <c r="Y66" s="209"/>
      <c r="Z66" s="210"/>
      <c r="AA66" s="198"/>
      <c r="AB66" s="198"/>
    </row>
    <row r="67" spans="2:29" x14ac:dyDescent="0.2">
      <c r="B67" s="207"/>
      <c r="C67" s="255"/>
      <c r="D67" s="255"/>
      <c r="E67" s="255"/>
      <c r="F67" s="111"/>
      <c r="G67" s="255"/>
      <c r="H67" s="255"/>
      <c r="I67" s="255"/>
      <c r="J67" s="255"/>
      <c r="K67" s="255"/>
      <c r="L67" s="255"/>
      <c r="M67" s="255"/>
      <c r="N67" s="202"/>
      <c r="O67" s="202"/>
      <c r="Q67" s="187"/>
      <c r="R67" s="188"/>
      <c r="S67" s="188"/>
      <c r="T67" s="188"/>
      <c r="U67" s="188"/>
      <c r="V67" s="188"/>
      <c r="W67" s="280"/>
      <c r="X67" s="281"/>
      <c r="Y67" s="282"/>
      <c r="Z67" s="281"/>
      <c r="AA67" s="198"/>
      <c r="AB67" s="198"/>
    </row>
    <row r="68" spans="2:29" x14ac:dyDescent="0.2">
      <c r="B68" s="207"/>
      <c r="C68" s="198"/>
      <c r="D68" s="198"/>
      <c r="E68" s="198"/>
      <c r="F68" s="198"/>
      <c r="G68" s="198"/>
      <c r="H68" s="198"/>
      <c r="I68" s="198"/>
      <c r="J68" s="198"/>
      <c r="K68" s="198"/>
      <c r="Q68" s="198"/>
      <c r="R68" s="198"/>
      <c r="S68" s="198"/>
      <c r="T68" s="214"/>
      <c r="U68" s="214"/>
      <c r="V68" s="279"/>
      <c r="W68" s="279"/>
      <c r="X68" s="279"/>
      <c r="Y68" s="209"/>
      <c r="Z68" s="215"/>
      <c r="AA68" s="214"/>
      <c r="AB68" s="198"/>
    </row>
    <row r="69" spans="2:29" x14ac:dyDescent="0.2">
      <c r="B69" s="207"/>
      <c r="C69" s="198"/>
      <c r="D69" s="198"/>
      <c r="E69" s="198"/>
      <c r="F69" s="198"/>
      <c r="G69" s="198"/>
      <c r="H69" s="198"/>
      <c r="I69" s="198"/>
      <c r="J69" s="198"/>
      <c r="K69" s="198"/>
      <c r="Q69" s="198"/>
      <c r="R69" s="198"/>
      <c r="S69" s="198"/>
      <c r="T69" s="214"/>
      <c r="U69" s="214"/>
      <c r="X69" s="206"/>
      <c r="Y69" s="285"/>
      <c r="Z69" s="285"/>
      <c r="AA69" s="214"/>
      <c r="AB69" s="198"/>
    </row>
    <row r="70" spans="2:29" x14ac:dyDescent="0.2">
      <c r="B70" s="207"/>
      <c r="C70" s="198"/>
      <c r="D70" s="198"/>
      <c r="E70" s="198"/>
      <c r="F70" s="198"/>
      <c r="G70" s="198"/>
      <c r="H70" s="198"/>
      <c r="I70" s="198"/>
      <c r="J70" s="198"/>
      <c r="K70" s="198"/>
      <c r="Q70" s="198"/>
      <c r="R70" s="198"/>
      <c r="S70" s="198"/>
      <c r="T70" s="214"/>
      <c r="U70" s="214"/>
      <c r="Y70" s="209"/>
      <c r="Z70" s="215"/>
      <c r="AA70" s="214"/>
      <c r="AB70" s="198"/>
    </row>
    <row r="71" spans="2:29" ht="32.25" customHeight="1" x14ac:dyDescent="0.2">
      <c r="B71" s="207"/>
      <c r="C71" s="198"/>
      <c r="D71" s="198"/>
      <c r="E71" s="198"/>
      <c r="F71" s="198"/>
      <c r="G71" s="198"/>
      <c r="H71" s="198"/>
      <c r="I71" s="198"/>
      <c r="J71" s="198"/>
      <c r="K71" s="198"/>
      <c r="Q71" s="198"/>
      <c r="R71" s="198"/>
      <c r="S71" s="198"/>
      <c r="T71" s="214"/>
      <c r="U71" s="214"/>
      <c r="X71" s="209"/>
      <c r="Y71" s="285"/>
      <c r="Z71" s="285"/>
      <c r="AA71" s="214"/>
      <c r="AB71" s="198"/>
    </row>
    <row r="72" spans="2:29" ht="32.25" customHeight="1" x14ac:dyDescent="0.2">
      <c r="B72" s="207"/>
      <c r="C72" s="198"/>
      <c r="D72" s="198"/>
      <c r="E72" s="198"/>
      <c r="F72" s="198"/>
      <c r="G72" s="198"/>
      <c r="H72" s="198"/>
      <c r="I72" s="198"/>
      <c r="J72" s="198"/>
      <c r="K72" s="198"/>
      <c r="Q72" s="198"/>
      <c r="R72" s="198"/>
      <c r="S72" s="198"/>
      <c r="T72" s="214"/>
      <c r="U72" s="214"/>
      <c r="AA72" s="214"/>
      <c r="AB72" s="198"/>
    </row>
    <row r="73" spans="2:29" ht="19.5" customHeight="1" x14ac:dyDescent="0.2">
      <c r="C73" s="216"/>
      <c r="G73" s="172"/>
      <c r="L73" s="216"/>
      <c r="O73" s="172"/>
    </row>
    <row r="74" spans="2:29" ht="28.5" customHeight="1" x14ac:dyDescent="0.2">
      <c r="B74" s="207"/>
      <c r="C74" s="286"/>
      <c r="D74" s="286"/>
      <c r="E74" s="286"/>
      <c r="F74" s="286"/>
      <c r="G74" s="286"/>
      <c r="H74" s="286"/>
      <c r="I74" s="286"/>
      <c r="J74" s="286"/>
      <c r="K74" s="286"/>
      <c r="N74" s="172"/>
      <c r="O74" s="195"/>
      <c r="Q74" s="198"/>
      <c r="R74" s="198"/>
      <c r="S74" s="198"/>
      <c r="T74" s="214"/>
      <c r="U74" s="214"/>
      <c r="V74" s="214"/>
      <c r="W74" s="214"/>
      <c r="X74" s="214"/>
      <c r="Y74" s="209"/>
      <c r="Z74" s="215"/>
      <c r="AA74" s="214"/>
      <c r="AB74" s="198"/>
    </row>
    <row r="75" spans="2:29" ht="24.75" hidden="1" customHeight="1" x14ac:dyDescent="0.2">
      <c r="B75" s="217"/>
      <c r="C75" s="290"/>
      <c r="D75" s="290"/>
      <c r="E75" s="290"/>
      <c r="F75" s="290"/>
      <c r="G75" s="290"/>
      <c r="H75" s="290"/>
      <c r="I75" s="290"/>
      <c r="J75" s="290"/>
      <c r="K75" s="290"/>
      <c r="L75" s="172"/>
      <c r="M75" s="195"/>
      <c r="N75" s="195"/>
      <c r="O75" s="195"/>
      <c r="Q75" s="198"/>
      <c r="R75" s="198"/>
      <c r="S75" s="198"/>
      <c r="T75" s="198"/>
      <c r="U75" s="198"/>
      <c r="V75" s="198"/>
      <c r="W75" s="198"/>
      <c r="X75" s="198"/>
      <c r="Y75" s="209"/>
      <c r="Z75" s="210"/>
      <c r="AA75" s="198"/>
      <c r="AB75" s="198"/>
    </row>
    <row r="76" spans="2:29" ht="17.25" customHeight="1" x14ac:dyDescent="0.2">
      <c r="B76" s="207">
        <v>1</v>
      </c>
      <c r="C76" s="218"/>
      <c r="D76" s="218"/>
      <c r="E76" s="218"/>
      <c r="F76" s="218"/>
      <c r="G76" s="201"/>
      <c r="H76" s="218"/>
      <c r="I76" s="218"/>
      <c r="J76" s="218"/>
      <c r="K76" s="198"/>
      <c r="Q76" s="198"/>
      <c r="R76" s="198"/>
      <c r="S76" s="198"/>
      <c r="T76" s="198"/>
      <c r="U76" s="198"/>
      <c r="W76" s="198"/>
      <c r="X76" s="198"/>
      <c r="Y76" s="209"/>
      <c r="Z76" s="210"/>
      <c r="AA76" s="198"/>
      <c r="AB76" s="198"/>
    </row>
    <row r="77" spans="2:29" ht="17.25" customHeight="1" x14ac:dyDescent="0.2">
      <c r="B77" s="207">
        <v>1</v>
      </c>
      <c r="F77" s="291"/>
      <c r="G77" s="291"/>
      <c r="H77" s="291"/>
      <c r="I77" s="291"/>
      <c r="J77" s="291"/>
      <c r="K77" s="198"/>
      <c r="L77" s="172"/>
      <c r="Q77" s="198"/>
      <c r="R77" s="198"/>
      <c r="S77" s="198"/>
      <c r="T77" s="198"/>
      <c r="U77" s="198"/>
      <c r="V77" s="198"/>
      <c r="W77" s="198"/>
      <c r="X77" s="198"/>
      <c r="Y77" s="209"/>
      <c r="Z77" s="210"/>
      <c r="AB77" s="198"/>
      <c r="AC77" s="198"/>
    </row>
    <row r="78" spans="2:29" ht="8.25" customHeight="1" x14ac:dyDescent="0.2">
      <c r="B78" s="207">
        <v>1</v>
      </c>
      <c r="K78" s="198"/>
      <c r="Q78" s="198"/>
      <c r="R78" s="198"/>
      <c r="S78" s="198"/>
      <c r="T78" s="198"/>
      <c r="U78" s="198"/>
      <c r="V78" s="198"/>
      <c r="W78" s="198"/>
      <c r="X78" s="198"/>
      <c r="Y78" s="209"/>
      <c r="Z78" s="210"/>
      <c r="AB78" s="198"/>
      <c r="AC78" s="198"/>
    </row>
    <row r="79" spans="2:29" ht="27.75" customHeight="1" x14ac:dyDescent="0.2">
      <c r="B79" s="207">
        <v>1</v>
      </c>
      <c r="C79" s="292"/>
      <c r="D79" s="290"/>
      <c r="E79" s="290"/>
      <c r="M79" s="293"/>
      <c r="N79" s="262"/>
      <c r="O79" s="262"/>
      <c r="Q79" s="198"/>
      <c r="R79" s="198"/>
      <c r="S79" s="198"/>
      <c r="T79" s="198"/>
      <c r="U79" s="198"/>
      <c r="V79" s="198"/>
      <c r="W79" s="198"/>
      <c r="X79" s="198"/>
      <c r="Y79" s="209"/>
      <c r="Z79" s="210"/>
      <c r="AA79" s="198"/>
      <c r="AB79" s="198"/>
    </row>
    <row r="80" spans="2:29" ht="33.75" customHeight="1" x14ac:dyDescent="0.2">
      <c r="B80" s="207">
        <v>1</v>
      </c>
      <c r="C80" s="293"/>
      <c r="D80" s="262"/>
      <c r="E80" s="262"/>
      <c r="F80" s="262"/>
      <c r="G80" s="262"/>
      <c r="H80" s="262"/>
      <c r="I80" s="262"/>
      <c r="J80" s="262"/>
      <c r="K80" s="262"/>
      <c r="M80" s="262"/>
      <c r="N80" s="262"/>
      <c r="O80" s="262"/>
      <c r="Q80" s="198"/>
      <c r="R80" s="198"/>
      <c r="S80" s="198"/>
      <c r="T80" s="198"/>
      <c r="U80" s="198"/>
      <c r="V80" s="198"/>
      <c r="W80" s="198"/>
      <c r="X80" s="198"/>
      <c r="Y80" s="209"/>
      <c r="Z80" s="210"/>
      <c r="AA80" s="198"/>
      <c r="AB80" s="198"/>
    </row>
    <row r="81" spans="2:35" ht="17.25" customHeight="1" x14ac:dyDescent="0.2">
      <c r="B81" s="207">
        <v>1</v>
      </c>
      <c r="C81" s="286"/>
      <c r="D81" s="286"/>
      <c r="E81" s="286"/>
      <c r="G81" s="179"/>
      <c r="H81" s="179"/>
      <c r="I81" s="179"/>
      <c r="J81" s="179"/>
      <c r="K81" s="198"/>
      <c r="M81" s="262"/>
      <c r="N81" s="262"/>
      <c r="O81" s="262"/>
      <c r="Q81" s="198"/>
      <c r="R81" s="198"/>
      <c r="S81" s="198"/>
      <c r="T81" s="198"/>
      <c r="U81" s="198"/>
      <c r="V81" s="198"/>
      <c r="W81" s="198"/>
      <c r="X81" s="198"/>
      <c r="Y81" s="209"/>
      <c r="Z81" s="210"/>
      <c r="AA81" s="198"/>
      <c r="AB81" s="198"/>
    </row>
    <row r="82" spans="2:35" ht="25.5" customHeight="1" x14ac:dyDescent="0.2">
      <c r="B82" s="207">
        <v>1</v>
      </c>
      <c r="C82" s="290"/>
      <c r="D82" s="290"/>
      <c r="E82" s="290"/>
      <c r="F82" s="290"/>
      <c r="G82" s="290"/>
      <c r="H82" s="290"/>
      <c r="I82" s="290"/>
      <c r="J82" s="290"/>
      <c r="K82" s="290"/>
      <c r="M82" s="262"/>
      <c r="N82" s="262"/>
      <c r="O82" s="262"/>
      <c r="Q82" s="172"/>
      <c r="R82" s="198"/>
      <c r="S82" s="198"/>
      <c r="T82" s="198"/>
      <c r="U82" s="198"/>
      <c r="V82" s="198"/>
      <c r="W82" s="198"/>
      <c r="X82" s="198"/>
      <c r="Y82" s="209"/>
      <c r="Z82" s="210"/>
      <c r="AA82" s="198"/>
      <c r="AB82" s="198"/>
    </row>
    <row r="83" spans="2:35" ht="25.5" customHeight="1" x14ac:dyDescent="0.2">
      <c r="B83" s="207"/>
      <c r="C83" s="207"/>
      <c r="D83" s="207"/>
      <c r="E83" s="207"/>
      <c r="F83" s="207"/>
      <c r="G83" s="207"/>
      <c r="H83" s="207"/>
      <c r="I83" s="207"/>
      <c r="J83" s="207"/>
      <c r="K83" s="207"/>
      <c r="M83" s="201"/>
      <c r="N83" s="201"/>
      <c r="O83" s="201"/>
      <c r="Q83" s="172"/>
      <c r="R83" s="198"/>
      <c r="S83" s="198"/>
      <c r="T83" s="198"/>
      <c r="U83" s="198"/>
      <c r="V83" s="198"/>
      <c r="W83" s="198"/>
      <c r="X83" s="198"/>
      <c r="Y83" s="209"/>
      <c r="Z83" s="210"/>
      <c r="AA83" s="198"/>
      <c r="AB83" s="198"/>
    </row>
    <row r="84" spans="2:35" ht="18.75" customHeight="1" x14ac:dyDescent="0.2">
      <c r="B84" s="207"/>
      <c r="C84" s="286"/>
      <c r="D84" s="287"/>
      <c r="E84" s="287"/>
      <c r="F84" s="287"/>
      <c r="G84" s="287"/>
      <c r="H84" s="287"/>
      <c r="I84" s="287"/>
      <c r="J84" s="287"/>
      <c r="K84" s="287"/>
      <c r="M84" s="201"/>
      <c r="N84" s="201"/>
      <c r="O84" s="201"/>
      <c r="R84" s="198"/>
      <c r="S84" s="198"/>
      <c r="T84" s="198"/>
      <c r="U84" s="198"/>
      <c r="V84" s="198"/>
      <c r="W84" s="198"/>
      <c r="X84" s="198"/>
      <c r="Y84" s="209"/>
      <c r="Z84" s="210"/>
      <c r="AA84" s="198"/>
      <c r="AB84" s="198"/>
    </row>
    <row r="85" spans="2:35" ht="25.5" customHeight="1" x14ac:dyDescent="0.2">
      <c r="B85" s="207"/>
      <c r="C85" s="286"/>
      <c r="D85" s="257"/>
      <c r="E85" s="257"/>
      <c r="F85" s="257"/>
      <c r="G85" s="257"/>
      <c r="H85" s="257"/>
      <c r="I85" s="257"/>
      <c r="J85" s="257"/>
      <c r="K85" s="257"/>
      <c r="M85" s="201"/>
      <c r="N85" s="201"/>
      <c r="O85" s="201"/>
      <c r="R85" s="198"/>
      <c r="S85" s="198"/>
      <c r="T85" s="198"/>
      <c r="U85" s="198"/>
      <c r="V85" s="198"/>
      <c r="W85" s="198"/>
      <c r="X85" s="198"/>
      <c r="Y85" s="209"/>
      <c r="Z85" s="210"/>
      <c r="AA85" s="198"/>
      <c r="AB85" s="198"/>
    </row>
    <row r="86" spans="2:35" ht="17.25" customHeight="1" x14ac:dyDescent="0.2">
      <c r="B86" s="207"/>
      <c r="C86" s="257"/>
      <c r="D86" s="257"/>
      <c r="E86" s="257"/>
      <c r="F86" s="257"/>
      <c r="G86" s="257"/>
      <c r="H86" s="257"/>
      <c r="I86" s="257"/>
      <c r="J86" s="257"/>
      <c r="K86" s="257"/>
      <c r="L86" s="288"/>
      <c r="M86" s="274"/>
      <c r="N86" s="257"/>
      <c r="O86" s="257"/>
      <c r="Q86" s="198"/>
      <c r="R86" s="198"/>
      <c r="S86" s="198"/>
      <c r="T86" s="198"/>
      <c r="U86" s="198"/>
      <c r="V86" s="198"/>
      <c r="W86" s="198"/>
      <c r="X86" s="198"/>
      <c r="Y86" s="209"/>
      <c r="Z86" s="210"/>
      <c r="AA86" s="198"/>
      <c r="AB86" s="198"/>
    </row>
    <row r="87" spans="2:35" ht="17.25" customHeight="1" x14ac:dyDescent="0.2">
      <c r="B87" s="207"/>
      <c r="C87" s="218"/>
      <c r="L87" s="288"/>
      <c r="M87" s="274"/>
      <c r="N87" s="257"/>
      <c r="O87" s="257"/>
      <c r="Q87" s="198"/>
      <c r="R87" s="198"/>
      <c r="S87" s="198"/>
      <c r="T87" s="198"/>
      <c r="U87" s="198"/>
      <c r="V87" s="198"/>
      <c r="W87" s="198"/>
      <c r="X87" s="198"/>
      <c r="Y87" s="209"/>
      <c r="Z87" s="210"/>
      <c r="AA87" s="198"/>
      <c r="AB87" s="198"/>
    </row>
    <row r="88" spans="2:35" ht="20.25" customHeight="1" x14ac:dyDescent="0.2">
      <c r="B88" s="207"/>
      <c r="C88" s="270"/>
      <c r="D88" s="270"/>
      <c r="E88" s="270"/>
      <c r="F88" s="270"/>
      <c r="G88" s="270"/>
      <c r="H88" s="172"/>
      <c r="K88" s="198"/>
      <c r="L88" s="288"/>
      <c r="M88" s="257"/>
      <c r="N88" s="257"/>
      <c r="O88" s="257"/>
      <c r="Q88" s="216"/>
      <c r="Y88" s="209"/>
      <c r="Z88" s="210"/>
      <c r="AA88" s="198"/>
      <c r="AB88" s="198"/>
    </row>
    <row r="89" spans="2:35" ht="15.75" customHeight="1" x14ac:dyDescent="0.2">
      <c r="B89" s="207"/>
      <c r="C89" s="289"/>
      <c r="D89" s="289"/>
      <c r="E89" s="289"/>
      <c r="F89" s="262"/>
      <c r="G89" s="219"/>
      <c r="H89" s="201"/>
      <c r="I89" s="201"/>
      <c r="J89" s="201"/>
      <c r="K89" s="198"/>
      <c r="L89" s="274"/>
      <c r="M89" s="220"/>
      <c r="N89" s="221"/>
      <c r="O89" s="222"/>
      <c r="Q89" s="171"/>
      <c r="Y89" s="209"/>
      <c r="Z89" s="210"/>
      <c r="AA89" s="198"/>
      <c r="AB89" s="198"/>
    </row>
    <row r="90" spans="2:35" ht="22.5" customHeight="1" x14ac:dyDescent="0.2">
      <c r="B90" s="207"/>
      <c r="C90" s="294"/>
      <c r="D90" s="295"/>
      <c r="E90" s="296"/>
      <c r="F90" s="257"/>
      <c r="G90" s="257"/>
      <c r="H90" s="257"/>
      <c r="I90" s="296"/>
      <c r="J90" s="257"/>
      <c r="K90" s="257"/>
      <c r="L90" s="257"/>
      <c r="M90" s="257"/>
      <c r="N90" s="257"/>
      <c r="O90" s="257"/>
      <c r="Q90" s="223"/>
      <c r="R90" s="297"/>
      <c r="S90" s="297"/>
      <c r="T90" s="297"/>
      <c r="U90" s="297"/>
      <c r="V90" s="297"/>
      <c r="W90" s="297"/>
      <c r="X90" s="297"/>
      <c r="Y90" s="297"/>
      <c r="Z90" s="213"/>
      <c r="AA90" s="198"/>
      <c r="AB90" s="214"/>
      <c r="AC90" s="214"/>
    </row>
    <row r="91" spans="2:35" ht="42.75" customHeight="1" x14ac:dyDescent="0.2">
      <c r="B91" s="207"/>
      <c r="C91" s="262"/>
      <c r="D91" s="262"/>
      <c r="E91" s="257"/>
      <c r="F91" s="257"/>
      <c r="G91" s="257"/>
      <c r="H91" s="257"/>
      <c r="I91" s="262"/>
      <c r="J91" s="262"/>
      <c r="K91" s="262"/>
      <c r="L91" s="262"/>
      <c r="M91" s="262"/>
      <c r="N91" s="262"/>
      <c r="O91" s="262"/>
      <c r="P91" s="224"/>
      <c r="Q91" s="225"/>
      <c r="R91" s="271"/>
      <c r="S91" s="271"/>
      <c r="T91" s="271"/>
      <c r="U91" s="271"/>
      <c r="V91" s="271"/>
      <c r="W91" s="271"/>
      <c r="X91" s="271"/>
      <c r="Y91" s="271"/>
      <c r="Z91" s="224"/>
      <c r="AA91" s="224"/>
      <c r="AB91" s="224"/>
      <c r="AC91" s="224"/>
      <c r="AI91" s="191"/>
    </row>
    <row r="92" spans="2:35" ht="42.75" customHeight="1" x14ac:dyDescent="0.2">
      <c r="B92" s="207"/>
      <c r="C92" s="262"/>
      <c r="D92" s="262"/>
      <c r="E92" s="257"/>
      <c r="F92" s="257"/>
      <c r="G92" s="257"/>
      <c r="H92" s="257"/>
      <c r="I92" s="262"/>
      <c r="J92" s="262"/>
      <c r="K92" s="262"/>
      <c r="L92" s="262"/>
      <c r="M92" s="262"/>
      <c r="N92" s="262"/>
      <c r="O92" s="262"/>
      <c r="P92" s="224"/>
      <c r="Q92" s="225"/>
      <c r="R92" s="271"/>
      <c r="S92" s="271"/>
      <c r="T92" s="271"/>
      <c r="U92" s="271"/>
      <c r="V92" s="271"/>
      <c r="W92" s="271"/>
      <c r="X92" s="271"/>
      <c r="Y92" s="271"/>
      <c r="Z92" s="224"/>
      <c r="AA92" s="224"/>
      <c r="AB92" s="224"/>
      <c r="AC92" s="224"/>
      <c r="AI92" s="191"/>
    </row>
    <row r="93" spans="2:35" ht="42.75" customHeight="1" x14ac:dyDescent="0.2">
      <c r="B93" s="207"/>
      <c r="C93" s="262"/>
      <c r="D93" s="262"/>
      <c r="E93" s="257"/>
      <c r="F93" s="257"/>
      <c r="G93" s="257"/>
      <c r="H93" s="257"/>
      <c r="I93" s="262"/>
      <c r="J93" s="262"/>
      <c r="K93" s="262"/>
      <c r="L93" s="262"/>
      <c r="M93" s="262"/>
      <c r="N93" s="262"/>
      <c r="O93" s="262"/>
      <c r="P93" s="224"/>
      <c r="Q93" s="225"/>
      <c r="R93" s="271"/>
      <c r="S93" s="271"/>
      <c r="T93" s="271"/>
      <c r="U93" s="271"/>
      <c r="V93" s="271"/>
      <c r="W93" s="271"/>
      <c r="X93" s="271"/>
      <c r="Y93" s="271"/>
      <c r="Z93" s="224"/>
      <c r="AA93" s="224"/>
      <c r="AB93" s="224"/>
      <c r="AC93" s="224"/>
      <c r="AI93" s="191"/>
    </row>
    <row r="94" spans="2:35" ht="42.75" customHeight="1" x14ac:dyDescent="0.2">
      <c r="B94" s="207"/>
      <c r="C94" s="262"/>
      <c r="D94" s="262"/>
      <c r="E94" s="257"/>
      <c r="F94" s="257"/>
      <c r="G94" s="257"/>
      <c r="H94" s="257"/>
      <c r="I94" s="262"/>
      <c r="J94" s="262"/>
      <c r="K94" s="262"/>
      <c r="L94" s="262"/>
      <c r="M94" s="262"/>
      <c r="N94" s="262"/>
      <c r="O94" s="262"/>
      <c r="P94" s="224"/>
      <c r="Q94" s="225"/>
      <c r="R94" s="271"/>
      <c r="S94" s="271"/>
      <c r="T94" s="271"/>
      <c r="U94" s="271"/>
      <c r="V94" s="271"/>
      <c r="W94" s="271"/>
      <c r="X94" s="271"/>
      <c r="Y94" s="271"/>
      <c r="Z94" s="224"/>
      <c r="AA94" s="224"/>
      <c r="AB94" s="224"/>
      <c r="AC94" s="224"/>
      <c r="AI94" s="191"/>
    </row>
    <row r="95" spans="2:35" ht="42.75" customHeight="1" x14ac:dyDescent="0.2">
      <c r="B95" s="207"/>
      <c r="C95" s="262"/>
      <c r="D95" s="262"/>
      <c r="E95" s="257"/>
      <c r="F95" s="257"/>
      <c r="G95" s="257"/>
      <c r="H95" s="257"/>
      <c r="I95" s="262"/>
      <c r="J95" s="262"/>
      <c r="K95" s="262"/>
      <c r="L95" s="262"/>
      <c r="M95" s="262"/>
      <c r="N95" s="262"/>
      <c r="O95" s="262"/>
      <c r="P95" s="224"/>
      <c r="Q95" s="225"/>
      <c r="R95" s="271"/>
      <c r="S95" s="271"/>
      <c r="T95" s="271"/>
      <c r="U95" s="271"/>
      <c r="V95" s="271"/>
      <c r="W95" s="271"/>
      <c r="X95" s="271"/>
      <c r="Y95" s="271"/>
      <c r="Z95" s="224"/>
      <c r="AA95" s="224"/>
      <c r="AB95" s="224"/>
      <c r="AC95" s="224"/>
      <c r="AI95" s="191"/>
    </row>
    <row r="96" spans="2:35" ht="42.75" customHeight="1" x14ac:dyDescent="0.2">
      <c r="B96" s="207"/>
      <c r="C96" s="262"/>
      <c r="D96" s="262"/>
      <c r="E96" s="257"/>
      <c r="F96" s="257"/>
      <c r="G96" s="257"/>
      <c r="H96" s="257"/>
      <c r="I96" s="262"/>
      <c r="J96" s="262"/>
      <c r="K96" s="262"/>
      <c r="L96" s="262"/>
      <c r="M96" s="262"/>
      <c r="N96" s="262"/>
      <c r="O96" s="262"/>
      <c r="P96" s="224"/>
      <c r="Q96" s="225"/>
      <c r="R96" s="271"/>
      <c r="S96" s="271"/>
      <c r="T96" s="271"/>
      <c r="U96" s="271"/>
      <c r="V96" s="271"/>
      <c r="W96" s="271"/>
      <c r="X96" s="271"/>
      <c r="Y96" s="271"/>
      <c r="Z96" s="224"/>
      <c r="AA96" s="224"/>
      <c r="AB96" s="224"/>
      <c r="AC96" s="224"/>
      <c r="AI96" s="191"/>
    </row>
    <row r="97" spans="2:35" ht="42.75" customHeight="1" x14ac:dyDescent="0.2">
      <c r="B97" s="207"/>
      <c r="C97" s="262"/>
      <c r="D97" s="262"/>
      <c r="E97" s="257"/>
      <c r="F97" s="257"/>
      <c r="G97" s="257"/>
      <c r="H97" s="257"/>
      <c r="I97" s="262"/>
      <c r="J97" s="262"/>
      <c r="K97" s="262"/>
      <c r="L97" s="262"/>
      <c r="M97" s="262"/>
      <c r="N97" s="262"/>
      <c r="O97" s="262"/>
      <c r="P97" s="224"/>
      <c r="Q97" s="225"/>
      <c r="R97" s="271"/>
      <c r="S97" s="271"/>
      <c r="T97" s="271"/>
      <c r="U97" s="271"/>
      <c r="V97" s="271"/>
      <c r="W97" s="271"/>
      <c r="X97" s="271"/>
      <c r="Y97" s="271"/>
      <c r="Z97" s="224"/>
      <c r="AA97" s="224"/>
      <c r="AB97" s="224"/>
      <c r="AC97" s="224"/>
      <c r="AI97" s="191"/>
    </row>
    <row r="98" spans="2:35" ht="42.75" customHeight="1" x14ac:dyDescent="0.2">
      <c r="B98" s="207"/>
      <c r="C98" s="262"/>
      <c r="D98" s="262"/>
      <c r="E98" s="257"/>
      <c r="F98" s="257"/>
      <c r="G98" s="257"/>
      <c r="H98" s="257"/>
      <c r="I98" s="262"/>
      <c r="J98" s="262"/>
      <c r="K98" s="262"/>
      <c r="L98" s="262"/>
      <c r="M98" s="262"/>
      <c r="N98" s="262"/>
      <c r="O98" s="262"/>
      <c r="P98" s="224"/>
      <c r="Q98" s="225"/>
      <c r="R98" s="271"/>
      <c r="S98" s="271"/>
      <c r="T98" s="271"/>
      <c r="U98" s="271"/>
      <c r="V98" s="271"/>
      <c r="W98" s="271"/>
      <c r="X98" s="271"/>
      <c r="Y98" s="271"/>
      <c r="Z98" s="224"/>
      <c r="AA98" s="224"/>
      <c r="AB98" s="224"/>
      <c r="AC98" s="224"/>
      <c r="AI98" s="191"/>
    </row>
    <row r="99" spans="2:35" ht="42.75" customHeight="1" x14ac:dyDescent="0.2">
      <c r="B99" s="207"/>
      <c r="C99" s="262"/>
      <c r="D99" s="262"/>
      <c r="E99" s="257"/>
      <c r="F99" s="257"/>
      <c r="G99" s="257"/>
      <c r="H99" s="257"/>
      <c r="I99" s="262"/>
      <c r="J99" s="262"/>
      <c r="K99" s="262"/>
      <c r="L99" s="262"/>
      <c r="M99" s="262"/>
      <c r="N99" s="262"/>
      <c r="O99" s="262"/>
      <c r="P99" s="224"/>
      <c r="Q99" s="225"/>
      <c r="R99" s="271"/>
      <c r="S99" s="271"/>
      <c r="T99" s="271"/>
      <c r="U99" s="271"/>
      <c r="V99" s="271"/>
      <c r="W99" s="271"/>
      <c r="X99" s="271"/>
      <c r="Y99" s="271"/>
      <c r="Z99" s="224"/>
      <c r="AA99" s="224"/>
      <c r="AB99" s="224"/>
      <c r="AC99" s="224"/>
      <c r="AI99" s="191"/>
    </row>
    <row r="100" spans="2:35" ht="42.75" customHeight="1" x14ac:dyDescent="0.2">
      <c r="B100" s="207"/>
      <c r="C100" s="262"/>
      <c r="D100" s="262"/>
      <c r="E100" s="257"/>
      <c r="F100" s="257"/>
      <c r="G100" s="257"/>
      <c r="H100" s="257"/>
      <c r="I100" s="262"/>
      <c r="J100" s="262"/>
      <c r="K100" s="262"/>
      <c r="L100" s="262"/>
      <c r="M100" s="262"/>
      <c r="N100" s="262"/>
      <c r="O100" s="262"/>
      <c r="P100" s="224"/>
      <c r="Q100" s="225"/>
      <c r="R100" s="271"/>
      <c r="S100" s="271"/>
      <c r="T100" s="271"/>
      <c r="U100" s="271"/>
      <c r="V100" s="271"/>
      <c r="W100" s="271"/>
      <c r="X100" s="271"/>
      <c r="Y100" s="271"/>
      <c r="Z100" s="224"/>
      <c r="AA100" s="224"/>
      <c r="AB100" s="224"/>
      <c r="AC100" s="224"/>
      <c r="AI100" s="191"/>
    </row>
    <row r="101" spans="2:35" ht="34.5" customHeight="1" x14ac:dyDescent="0.2">
      <c r="B101" s="207"/>
      <c r="C101" s="219"/>
      <c r="D101" s="219"/>
      <c r="E101" s="226"/>
      <c r="F101" s="219"/>
      <c r="G101" s="219"/>
      <c r="H101" s="201"/>
      <c r="I101" s="262"/>
      <c r="J101" s="262"/>
      <c r="K101" s="262"/>
      <c r="L101" s="262"/>
      <c r="M101" s="262"/>
      <c r="N101" s="262"/>
      <c r="O101" s="262"/>
      <c r="Q101" s="171"/>
      <c r="Y101" s="209"/>
      <c r="Z101" s="210"/>
      <c r="AA101" s="198"/>
      <c r="AB101" s="198"/>
    </row>
    <row r="102" spans="2:35" ht="29.25" customHeight="1" x14ac:dyDescent="0.2">
      <c r="B102" s="207"/>
      <c r="C102" s="219"/>
      <c r="D102" s="219"/>
      <c r="E102" s="226"/>
      <c r="F102" s="219"/>
      <c r="G102" s="219"/>
      <c r="H102" s="201"/>
      <c r="I102" s="226"/>
      <c r="J102" s="226"/>
      <c r="K102" s="226"/>
      <c r="L102" s="226"/>
      <c r="M102" s="226"/>
      <c r="N102" s="226"/>
      <c r="O102" s="226"/>
      <c r="Q102" s="172"/>
      <c r="Y102" s="209"/>
      <c r="Z102" s="210"/>
      <c r="AA102" s="198"/>
      <c r="AB102" s="198"/>
    </row>
    <row r="103" spans="2:35" ht="19.5" customHeight="1" x14ac:dyDescent="0.2">
      <c r="C103" s="200"/>
      <c r="D103" s="200"/>
      <c r="E103" s="200"/>
      <c r="F103" s="200"/>
      <c r="G103" s="200"/>
      <c r="H103" s="200"/>
      <c r="I103" s="200"/>
      <c r="J103" s="200"/>
      <c r="K103" s="227"/>
      <c r="M103" s="228"/>
      <c r="N103" s="228"/>
      <c r="O103" s="228"/>
      <c r="Q103" s="229"/>
      <c r="S103" s="201"/>
      <c r="V103" s="182"/>
      <c r="W103" s="182"/>
      <c r="X103" s="227"/>
      <c r="AE103" s="227"/>
    </row>
    <row r="104" spans="2:35" x14ac:dyDescent="0.2">
      <c r="C104" s="200"/>
      <c r="D104" s="200"/>
      <c r="E104" s="200"/>
      <c r="F104" s="200"/>
      <c r="G104" s="200"/>
      <c r="H104" s="200"/>
      <c r="I104" s="200"/>
      <c r="J104" s="200"/>
      <c r="K104" s="227"/>
      <c r="M104" s="228"/>
      <c r="N104" s="228"/>
      <c r="O104" s="228"/>
      <c r="Q104" s="229"/>
      <c r="S104" s="201"/>
      <c r="V104" s="182"/>
      <c r="W104" s="182"/>
      <c r="X104" s="227"/>
      <c r="AE104" s="227"/>
    </row>
    <row r="105" spans="2:35" ht="18" x14ac:dyDescent="0.2">
      <c r="C105" s="270"/>
      <c r="D105" s="270"/>
      <c r="E105" s="270"/>
      <c r="F105" s="270"/>
      <c r="G105" s="270"/>
      <c r="I105" s="230"/>
      <c r="J105" s="230"/>
      <c r="K105" s="230"/>
      <c r="T105" s="198"/>
      <c r="U105" s="198"/>
      <c r="V105" s="198"/>
      <c r="X105" s="198"/>
    </row>
    <row r="106" spans="2:35" ht="26.25" customHeight="1" x14ac:dyDescent="0.2">
      <c r="C106" s="298"/>
      <c r="D106" s="287"/>
      <c r="E106" s="287"/>
      <c r="F106" s="287"/>
      <c r="G106" s="287"/>
      <c r="H106" s="287"/>
      <c r="I106" s="287"/>
      <c r="J106" s="287"/>
      <c r="K106" s="230"/>
      <c r="T106" s="198"/>
      <c r="U106" s="198"/>
      <c r="V106" s="198"/>
      <c r="X106" s="198"/>
    </row>
    <row r="107" spans="2:35" x14ac:dyDescent="0.2">
      <c r="C107" s="171"/>
      <c r="I107" s="230"/>
      <c r="J107" s="230"/>
      <c r="K107" s="230"/>
      <c r="L107" s="172"/>
      <c r="Q107" s="171"/>
      <c r="V107" s="198"/>
      <c r="W107" s="198"/>
      <c r="X107" s="198"/>
    </row>
    <row r="108" spans="2:35" ht="19.5" customHeight="1" x14ac:dyDescent="0.2">
      <c r="C108" s="255"/>
      <c r="D108" s="255"/>
      <c r="E108" s="255"/>
      <c r="F108" s="255"/>
      <c r="G108" s="255"/>
      <c r="H108" s="255"/>
      <c r="I108" s="255"/>
      <c r="J108" s="255"/>
      <c r="K108" s="230"/>
      <c r="L108" s="172"/>
      <c r="Q108" s="255"/>
      <c r="R108" s="255"/>
      <c r="S108" s="255"/>
      <c r="T108" s="255"/>
      <c r="U108" s="231"/>
      <c r="V108" s="198"/>
    </row>
    <row r="109" spans="2:35" ht="19.5" customHeight="1" x14ac:dyDescent="0.2">
      <c r="C109" s="299"/>
      <c r="D109" s="299"/>
      <c r="E109" s="299"/>
      <c r="F109" s="299"/>
      <c r="G109" s="299"/>
      <c r="H109" s="299"/>
      <c r="I109" s="299"/>
      <c r="J109" s="299"/>
      <c r="K109" s="230"/>
      <c r="L109" s="172"/>
      <c r="V109" s="198"/>
      <c r="AH109" s="198"/>
      <c r="AI109" s="198"/>
    </row>
    <row r="110" spans="2:35" ht="19.5" customHeight="1" x14ac:dyDescent="0.2">
      <c r="C110" s="299"/>
      <c r="D110" s="299"/>
      <c r="E110" s="299"/>
      <c r="F110" s="299"/>
      <c r="G110" s="299"/>
      <c r="H110" s="299"/>
      <c r="I110" s="299"/>
      <c r="J110" s="299"/>
      <c r="L110" s="172"/>
      <c r="V110" s="198"/>
      <c r="Y110" s="300"/>
      <c r="Z110" s="300"/>
      <c r="AA110" s="300"/>
      <c r="AB110" s="300"/>
      <c r="AC110" s="300"/>
      <c r="AH110" s="198"/>
      <c r="AI110" s="198"/>
    </row>
    <row r="111" spans="2:35" ht="19.5" customHeight="1" x14ac:dyDescent="0.2">
      <c r="C111" s="299"/>
      <c r="D111" s="299"/>
      <c r="E111" s="299"/>
      <c r="F111" s="299"/>
      <c r="G111" s="299"/>
      <c r="H111" s="299"/>
      <c r="I111" s="299"/>
      <c r="J111" s="299"/>
      <c r="L111" s="172"/>
      <c r="V111" s="198"/>
      <c r="Y111" s="300"/>
      <c r="Z111" s="300"/>
      <c r="AA111" s="300"/>
      <c r="AB111" s="300"/>
      <c r="AC111" s="300"/>
      <c r="AH111" s="198"/>
      <c r="AI111" s="198"/>
    </row>
    <row r="112" spans="2:35" ht="12.75" customHeight="1" x14ac:dyDescent="0.2">
      <c r="K112" s="227"/>
      <c r="Q112" s="227"/>
      <c r="R112" s="227"/>
      <c r="S112" s="227"/>
      <c r="T112" s="227"/>
      <c r="U112" s="227"/>
      <c r="V112" s="198"/>
      <c r="Y112" s="300"/>
      <c r="Z112" s="300"/>
      <c r="AA112" s="300"/>
      <c r="AB112" s="300"/>
      <c r="AC112" s="300"/>
      <c r="AH112" s="198"/>
      <c r="AI112" s="198"/>
    </row>
    <row r="113" spans="3:35" ht="19.5" customHeight="1" x14ac:dyDescent="0.2">
      <c r="C113" s="171"/>
      <c r="Q113" s="171"/>
      <c r="V113" s="198"/>
      <c r="Y113" s="300"/>
      <c r="Z113" s="300"/>
      <c r="AA113" s="300"/>
      <c r="AB113" s="300"/>
      <c r="AC113" s="300"/>
      <c r="AH113" s="198"/>
      <c r="AI113" s="198"/>
    </row>
    <row r="114" spans="3:35" ht="19.5" customHeight="1" x14ac:dyDescent="0.2">
      <c r="C114" s="255"/>
      <c r="D114" s="255"/>
      <c r="E114" s="255"/>
      <c r="F114" s="255"/>
      <c r="G114" s="255"/>
      <c r="H114" s="255"/>
      <c r="I114" s="255"/>
      <c r="J114" s="255"/>
      <c r="Q114" s="255"/>
      <c r="R114" s="255"/>
      <c r="S114" s="255"/>
      <c r="T114" s="255"/>
      <c r="U114" s="231"/>
      <c r="V114" s="198"/>
      <c r="Y114" s="300"/>
      <c r="Z114" s="300"/>
      <c r="AA114" s="300"/>
      <c r="AB114" s="300"/>
      <c r="AC114" s="300"/>
    </row>
    <row r="115" spans="3:35" ht="19.5" customHeight="1" x14ac:dyDescent="0.2">
      <c r="C115" s="299"/>
      <c r="D115" s="299"/>
      <c r="E115" s="299"/>
      <c r="F115" s="299"/>
      <c r="G115" s="299"/>
      <c r="H115" s="299"/>
      <c r="I115" s="299"/>
      <c r="J115" s="299"/>
      <c r="V115" s="198"/>
      <c r="Y115" s="300"/>
      <c r="Z115" s="300"/>
      <c r="AA115" s="300"/>
      <c r="AB115" s="300"/>
      <c r="AC115" s="300"/>
      <c r="AH115" s="198"/>
      <c r="AI115" s="198"/>
    </row>
    <row r="116" spans="3:35" ht="19.5" customHeight="1" x14ac:dyDescent="0.2">
      <c r="C116" s="299"/>
      <c r="D116" s="299"/>
      <c r="E116" s="299"/>
      <c r="F116" s="299"/>
      <c r="G116" s="299"/>
      <c r="H116" s="299"/>
      <c r="I116" s="299"/>
      <c r="J116" s="299"/>
      <c r="V116" s="198"/>
      <c r="Y116" s="300"/>
      <c r="Z116" s="300"/>
      <c r="AA116" s="300"/>
      <c r="AB116" s="300"/>
      <c r="AC116" s="300"/>
      <c r="AH116" s="198"/>
      <c r="AI116" s="198"/>
    </row>
    <row r="117" spans="3:35" ht="19.5" customHeight="1" x14ac:dyDescent="0.2">
      <c r="C117" s="299"/>
      <c r="D117" s="299"/>
      <c r="E117" s="299"/>
      <c r="F117" s="299"/>
      <c r="G117" s="299"/>
      <c r="H117" s="299"/>
      <c r="I117" s="299"/>
      <c r="J117" s="299"/>
      <c r="V117" s="198"/>
      <c r="Y117" s="300"/>
      <c r="Z117" s="300"/>
      <c r="AA117" s="300"/>
      <c r="AB117" s="300"/>
      <c r="AC117" s="300"/>
      <c r="AH117" s="198"/>
      <c r="AI117" s="198"/>
    </row>
    <row r="118" spans="3:35" ht="19.5" customHeight="1" x14ac:dyDescent="0.2">
      <c r="V118" s="198"/>
      <c r="Y118" s="300"/>
      <c r="Z118" s="300"/>
      <c r="AA118" s="300"/>
      <c r="AB118" s="300"/>
      <c r="AC118" s="300"/>
      <c r="AH118" s="198"/>
      <c r="AI118" s="198"/>
    </row>
    <row r="119" spans="3:35" ht="19.5" customHeight="1" x14ac:dyDescent="0.2">
      <c r="C119" s="171"/>
      <c r="Q119" s="171"/>
      <c r="V119" s="198"/>
      <c r="Y119" s="300"/>
      <c r="Z119" s="300"/>
      <c r="AA119" s="300"/>
      <c r="AB119" s="300"/>
      <c r="AC119" s="300"/>
      <c r="AH119" s="198"/>
      <c r="AI119" s="198"/>
    </row>
    <row r="120" spans="3:35" ht="19.5" customHeight="1" x14ac:dyDescent="0.2">
      <c r="C120" s="255"/>
      <c r="D120" s="255"/>
      <c r="E120" s="255"/>
      <c r="F120" s="255"/>
      <c r="G120" s="255"/>
      <c r="H120" s="255"/>
      <c r="I120" s="255"/>
      <c r="J120" s="255"/>
      <c r="Q120" s="262"/>
      <c r="R120" s="262"/>
      <c r="S120" s="262"/>
      <c r="T120" s="262"/>
      <c r="U120" s="231"/>
      <c r="V120" s="198"/>
      <c r="Y120" s="300"/>
      <c r="Z120" s="300"/>
      <c r="AA120" s="300"/>
      <c r="AB120" s="300"/>
      <c r="AC120" s="300"/>
    </row>
    <row r="121" spans="3:35" ht="19.5" customHeight="1" x14ac:dyDescent="0.2">
      <c r="C121" s="299"/>
      <c r="D121" s="299"/>
      <c r="E121" s="299"/>
      <c r="F121" s="299"/>
      <c r="G121" s="299"/>
      <c r="H121" s="299"/>
      <c r="I121" s="299"/>
      <c r="J121" s="299"/>
      <c r="V121" s="198"/>
      <c r="Y121" s="300"/>
      <c r="Z121" s="300"/>
      <c r="AA121" s="300"/>
      <c r="AB121" s="300"/>
      <c r="AC121" s="300"/>
      <c r="AH121" s="198"/>
      <c r="AI121" s="198"/>
    </row>
    <row r="122" spans="3:35" ht="19.5" customHeight="1" x14ac:dyDescent="0.2">
      <c r="C122" s="299"/>
      <c r="D122" s="299"/>
      <c r="E122" s="299"/>
      <c r="F122" s="299"/>
      <c r="G122" s="299"/>
      <c r="H122" s="299"/>
      <c r="I122" s="299"/>
      <c r="J122" s="299"/>
      <c r="V122" s="198"/>
      <c r="Y122" s="300"/>
      <c r="Z122" s="300"/>
      <c r="AA122" s="300"/>
      <c r="AB122" s="300"/>
      <c r="AC122" s="300"/>
      <c r="AH122" s="198"/>
      <c r="AI122" s="198"/>
    </row>
    <row r="123" spans="3:35" ht="19.5" customHeight="1" x14ac:dyDescent="0.2">
      <c r="C123" s="299"/>
      <c r="D123" s="299"/>
      <c r="E123" s="299"/>
      <c r="F123" s="299"/>
      <c r="G123" s="299"/>
      <c r="H123" s="299"/>
      <c r="I123" s="299"/>
      <c r="J123" s="299"/>
      <c r="V123" s="198"/>
      <c r="Y123" s="300"/>
      <c r="Z123" s="300"/>
      <c r="AA123" s="300"/>
      <c r="AB123" s="300"/>
      <c r="AC123" s="300"/>
      <c r="AH123" s="198"/>
      <c r="AI123" s="198"/>
    </row>
    <row r="124" spans="3:35" ht="19.5" customHeight="1" x14ac:dyDescent="0.2">
      <c r="C124" s="299"/>
      <c r="D124" s="299"/>
      <c r="E124" s="299"/>
      <c r="F124" s="299"/>
      <c r="G124" s="299"/>
      <c r="H124" s="299"/>
      <c r="I124" s="299"/>
      <c r="J124" s="299"/>
      <c r="V124" s="198"/>
      <c r="Y124" s="300"/>
      <c r="Z124" s="300"/>
      <c r="AA124" s="300"/>
      <c r="AB124" s="300"/>
      <c r="AC124" s="300"/>
      <c r="AH124" s="198"/>
      <c r="AI124" s="198"/>
    </row>
    <row r="125" spans="3:35" ht="19.5" customHeight="1" x14ac:dyDescent="0.2">
      <c r="C125" s="299"/>
      <c r="D125" s="299"/>
      <c r="E125" s="299"/>
      <c r="F125" s="299"/>
      <c r="G125" s="299"/>
      <c r="H125" s="299"/>
      <c r="I125" s="299"/>
      <c r="J125" s="299"/>
      <c r="V125" s="198"/>
      <c r="Y125" s="300"/>
      <c r="Z125" s="300"/>
      <c r="AA125" s="300"/>
      <c r="AB125" s="300"/>
      <c r="AC125" s="300"/>
      <c r="AH125" s="198"/>
      <c r="AI125" s="198"/>
    </row>
    <row r="126" spans="3:35" ht="17.25" customHeight="1" x14ac:dyDescent="0.2">
      <c r="C126" s="232"/>
      <c r="D126" s="232"/>
      <c r="E126" s="232"/>
      <c r="F126" s="232"/>
      <c r="G126" s="232"/>
      <c r="I126" s="201"/>
      <c r="J126" s="201"/>
      <c r="K126" s="201"/>
      <c r="Q126" s="233"/>
      <c r="T126" s="198"/>
      <c r="U126" s="198"/>
      <c r="V126" s="198"/>
      <c r="Y126" s="300"/>
      <c r="Z126" s="300"/>
      <c r="AA126" s="300"/>
      <c r="AB126" s="300"/>
      <c r="AC126" s="300"/>
      <c r="AH126" s="198"/>
      <c r="AI126" s="198"/>
    </row>
    <row r="127" spans="3:35" ht="19.5" customHeight="1" x14ac:dyDescent="0.2">
      <c r="C127" s="171"/>
      <c r="Q127" s="171"/>
      <c r="V127" s="198"/>
      <c r="Y127" s="300"/>
      <c r="Z127" s="300"/>
      <c r="AA127" s="300"/>
      <c r="AB127" s="300"/>
      <c r="AC127" s="300"/>
      <c r="AH127" s="198"/>
      <c r="AI127" s="198"/>
    </row>
    <row r="128" spans="3:35" ht="19.5" customHeight="1" x14ac:dyDescent="0.2">
      <c r="C128" s="255"/>
      <c r="D128" s="255"/>
      <c r="E128" s="255"/>
      <c r="F128" s="255"/>
      <c r="G128" s="255"/>
      <c r="H128" s="255"/>
      <c r="I128" s="255"/>
      <c r="J128" s="255"/>
      <c r="L128" s="172"/>
      <c r="Q128" s="255"/>
      <c r="R128" s="255"/>
      <c r="S128" s="255"/>
      <c r="T128" s="255"/>
      <c r="U128" s="231"/>
      <c r="V128" s="198"/>
      <c r="Y128" s="300"/>
      <c r="Z128" s="300"/>
      <c r="AA128" s="300"/>
      <c r="AB128" s="300"/>
      <c r="AC128" s="300"/>
    </row>
    <row r="129" spans="3:35" ht="19.5" customHeight="1" x14ac:dyDescent="0.2">
      <c r="C129" s="299"/>
      <c r="D129" s="299"/>
      <c r="E129" s="299"/>
      <c r="F129" s="299"/>
      <c r="G129" s="299"/>
      <c r="H129" s="299"/>
      <c r="I129" s="299"/>
      <c r="J129" s="299"/>
      <c r="L129" s="172"/>
      <c r="V129" s="198"/>
      <c r="Y129" s="300"/>
      <c r="Z129" s="300"/>
      <c r="AA129" s="300"/>
      <c r="AB129" s="300"/>
      <c r="AC129" s="300"/>
      <c r="AH129" s="198"/>
      <c r="AI129" s="198"/>
    </row>
    <row r="130" spans="3:35" ht="19.5" customHeight="1" x14ac:dyDescent="0.2">
      <c r="C130" s="299"/>
      <c r="D130" s="299"/>
      <c r="E130" s="299"/>
      <c r="F130" s="299"/>
      <c r="G130" s="299"/>
      <c r="H130" s="299"/>
      <c r="I130" s="299"/>
      <c r="J130" s="299"/>
      <c r="L130" s="172"/>
      <c r="V130" s="198"/>
      <c r="Y130" s="300"/>
      <c r="Z130" s="300"/>
      <c r="AA130" s="300"/>
      <c r="AB130" s="300"/>
      <c r="AC130" s="300"/>
      <c r="AH130" s="198"/>
      <c r="AI130" s="198"/>
    </row>
    <row r="131" spans="3:35" ht="19.5" customHeight="1" x14ac:dyDescent="0.2">
      <c r="C131" s="299"/>
      <c r="D131" s="299"/>
      <c r="E131" s="299"/>
      <c r="F131" s="299"/>
      <c r="G131" s="299"/>
      <c r="H131" s="299"/>
      <c r="I131" s="299"/>
      <c r="J131" s="299"/>
      <c r="L131" s="172"/>
      <c r="V131" s="198"/>
      <c r="Y131" s="300"/>
      <c r="Z131" s="300"/>
      <c r="AA131" s="300"/>
      <c r="AB131" s="300"/>
      <c r="AC131" s="300"/>
      <c r="AH131" s="198"/>
      <c r="AI131" s="198"/>
    </row>
    <row r="132" spans="3:35" ht="19.5" customHeight="1" x14ac:dyDescent="0.2">
      <c r="K132" s="227"/>
      <c r="Q132" s="227"/>
      <c r="R132" s="227"/>
      <c r="S132" s="227"/>
      <c r="T132" s="227"/>
      <c r="U132" s="227"/>
      <c r="V132" s="198"/>
      <c r="Y132" s="300"/>
      <c r="Z132" s="300"/>
      <c r="AA132" s="300"/>
      <c r="AB132" s="300"/>
      <c r="AC132" s="300"/>
      <c r="AH132" s="198"/>
      <c r="AI132" s="198"/>
    </row>
    <row r="133" spans="3:35" ht="17.25" customHeight="1" x14ac:dyDescent="0.2">
      <c r="C133" s="171"/>
      <c r="D133" s="232"/>
      <c r="E133" s="232"/>
      <c r="F133" s="232"/>
      <c r="G133" s="232"/>
      <c r="I133" s="201"/>
      <c r="J133" s="201"/>
      <c r="K133" s="201"/>
      <c r="Q133" s="233"/>
      <c r="T133" s="198"/>
      <c r="U133" s="198"/>
      <c r="V133" s="198"/>
      <c r="Y133" s="300"/>
      <c r="Z133" s="300"/>
      <c r="AA133" s="300"/>
      <c r="AB133" s="300"/>
      <c r="AC133" s="300"/>
      <c r="AH133" s="198"/>
      <c r="AI133" s="198"/>
    </row>
    <row r="134" spans="3:35" s="175" customFormat="1" ht="43.9" customHeight="1" x14ac:dyDescent="0.2">
      <c r="C134" s="255"/>
      <c r="D134" s="255"/>
      <c r="E134" s="255"/>
      <c r="F134" s="255"/>
      <c r="G134" s="255"/>
      <c r="H134" s="255"/>
      <c r="I134" s="255"/>
      <c r="J134" s="255"/>
      <c r="Y134" s="300"/>
      <c r="Z134" s="300"/>
      <c r="AA134" s="300"/>
      <c r="AB134" s="300"/>
      <c r="AC134" s="300"/>
    </row>
    <row r="135" spans="3:35" s="175" customFormat="1" ht="41.25" customHeight="1" x14ac:dyDescent="0.2">
      <c r="C135" s="302"/>
      <c r="D135" s="302"/>
      <c r="E135" s="302"/>
      <c r="F135" s="303"/>
      <c r="G135" s="303"/>
      <c r="H135" s="303"/>
      <c r="I135" s="303"/>
      <c r="J135" s="303"/>
      <c r="Y135" s="300"/>
      <c r="Z135" s="300"/>
      <c r="AA135" s="300"/>
      <c r="AB135" s="300"/>
      <c r="AC135" s="300"/>
    </row>
    <row r="136" spans="3:35" s="175" customFormat="1" ht="41.25" customHeight="1" x14ac:dyDescent="0.2">
      <c r="C136" s="302"/>
      <c r="D136" s="302"/>
      <c r="E136" s="302"/>
      <c r="F136" s="303"/>
      <c r="G136" s="303"/>
      <c r="H136" s="303"/>
      <c r="I136" s="303"/>
      <c r="J136" s="303"/>
      <c r="Y136" s="300"/>
      <c r="Z136" s="300"/>
      <c r="AA136" s="300"/>
      <c r="AB136" s="300"/>
      <c r="AC136" s="300"/>
    </row>
    <row r="137" spans="3:35" s="175" customFormat="1" ht="25.5" customHeight="1" x14ac:dyDescent="0.25">
      <c r="C137" s="303"/>
      <c r="D137" s="303"/>
      <c r="E137" s="303"/>
      <c r="F137" s="303"/>
      <c r="G137" s="303"/>
      <c r="H137" s="303"/>
      <c r="I137" s="303"/>
      <c r="J137" s="303"/>
      <c r="K137" s="234"/>
      <c r="L137" s="234"/>
      <c r="M137" s="234"/>
      <c r="N137" s="234"/>
      <c r="Y137" s="300"/>
      <c r="Z137" s="300"/>
      <c r="AA137" s="300"/>
      <c r="AB137" s="300"/>
      <c r="AC137" s="300"/>
    </row>
    <row r="138" spans="3:35" ht="17.25" customHeight="1" x14ac:dyDescent="0.2">
      <c r="C138" s="232"/>
      <c r="D138" s="232"/>
      <c r="E138" s="232"/>
      <c r="F138" s="232"/>
      <c r="G138" s="232"/>
      <c r="I138" s="201"/>
      <c r="J138" s="201"/>
      <c r="K138" s="201"/>
      <c r="Q138" s="233"/>
      <c r="T138" s="198"/>
      <c r="U138" s="198"/>
      <c r="V138" s="198"/>
      <c r="Y138" s="300"/>
      <c r="Z138" s="300"/>
      <c r="AA138" s="300"/>
      <c r="AB138" s="300"/>
      <c r="AC138" s="300"/>
      <c r="AH138" s="198"/>
      <c r="AI138" s="198"/>
    </row>
    <row r="139" spans="3:35" ht="20.25" customHeight="1" x14ac:dyDescent="0.2">
      <c r="C139" s="270"/>
      <c r="D139" s="270"/>
      <c r="E139" s="270"/>
      <c r="F139" s="270"/>
      <c r="G139" s="270"/>
      <c r="Q139" s="233"/>
      <c r="T139" s="198"/>
      <c r="U139" s="198"/>
      <c r="V139" s="198"/>
      <c r="Y139" s="300"/>
      <c r="Z139" s="300"/>
      <c r="AA139" s="300"/>
      <c r="AB139" s="300"/>
      <c r="AC139" s="300"/>
      <c r="AH139" s="198"/>
      <c r="AI139" s="198"/>
    </row>
    <row r="140" spans="3:35" ht="33" customHeight="1" x14ac:dyDescent="0.2">
      <c r="C140" s="255"/>
      <c r="D140" s="262"/>
      <c r="E140" s="262"/>
      <c r="F140" s="262"/>
      <c r="G140" s="262"/>
      <c r="H140" s="262"/>
      <c r="I140" s="262"/>
      <c r="J140" s="262"/>
      <c r="K140" s="200"/>
      <c r="L140" s="200"/>
      <c r="M140" s="200"/>
      <c r="N140" s="200"/>
      <c r="O140" s="200"/>
      <c r="P140" s="198"/>
      <c r="Q140" s="198"/>
      <c r="R140" s="198"/>
      <c r="S140" s="198"/>
      <c r="T140" s="198"/>
      <c r="U140" s="198"/>
      <c r="V140" s="198"/>
      <c r="Y140" s="300"/>
      <c r="Z140" s="300"/>
      <c r="AA140" s="300"/>
      <c r="AB140" s="300"/>
      <c r="AC140" s="300"/>
      <c r="AH140" s="198"/>
      <c r="AI140" s="198"/>
    </row>
    <row r="141" spans="3:35" ht="17.25" customHeight="1" x14ac:dyDescent="0.2">
      <c r="C141" s="301"/>
      <c r="D141" s="257"/>
      <c r="E141" s="257"/>
      <c r="F141" s="257"/>
      <c r="G141" s="257"/>
      <c r="H141" s="257"/>
      <c r="I141" s="257"/>
      <c r="J141" s="257"/>
      <c r="K141" s="235"/>
      <c r="L141" s="235"/>
      <c r="M141" s="235"/>
      <c r="N141" s="235"/>
      <c r="O141" s="235"/>
      <c r="P141" s="198"/>
      <c r="Q141" s="198"/>
      <c r="R141" s="198"/>
      <c r="S141" s="198"/>
      <c r="T141" s="198"/>
      <c r="U141" s="198"/>
      <c r="V141" s="198"/>
      <c r="Y141" s="300"/>
      <c r="Z141" s="300"/>
      <c r="AA141" s="300"/>
      <c r="AB141" s="300"/>
      <c r="AC141" s="300"/>
      <c r="AH141" s="198"/>
      <c r="AI141" s="198"/>
    </row>
    <row r="142" spans="3:35" ht="12.75" customHeight="1" x14ac:dyDescent="0.2">
      <c r="C142" s="257"/>
      <c r="D142" s="257"/>
      <c r="E142" s="257"/>
      <c r="F142" s="257"/>
      <c r="G142" s="257"/>
      <c r="H142" s="257"/>
      <c r="I142" s="257"/>
      <c r="J142" s="257"/>
      <c r="K142" s="235"/>
      <c r="L142" s="235"/>
      <c r="M142" s="235"/>
      <c r="N142" s="235"/>
      <c r="O142" s="235"/>
      <c r="Y142" s="300"/>
      <c r="Z142" s="300"/>
      <c r="AA142" s="300"/>
      <c r="AB142" s="300"/>
      <c r="AC142" s="300"/>
    </row>
    <row r="143" spans="3:35" ht="12.75" customHeight="1" x14ac:dyDescent="0.2">
      <c r="C143" s="257"/>
      <c r="D143" s="257"/>
      <c r="E143" s="257"/>
      <c r="F143" s="257"/>
      <c r="G143" s="257"/>
      <c r="H143" s="257"/>
      <c r="I143" s="257"/>
      <c r="J143" s="257"/>
      <c r="K143" s="235"/>
      <c r="L143" s="235"/>
      <c r="M143" s="235"/>
      <c r="N143" s="235"/>
      <c r="O143" s="235"/>
      <c r="Y143" s="300"/>
      <c r="Z143" s="300"/>
      <c r="AA143" s="300"/>
      <c r="AB143" s="300"/>
      <c r="AC143" s="300"/>
    </row>
    <row r="144" spans="3:35" ht="12.75" customHeight="1" x14ac:dyDescent="0.2">
      <c r="C144" s="257"/>
      <c r="D144" s="257"/>
      <c r="E144" s="257"/>
      <c r="F144" s="257"/>
      <c r="G144" s="257"/>
      <c r="H144" s="257"/>
      <c r="I144" s="257"/>
      <c r="J144" s="257"/>
      <c r="K144" s="235"/>
      <c r="L144" s="235"/>
      <c r="M144" s="235"/>
      <c r="N144" s="235"/>
      <c r="O144" s="235"/>
      <c r="Y144" s="300"/>
      <c r="Z144" s="300"/>
      <c r="AA144" s="300"/>
      <c r="AB144" s="300"/>
      <c r="AC144" s="300"/>
    </row>
    <row r="145" spans="3:29" ht="12.75" customHeight="1" x14ac:dyDescent="0.2">
      <c r="C145" s="257"/>
      <c r="D145" s="257"/>
      <c r="E145" s="257"/>
      <c r="F145" s="257"/>
      <c r="G145" s="257"/>
      <c r="H145" s="257"/>
      <c r="I145" s="257"/>
      <c r="J145" s="257"/>
      <c r="K145" s="235"/>
      <c r="L145" s="235"/>
      <c r="M145" s="235"/>
      <c r="N145" s="235"/>
      <c r="O145" s="235"/>
      <c r="Y145" s="300"/>
      <c r="Z145" s="300"/>
      <c r="AA145" s="300"/>
      <c r="AB145" s="300"/>
      <c r="AC145" s="300"/>
    </row>
    <row r="146" spans="3:29" ht="12.75" customHeight="1" x14ac:dyDescent="0.2">
      <c r="C146" s="257"/>
      <c r="D146" s="257"/>
      <c r="E146" s="257"/>
      <c r="F146" s="257"/>
      <c r="G146" s="257"/>
      <c r="H146" s="257"/>
      <c r="I146" s="257"/>
      <c r="J146" s="257"/>
      <c r="K146" s="235"/>
      <c r="L146" s="235"/>
      <c r="M146" s="235"/>
      <c r="N146" s="235"/>
      <c r="O146" s="235"/>
      <c r="Y146" s="300"/>
      <c r="Z146" s="300"/>
      <c r="AA146" s="300"/>
      <c r="AB146" s="300"/>
      <c r="AC146" s="300"/>
    </row>
    <row r="147" spans="3:29" ht="12.75" customHeight="1" x14ac:dyDescent="0.2">
      <c r="C147" s="257"/>
      <c r="D147" s="257"/>
      <c r="E147" s="257"/>
      <c r="F147" s="257"/>
      <c r="G147" s="257"/>
      <c r="H147" s="257"/>
      <c r="I147" s="257"/>
      <c r="J147" s="257"/>
      <c r="K147" s="182"/>
      <c r="L147" s="182"/>
      <c r="M147" s="182"/>
      <c r="N147" s="182"/>
      <c r="O147" s="182"/>
      <c r="Y147" s="300"/>
      <c r="Z147" s="300"/>
      <c r="AA147" s="300"/>
      <c r="AB147" s="300"/>
      <c r="AC147" s="300"/>
    </row>
    <row r="148" spans="3:29" ht="12.75" customHeight="1" x14ac:dyDescent="0.2">
      <c r="C148" s="257"/>
      <c r="D148" s="257"/>
      <c r="E148" s="257"/>
      <c r="F148" s="257"/>
      <c r="G148" s="257"/>
      <c r="H148" s="257"/>
      <c r="I148" s="257"/>
      <c r="J148" s="257"/>
      <c r="K148" s="182"/>
      <c r="L148" s="182"/>
      <c r="M148" s="182"/>
      <c r="N148" s="182"/>
      <c r="O148" s="182"/>
      <c r="Y148" s="300"/>
      <c r="Z148" s="300"/>
      <c r="AA148" s="300"/>
      <c r="AB148" s="300"/>
      <c r="AC148" s="300"/>
    </row>
    <row r="149" spans="3:29" ht="12.75" customHeight="1" x14ac:dyDescent="0.2">
      <c r="C149" s="257"/>
      <c r="D149" s="257"/>
      <c r="E149" s="257"/>
      <c r="F149" s="257"/>
      <c r="G149" s="257"/>
      <c r="H149" s="257"/>
      <c r="I149" s="257"/>
      <c r="J149" s="257"/>
      <c r="K149" s="182"/>
      <c r="L149" s="182"/>
      <c r="M149" s="182"/>
      <c r="N149" s="182"/>
      <c r="O149" s="182"/>
      <c r="Y149" s="300"/>
      <c r="Z149" s="300"/>
      <c r="AA149" s="300"/>
      <c r="AB149" s="300"/>
      <c r="AC149" s="300"/>
    </row>
    <row r="150" spans="3:29" ht="15" customHeight="1" x14ac:dyDescent="0.2">
      <c r="C150" s="257"/>
      <c r="D150" s="257"/>
      <c r="E150" s="257"/>
      <c r="F150" s="257"/>
      <c r="G150" s="257"/>
      <c r="H150" s="257"/>
      <c r="I150" s="257"/>
      <c r="J150" s="257"/>
      <c r="K150" s="182"/>
      <c r="L150" s="182"/>
      <c r="M150" s="182"/>
      <c r="N150" s="182"/>
      <c r="O150" s="182"/>
      <c r="Y150" s="300"/>
      <c r="Z150" s="300"/>
      <c r="AA150" s="300"/>
      <c r="AB150" s="300"/>
      <c r="AC150" s="300"/>
    </row>
    <row r="151" spans="3:29" x14ac:dyDescent="0.2">
      <c r="Q151" s="172"/>
      <c r="Y151" s="300"/>
      <c r="Z151" s="300"/>
      <c r="AA151" s="300"/>
      <c r="AB151" s="300"/>
      <c r="AC151" s="300"/>
    </row>
    <row r="152" spans="3:29" ht="15" customHeight="1" x14ac:dyDescent="0.2">
      <c r="C152" s="171"/>
      <c r="N152" s="171"/>
      <c r="Q152" s="171"/>
      <c r="Y152" s="300"/>
      <c r="Z152" s="300"/>
      <c r="AA152" s="300"/>
      <c r="AB152" s="300"/>
      <c r="AC152" s="300"/>
    </row>
    <row r="153" spans="3:29" ht="19.5" customHeight="1" x14ac:dyDescent="0.2">
      <c r="C153" s="255"/>
      <c r="D153" s="255"/>
      <c r="E153" s="255"/>
      <c r="F153" s="255"/>
      <c r="G153" s="255"/>
      <c r="H153" s="255"/>
      <c r="I153" s="255"/>
      <c r="J153" s="255"/>
      <c r="Q153" s="255"/>
      <c r="R153" s="255"/>
      <c r="S153" s="255"/>
      <c r="T153" s="255"/>
      <c r="U153" s="255"/>
      <c r="V153" s="255"/>
      <c r="W153" s="255"/>
      <c r="X153" s="287"/>
      <c r="Y153" s="300"/>
      <c r="Z153" s="300"/>
      <c r="AA153" s="300"/>
      <c r="AB153" s="300"/>
      <c r="AC153" s="300"/>
    </row>
    <row r="154" spans="3:29" ht="19.5" customHeight="1" x14ac:dyDescent="0.2">
      <c r="C154" s="299"/>
      <c r="D154" s="299"/>
      <c r="E154" s="299"/>
      <c r="F154" s="299"/>
      <c r="G154" s="299"/>
      <c r="H154" s="299"/>
      <c r="I154" s="299"/>
      <c r="J154" s="299"/>
      <c r="P154" s="173"/>
      <c r="Q154" s="301"/>
      <c r="R154" s="301"/>
      <c r="S154" s="301"/>
      <c r="T154" s="301"/>
      <c r="U154" s="301"/>
      <c r="V154" s="301"/>
      <c r="W154" s="301"/>
      <c r="X154" s="301"/>
      <c r="Y154" s="300"/>
      <c r="Z154" s="300"/>
      <c r="AA154" s="300"/>
      <c r="AB154" s="300"/>
      <c r="AC154" s="300"/>
    </row>
    <row r="155" spans="3:29" ht="19.5" customHeight="1" x14ac:dyDescent="0.2">
      <c r="C155" s="299"/>
      <c r="D155" s="299"/>
      <c r="E155" s="299"/>
      <c r="F155" s="299"/>
      <c r="G155" s="299"/>
      <c r="H155" s="299"/>
      <c r="I155" s="299"/>
      <c r="J155" s="299"/>
      <c r="Q155" s="301"/>
      <c r="R155" s="301"/>
      <c r="S155" s="301"/>
      <c r="T155" s="301"/>
      <c r="U155" s="301"/>
      <c r="V155" s="301"/>
      <c r="W155" s="301"/>
      <c r="X155" s="301"/>
      <c r="Y155" s="300"/>
      <c r="Z155" s="300"/>
      <c r="AA155" s="300"/>
      <c r="AB155" s="300"/>
      <c r="AC155" s="300"/>
    </row>
    <row r="156" spans="3:29" ht="19.5" customHeight="1" x14ac:dyDescent="0.2">
      <c r="C156" s="299"/>
      <c r="D156" s="299"/>
      <c r="E156" s="299"/>
      <c r="F156" s="299"/>
      <c r="G156" s="299"/>
      <c r="H156" s="299"/>
      <c r="I156" s="299"/>
      <c r="J156" s="299"/>
      <c r="Q156" s="301"/>
      <c r="R156" s="301"/>
      <c r="S156" s="301"/>
      <c r="T156" s="301"/>
      <c r="U156" s="301"/>
      <c r="V156" s="301"/>
      <c r="W156" s="301"/>
      <c r="X156" s="301"/>
      <c r="Y156" s="300"/>
      <c r="Z156" s="300"/>
      <c r="AA156" s="300"/>
      <c r="AB156" s="300"/>
      <c r="AC156" s="300"/>
    </row>
    <row r="157" spans="3:29" ht="19.5" customHeight="1" x14ac:dyDescent="0.2">
      <c r="C157" s="171"/>
      <c r="Q157" s="236"/>
      <c r="R157" s="236"/>
      <c r="S157" s="236"/>
      <c r="T157" s="236"/>
      <c r="U157" s="236"/>
      <c r="V157" s="236"/>
      <c r="Y157" s="300"/>
      <c r="Z157" s="300"/>
      <c r="AA157" s="300"/>
      <c r="AB157" s="300"/>
      <c r="AC157" s="300"/>
    </row>
    <row r="158" spans="3:29" x14ac:dyDescent="0.2">
      <c r="Q158" s="172"/>
      <c r="Y158" s="300"/>
      <c r="Z158" s="300"/>
      <c r="AA158" s="300"/>
      <c r="AB158" s="300"/>
      <c r="AC158" s="300"/>
    </row>
    <row r="159" spans="3:29" ht="19.5" customHeight="1" x14ac:dyDescent="0.2">
      <c r="C159" s="171"/>
      <c r="I159" s="171"/>
      <c r="S159" s="218"/>
      <c r="V159" s="237"/>
      <c r="Y159" s="300"/>
      <c r="Z159" s="300"/>
      <c r="AA159" s="300"/>
      <c r="AB159" s="300"/>
      <c r="AC159" s="300"/>
    </row>
    <row r="160" spans="3:29" ht="19.5" customHeight="1" x14ac:dyDescent="0.2">
      <c r="C160" s="171"/>
      <c r="I160" s="171"/>
      <c r="Q160" s="255"/>
      <c r="R160" s="255"/>
      <c r="S160" s="255"/>
      <c r="T160" s="255"/>
      <c r="U160" s="255"/>
      <c r="V160" s="255"/>
      <c r="W160" s="255"/>
      <c r="X160" s="257"/>
      <c r="Y160" s="238"/>
      <c r="Z160" s="238"/>
      <c r="AA160" s="238"/>
      <c r="AB160" s="238"/>
      <c r="AC160" s="238"/>
    </row>
    <row r="161" spans="3:46" ht="21" customHeight="1" x14ac:dyDescent="0.2">
      <c r="N161" s="172"/>
      <c r="Q161" s="255"/>
      <c r="R161" s="255"/>
      <c r="S161" s="255"/>
      <c r="T161" s="255"/>
      <c r="U161" s="255"/>
      <c r="V161" s="255"/>
      <c r="W161" s="255"/>
      <c r="X161" s="257"/>
      <c r="Y161" s="171"/>
      <c r="Z161" s="171"/>
      <c r="AA161" s="171"/>
      <c r="AB161" s="171"/>
      <c r="AC161" s="171"/>
      <c r="AD161" s="171"/>
      <c r="AE161" s="171"/>
      <c r="AF161" s="171"/>
      <c r="AG161" s="171"/>
      <c r="AH161" s="171"/>
      <c r="AI161" s="171"/>
      <c r="AJ161" s="171"/>
      <c r="AK161" s="171"/>
      <c r="AL161" s="171"/>
      <c r="AM161" s="171"/>
      <c r="AN161" s="171"/>
      <c r="AO161" s="171"/>
      <c r="AP161" s="171"/>
      <c r="AQ161" s="171"/>
      <c r="AR161" s="171"/>
      <c r="AS161" s="171"/>
      <c r="AT161" s="171"/>
    </row>
    <row r="162" spans="3:46" ht="51" customHeight="1" x14ac:dyDescent="0.2">
      <c r="C162" s="305"/>
      <c r="D162" s="305"/>
      <c r="E162" s="305"/>
      <c r="F162" s="305"/>
      <c r="G162" s="305"/>
      <c r="H162" s="305"/>
      <c r="I162" s="305"/>
      <c r="J162" s="305"/>
      <c r="Q162" s="290"/>
      <c r="R162" s="290"/>
      <c r="S162" s="290"/>
      <c r="T162" s="290"/>
      <c r="U162" s="290"/>
      <c r="V162" s="290"/>
      <c r="W162" s="290"/>
      <c r="X162" s="290"/>
      <c r="Y162" s="171"/>
      <c r="Z162" s="171"/>
      <c r="AA162" s="171"/>
      <c r="AB162" s="171"/>
      <c r="AC162" s="171"/>
      <c r="AD162" s="171"/>
      <c r="AE162" s="171"/>
      <c r="AF162" s="171"/>
      <c r="AG162" s="171"/>
      <c r="AH162" s="171"/>
      <c r="AI162" s="171"/>
      <c r="AJ162" s="171"/>
      <c r="AK162" s="171"/>
      <c r="AL162" s="171"/>
      <c r="AM162" s="171"/>
      <c r="AN162" s="171"/>
      <c r="AO162" s="171"/>
      <c r="AP162" s="171"/>
      <c r="AQ162" s="171"/>
      <c r="AR162" s="171"/>
      <c r="AS162" s="171"/>
      <c r="AT162" s="171"/>
    </row>
    <row r="163" spans="3:46" ht="21" customHeight="1" x14ac:dyDescent="0.2">
      <c r="C163" s="239"/>
      <c r="Q163" s="255"/>
      <c r="R163" s="255"/>
      <c r="S163" s="255"/>
      <c r="T163" s="255"/>
      <c r="U163" s="255"/>
      <c r="V163" s="255"/>
      <c r="W163" s="255"/>
      <c r="X163" s="255"/>
      <c r="Y163" s="171"/>
      <c r="Z163" s="171"/>
      <c r="AA163" s="171"/>
      <c r="AB163" s="171"/>
      <c r="AC163" s="171"/>
      <c r="AD163" s="171"/>
      <c r="AE163" s="171"/>
      <c r="AF163" s="171"/>
      <c r="AG163" s="171"/>
      <c r="AH163" s="171"/>
      <c r="AI163" s="171"/>
      <c r="AJ163" s="171"/>
      <c r="AK163" s="171"/>
      <c r="AL163" s="171"/>
      <c r="AM163" s="171"/>
      <c r="AN163" s="171"/>
      <c r="AO163" s="171"/>
      <c r="AP163" s="171"/>
      <c r="AQ163" s="171"/>
      <c r="AR163" s="171"/>
      <c r="AS163" s="171"/>
      <c r="AT163" s="171"/>
    </row>
    <row r="164" spans="3:46" ht="21.75" customHeight="1" x14ac:dyDescent="0.2">
      <c r="C164" s="182"/>
      <c r="D164" s="182"/>
      <c r="E164" s="182"/>
      <c r="F164" s="182"/>
      <c r="G164" s="182"/>
      <c r="H164" s="182"/>
      <c r="I164" s="182"/>
      <c r="J164" s="182"/>
      <c r="K164" s="182"/>
      <c r="L164" s="182"/>
      <c r="M164" s="182"/>
      <c r="N164" s="182"/>
      <c r="Q164" s="301"/>
      <c r="R164" s="301"/>
      <c r="S164" s="301"/>
      <c r="T164" s="301"/>
      <c r="U164" s="301"/>
      <c r="V164" s="301"/>
      <c r="W164" s="301"/>
      <c r="X164" s="301"/>
      <c r="Y164" s="195"/>
      <c r="Z164" s="195"/>
      <c r="AA164" s="195"/>
      <c r="AB164" s="195"/>
      <c r="AC164" s="195"/>
      <c r="AD164" s="195"/>
      <c r="AE164" s="195"/>
      <c r="AF164" s="195"/>
      <c r="AG164" s="195"/>
      <c r="AH164" s="195"/>
      <c r="AJ164" s="195"/>
      <c r="AK164" s="240"/>
    </row>
    <row r="165" spans="3:46" ht="7.5" customHeight="1" x14ac:dyDescent="0.2">
      <c r="C165" s="182"/>
      <c r="D165" s="182"/>
      <c r="E165" s="182"/>
      <c r="F165" s="182"/>
      <c r="G165" s="182"/>
      <c r="H165" s="182"/>
      <c r="I165" s="182"/>
      <c r="J165" s="182"/>
      <c r="K165" s="182"/>
      <c r="L165" s="182"/>
      <c r="M165" s="182"/>
      <c r="N165" s="182"/>
      <c r="Q165" s="240"/>
      <c r="R165" s="240"/>
      <c r="S165" s="240"/>
      <c r="T165" s="240"/>
      <c r="U165" s="240"/>
      <c r="Y165" s="241"/>
      <c r="Z165" s="241"/>
      <c r="AA165" s="241"/>
      <c r="AB165" s="241"/>
      <c r="AC165" s="241"/>
      <c r="AD165" s="241"/>
      <c r="AE165" s="241"/>
      <c r="AF165" s="241"/>
      <c r="AG165" s="241"/>
      <c r="AH165" s="241"/>
      <c r="AI165" s="241"/>
      <c r="AJ165" s="241"/>
      <c r="AK165" s="240"/>
    </row>
    <row r="166" spans="3:46" ht="18" customHeight="1" x14ac:dyDescent="0.2">
      <c r="C166" s="182"/>
      <c r="D166" s="182"/>
      <c r="E166" s="182"/>
      <c r="F166" s="182"/>
      <c r="G166" s="182"/>
      <c r="H166" s="182"/>
      <c r="I166" s="182"/>
      <c r="J166" s="182"/>
      <c r="K166" s="182"/>
      <c r="L166" s="182"/>
      <c r="M166" s="182"/>
      <c r="N166" s="182"/>
      <c r="Q166" s="258"/>
      <c r="R166" s="258"/>
      <c r="S166" s="258"/>
      <c r="T166" s="258"/>
      <c r="U166" s="258"/>
      <c r="V166" s="258"/>
      <c r="W166" s="258"/>
      <c r="X166" s="258"/>
      <c r="Y166" s="240"/>
      <c r="Z166" s="240"/>
      <c r="AA166" s="240"/>
      <c r="AB166" s="240"/>
      <c r="AC166" s="240"/>
      <c r="AD166" s="240"/>
      <c r="AE166" s="240"/>
      <c r="AF166" s="240"/>
      <c r="AG166" s="240"/>
      <c r="AH166" s="240"/>
      <c r="AI166" s="240"/>
      <c r="AJ166" s="240"/>
      <c r="AK166" s="240"/>
    </row>
    <row r="167" spans="3:46" ht="14.25" customHeight="1" x14ac:dyDescent="0.2">
      <c r="C167" s="242"/>
      <c r="D167" s="242"/>
      <c r="E167" s="242"/>
      <c r="Q167" s="299"/>
      <c r="R167" s="299"/>
      <c r="S167" s="299"/>
      <c r="T167" s="299"/>
      <c r="U167" s="299"/>
      <c r="V167" s="299"/>
      <c r="W167" s="299"/>
      <c r="X167" s="299"/>
      <c r="Y167" s="195"/>
      <c r="Z167" s="195"/>
      <c r="AA167" s="195"/>
      <c r="AB167" s="195"/>
      <c r="AC167" s="195"/>
      <c r="AD167" s="195"/>
      <c r="AE167" s="195"/>
      <c r="AF167" s="195"/>
      <c r="AG167" s="195"/>
      <c r="AH167" s="195"/>
      <c r="AI167" s="195"/>
      <c r="AJ167" s="195"/>
      <c r="AK167" s="240"/>
    </row>
    <row r="168" spans="3:46" ht="26.25" customHeight="1" x14ac:dyDescent="0.2">
      <c r="C168" s="242"/>
      <c r="D168" s="242"/>
      <c r="E168" s="242"/>
      <c r="G168" s="172"/>
      <c r="Q168" s="299"/>
      <c r="R168" s="299"/>
      <c r="S168" s="299"/>
      <c r="T168" s="299"/>
      <c r="U168" s="299"/>
      <c r="V168" s="299"/>
      <c r="W168" s="299"/>
      <c r="X168" s="299"/>
      <c r="Y168" s="241"/>
      <c r="Z168" s="241"/>
      <c r="AA168" s="241"/>
      <c r="AB168" s="241"/>
      <c r="AC168" s="241"/>
      <c r="AD168" s="241"/>
      <c r="AE168" s="241"/>
      <c r="AF168" s="241"/>
      <c r="AG168" s="241"/>
      <c r="AH168" s="241"/>
      <c r="AJ168" s="241"/>
      <c r="AK168" s="240"/>
    </row>
    <row r="169" spans="3:46" ht="42.75" customHeight="1" x14ac:dyDescent="0.2">
      <c r="G169" s="172"/>
      <c r="S169" s="241"/>
      <c r="Y169" s="241"/>
      <c r="Z169" s="241"/>
      <c r="AA169" s="241"/>
      <c r="AB169" s="241"/>
      <c r="AC169" s="241"/>
      <c r="AD169" s="241"/>
      <c r="AE169" s="241"/>
      <c r="AF169" s="241"/>
      <c r="AG169" s="241"/>
      <c r="AH169" s="241"/>
      <c r="AI169" s="241"/>
      <c r="AJ169" s="241"/>
      <c r="AK169" s="240"/>
    </row>
    <row r="170" spans="3:46" ht="42.75" customHeight="1" x14ac:dyDescent="0.2">
      <c r="U170" s="304"/>
      <c r="V170" s="304"/>
      <c r="W170" s="304"/>
      <c r="X170" s="304"/>
      <c r="Y170" s="172"/>
    </row>
    <row r="171" spans="3:46" ht="7.5" customHeight="1" x14ac:dyDescent="0.2"/>
    <row r="172" spans="3:46" ht="7.5" customHeight="1" x14ac:dyDescent="0.2"/>
    <row r="173" spans="3:46" ht="20.25" customHeight="1" x14ac:dyDescent="0.2"/>
    <row r="174" spans="3:46" ht="17.25" customHeight="1" x14ac:dyDescent="0.2"/>
    <row r="175" spans="3:46" ht="17.25" customHeight="1" x14ac:dyDescent="0.2"/>
    <row r="176" spans="3:46" ht="17.25" customHeight="1" x14ac:dyDescent="0.2"/>
    <row r="177" ht="17.25" customHeight="1" x14ac:dyDescent="0.2"/>
    <row r="178" ht="17.25" customHeight="1" x14ac:dyDescent="0.2"/>
    <row r="179" ht="17.25" customHeight="1" x14ac:dyDescent="0.2"/>
    <row r="180" ht="17.25" customHeight="1" x14ac:dyDescent="0.2"/>
  </sheetData>
  <sheetProtection algorithmName="SHA-512" hashValue="qcq/dKl5cUPpDzo/HbicfQAAvcxIlvz6oey1JDVMrIZPx5+911iy+Ju2solqxILCgKMURXKfUVPXM8iCor3HBA==" saltValue="+YSR65UXX4XYv0oNCccbCQ==" spinCount="100000" sheet="1" objects="1" scenarios="1" selectLockedCells="1"/>
  <dataConsolidate/>
  <mergeCells count="251">
    <mergeCell ref="Q164:X164"/>
    <mergeCell ref="Q166:X166"/>
    <mergeCell ref="Q167:X168"/>
    <mergeCell ref="U170:X170"/>
    <mergeCell ref="C156:J156"/>
    <mergeCell ref="Q156:X156"/>
    <mergeCell ref="Q160:X161"/>
    <mergeCell ref="C162:J162"/>
    <mergeCell ref="Q162:X162"/>
    <mergeCell ref="Q163:X163"/>
    <mergeCell ref="Q153:X153"/>
    <mergeCell ref="C154:J154"/>
    <mergeCell ref="Q154:X154"/>
    <mergeCell ref="C155:J155"/>
    <mergeCell ref="Q155:X155"/>
    <mergeCell ref="C130:J130"/>
    <mergeCell ref="C131:J131"/>
    <mergeCell ref="C134:J134"/>
    <mergeCell ref="C135:J137"/>
    <mergeCell ref="C139:G139"/>
    <mergeCell ref="C140:J140"/>
    <mergeCell ref="C106:J106"/>
    <mergeCell ref="C108:J108"/>
    <mergeCell ref="Q108:T108"/>
    <mergeCell ref="C109:J109"/>
    <mergeCell ref="C110:J110"/>
    <mergeCell ref="Y110:AC159"/>
    <mergeCell ref="C111:J111"/>
    <mergeCell ref="C114:J114"/>
    <mergeCell ref="Q114:T114"/>
    <mergeCell ref="C115:J115"/>
    <mergeCell ref="C123:J123"/>
    <mergeCell ref="C124:J124"/>
    <mergeCell ref="C125:J125"/>
    <mergeCell ref="C128:J128"/>
    <mergeCell ref="Q128:T128"/>
    <mergeCell ref="C129:J129"/>
    <mergeCell ref="C116:J116"/>
    <mergeCell ref="C117:J117"/>
    <mergeCell ref="C120:J120"/>
    <mergeCell ref="Q120:T120"/>
    <mergeCell ref="C121:J121"/>
    <mergeCell ref="C122:J122"/>
    <mergeCell ref="C141:J150"/>
    <mergeCell ref="C153:J153"/>
    <mergeCell ref="C100:D100"/>
    <mergeCell ref="E100:H100"/>
    <mergeCell ref="I100:O100"/>
    <mergeCell ref="R100:Y100"/>
    <mergeCell ref="I101:O101"/>
    <mergeCell ref="C105:G105"/>
    <mergeCell ref="C98:D98"/>
    <mergeCell ref="E98:H98"/>
    <mergeCell ref="I98:O98"/>
    <mergeCell ref="R98:Y98"/>
    <mergeCell ref="C99:D99"/>
    <mergeCell ref="E99:H99"/>
    <mergeCell ref="I99:O99"/>
    <mergeCell ref="R99:Y99"/>
    <mergeCell ref="C96:D96"/>
    <mergeCell ref="E96:H96"/>
    <mergeCell ref="I96:O96"/>
    <mergeCell ref="R96:Y96"/>
    <mergeCell ref="C97:D97"/>
    <mergeCell ref="E97:H97"/>
    <mergeCell ref="I97:O97"/>
    <mergeCell ref="R97:Y97"/>
    <mergeCell ref="C94:D94"/>
    <mergeCell ref="E94:H94"/>
    <mergeCell ref="I94:O94"/>
    <mergeCell ref="R94:Y94"/>
    <mergeCell ref="C95:D95"/>
    <mergeCell ref="E95:H95"/>
    <mergeCell ref="I95:O95"/>
    <mergeCell ref="R95:Y95"/>
    <mergeCell ref="C92:D92"/>
    <mergeCell ref="E92:H92"/>
    <mergeCell ref="I92:O92"/>
    <mergeCell ref="R92:Y92"/>
    <mergeCell ref="C93:D93"/>
    <mergeCell ref="E93:H93"/>
    <mergeCell ref="I93:O93"/>
    <mergeCell ref="R93:Y93"/>
    <mergeCell ref="C90:D90"/>
    <mergeCell ref="E90:H90"/>
    <mergeCell ref="I90:O90"/>
    <mergeCell ref="R90:Y90"/>
    <mergeCell ref="C91:D91"/>
    <mergeCell ref="E91:H91"/>
    <mergeCell ref="I91:O91"/>
    <mergeCell ref="R91:Y91"/>
    <mergeCell ref="C84:K84"/>
    <mergeCell ref="C85:K86"/>
    <mergeCell ref="L86:L89"/>
    <mergeCell ref="M86:O88"/>
    <mergeCell ref="C88:G88"/>
    <mergeCell ref="C89:F89"/>
    <mergeCell ref="Y71:Z71"/>
    <mergeCell ref="C74:K74"/>
    <mergeCell ref="C75:K75"/>
    <mergeCell ref="F77:J77"/>
    <mergeCell ref="C79:E79"/>
    <mergeCell ref="M79:O82"/>
    <mergeCell ref="C80:K80"/>
    <mergeCell ref="C81:E81"/>
    <mergeCell ref="C82:K82"/>
    <mergeCell ref="C67:E67"/>
    <mergeCell ref="G67:M67"/>
    <mergeCell ref="W67:X67"/>
    <mergeCell ref="Y67:Z67"/>
    <mergeCell ref="V68:X68"/>
    <mergeCell ref="Y69:Z69"/>
    <mergeCell ref="V64:X64"/>
    <mergeCell ref="C65:E65"/>
    <mergeCell ref="G65:M65"/>
    <mergeCell ref="W65:X65"/>
    <mergeCell ref="Y65:Z65"/>
    <mergeCell ref="V66:X66"/>
    <mergeCell ref="C61:E61"/>
    <mergeCell ref="G61:M61"/>
    <mergeCell ref="W61:X61"/>
    <mergeCell ref="Y61:Z61"/>
    <mergeCell ref="V62:X62"/>
    <mergeCell ref="C63:E63"/>
    <mergeCell ref="G63:M63"/>
    <mergeCell ref="W63:X63"/>
    <mergeCell ref="Y63:Z63"/>
    <mergeCell ref="V58:X58"/>
    <mergeCell ref="C59:E59"/>
    <mergeCell ref="G59:M59"/>
    <mergeCell ref="W59:X59"/>
    <mergeCell ref="Y59:Z59"/>
    <mergeCell ref="V60:X60"/>
    <mergeCell ref="C55:E55"/>
    <mergeCell ref="G55:M55"/>
    <mergeCell ref="W55:X55"/>
    <mergeCell ref="Y55:Z55"/>
    <mergeCell ref="V56:X56"/>
    <mergeCell ref="C57:E57"/>
    <mergeCell ref="G57:M57"/>
    <mergeCell ref="W57:X57"/>
    <mergeCell ref="Y57:Z57"/>
    <mergeCell ref="Y50:Z50"/>
    <mergeCell ref="C52:G52"/>
    <mergeCell ref="V53:X53"/>
    <mergeCell ref="C54:E54"/>
    <mergeCell ref="G54:M54"/>
    <mergeCell ref="W54:X54"/>
    <mergeCell ref="Y54:Z54"/>
    <mergeCell ref="D48:E48"/>
    <mergeCell ref="F48:G48"/>
    <mergeCell ref="H48:I48"/>
    <mergeCell ref="J48:M48"/>
    <mergeCell ref="W48:X48"/>
    <mergeCell ref="Y48:Z48"/>
    <mergeCell ref="D47:E47"/>
    <mergeCell ref="F47:G47"/>
    <mergeCell ref="H47:I47"/>
    <mergeCell ref="J47:M47"/>
    <mergeCell ref="W47:X47"/>
    <mergeCell ref="Y47:Z47"/>
    <mergeCell ref="D46:E46"/>
    <mergeCell ref="F46:G46"/>
    <mergeCell ref="H46:I46"/>
    <mergeCell ref="J46:M46"/>
    <mergeCell ref="W46:X46"/>
    <mergeCell ref="Y46:Z46"/>
    <mergeCell ref="D45:E45"/>
    <mergeCell ref="F45:G45"/>
    <mergeCell ref="H45:I45"/>
    <mergeCell ref="J45:M45"/>
    <mergeCell ref="W45:X45"/>
    <mergeCell ref="Y45:Z45"/>
    <mergeCell ref="D44:E44"/>
    <mergeCell ref="F44:G44"/>
    <mergeCell ref="H44:I44"/>
    <mergeCell ref="J44:M44"/>
    <mergeCell ref="W44:X44"/>
    <mergeCell ref="Y44:Z44"/>
    <mergeCell ref="D43:E43"/>
    <mergeCell ref="F43:G43"/>
    <mergeCell ref="H43:I43"/>
    <mergeCell ref="J43:M43"/>
    <mergeCell ref="W43:X43"/>
    <mergeCell ref="Y43:Z43"/>
    <mergeCell ref="D42:E42"/>
    <mergeCell ref="F42:G42"/>
    <mergeCell ref="H42:I42"/>
    <mergeCell ref="J42:M42"/>
    <mergeCell ref="W42:X42"/>
    <mergeCell ref="Y42:Z42"/>
    <mergeCell ref="D41:E41"/>
    <mergeCell ref="F41:G41"/>
    <mergeCell ref="H41:I41"/>
    <mergeCell ref="J41:M41"/>
    <mergeCell ref="W41:X41"/>
    <mergeCell ref="Y41:Z41"/>
    <mergeCell ref="AA39:AR39"/>
    <mergeCell ref="D40:E40"/>
    <mergeCell ref="F40:G40"/>
    <mergeCell ref="H40:I40"/>
    <mergeCell ref="J40:M40"/>
    <mergeCell ref="W40:X40"/>
    <mergeCell ref="Y40:Z40"/>
    <mergeCell ref="W38:X38"/>
    <mergeCell ref="Y38:Z38"/>
    <mergeCell ref="D39:E39"/>
    <mergeCell ref="F39:G39"/>
    <mergeCell ref="H39:I39"/>
    <mergeCell ref="J39:M39"/>
    <mergeCell ref="W39:X39"/>
    <mergeCell ref="Y39:Z39"/>
    <mergeCell ref="C33:L33"/>
    <mergeCell ref="C34:L34"/>
    <mergeCell ref="G36:L37"/>
    <mergeCell ref="C37:F37"/>
    <mergeCell ref="D38:E38"/>
    <mergeCell ref="F38:G38"/>
    <mergeCell ref="H38:I38"/>
    <mergeCell ref="J38:M38"/>
    <mergeCell ref="H27:I27"/>
    <mergeCell ref="C28:D28"/>
    <mergeCell ref="E28:F28"/>
    <mergeCell ref="H28:I28"/>
    <mergeCell ref="C30:L30"/>
    <mergeCell ref="C31:L31"/>
    <mergeCell ref="C24:D24"/>
    <mergeCell ref="E24:F24"/>
    <mergeCell ref="C25:D25"/>
    <mergeCell ref="E25:F25"/>
    <mergeCell ref="C27:D27"/>
    <mergeCell ref="E27:F27"/>
    <mergeCell ref="C22:D22"/>
    <mergeCell ref="E22:F22"/>
    <mergeCell ref="H22:J22"/>
    <mergeCell ref="C11:J16"/>
    <mergeCell ref="C19:J19"/>
    <mergeCell ref="W8:X8"/>
    <mergeCell ref="B9:D9"/>
    <mergeCell ref="W9:X9"/>
    <mergeCell ref="B10:D10"/>
    <mergeCell ref="U10:X10"/>
    <mergeCell ref="B3:D3"/>
    <mergeCell ref="B4:D4"/>
    <mergeCell ref="B5:D5"/>
    <mergeCell ref="K5:P5"/>
    <mergeCell ref="B6:D6"/>
    <mergeCell ref="B8:D8"/>
    <mergeCell ref="C21:D21"/>
    <mergeCell ref="E21:F21"/>
    <mergeCell ref="H21:J21"/>
  </mergeCells>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2:F22" xr:uid="{256AFEE0-FC08-41C3-88C3-D6A23915519B}">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2:D22" xr:uid="{D2C57F7B-34FD-436F-8C67-39F024373C42}">
      <formula1>40909</formula1>
      <formula2>47484</formula2>
    </dataValidation>
    <dataValidation type="list" allowBlank="1" showInputMessage="1" showErrorMessage="1" sqref="Q9:V9" xr:uid="{426131EB-ED61-4749-AF2A-50FA9FCF7750}">
      <formula1>ResLevDelområde</formula1>
    </dataValidation>
    <dataValidation type="list" showInputMessage="1" showErrorMessage="1" sqref="C91:D100" xr:uid="{EC79AE6F-E24A-4EE6-8C8F-10CE217EFA20}">
      <formula1>ListaVaraTjänst</formula1>
    </dataValidation>
    <dataValidation type="list" allowBlank="1" showInputMessage="1" showErrorMessage="1" sqref="D39:E48" xr:uid="{389F7BAA-5E12-4973-8E46-4ED5E18AE757}">
      <formula1>TblVaraTjanstAlt</formula1>
    </dataValidation>
    <dataValidation type="list" allowBlank="1" showInputMessage="1" showErrorMessage="1" sqref="N65 N57 N67 N55 N59 N61 N63 N39:N48" xr:uid="{7BB77932-2E38-48A6-B401-8CACBC1D2B5E}">
      <formula1>ValBilaga</formula1>
    </dataValidation>
    <dataValidation type="list" allowBlank="1" showInputMessage="1" showErrorMessage="1" sqref="C82:K82" xr:uid="{29D074F9-4C52-4268-978A-B22FC2037F20}">
      <formula1>TblUtVrd</formula1>
    </dataValidation>
    <dataValidation type="list" allowBlank="1" showInputMessage="1" showErrorMessage="1" sqref="C75:K75" xr:uid="{3E991B42-4408-4D28-8FCD-15ADA9659A62}">
      <formula1>TblGrundTilldeln</formula1>
    </dataValidation>
    <dataValidation type="list" allowBlank="1" showInputMessage="1" showErrorMessage="1" sqref="C31 C34:L34" xr:uid="{A3CCBA0E-42F5-4D50-97D2-115D299368EB}">
      <formula1>TblDelområde</formula1>
    </dataValidation>
    <dataValidation type="list" allowBlank="1" showInputMessage="1" showErrorMessage="1" sqref="F39:G48" xr:uid="{435B0156-13B3-46C7-AA24-0DE2E3A0B3DA}">
      <formula1>ResVarTja</formula1>
    </dataValidation>
    <dataValidation type="date" errorStyle="information" allowBlank="1" showInputMessage="1" showErrorMessage="1" errorTitle="Fel" error="Ange datum i datumformatet ÅÅÅÅ-MM-DD" promptTitle="Datum" prompt="Datum i datumformatet ÅÅÅÅ-MM-DD" sqref="E29" xr:uid="{B807825D-A8F9-478D-8689-CA4B4D5D2DCA}">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29" xr:uid="{8D7E0A23-D796-4538-93D4-B4EA2C2D9113}">
      <formula1>40817</formula1>
      <formula2>42308</formula2>
    </dataValidation>
    <dataValidation allowBlank="1" showErrorMessage="1" sqref="C32:J32" xr:uid="{DABD5B54-AC61-435B-B2DA-F57200D856C4}"/>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5:D25 C28:F28" xr:uid="{71D20A39-4527-487D-A6A8-9889B3D61A27}">
      <formula1>40817</formula1>
      <formula2>47484</formula2>
    </dataValidation>
    <dataValidation type="date" errorStyle="information" allowBlank="1" showInputMessage="1" showErrorMessage="1" errorTitle="Fel" error="Ange datum i datumformatet ÅÅÅÅ-MM-DD" promptTitle="Datum" prompt="Datum i datumformatet ÅÅÅÅ-MM-DD" sqref="E25:F25" xr:uid="{433A6DF8-1F4C-42C8-9CAE-636D7F554C03}">
      <formula1>40817</formula1>
      <formula2>47484</formula2>
    </dataValidation>
    <dataValidation type="list" allowBlank="1" showInputMessage="1" showErrorMessage="1" sqref="U108 R159 U114 U120 U128 Q91:Q100 F67 F55 F65 F57 F59 F61 F63" xr:uid="{F25E37EA-8F70-4E38-B19F-C0D9E5C48DA4}">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S146"/>
  <sheetViews>
    <sheetView showGridLines="0" tabSelected="1" zoomScaleNormal="100" workbookViewId="0">
      <selection activeCell="B43" sqref="B43:K43"/>
    </sheetView>
  </sheetViews>
  <sheetFormatPr defaultColWidth="9.140625" defaultRowHeight="12.75" x14ac:dyDescent="0.2"/>
  <cols>
    <col min="1" max="1" width="4.140625" style="85" customWidth="1"/>
    <col min="2" max="2" width="10.28515625" style="13" customWidth="1"/>
    <col min="3" max="4" width="12.7109375" style="13" customWidth="1"/>
    <col min="5" max="8" width="11.7109375" style="13" customWidth="1"/>
    <col min="9" max="10" width="10.28515625" style="13" customWidth="1"/>
    <col min="11" max="11" width="14.140625" style="13" customWidth="1"/>
    <col min="12" max="12" width="16" style="13" customWidth="1"/>
    <col min="13" max="14" width="12.7109375" style="13" customWidth="1"/>
    <col min="15" max="15" width="3.28515625" style="13" customWidth="1"/>
    <col min="16" max="18" width="19.140625" style="13" customWidth="1"/>
    <col min="19" max="19" width="10.28515625" style="13" customWidth="1"/>
    <col min="20" max="22" width="9.5703125" style="13" customWidth="1"/>
    <col min="23" max="23" width="10.5703125" style="13" customWidth="1"/>
    <col min="24" max="25" width="8.7109375" style="13" customWidth="1"/>
    <col min="26" max="26" width="8.5703125" style="13" hidden="1" customWidth="1"/>
    <col min="27" max="28" width="9.140625" style="13" hidden="1" customWidth="1"/>
    <col min="29" max="29" width="12.5703125" style="13" hidden="1" customWidth="1"/>
    <col min="30" max="32" width="8.42578125" style="13" hidden="1" customWidth="1"/>
    <col min="33" max="34" width="9.7109375" style="13" hidden="1" customWidth="1"/>
    <col min="35" max="35" width="8.42578125" style="13" hidden="1" customWidth="1"/>
    <col min="36" max="37" width="7.7109375" style="13" hidden="1" customWidth="1"/>
    <col min="38" max="39" width="8.7109375" style="13" hidden="1" customWidth="1"/>
    <col min="40" max="40" width="7.7109375" style="13" hidden="1" customWidth="1"/>
    <col min="41" max="41" width="9.140625" style="13" hidden="1" customWidth="1"/>
    <col min="42" max="43" width="9.140625" style="13" customWidth="1"/>
    <col min="44" max="44" width="10.42578125" style="13" customWidth="1"/>
    <col min="45" max="50" width="9.140625" style="13" customWidth="1"/>
    <col min="51" max="16384" width="9.140625" style="13"/>
  </cols>
  <sheetData>
    <row r="2" spans="1:34" x14ac:dyDescent="0.2">
      <c r="G2" s="86"/>
      <c r="J2" s="87"/>
      <c r="M2" s="88"/>
      <c r="O2" s="89" t="str">
        <f>"Avrop nr: "&amp;B15</f>
        <v xml:space="preserve">Avrop nr: </v>
      </c>
      <c r="W2" s="89" t="str">
        <f>"Avrop nr: "&amp;B15</f>
        <v xml:space="preserve">Avrop nr: </v>
      </c>
      <c r="AC2" s="89"/>
    </row>
    <row r="3" spans="1:34" ht="26.25" x14ac:dyDescent="0.2">
      <c r="B3" s="371" t="s">
        <v>51</v>
      </c>
      <c r="C3" s="371"/>
      <c r="D3" s="372"/>
      <c r="E3" s="372"/>
      <c r="P3" s="371" t="s">
        <v>52</v>
      </c>
      <c r="Q3" s="373"/>
      <c r="R3" s="372"/>
      <c r="T3" s="346" t="str">
        <f>IF(LarmStatus,"Minst ett av de obligatoriska kraven är inte ifyllda eller besvarade med Nej","")</f>
        <v>Minst ett av de obligatoriska kraven är inte ifyllda eller besvarade med Nej</v>
      </c>
      <c r="U3" s="346"/>
      <c r="V3" s="346"/>
      <c r="W3" s="346"/>
      <c r="X3" s="86"/>
      <c r="Y3" s="86"/>
      <c r="Z3" s="86"/>
      <c r="AB3" s="86"/>
      <c r="AD3" s="90"/>
      <c r="AH3" s="86" t="b">
        <f>OR(AH4:AH781)</f>
        <v>1</v>
      </c>
    </row>
    <row r="4" spans="1:34" ht="32.25" customHeight="1" x14ac:dyDescent="0.35">
      <c r="B4" s="374" t="s">
        <v>91</v>
      </c>
      <c r="C4" s="375"/>
      <c r="D4" s="375"/>
      <c r="E4" s="375"/>
      <c r="F4" s="375"/>
      <c r="G4" s="375"/>
      <c r="H4" s="375"/>
      <c r="I4" s="375"/>
      <c r="J4" s="391" t="s">
        <v>175</v>
      </c>
      <c r="K4" s="392"/>
      <c r="L4" s="392"/>
      <c r="M4" s="392"/>
      <c r="N4" s="392"/>
      <c r="O4" s="393"/>
      <c r="P4" s="378" t="s">
        <v>167</v>
      </c>
      <c r="Q4" s="378"/>
      <c r="R4" s="378"/>
      <c r="S4" s="378"/>
      <c r="T4" s="378"/>
      <c r="U4" s="378"/>
      <c r="V4" s="378"/>
      <c r="W4" s="379"/>
      <c r="Z4" s="91"/>
    </row>
    <row r="5" spans="1:34" ht="63" customHeight="1" x14ac:dyDescent="0.2">
      <c r="B5" s="376"/>
      <c r="C5" s="377"/>
      <c r="D5" s="377"/>
      <c r="E5" s="377"/>
      <c r="F5" s="377"/>
      <c r="G5" s="377"/>
      <c r="H5" s="377"/>
      <c r="I5" s="377"/>
      <c r="J5" s="394" t="s">
        <v>479</v>
      </c>
      <c r="K5" s="395"/>
      <c r="L5" s="395"/>
      <c r="M5" s="395"/>
      <c r="N5" s="395"/>
      <c r="O5" s="396"/>
      <c r="P5" s="380"/>
      <c r="Q5" s="380"/>
      <c r="R5" s="380"/>
      <c r="S5" s="380"/>
      <c r="T5" s="380"/>
      <c r="U5" s="380"/>
      <c r="V5" s="380"/>
      <c r="W5" s="381"/>
      <c r="AB5" s="1"/>
      <c r="AC5" s="92"/>
      <c r="AD5" s="92"/>
      <c r="AE5" s="92"/>
      <c r="AF5" s="92"/>
    </row>
    <row r="6" spans="1:34" ht="26.25" customHeight="1" x14ac:dyDescent="0.2">
      <c r="B6" s="386" t="s">
        <v>110</v>
      </c>
      <c r="C6" s="386"/>
      <c r="D6" s="386"/>
      <c r="E6" s="386"/>
      <c r="F6" s="386"/>
      <c r="G6" s="386"/>
      <c r="H6" s="386"/>
      <c r="I6" s="386"/>
      <c r="J6" s="388" t="s">
        <v>495</v>
      </c>
      <c r="K6" s="389"/>
      <c r="L6" s="389"/>
      <c r="M6" s="389"/>
      <c r="N6" s="389"/>
      <c r="O6" s="390"/>
      <c r="P6" s="86"/>
      <c r="Q6" s="93"/>
      <c r="R6" s="93"/>
      <c r="S6" s="93"/>
      <c r="T6" s="93"/>
      <c r="U6" s="93"/>
      <c r="V6" s="93"/>
      <c r="W6" s="93"/>
      <c r="AB6" s="1"/>
      <c r="AC6" s="92"/>
      <c r="AD6" s="92"/>
      <c r="AE6" s="92"/>
      <c r="AF6" s="92"/>
    </row>
    <row r="7" spans="1:34" ht="18" customHeight="1" x14ac:dyDescent="0.2">
      <c r="B7" s="387" t="s">
        <v>50</v>
      </c>
      <c r="C7" s="387"/>
      <c r="D7" s="387"/>
      <c r="E7" s="387"/>
      <c r="F7" s="387"/>
      <c r="G7" s="387"/>
      <c r="H7" s="387"/>
      <c r="I7" s="387"/>
      <c r="J7" s="388"/>
      <c r="K7" s="389"/>
      <c r="L7" s="389"/>
      <c r="M7" s="389"/>
      <c r="N7" s="389"/>
      <c r="O7" s="390"/>
      <c r="P7" s="94" t="s">
        <v>28</v>
      </c>
      <c r="Q7" s="93"/>
      <c r="R7" s="93"/>
      <c r="S7" s="93"/>
      <c r="T7" s="93"/>
      <c r="U7" s="93"/>
      <c r="V7" s="93"/>
      <c r="W7" s="93"/>
      <c r="AB7" s="1"/>
      <c r="AC7" s="92"/>
      <c r="AD7" s="92"/>
      <c r="AE7" s="92"/>
      <c r="AF7" s="92"/>
    </row>
    <row r="8" spans="1:34" ht="27.75" customHeight="1" x14ac:dyDescent="0.2">
      <c r="B8" s="382" t="s">
        <v>6</v>
      </c>
      <c r="C8" s="383"/>
      <c r="D8" s="383"/>
      <c r="E8" s="383"/>
      <c r="F8" s="383"/>
      <c r="G8" s="383"/>
      <c r="H8" s="382" t="s">
        <v>30</v>
      </c>
      <c r="I8" s="384"/>
      <c r="J8" s="397" t="str">
        <f>Ramavtalsnummer</f>
        <v>23.3-15560-2024</v>
      </c>
      <c r="K8" s="398"/>
      <c r="L8" s="398"/>
      <c r="M8" s="398"/>
      <c r="N8" s="398"/>
      <c r="O8" s="399"/>
      <c r="P8" s="385" t="s">
        <v>29</v>
      </c>
      <c r="Q8" s="385"/>
      <c r="R8" s="385"/>
      <c r="S8" s="385"/>
      <c r="T8" s="385"/>
      <c r="U8" s="385"/>
      <c r="V8" s="385" t="s">
        <v>30</v>
      </c>
      <c r="W8" s="385"/>
      <c r="AB8" s="1"/>
      <c r="AC8" s="92"/>
      <c r="AD8" s="92"/>
      <c r="AE8" s="92"/>
      <c r="AF8" s="92"/>
    </row>
    <row r="9" spans="1:34" ht="19.5" customHeight="1" x14ac:dyDescent="0.2">
      <c r="B9" s="404"/>
      <c r="C9" s="405"/>
      <c r="D9" s="405"/>
      <c r="E9" s="405"/>
      <c r="F9" s="405"/>
      <c r="G9" s="405"/>
      <c r="H9" s="404"/>
      <c r="I9" s="406"/>
      <c r="J9" s="417" t="s">
        <v>413</v>
      </c>
      <c r="K9" s="418"/>
      <c r="L9" s="418"/>
      <c r="M9" s="418"/>
      <c r="N9" s="418"/>
      <c r="O9" s="419"/>
      <c r="P9" s="400"/>
      <c r="Q9" s="400"/>
      <c r="R9" s="400"/>
      <c r="S9" s="400"/>
      <c r="T9" s="400"/>
      <c r="U9" s="400"/>
      <c r="V9" s="407" t="str">
        <f>IFERROR(INDEX(Admin!$E$77:$E$126,MATCH('1 Specifikation'!$P$9,Admin!$C$77:$C$126,0)),"")</f>
        <v/>
      </c>
      <c r="W9" s="407"/>
      <c r="AB9" s="1"/>
      <c r="AC9" s="92"/>
      <c r="AD9" s="92"/>
      <c r="AE9" s="92"/>
      <c r="AF9" s="92"/>
    </row>
    <row r="10" spans="1:34" s="92" customFormat="1" ht="27.75" customHeight="1" x14ac:dyDescent="0.2">
      <c r="A10" s="95"/>
      <c r="B10" s="408" t="s">
        <v>7</v>
      </c>
      <c r="C10" s="408"/>
      <c r="D10" s="408"/>
      <c r="E10" s="408" t="s">
        <v>5</v>
      </c>
      <c r="F10" s="408"/>
      <c r="G10" s="408"/>
      <c r="H10" s="408" t="s">
        <v>49</v>
      </c>
      <c r="I10" s="408"/>
      <c r="J10" s="438" t="str">
        <f>"Version "&amp;Aktuell_version</f>
        <v>Version 1.0</v>
      </c>
      <c r="K10" s="439"/>
      <c r="L10" s="439"/>
      <c r="M10" s="439"/>
      <c r="N10" s="439"/>
      <c r="O10" s="440"/>
      <c r="P10" s="385" t="s">
        <v>1</v>
      </c>
      <c r="Q10" s="385"/>
      <c r="R10" s="385"/>
      <c r="S10" s="385"/>
      <c r="T10" s="385" t="s">
        <v>3</v>
      </c>
      <c r="U10" s="385"/>
      <c r="V10" s="385"/>
      <c r="W10" s="385"/>
      <c r="AB10" s="1"/>
    </row>
    <row r="11" spans="1:34" ht="19.5" customHeight="1" x14ac:dyDescent="0.2">
      <c r="B11" s="416"/>
      <c r="C11" s="416"/>
      <c r="D11" s="416"/>
      <c r="E11" s="416"/>
      <c r="F11" s="416"/>
      <c r="G11" s="416"/>
      <c r="H11" s="416"/>
      <c r="I11" s="416"/>
      <c r="P11" s="407" t="str">
        <f>IFERROR(INDEX(Admin!$L$77:$L$126,MATCH('1 Specifikation'!$P$9,Admin!$C$77:$C$126,0)),"")</f>
        <v/>
      </c>
      <c r="Q11" s="407"/>
      <c r="R11" s="407"/>
      <c r="S11" s="407"/>
      <c r="T11" s="407" t="str">
        <f>IFERROR(INDEX(Admin!$N$77:$N$126,MATCH('1 Specifikation'!$P$9,Admin!$C$77:$C$126,0)),"")</f>
        <v/>
      </c>
      <c r="U11" s="407"/>
      <c r="V11" s="407"/>
      <c r="W11" s="407"/>
      <c r="AB11" s="1"/>
      <c r="AC11" s="92"/>
      <c r="AD11" s="92"/>
      <c r="AE11" s="92"/>
      <c r="AF11" s="92"/>
    </row>
    <row r="12" spans="1:34" ht="27.75" customHeight="1" x14ac:dyDescent="0.2">
      <c r="B12" s="408" t="s">
        <v>48</v>
      </c>
      <c r="C12" s="408"/>
      <c r="D12" s="408"/>
      <c r="E12" s="408" t="s">
        <v>1</v>
      </c>
      <c r="F12" s="408"/>
      <c r="G12" s="408"/>
      <c r="H12" s="408" t="s">
        <v>2</v>
      </c>
      <c r="I12" s="408"/>
      <c r="P12" s="385" t="s">
        <v>7</v>
      </c>
      <c r="Q12" s="385"/>
      <c r="R12" s="385"/>
      <c r="S12" s="360"/>
      <c r="T12" s="385" t="s">
        <v>5</v>
      </c>
      <c r="U12" s="385"/>
      <c r="V12" s="385" t="s">
        <v>49</v>
      </c>
      <c r="W12" s="385"/>
      <c r="AB12" s="1"/>
      <c r="AC12" s="92"/>
      <c r="AD12" s="92"/>
      <c r="AE12" s="92"/>
      <c r="AF12" s="92"/>
    </row>
    <row r="13" spans="1:34" ht="19.5" customHeight="1" x14ac:dyDescent="0.2">
      <c r="B13" s="416"/>
      <c r="C13" s="416"/>
      <c r="D13" s="416"/>
      <c r="E13" s="416"/>
      <c r="F13" s="416"/>
      <c r="G13" s="416"/>
      <c r="H13" s="416"/>
      <c r="I13" s="416"/>
      <c r="P13" s="413" t="str">
        <f>IFERROR(INDEX(Admin!$F$77:$F$126,MATCH('1 Specifikation'!$P$9,Admin!$C$77:$C$126,0)),"")</f>
        <v/>
      </c>
      <c r="Q13" s="414"/>
      <c r="R13" s="414"/>
      <c r="S13" s="415"/>
      <c r="T13" s="407" t="str">
        <f>IFERROR(INDEX(Admin!$G$77:$G$126,MATCH('1 Specifikation'!$P$9,Admin!$C$77:$C$126,0)),"")</f>
        <v/>
      </c>
      <c r="U13" s="407"/>
      <c r="V13" s="407" t="str">
        <f>IFERROR(INDEX(Admin!$H$77:$H$126,MATCH('1 Specifikation'!$P$9,Admin!$C$77:$C$126,0)),"")</f>
        <v/>
      </c>
      <c r="W13" s="407"/>
      <c r="AB13" s="1"/>
      <c r="AC13" s="92"/>
      <c r="AD13" s="92"/>
      <c r="AE13" s="92"/>
      <c r="AF13" s="92"/>
    </row>
    <row r="14" spans="1:34" ht="27.75" customHeight="1" x14ac:dyDescent="0.2">
      <c r="B14" s="408" t="s">
        <v>95</v>
      </c>
      <c r="C14" s="408"/>
      <c r="D14" s="408"/>
      <c r="E14" s="382" t="s">
        <v>3</v>
      </c>
      <c r="F14" s="383"/>
      <c r="G14" s="383"/>
      <c r="H14" s="383"/>
      <c r="I14" s="384"/>
      <c r="P14" s="360" t="s">
        <v>2</v>
      </c>
      <c r="Q14" s="361"/>
      <c r="R14" s="361"/>
      <c r="S14" s="361"/>
      <c r="T14" s="360" t="s">
        <v>31</v>
      </c>
      <c r="U14" s="361"/>
      <c r="V14" s="361"/>
      <c r="W14" s="424"/>
      <c r="AB14" s="1"/>
      <c r="AC14" s="92"/>
      <c r="AD14" s="92"/>
      <c r="AE14" s="92"/>
      <c r="AF14" s="92"/>
    </row>
    <row r="15" spans="1:34" ht="19.5" customHeight="1" x14ac:dyDescent="0.2">
      <c r="B15" s="416"/>
      <c r="C15" s="416"/>
      <c r="D15" s="416"/>
      <c r="E15" s="404"/>
      <c r="F15" s="405"/>
      <c r="G15" s="405"/>
      <c r="H15" s="405"/>
      <c r="I15" s="406"/>
      <c r="P15" s="413" t="str">
        <f>IFERROR(INDEX(Admin!$M$77:$M$126,MATCH('1 Specifikation'!$P$9,Admin!$C$77:$C$126,0)),"")</f>
        <v/>
      </c>
      <c r="Q15" s="414"/>
      <c r="R15" s="414"/>
      <c r="S15" s="414"/>
      <c r="T15" s="413"/>
      <c r="U15" s="414"/>
      <c r="V15" s="414"/>
      <c r="W15" s="415"/>
      <c r="AB15" s="1"/>
      <c r="AC15" s="92"/>
      <c r="AD15" s="92"/>
      <c r="AE15" s="92"/>
      <c r="AF15" s="92"/>
    </row>
    <row r="16" spans="1:34" ht="27.75" customHeight="1" x14ac:dyDescent="0.2">
      <c r="B16" s="383"/>
      <c r="C16" s="383"/>
      <c r="D16" s="383"/>
      <c r="E16" s="383"/>
      <c r="F16" s="383"/>
      <c r="G16" s="383"/>
      <c r="H16" s="383"/>
      <c r="I16" s="383"/>
      <c r="J16" s="87"/>
      <c r="P16" s="360" t="s">
        <v>32</v>
      </c>
      <c r="Q16" s="361"/>
      <c r="R16" s="424"/>
      <c r="S16" s="360" t="s">
        <v>410</v>
      </c>
      <c r="T16" s="361"/>
      <c r="U16" s="361"/>
      <c r="V16" s="361"/>
      <c r="W16" s="424"/>
      <c r="AB16" s="1"/>
      <c r="AC16" s="92"/>
      <c r="AD16" s="92"/>
      <c r="AE16" s="92"/>
      <c r="AF16" s="92"/>
    </row>
    <row r="17" spans="2:34" ht="19.5" customHeight="1" x14ac:dyDescent="0.2">
      <c r="B17" s="409"/>
      <c r="C17" s="409"/>
      <c r="D17" s="409"/>
      <c r="E17" s="409" t="s">
        <v>0</v>
      </c>
      <c r="F17" s="409"/>
      <c r="G17" s="409"/>
      <c r="H17" s="409"/>
      <c r="I17" s="409"/>
      <c r="P17" s="413"/>
      <c r="Q17" s="414"/>
      <c r="R17" s="415"/>
      <c r="S17" s="410"/>
      <c r="T17" s="411"/>
      <c r="U17" s="411"/>
      <c r="V17" s="411"/>
      <c r="W17" s="412"/>
      <c r="AB17" s="1"/>
      <c r="AC17" s="92"/>
      <c r="AD17" s="92"/>
      <c r="AE17" s="92"/>
      <c r="AF17" s="92"/>
      <c r="AH17" s="96" t="b">
        <f>IF(AND(P17=0,P17&lt;&gt;"Ja"),TRUE,FALSE)</f>
        <v>1</v>
      </c>
    </row>
    <row r="18" spans="2:34" ht="19.5" customHeight="1" x14ac:dyDescent="0.2">
      <c r="B18" s="97"/>
      <c r="C18" s="97"/>
      <c r="D18" s="97"/>
      <c r="E18" s="97"/>
      <c r="F18" s="97"/>
      <c r="G18" s="97"/>
      <c r="H18" s="97"/>
      <c r="I18" s="97"/>
      <c r="P18" s="98"/>
      <c r="Q18" s="98"/>
      <c r="R18" s="98"/>
      <c r="S18" s="99"/>
      <c r="T18" s="99"/>
      <c r="U18" s="99"/>
      <c r="V18" s="99"/>
      <c r="W18" s="99"/>
      <c r="AB18" s="1"/>
      <c r="AC18" s="92"/>
      <c r="AD18" s="92"/>
      <c r="AE18" s="92"/>
      <c r="AF18" s="92"/>
      <c r="AH18" s="96"/>
    </row>
    <row r="19" spans="2:34" ht="17.25" hidden="1" customHeight="1" x14ac:dyDescent="0.2">
      <c r="B19" s="86" t="s">
        <v>171</v>
      </c>
      <c r="P19" s="86" t="s">
        <v>172</v>
      </c>
      <c r="AB19" s="1"/>
      <c r="AC19" s="92"/>
      <c r="AD19" s="92"/>
      <c r="AE19" s="92"/>
      <c r="AF19" s="92"/>
    </row>
    <row r="20" spans="2:34" ht="12.75" hidden="1" customHeight="1" x14ac:dyDescent="0.2">
      <c r="B20" s="425" t="s">
        <v>174</v>
      </c>
      <c r="C20" s="426"/>
      <c r="D20" s="426"/>
      <c r="E20" s="426"/>
      <c r="F20" s="426"/>
      <c r="G20" s="426"/>
      <c r="H20" s="426"/>
      <c r="I20" s="427"/>
      <c r="P20" s="434" t="s">
        <v>173</v>
      </c>
      <c r="Q20" s="435"/>
      <c r="R20" s="435"/>
      <c r="S20" s="436"/>
      <c r="T20" s="100" t="s">
        <v>464</v>
      </c>
      <c r="AB20" s="1"/>
      <c r="AC20" s="92"/>
      <c r="AD20" s="92"/>
      <c r="AE20" s="92"/>
      <c r="AF20" s="92"/>
    </row>
    <row r="21" spans="2:34" ht="12.75" hidden="1" customHeight="1" x14ac:dyDescent="0.2">
      <c r="B21" s="428"/>
      <c r="C21" s="429"/>
      <c r="D21" s="429"/>
      <c r="E21" s="429"/>
      <c r="F21" s="429"/>
      <c r="G21" s="429"/>
      <c r="H21" s="429"/>
      <c r="I21" s="430"/>
      <c r="AB21" s="1"/>
      <c r="AC21" s="92"/>
      <c r="AD21" s="92"/>
      <c r="AE21" s="92"/>
      <c r="AF21" s="92"/>
    </row>
    <row r="22" spans="2:34" ht="12.75" hidden="1" customHeight="1" x14ac:dyDescent="0.2">
      <c r="B22" s="428"/>
      <c r="C22" s="429"/>
      <c r="D22" s="429"/>
      <c r="E22" s="429"/>
      <c r="F22" s="429"/>
      <c r="G22" s="429"/>
      <c r="H22" s="429"/>
      <c r="I22" s="430"/>
      <c r="P22" s="446" t="s">
        <v>406</v>
      </c>
      <c r="Q22" s="447"/>
      <c r="R22" s="447"/>
      <c r="S22" s="448"/>
      <c r="T22" s="455" t="s">
        <v>464</v>
      </c>
      <c r="AB22" s="1"/>
      <c r="AC22" s="92"/>
      <c r="AD22" s="92"/>
      <c r="AE22" s="92"/>
      <c r="AF22" s="92"/>
    </row>
    <row r="23" spans="2:34" ht="12.75" hidden="1" customHeight="1" x14ac:dyDescent="0.2">
      <c r="B23" s="428"/>
      <c r="C23" s="429"/>
      <c r="D23" s="429"/>
      <c r="E23" s="429"/>
      <c r="F23" s="429"/>
      <c r="G23" s="429"/>
      <c r="H23" s="429"/>
      <c r="I23" s="430"/>
      <c r="P23" s="449"/>
      <c r="Q23" s="450"/>
      <c r="R23" s="450"/>
      <c r="S23" s="451"/>
      <c r="T23" s="456"/>
      <c r="AB23" s="1"/>
      <c r="AC23" s="92"/>
      <c r="AD23" s="92"/>
      <c r="AE23" s="92"/>
      <c r="AF23" s="92"/>
    </row>
    <row r="24" spans="2:34" ht="54.4" hidden="1" customHeight="1" x14ac:dyDescent="0.2">
      <c r="B24" s="428"/>
      <c r="C24" s="429"/>
      <c r="D24" s="429"/>
      <c r="E24" s="429"/>
      <c r="F24" s="429"/>
      <c r="G24" s="429"/>
      <c r="H24" s="429"/>
      <c r="I24" s="430"/>
      <c r="P24" s="452"/>
      <c r="Q24" s="453"/>
      <c r="R24" s="453"/>
      <c r="S24" s="454"/>
      <c r="T24" s="457"/>
      <c r="AB24" s="1"/>
      <c r="AC24" s="92"/>
      <c r="AD24" s="92"/>
      <c r="AE24" s="92"/>
      <c r="AF24" s="92"/>
    </row>
    <row r="25" spans="2:34" ht="43.15" hidden="1" customHeight="1" x14ac:dyDescent="0.2">
      <c r="B25" s="431"/>
      <c r="C25" s="432"/>
      <c r="D25" s="432"/>
      <c r="E25" s="432"/>
      <c r="F25" s="432"/>
      <c r="G25" s="432"/>
      <c r="H25" s="432"/>
      <c r="I25" s="433"/>
      <c r="AB25" s="1"/>
      <c r="AC25" s="92"/>
      <c r="AD25" s="92"/>
      <c r="AE25" s="92"/>
      <c r="AF25" s="92"/>
    </row>
    <row r="26" spans="2:34" ht="17.25" customHeight="1" x14ac:dyDescent="0.2">
      <c r="B26" s="101"/>
      <c r="C26" s="102"/>
      <c r="D26" s="102"/>
      <c r="E26" s="102"/>
      <c r="F26" s="102"/>
      <c r="G26" s="102"/>
      <c r="H26" s="102"/>
      <c r="P26" s="86" t="s">
        <v>411</v>
      </c>
    </row>
    <row r="27" spans="2:34" ht="55.5" customHeight="1" x14ac:dyDescent="0.2">
      <c r="B27" s="15" t="s">
        <v>169</v>
      </c>
      <c r="P27" s="443" t="s">
        <v>412</v>
      </c>
      <c r="Q27" s="444"/>
      <c r="R27" s="444"/>
      <c r="S27" s="444"/>
      <c r="T27" s="444"/>
      <c r="U27" s="444"/>
      <c r="V27" s="444"/>
      <c r="W27" s="445"/>
      <c r="AB27" s="1"/>
      <c r="AC27" s="92"/>
      <c r="AD27" s="92"/>
      <c r="AE27" s="92"/>
      <c r="AF27" s="92"/>
    </row>
    <row r="28" spans="2:34" ht="115.5" customHeight="1" x14ac:dyDescent="0.2">
      <c r="B28" s="458"/>
      <c r="C28" s="459"/>
      <c r="D28" s="459"/>
      <c r="E28" s="459"/>
      <c r="F28" s="459"/>
      <c r="G28" s="459"/>
      <c r="H28" s="459"/>
      <c r="I28" s="459"/>
      <c r="P28" s="464"/>
      <c r="Q28" s="465"/>
      <c r="R28" s="465"/>
      <c r="S28" s="465"/>
      <c r="T28" s="465"/>
      <c r="U28" s="465"/>
      <c r="V28" s="465"/>
      <c r="W28" s="466"/>
      <c r="AB28" s="1"/>
      <c r="AC28" s="92"/>
      <c r="AD28" s="92"/>
      <c r="AE28" s="92"/>
      <c r="AF28" s="92"/>
    </row>
    <row r="29" spans="2:34" ht="17.25" customHeight="1" x14ac:dyDescent="0.2">
      <c r="B29" s="101"/>
      <c r="C29" s="102"/>
      <c r="D29" s="102"/>
      <c r="E29" s="102"/>
      <c r="F29" s="102"/>
      <c r="G29" s="102"/>
      <c r="H29" s="102"/>
    </row>
    <row r="30" spans="2:34" ht="27.75" customHeight="1" x14ac:dyDescent="0.2">
      <c r="B30" s="314" t="s">
        <v>87</v>
      </c>
      <c r="C30" s="314"/>
      <c r="D30" s="314"/>
      <c r="E30" s="102"/>
    </row>
    <row r="31" spans="2:34" ht="19.5" customHeight="1" x14ac:dyDescent="0.2">
      <c r="B31" s="458"/>
      <c r="C31" s="458"/>
      <c r="D31" s="458"/>
      <c r="E31" s="102"/>
    </row>
    <row r="32" spans="2:34" ht="12.75" customHeight="1" x14ac:dyDescent="0.2"/>
    <row r="33" spans="1:43" ht="27.75" hidden="1" customHeight="1" x14ac:dyDescent="0.2">
      <c r="B33" s="401" t="s">
        <v>43</v>
      </c>
      <c r="C33" s="401"/>
      <c r="D33" s="401" t="s">
        <v>44</v>
      </c>
      <c r="E33" s="401"/>
    </row>
    <row r="34" spans="1:43" ht="19.5" hidden="1" customHeight="1" x14ac:dyDescent="0.2">
      <c r="B34" s="402"/>
      <c r="C34" s="403"/>
      <c r="D34" s="402"/>
      <c r="E34" s="403"/>
      <c r="P34" s="103"/>
      <c r="Q34" s="103"/>
      <c r="R34" s="103"/>
    </row>
    <row r="35" spans="1:43" ht="12.75" hidden="1" customHeight="1" x14ac:dyDescent="0.2">
      <c r="F35" s="87"/>
    </row>
    <row r="36" spans="1:43" ht="27.75" hidden="1" customHeight="1" x14ac:dyDescent="0.2">
      <c r="B36" s="401" t="s">
        <v>403</v>
      </c>
      <c r="C36" s="401"/>
      <c r="D36" s="401" t="s">
        <v>404</v>
      </c>
      <c r="E36" s="401"/>
      <c r="G36" s="460"/>
      <c r="H36" s="460"/>
    </row>
    <row r="37" spans="1:43" ht="19.5" hidden="1" customHeight="1" x14ac:dyDescent="0.2">
      <c r="B37" s="402"/>
      <c r="C37" s="403"/>
      <c r="D37" s="402"/>
      <c r="E37" s="403"/>
      <c r="G37" s="437"/>
      <c r="H37" s="437"/>
      <c r="P37" s="103"/>
      <c r="Q37" s="103"/>
      <c r="R37" s="103"/>
    </row>
    <row r="38" spans="1:43" ht="12.75" hidden="1" customHeight="1" x14ac:dyDescent="0.2"/>
    <row r="39" spans="1:43" ht="26.25" hidden="1" customHeight="1" x14ac:dyDescent="0.2">
      <c r="B39" s="330" t="s">
        <v>168</v>
      </c>
      <c r="C39" s="331"/>
      <c r="D39" s="331"/>
      <c r="E39" s="331"/>
      <c r="F39" s="331"/>
      <c r="G39" s="331"/>
      <c r="H39" s="331"/>
      <c r="I39" s="331"/>
      <c r="J39" s="331"/>
      <c r="K39" s="331"/>
      <c r="L39" s="104"/>
      <c r="M39" s="105"/>
      <c r="N39" s="105"/>
    </row>
    <row r="40" spans="1:43" ht="26.25" hidden="1" customHeight="1" x14ac:dyDescent="0.2">
      <c r="B40" s="421" t="s">
        <v>140</v>
      </c>
      <c r="C40" s="422"/>
      <c r="D40" s="422"/>
      <c r="E40" s="422"/>
      <c r="F40" s="422"/>
      <c r="G40" s="422"/>
      <c r="H40" s="422"/>
      <c r="I40" s="422"/>
      <c r="J40" s="422"/>
      <c r="K40" s="422"/>
      <c r="L40" s="106"/>
      <c r="M40" s="107"/>
      <c r="N40" s="107"/>
    </row>
    <row r="41" spans="1:43" ht="12.75" customHeight="1" x14ac:dyDescent="0.2">
      <c r="B41" s="108"/>
      <c r="C41" s="108"/>
      <c r="D41" s="108"/>
      <c r="E41" s="108"/>
      <c r="F41" s="108"/>
      <c r="G41" s="108"/>
      <c r="H41" s="108"/>
      <c r="I41" s="108"/>
      <c r="J41" s="108"/>
      <c r="K41" s="109"/>
    </row>
    <row r="42" spans="1:43" ht="27.75" customHeight="1" x14ac:dyDescent="0.2">
      <c r="B42" s="337" t="s">
        <v>459</v>
      </c>
      <c r="C42" s="423"/>
      <c r="D42" s="423"/>
      <c r="E42" s="423"/>
      <c r="F42" s="423"/>
      <c r="G42" s="423"/>
      <c r="H42" s="423"/>
      <c r="I42" s="423"/>
      <c r="J42" s="423"/>
      <c r="K42" s="423"/>
      <c r="L42" s="110"/>
      <c r="M42" s="111"/>
      <c r="N42" s="111"/>
    </row>
    <row r="43" spans="1:43" ht="25.5" customHeight="1" x14ac:dyDescent="0.2">
      <c r="B43" s="471"/>
      <c r="C43" s="472"/>
      <c r="D43" s="472"/>
      <c r="E43" s="472"/>
      <c r="F43" s="472"/>
      <c r="G43" s="472"/>
      <c r="H43" s="472"/>
      <c r="I43" s="472"/>
      <c r="J43" s="472"/>
      <c r="K43" s="472"/>
      <c r="L43" s="112"/>
      <c r="M43" s="113"/>
      <c r="N43" s="113"/>
      <c r="P43" s="114"/>
      <c r="Q43" s="114"/>
      <c r="R43" s="114"/>
      <c r="V43" s="87"/>
    </row>
    <row r="44" spans="1:43" ht="18.75" customHeight="1" x14ac:dyDescent="0.2">
      <c r="B44" s="92"/>
      <c r="C44" s="92"/>
      <c r="D44" s="92"/>
      <c r="E44" s="92"/>
      <c r="F44" s="92"/>
      <c r="G44" s="92"/>
      <c r="H44" s="92"/>
      <c r="I44" s="92"/>
      <c r="J44" s="92"/>
      <c r="K44" s="92"/>
      <c r="L44" s="92"/>
      <c r="M44" s="92"/>
      <c r="N44" s="92"/>
    </row>
    <row r="45" spans="1:43" ht="37.5" customHeight="1" x14ac:dyDescent="0.2">
      <c r="F45" s="474"/>
      <c r="G45" s="474"/>
      <c r="H45" s="474"/>
      <c r="I45" s="474"/>
      <c r="J45" s="474"/>
      <c r="K45" s="474"/>
      <c r="L45" s="92"/>
      <c r="M45" s="92"/>
      <c r="N45" s="92"/>
      <c r="X45" s="115"/>
      <c r="Y45" s="116"/>
      <c r="Z45" s="116"/>
      <c r="AA45" s="116"/>
    </row>
    <row r="46" spans="1:43" ht="40.5" customHeight="1" x14ac:dyDescent="0.2">
      <c r="B46" s="473" t="s">
        <v>428</v>
      </c>
      <c r="C46" s="473"/>
      <c r="D46" s="473"/>
      <c r="E46" s="473"/>
      <c r="F46" s="475"/>
      <c r="G46" s="475"/>
      <c r="H46" s="475"/>
      <c r="I46" s="474"/>
      <c r="J46" s="474"/>
      <c r="K46" s="474"/>
      <c r="P46" s="470" t="s">
        <v>45</v>
      </c>
      <c r="Q46" s="470"/>
      <c r="R46" s="90"/>
      <c r="S46" s="90"/>
      <c r="T46" s="90"/>
    </row>
    <row r="47" spans="1:43" ht="93" customHeight="1" x14ac:dyDescent="0.2">
      <c r="B47" s="117" t="s">
        <v>415</v>
      </c>
      <c r="C47" s="441" t="s">
        <v>431</v>
      </c>
      <c r="D47" s="442"/>
      <c r="E47" s="461" t="s">
        <v>432</v>
      </c>
      <c r="F47" s="462"/>
      <c r="G47" s="463" t="s">
        <v>433</v>
      </c>
      <c r="H47" s="463"/>
      <c r="I47" s="467" t="s">
        <v>437</v>
      </c>
      <c r="J47" s="468"/>
      <c r="K47" s="468"/>
      <c r="L47" s="469"/>
      <c r="M47" s="118" t="s">
        <v>113</v>
      </c>
      <c r="N47" s="119" t="s">
        <v>470</v>
      </c>
      <c r="P47" s="337" t="s">
        <v>160</v>
      </c>
      <c r="Q47" s="339"/>
      <c r="R47" s="339"/>
      <c r="S47" s="339"/>
      <c r="T47" s="339"/>
      <c r="U47" s="338"/>
      <c r="V47" s="340" t="s">
        <v>471</v>
      </c>
      <c r="W47" s="338"/>
      <c r="X47" s="337" t="s">
        <v>170</v>
      </c>
      <c r="Y47" s="338"/>
      <c r="AA47" s="13">
        <f>COUNTIF(AA48:AA97,"x")</f>
        <v>0</v>
      </c>
    </row>
    <row r="48" spans="1:43" ht="43.5" customHeight="1" x14ac:dyDescent="0.2">
      <c r="A48" s="85" t="b">
        <f t="shared" ref="A48:A66" si="0">IF(C48="Tjänst","Tjänster",IF(C48="Vara","Varor"))</f>
        <v>0</v>
      </c>
      <c r="B48" s="120" t="s">
        <v>77</v>
      </c>
      <c r="C48" s="341" t="s">
        <v>435</v>
      </c>
      <c r="D48" s="342"/>
      <c r="E48" s="341" t="s">
        <v>430</v>
      </c>
      <c r="F48" s="420"/>
      <c r="G48" s="341"/>
      <c r="H48" s="342"/>
      <c r="I48" s="343"/>
      <c r="J48" s="344"/>
      <c r="K48" s="344"/>
      <c r="L48" s="345"/>
      <c r="M48" s="67"/>
      <c r="N48" s="67"/>
      <c r="P48" s="310"/>
      <c r="Q48" s="311"/>
      <c r="R48" s="311"/>
      <c r="S48" s="311"/>
      <c r="T48" s="311"/>
      <c r="U48" s="312"/>
      <c r="V48" s="308"/>
      <c r="W48" s="309"/>
      <c r="X48" s="306">
        <f>IFERROR(IF(M48="Ja",V48,V48*N48),0)</f>
        <v>0</v>
      </c>
      <c r="Y48" s="307"/>
      <c r="Z48" s="243"/>
      <c r="AA48" s="141" t="b">
        <f t="shared" ref="AA48:AA67" si="1">IF(A48="Varor",INDEX(BeskVaror,MATCH(E48,Varor,0)),IF(A48="Tjänster",INDEX(BeskTjänster,MATCH(E48,Tjänster,0))))</f>
        <v>0</v>
      </c>
      <c r="AB48" s="141"/>
      <c r="AC48" s="141"/>
      <c r="AD48" s="141"/>
      <c r="AE48" s="141"/>
      <c r="AF48" s="141"/>
      <c r="AG48" s="141"/>
      <c r="AH48" s="141"/>
      <c r="AI48" s="141"/>
      <c r="AJ48" s="141"/>
      <c r="AK48" s="141"/>
      <c r="AL48" s="141"/>
      <c r="AM48" s="141"/>
      <c r="AN48" s="141"/>
      <c r="AO48" s="141"/>
      <c r="AP48" s="141"/>
      <c r="AQ48" s="141"/>
    </row>
    <row r="49" spans="1:27" ht="42.75" customHeight="1" x14ac:dyDescent="0.2">
      <c r="A49" s="85" t="b">
        <f t="shared" si="0"/>
        <v>0</v>
      </c>
      <c r="B49" s="120" t="s">
        <v>78</v>
      </c>
      <c r="C49" s="341" t="s">
        <v>435</v>
      </c>
      <c r="D49" s="342"/>
      <c r="E49" s="341" t="s">
        <v>430</v>
      </c>
      <c r="F49" s="420"/>
      <c r="G49" s="341"/>
      <c r="H49" s="342"/>
      <c r="I49" s="343"/>
      <c r="J49" s="344"/>
      <c r="K49" s="344"/>
      <c r="L49" s="345"/>
      <c r="M49" s="67"/>
      <c r="N49" s="67"/>
      <c r="P49" s="310"/>
      <c r="Q49" s="311"/>
      <c r="R49" s="311"/>
      <c r="S49" s="311"/>
      <c r="T49" s="311"/>
      <c r="U49" s="312"/>
      <c r="V49" s="308"/>
      <c r="W49" s="309"/>
      <c r="X49" s="306">
        <f t="shared" ref="X49:X67" si="2">IFERROR(IF(M49="Ja",V49,V49*N49),0)</f>
        <v>0</v>
      </c>
      <c r="Y49" s="307"/>
      <c r="AA49" s="141" t="b">
        <f t="shared" si="1"/>
        <v>0</v>
      </c>
    </row>
    <row r="50" spans="1:27" ht="42.75" customHeight="1" x14ac:dyDescent="0.2">
      <c r="A50" s="85" t="b">
        <f t="shared" si="0"/>
        <v>0</v>
      </c>
      <c r="B50" s="120" t="s">
        <v>79</v>
      </c>
      <c r="C50" s="341" t="s">
        <v>435</v>
      </c>
      <c r="D50" s="342"/>
      <c r="E50" s="341" t="s">
        <v>430</v>
      </c>
      <c r="F50" s="420"/>
      <c r="G50" s="341"/>
      <c r="H50" s="342"/>
      <c r="I50" s="343"/>
      <c r="J50" s="344"/>
      <c r="K50" s="344"/>
      <c r="L50" s="345"/>
      <c r="M50" s="67"/>
      <c r="N50" s="67"/>
      <c r="P50" s="310"/>
      <c r="Q50" s="311"/>
      <c r="R50" s="311"/>
      <c r="S50" s="311"/>
      <c r="T50" s="311"/>
      <c r="U50" s="312"/>
      <c r="V50" s="308"/>
      <c r="W50" s="309"/>
      <c r="X50" s="306">
        <f t="shared" si="2"/>
        <v>0</v>
      </c>
      <c r="Y50" s="307"/>
      <c r="AA50" s="141" t="b">
        <f t="shared" si="1"/>
        <v>0</v>
      </c>
    </row>
    <row r="51" spans="1:27" ht="42.75" customHeight="1" x14ac:dyDescent="0.2">
      <c r="A51" s="85" t="b">
        <f t="shared" si="0"/>
        <v>0</v>
      </c>
      <c r="B51" s="120" t="s">
        <v>80</v>
      </c>
      <c r="C51" s="341" t="s">
        <v>435</v>
      </c>
      <c r="D51" s="342"/>
      <c r="E51" s="341" t="s">
        <v>430</v>
      </c>
      <c r="F51" s="420"/>
      <c r="G51" s="341"/>
      <c r="H51" s="342"/>
      <c r="I51" s="343"/>
      <c r="J51" s="344"/>
      <c r="K51" s="344"/>
      <c r="L51" s="345"/>
      <c r="M51" s="67"/>
      <c r="N51" s="67"/>
      <c r="P51" s="310"/>
      <c r="Q51" s="311"/>
      <c r="R51" s="311"/>
      <c r="S51" s="311"/>
      <c r="T51" s="311"/>
      <c r="U51" s="312"/>
      <c r="V51" s="308"/>
      <c r="W51" s="309"/>
      <c r="X51" s="306">
        <f t="shared" si="2"/>
        <v>0</v>
      </c>
      <c r="Y51" s="307"/>
      <c r="AA51" s="141" t="b">
        <f t="shared" si="1"/>
        <v>0</v>
      </c>
    </row>
    <row r="52" spans="1:27" ht="42.75" customHeight="1" x14ac:dyDescent="0.2">
      <c r="A52" s="85" t="b">
        <f t="shared" si="0"/>
        <v>0</v>
      </c>
      <c r="B52" s="120" t="s">
        <v>81</v>
      </c>
      <c r="C52" s="341" t="s">
        <v>435</v>
      </c>
      <c r="D52" s="342"/>
      <c r="E52" s="341" t="s">
        <v>430</v>
      </c>
      <c r="F52" s="420"/>
      <c r="G52" s="341"/>
      <c r="H52" s="342"/>
      <c r="I52" s="343"/>
      <c r="J52" s="344"/>
      <c r="K52" s="344"/>
      <c r="L52" s="345"/>
      <c r="M52" s="67"/>
      <c r="N52" s="67"/>
      <c r="P52" s="310"/>
      <c r="Q52" s="311"/>
      <c r="R52" s="311"/>
      <c r="S52" s="311"/>
      <c r="T52" s="311"/>
      <c r="U52" s="312"/>
      <c r="V52" s="308"/>
      <c r="W52" s="309"/>
      <c r="X52" s="306">
        <f t="shared" si="2"/>
        <v>0</v>
      </c>
      <c r="Y52" s="307"/>
      <c r="AA52" s="141" t="b">
        <f t="shared" si="1"/>
        <v>0</v>
      </c>
    </row>
    <row r="53" spans="1:27" ht="42.75" customHeight="1" x14ac:dyDescent="0.2">
      <c r="A53" s="85" t="b">
        <f t="shared" si="0"/>
        <v>0</v>
      </c>
      <c r="B53" s="120" t="s">
        <v>83</v>
      </c>
      <c r="C53" s="341" t="s">
        <v>435</v>
      </c>
      <c r="D53" s="342"/>
      <c r="E53" s="341" t="s">
        <v>430</v>
      </c>
      <c r="F53" s="420"/>
      <c r="G53" s="341"/>
      <c r="H53" s="342"/>
      <c r="I53" s="343"/>
      <c r="J53" s="344"/>
      <c r="K53" s="344"/>
      <c r="L53" s="345"/>
      <c r="M53" s="67"/>
      <c r="N53" s="67"/>
      <c r="P53" s="310"/>
      <c r="Q53" s="311"/>
      <c r="R53" s="311"/>
      <c r="S53" s="311"/>
      <c r="T53" s="311"/>
      <c r="U53" s="312"/>
      <c r="V53" s="308"/>
      <c r="W53" s="309"/>
      <c r="X53" s="306">
        <f t="shared" si="2"/>
        <v>0</v>
      </c>
      <c r="Y53" s="307"/>
      <c r="AA53" s="141" t="b">
        <f t="shared" si="1"/>
        <v>0</v>
      </c>
    </row>
    <row r="54" spans="1:27" ht="42.75" customHeight="1" x14ac:dyDescent="0.2">
      <c r="A54" s="85" t="b">
        <f t="shared" si="0"/>
        <v>0</v>
      </c>
      <c r="B54" s="120" t="s">
        <v>82</v>
      </c>
      <c r="C54" s="341" t="s">
        <v>435</v>
      </c>
      <c r="D54" s="342"/>
      <c r="E54" s="341" t="s">
        <v>430</v>
      </c>
      <c r="F54" s="420"/>
      <c r="G54" s="341"/>
      <c r="H54" s="342"/>
      <c r="I54" s="343"/>
      <c r="J54" s="344"/>
      <c r="K54" s="344"/>
      <c r="L54" s="345"/>
      <c r="M54" s="67"/>
      <c r="N54" s="67"/>
      <c r="P54" s="310"/>
      <c r="Q54" s="311"/>
      <c r="R54" s="311"/>
      <c r="S54" s="311"/>
      <c r="T54" s="311"/>
      <c r="U54" s="312"/>
      <c r="V54" s="308"/>
      <c r="W54" s="309"/>
      <c r="X54" s="306">
        <f t="shared" si="2"/>
        <v>0</v>
      </c>
      <c r="Y54" s="307"/>
      <c r="AA54" s="141" t="b">
        <f t="shared" si="1"/>
        <v>0</v>
      </c>
    </row>
    <row r="55" spans="1:27" ht="42.75" customHeight="1" x14ac:dyDescent="0.2">
      <c r="A55" s="85" t="b">
        <f t="shared" si="0"/>
        <v>0</v>
      </c>
      <c r="B55" s="120" t="s">
        <v>84</v>
      </c>
      <c r="C55" s="420" t="s">
        <v>435</v>
      </c>
      <c r="D55" s="342"/>
      <c r="E55" s="341" t="s">
        <v>430</v>
      </c>
      <c r="F55" s="420"/>
      <c r="G55" s="341"/>
      <c r="H55" s="342"/>
      <c r="I55" s="343"/>
      <c r="J55" s="344"/>
      <c r="K55" s="344"/>
      <c r="L55" s="345"/>
      <c r="M55" s="67"/>
      <c r="N55" s="67"/>
      <c r="P55" s="310"/>
      <c r="Q55" s="311"/>
      <c r="R55" s="311"/>
      <c r="S55" s="311"/>
      <c r="T55" s="311"/>
      <c r="U55" s="312"/>
      <c r="V55" s="308"/>
      <c r="W55" s="309"/>
      <c r="X55" s="306">
        <f t="shared" si="2"/>
        <v>0</v>
      </c>
      <c r="Y55" s="307"/>
      <c r="AA55" s="141" t="b">
        <f t="shared" si="1"/>
        <v>0</v>
      </c>
    </row>
    <row r="56" spans="1:27" ht="42.75" customHeight="1" x14ac:dyDescent="0.2">
      <c r="A56" s="85" t="b">
        <f t="shared" si="0"/>
        <v>0</v>
      </c>
      <c r="B56" s="120" t="s">
        <v>85</v>
      </c>
      <c r="C56" s="420" t="s">
        <v>435</v>
      </c>
      <c r="D56" s="342"/>
      <c r="E56" s="341" t="s">
        <v>430</v>
      </c>
      <c r="F56" s="420"/>
      <c r="G56" s="341"/>
      <c r="H56" s="342"/>
      <c r="I56" s="343"/>
      <c r="J56" s="344"/>
      <c r="K56" s="344"/>
      <c r="L56" s="345"/>
      <c r="M56" s="67"/>
      <c r="N56" s="67"/>
      <c r="P56" s="310"/>
      <c r="Q56" s="311"/>
      <c r="R56" s="311"/>
      <c r="S56" s="311"/>
      <c r="T56" s="311"/>
      <c r="U56" s="312"/>
      <c r="V56" s="308"/>
      <c r="W56" s="309"/>
      <c r="X56" s="306">
        <f t="shared" si="2"/>
        <v>0</v>
      </c>
      <c r="Y56" s="307"/>
      <c r="AA56" s="141" t="b">
        <f t="shared" si="1"/>
        <v>0</v>
      </c>
    </row>
    <row r="57" spans="1:27" ht="42.75" customHeight="1" x14ac:dyDescent="0.2">
      <c r="A57" s="85" t="b">
        <f t="shared" si="0"/>
        <v>0</v>
      </c>
      <c r="B57" s="120" t="s">
        <v>86</v>
      </c>
      <c r="C57" s="420" t="s">
        <v>435</v>
      </c>
      <c r="D57" s="342"/>
      <c r="E57" s="341" t="s">
        <v>430</v>
      </c>
      <c r="F57" s="420"/>
      <c r="G57" s="341"/>
      <c r="H57" s="342"/>
      <c r="I57" s="343"/>
      <c r="J57" s="344"/>
      <c r="K57" s="344"/>
      <c r="L57" s="345"/>
      <c r="M57" s="67"/>
      <c r="N57" s="67"/>
      <c r="P57" s="310"/>
      <c r="Q57" s="311"/>
      <c r="R57" s="311"/>
      <c r="S57" s="311"/>
      <c r="T57" s="311"/>
      <c r="U57" s="312"/>
      <c r="V57" s="308"/>
      <c r="W57" s="309"/>
      <c r="X57" s="306">
        <f t="shared" si="2"/>
        <v>0</v>
      </c>
      <c r="Y57" s="307"/>
      <c r="AA57" s="141" t="b">
        <f t="shared" si="1"/>
        <v>0</v>
      </c>
    </row>
    <row r="58" spans="1:27" ht="42.75" customHeight="1" x14ac:dyDescent="0.2">
      <c r="A58" s="85" t="b">
        <f t="shared" si="0"/>
        <v>0</v>
      </c>
      <c r="B58" s="120" t="s">
        <v>115</v>
      </c>
      <c r="C58" s="420" t="s">
        <v>435</v>
      </c>
      <c r="D58" s="342"/>
      <c r="E58" s="341" t="s">
        <v>430</v>
      </c>
      <c r="F58" s="420"/>
      <c r="G58" s="341"/>
      <c r="H58" s="342"/>
      <c r="I58" s="343"/>
      <c r="J58" s="344"/>
      <c r="K58" s="344"/>
      <c r="L58" s="345"/>
      <c r="M58" s="67"/>
      <c r="N58" s="67"/>
      <c r="P58" s="310"/>
      <c r="Q58" s="311"/>
      <c r="R58" s="311"/>
      <c r="S58" s="311"/>
      <c r="T58" s="311"/>
      <c r="U58" s="312"/>
      <c r="V58" s="308"/>
      <c r="W58" s="309"/>
      <c r="X58" s="306">
        <f t="shared" si="2"/>
        <v>0</v>
      </c>
      <c r="Y58" s="307"/>
      <c r="AA58" s="141" t="b">
        <f t="shared" si="1"/>
        <v>0</v>
      </c>
    </row>
    <row r="59" spans="1:27" ht="42.75" customHeight="1" x14ac:dyDescent="0.2">
      <c r="A59" s="85" t="b">
        <f t="shared" si="0"/>
        <v>0</v>
      </c>
      <c r="B59" s="120" t="s">
        <v>116</v>
      </c>
      <c r="C59" s="420" t="s">
        <v>435</v>
      </c>
      <c r="D59" s="342"/>
      <c r="E59" s="341" t="s">
        <v>430</v>
      </c>
      <c r="F59" s="420"/>
      <c r="G59" s="341"/>
      <c r="H59" s="342"/>
      <c r="I59" s="343"/>
      <c r="J59" s="344"/>
      <c r="K59" s="344"/>
      <c r="L59" s="345"/>
      <c r="M59" s="67"/>
      <c r="N59" s="67"/>
      <c r="P59" s="310"/>
      <c r="Q59" s="311"/>
      <c r="R59" s="311"/>
      <c r="S59" s="311"/>
      <c r="T59" s="311"/>
      <c r="U59" s="312"/>
      <c r="V59" s="308"/>
      <c r="W59" s="309"/>
      <c r="X59" s="306">
        <f t="shared" si="2"/>
        <v>0</v>
      </c>
      <c r="Y59" s="307"/>
      <c r="AA59" s="141" t="b">
        <f t="shared" si="1"/>
        <v>0</v>
      </c>
    </row>
    <row r="60" spans="1:27" ht="42.75" customHeight="1" x14ac:dyDescent="0.2">
      <c r="A60" s="85" t="b">
        <f t="shared" si="0"/>
        <v>0</v>
      </c>
      <c r="B60" s="120" t="s">
        <v>117</v>
      </c>
      <c r="C60" s="420" t="s">
        <v>435</v>
      </c>
      <c r="D60" s="342"/>
      <c r="E60" s="341" t="s">
        <v>430</v>
      </c>
      <c r="F60" s="420"/>
      <c r="G60" s="341"/>
      <c r="H60" s="342"/>
      <c r="I60" s="343"/>
      <c r="J60" s="344"/>
      <c r="K60" s="344"/>
      <c r="L60" s="345"/>
      <c r="M60" s="67"/>
      <c r="N60" s="67"/>
      <c r="P60" s="310"/>
      <c r="Q60" s="311"/>
      <c r="R60" s="311"/>
      <c r="S60" s="311"/>
      <c r="T60" s="311"/>
      <c r="U60" s="312"/>
      <c r="V60" s="308"/>
      <c r="W60" s="309"/>
      <c r="X60" s="306">
        <f t="shared" si="2"/>
        <v>0</v>
      </c>
      <c r="Y60" s="307"/>
      <c r="AA60" s="141" t="b">
        <f t="shared" si="1"/>
        <v>0</v>
      </c>
    </row>
    <row r="61" spans="1:27" ht="42.75" customHeight="1" x14ac:dyDescent="0.2">
      <c r="A61" s="85" t="b">
        <f t="shared" si="0"/>
        <v>0</v>
      </c>
      <c r="B61" s="120" t="s">
        <v>118</v>
      </c>
      <c r="C61" s="420" t="s">
        <v>435</v>
      </c>
      <c r="D61" s="342"/>
      <c r="E61" s="341" t="s">
        <v>430</v>
      </c>
      <c r="F61" s="420"/>
      <c r="G61" s="341"/>
      <c r="H61" s="342"/>
      <c r="I61" s="343"/>
      <c r="J61" s="344"/>
      <c r="K61" s="344"/>
      <c r="L61" s="345"/>
      <c r="M61" s="67"/>
      <c r="N61" s="67"/>
      <c r="P61" s="310"/>
      <c r="Q61" s="311"/>
      <c r="R61" s="311"/>
      <c r="S61" s="311"/>
      <c r="T61" s="311"/>
      <c r="U61" s="312"/>
      <c r="V61" s="308"/>
      <c r="W61" s="309"/>
      <c r="X61" s="306">
        <f t="shared" si="2"/>
        <v>0</v>
      </c>
      <c r="Y61" s="307"/>
      <c r="AA61" s="141" t="b">
        <f t="shared" si="1"/>
        <v>0</v>
      </c>
    </row>
    <row r="62" spans="1:27" ht="42.75" customHeight="1" x14ac:dyDescent="0.2">
      <c r="A62" s="85" t="b">
        <f t="shared" si="0"/>
        <v>0</v>
      </c>
      <c r="B62" s="120" t="s">
        <v>119</v>
      </c>
      <c r="C62" s="420" t="s">
        <v>435</v>
      </c>
      <c r="D62" s="342"/>
      <c r="E62" s="341" t="s">
        <v>430</v>
      </c>
      <c r="F62" s="420"/>
      <c r="G62" s="341"/>
      <c r="H62" s="342"/>
      <c r="I62" s="343"/>
      <c r="J62" s="344"/>
      <c r="K62" s="344"/>
      <c r="L62" s="345"/>
      <c r="M62" s="67"/>
      <c r="N62" s="67"/>
      <c r="P62" s="310"/>
      <c r="Q62" s="311"/>
      <c r="R62" s="311"/>
      <c r="S62" s="311"/>
      <c r="T62" s="311"/>
      <c r="U62" s="312"/>
      <c r="V62" s="308"/>
      <c r="W62" s="309"/>
      <c r="X62" s="306">
        <f t="shared" si="2"/>
        <v>0</v>
      </c>
      <c r="Y62" s="307"/>
      <c r="AA62" s="141" t="b">
        <f t="shared" si="1"/>
        <v>0</v>
      </c>
    </row>
    <row r="63" spans="1:27" ht="42.75" customHeight="1" x14ac:dyDescent="0.2">
      <c r="A63" s="85" t="b">
        <f t="shared" si="0"/>
        <v>0</v>
      </c>
      <c r="B63" s="120" t="s">
        <v>120</v>
      </c>
      <c r="C63" s="420" t="s">
        <v>435</v>
      </c>
      <c r="D63" s="342"/>
      <c r="E63" s="341" t="s">
        <v>430</v>
      </c>
      <c r="F63" s="420"/>
      <c r="G63" s="341"/>
      <c r="H63" s="342"/>
      <c r="I63" s="343"/>
      <c r="J63" s="344"/>
      <c r="K63" s="344"/>
      <c r="L63" s="345"/>
      <c r="M63" s="67"/>
      <c r="N63" s="67"/>
      <c r="P63" s="310"/>
      <c r="Q63" s="311"/>
      <c r="R63" s="311"/>
      <c r="S63" s="311"/>
      <c r="T63" s="311"/>
      <c r="U63" s="312"/>
      <c r="V63" s="308"/>
      <c r="W63" s="309"/>
      <c r="X63" s="306">
        <f t="shared" si="2"/>
        <v>0</v>
      </c>
      <c r="Y63" s="307"/>
      <c r="AA63" s="141" t="b">
        <f t="shared" si="1"/>
        <v>0</v>
      </c>
    </row>
    <row r="64" spans="1:27" ht="42.75" customHeight="1" x14ac:dyDescent="0.2">
      <c r="A64" s="85" t="b">
        <f t="shared" si="0"/>
        <v>0</v>
      </c>
      <c r="B64" s="120" t="s">
        <v>121</v>
      </c>
      <c r="C64" s="420" t="s">
        <v>435</v>
      </c>
      <c r="D64" s="342"/>
      <c r="E64" s="341" t="s">
        <v>430</v>
      </c>
      <c r="F64" s="420"/>
      <c r="G64" s="341"/>
      <c r="H64" s="342"/>
      <c r="I64" s="343"/>
      <c r="J64" s="344"/>
      <c r="K64" s="344"/>
      <c r="L64" s="345"/>
      <c r="M64" s="67"/>
      <c r="N64" s="67"/>
      <c r="P64" s="310"/>
      <c r="Q64" s="311"/>
      <c r="R64" s="311"/>
      <c r="S64" s="311"/>
      <c r="T64" s="311"/>
      <c r="U64" s="312"/>
      <c r="V64" s="308"/>
      <c r="W64" s="309"/>
      <c r="X64" s="306">
        <f t="shared" si="2"/>
        <v>0</v>
      </c>
      <c r="Y64" s="307"/>
      <c r="AA64" s="141" t="b">
        <f t="shared" si="1"/>
        <v>0</v>
      </c>
    </row>
    <row r="65" spans="1:34" ht="42.75" customHeight="1" x14ac:dyDescent="0.2">
      <c r="A65" s="85" t="b">
        <f t="shared" si="0"/>
        <v>0</v>
      </c>
      <c r="B65" s="120" t="s">
        <v>122</v>
      </c>
      <c r="C65" s="420" t="s">
        <v>435</v>
      </c>
      <c r="D65" s="342"/>
      <c r="E65" s="341" t="s">
        <v>430</v>
      </c>
      <c r="F65" s="420"/>
      <c r="G65" s="341"/>
      <c r="H65" s="342"/>
      <c r="I65" s="343"/>
      <c r="J65" s="344"/>
      <c r="K65" s="344"/>
      <c r="L65" s="345"/>
      <c r="M65" s="67"/>
      <c r="N65" s="67"/>
      <c r="P65" s="310"/>
      <c r="Q65" s="311"/>
      <c r="R65" s="311"/>
      <c r="S65" s="311"/>
      <c r="T65" s="311"/>
      <c r="U65" s="312"/>
      <c r="V65" s="308"/>
      <c r="W65" s="309"/>
      <c r="X65" s="306">
        <f t="shared" si="2"/>
        <v>0</v>
      </c>
      <c r="Y65" s="307"/>
      <c r="AA65" s="141" t="b">
        <f t="shared" si="1"/>
        <v>0</v>
      </c>
    </row>
    <row r="66" spans="1:34" ht="42.75" customHeight="1" x14ac:dyDescent="0.2">
      <c r="A66" s="85" t="b">
        <f t="shared" si="0"/>
        <v>0</v>
      </c>
      <c r="B66" s="120" t="s">
        <v>123</v>
      </c>
      <c r="C66" s="420" t="s">
        <v>435</v>
      </c>
      <c r="D66" s="342"/>
      <c r="E66" s="341" t="s">
        <v>430</v>
      </c>
      <c r="F66" s="420"/>
      <c r="G66" s="341"/>
      <c r="H66" s="342"/>
      <c r="I66" s="343"/>
      <c r="J66" s="344"/>
      <c r="K66" s="344"/>
      <c r="L66" s="345"/>
      <c r="M66" s="67"/>
      <c r="N66" s="67"/>
      <c r="P66" s="310"/>
      <c r="Q66" s="311"/>
      <c r="R66" s="311"/>
      <c r="S66" s="311"/>
      <c r="T66" s="311"/>
      <c r="U66" s="312"/>
      <c r="V66" s="308"/>
      <c r="W66" s="309"/>
      <c r="X66" s="306">
        <f t="shared" si="2"/>
        <v>0</v>
      </c>
      <c r="Y66" s="307"/>
      <c r="AA66" s="141" t="b">
        <f t="shared" si="1"/>
        <v>0</v>
      </c>
    </row>
    <row r="67" spans="1:34" ht="42.75" customHeight="1" x14ac:dyDescent="0.2">
      <c r="A67" s="85" t="b">
        <f>IF(C67="Tjänst","Tjänster",IF(C67="Vara","Varor"))</f>
        <v>0</v>
      </c>
      <c r="B67" s="120" t="s">
        <v>88</v>
      </c>
      <c r="C67" s="420" t="s">
        <v>435</v>
      </c>
      <c r="D67" s="342"/>
      <c r="E67" s="341" t="s">
        <v>430</v>
      </c>
      <c r="F67" s="420"/>
      <c r="G67" s="341"/>
      <c r="H67" s="342"/>
      <c r="I67" s="343"/>
      <c r="J67" s="344"/>
      <c r="K67" s="344"/>
      <c r="L67" s="345"/>
      <c r="M67" s="67"/>
      <c r="N67" s="67"/>
      <c r="P67" s="310"/>
      <c r="Q67" s="311"/>
      <c r="R67" s="311"/>
      <c r="S67" s="311"/>
      <c r="T67" s="311"/>
      <c r="U67" s="312"/>
      <c r="V67" s="308"/>
      <c r="W67" s="309"/>
      <c r="X67" s="306">
        <f t="shared" si="2"/>
        <v>0</v>
      </c>
      <c r="Y67" s="307"/>
      <c r="AA67" s="141" t="b">
        <f t="shared" si="1"/>
        <v>0</v>
      </c>
    </row>
    <row r="68" spans="1:34" ht="7.5" customHeight="1" x14ac:dyDescent="0.2">
      <c r="C68" s="1"/>
      <c r="H68" s="89"/>
      <c r="P68" s="114"/>
      <c r="Q68" s="114"/>
      <c r="R68" s="114"/>
      <c r="X68" s="121"/>
      <c r="Y68" s="121"/>
      <c r="Z68" s="116"/>
      <c r="AA68" s="116"/>
    </row>
    <row r="69" spans="1:34" ht="30.75" customHeight="1" x14ac:dyDescent="0.2">
      <c r="B69" s="122"/>
      <c r="C69" s="123"/>
      <c r="D69" s="123"/>
      <c r="E69" s="123"/>
      <c r="P69" s="114"/>
      <c r="Q69" s="114"/>
      <c r="R69" s="114"/>
      <c r="U69" s="116"/>
      <c r="V69" s="116"/>
      <c r="W69" s="124" t="s">
        <v>438</v>
      </c>
      <c r="X69" s="482">
        <f>SUM(X48:Y67)</f>
        <v>0</v>
      </c>
      <c r="Y69" s="483"/>
      <c r="Z69" s="116"/>
      <c r="AA69" s="116"/>
    </row>
    <row r="70" spans="1:34" ht="13.5" customHeight="1" x14ac:dyDescent="0.2">
      <c r="A70" s="125"/>
      <c r="B70" s="116"/>
      <c r="C70" s="116"/>
      <c r="D70" s="116"/>
      <c r="E70" s="116"/>
      <c r="F70" s="116"/>
      <c r="G70" s="116"/>
      <c r="H70" s="116"/>
      <c r="I70" s="116"/>
      <c r="J70" s="116"/>
      <c r="P70" s="116"/>
      <c r="Q70" s="116"/>
      <c r="R70" s="116"/>
      <c r="S70" s="126"/>
      <c r="T70" s="126"/>
      <c r="X70" s="127"/>
      <c r="Y70" s="128"/>
      <c r="Z70" s="126"/>
      <c r="AA70" s="116"/>
    </row>
    <row r="71" spans="1:34" ht="18" x14ac:dyDescent="0.2">
      <c r="B71" s="326" t="s">
        <v>475</v>
      </c>
      <c r="C71" s="326"/>
      <c r="D71" s="326"/>
      <c r="E71" s="326"/>
      <c r="F71" s="326"/>
      <c r="H71" s="129"/>
      <c r="I71" s="129"/>
      <c r="J71" s="129"/>
      <c r="S71" s="116"/>
      <c r="T71" s="116"/>
      <c r="U71" s="116"/>
      <c r="W71" s="116"/>
    </row>
    <row r="72" spans="1:34" ht="26.25" customHeight="1" x14ac:dyDescent="0.2">
      <c r="B72" s="327" t="s">
        <v>161</v>
      </c>
      <c r="C72" s="328"/>
      <c r="D72" s="328"/>
      <c r="E72" s="328"/>
      <c r="F72" s="328"/>
      <c r="G72" s="328"/>
      <c r="H72" s="328"/>
      <c r="I72" s="328"/>
      <c r="J72" s="129"/>
      <c r="S72" s="116"/>
      <c r="T72" s="116"/>
      <c r="U72" s="116"/>
      <c r="W72" s="116"/>
    </row>
    <row r="73" spans="1:34" x14ac:dyDescent="0.2">
      <c r="B73" s="86" t="s">
        <v>90</v>
      </c>
      <c r="H73" s="129"/>
      <c r="I73" s="129"/>
      <c r="J73" s="129"/>
      <c r="K73" s="87"/>
      <c r="P73" s="86"/>
      <c r="U73" s="116"/>
      <c r="V73" s="116"/>
      <c r="W73" s="116"/>
    </row>
    <row r="74" spans="1:34" ht="19.5" customHeight="1" x14ac:dyDescent="0.2">
      <c r="B74" s="330" t="s">
        <v>176</v>
      </c>
      <c r="C74" s="331"/>
      <c r="D74" s="331"/>
      <c r="E74" s="331"/>
      <c r="F74" s="331"/>
      <c r="G74" s="331"/>
      <c r="H74" s="331"/>
      <c r="I74" s="332"/>
      <c r="J74" s="129"/>
      <c r="K74" s="87"/>
      <c r="P74" s="329"/>
      <c r="Q74" s="329"/>
      <c r="R74" s="329"/>
      <c r="S74" s="329"/>
      <c r="T74" s="130"/>
      <c r="U74" s="116"/>
    </row>
    <row r="75" spans="1:34" ht="19.5" customHeight="1" x14ac:dyDescent="0.2">
      <c r="B75" s="333"/>
      <c r="C75" s="334"/>
      <c r="D75" s="334"/>
      <c r="E75" s="334"/>
      <c r="F75" s="334"/>
      <c r="G75" s="334"/>
      <c r="H75" s="334"/>
      <c r="I75" s="335"/>
      <c r="J75" s="129"/>
      <c r="K75" s="87"/>
      <c r="U75" s="116"/>
      <c r="AG75" s="116"/>
      <c r="AH75" s="116"/>
    </row>
    <row r="76" spans="1:34" ht="19.5" customHeight="1" x14ac:dyDescent="0.2">
      <c r="B76" s="333"/>
      <c r="C76" s="334"/>
      <c r="D76" s="334"/>
      <c r="E76" s="334"/>
      <c r="F76" s="334"/>
      <c r="G76" s="334"/>
      <c r="H76" s="334"/>
      <c r="I76" s="335"/>
      <c r="K76" s="87"/>
      <c r="U76" s="116"/>
      <c r="X76" s="336"/>
      <c r="Y76" s="336"/>
      <c r="Z76" s="336"/>
      <c r="AA76" s="336"/>
      <c r="AB76" s="336"/>
      <c r="AG76" s="116"/>
      <c r="AH76" s="116"/>
    </row>
    <row r="77" spans="1:34" ht="19.5" customHeight="1" x14ac:dyDescent="0.2">
      <c r="B77" s="313"/>
      <c r="C77" s="313"/>
      <c r="D77" s="313"/>
      <c r="E77" s="313"/>
      <c r="F77" s="313"/>
      <c r="G77" s="313"/>
      <c r="H77" s="313"/>
      <c r="I77" s="313"/>
      <c r="K77" s="87"/>
      <c r="U77" s="116"/>
      <c r="X77" s="336"/>
      <c r="Y77" s="336"/>
      <c r="Z77" s="336"/>
      <c r="AA77" s="336"/>
      <c r="AB77" s="336"/>
      <c r="AG77" s="116"/>
      <c r="AH77" s="116"/>
    </row>
    <row r="78" spans="1:34" ht="12.75" customHeight="1" x14ac:dyDescent="0.2">
      <c r="J78" s="131"/>
      <c r="P78" s="131"/>
      <c r="Q78" s="131"/>
      <c r="R78" s="131"/>
      <c r="S78" s="131"/>
      <c r="T78" s="131"/>
      <c r="U78" s="116"/>
      <c r="X78" s="336"/>
      <c r="Y78" s="336"/>
      <c r="Z78" s="336"/>
      <c r="AA78" s="336"/>
      <c r="AB78" s="336"/>
      <c r="AG78" s="116"/>
      <c r="AH78" s="116"/>
    </row>
    <row r="79" spans="1:34" ht="19.5" customHeight="1" x14ac:dyDescent="0.2">
      <c r="B79" s="86" t="s">
        <v>164</v>
      </c>
      <c r="P79" s="86"/>
      <c r="U79" s="116"/>
      <c r="X79" s="336"/>
      <c r="Y79" s="336"/>
      <c r="Z79" s="336"/>
      <c r="AA79" s="336"/>
      <c r="AB79" s="336"/>
      <c r="AG79" s="116"/>
      <c r="AH79" s="116"/>
    </row>
    <row r="80" spans="1:34" ht="19.5" customHeight="1" x14ac:dyDescent="0.2">
      <c r="B80" s="314" t="s">
        <v>114</v>
      </c>
      <c r="C80" s="314"/>
      <c r="D80" s="314"/>
      <c r="E80" s="314"/>
      <c r="F80" s="314"/>
      <c r="G80" s="314"/>
      <c r="H80" s="314"/>
      <c r="I80" s="314"/>
      <c r="P80" s="329"/>
      <c r="Q80" s="329"/>
      <c r="R80" s="329"/>
      <c r="S80" s="329"/>
      <c r="T80" s="130"/>
      <c r="U80" s="116"/>
      <c r="X80" s="336"/>
      <c r="Y80" s="336"/>
      <c r="Z80" s="336"/>
      <c r="AA80" s="336"/>
      <c r="AB80" s="336"/>
    </row>
    <row r="81" spans="2:34" ht="19.5" customHeight="1" x14ac:dyDescent="0.2">
      <c r="B81" s="313"/>
      <c r="C81" s="313"/>
      <c r="D81" s="313"/>
      <c r="E81" s="313"/>
      <c r="F81" s="313"/>
      <c r="G81" s="313"/>
      <c r="H81" s="313"/>
      <c r="I81" s="313"/>
      <c r="U81" s="116"/>
      <c r="X81" s="336"/>
      <c r="Y81" s="336"/>
      <c r="Z81" s="336"/>
      <c r="AA81" s="336"/>
      <c r="AB81" s="336"/>
      <c r="AG81" s="116"/>
      <c r="AH81" s="116"/>
    </row>
    <row r="82" spans="2:34" ht="19.5" customHeight="1" x14ac:dyDescent="0.2">
      <c r="B82" s="313"/>
      <c r="C82" s="313"/>
      <c r="D82" s="313"/>
      <c r="E82" s="313"/>
      <c r="F82" s="313"/>
      <c r="G82" s="313"/>
      <c r="H82" s="313"/>
      <c r="I82" s="313"/>
      <c r="U82" s="116"/>
      <c r="X82" s="336"/>
      <c r="Y82" s="336"/>
      <c r="Z82" s="336"/>
      <c r="AA82" s="336"/>
      <c r="AB82" s="336"/>
      <c r="AG82" s="116"/>
      <c r="AH82" s="116"/>
    </row>
    <row r="83" spans="2:34" ht="19.5" customHeight="1" x14ac:dyDescent="0.2">
      <c r="B83" s="313"/>
      <c r="C83" s="313"/>
      <c r="D83" s="313"/>
      <c r="E83" s="313"/>
      <c r="F83" s="313"/>
      <c r="G83" s="313"/>
      <c r="H83" s="313"/>
      <c r="I83" s="313"/>
      <c r="U83" s="116"/>
      <c r="X83" s="336"/>
      <c r="Y83" s="336"/>
      <c r="Z83" s="336"/>
      <c r="AA83" s="336"/>
      <c r="AB83" s="336"/>
      <c r="AG83" s="116"/>
      <c r="AH83" s="116"/>
    </row>
    <row r="84" spans="2:34" ht="19.5" customHeight="1" x14ac:dyDescent="0.2">
      <c r="U84" s="116"/>
      <c r="X84" s="336"/>
      <c r="Y84" s="336"/>
      <c r="Z84" s="336"/>
      <c r="AA84" s="336"/>
      <c r="AB84" s="336"/>
      <c r="AG84" s="116"/>
      <c r="AH84" s="116"/>
    </row>
    <row r="85" spans="2:34" ht="19.5" customHeight="1" x14ac:dyDescent="0.2">
      <c r="B85" s="86" t="s">
        <v>165</v>
      </c>
      <c r="P85" s="86"/>
      <c r="U85" s="116"/>
      <c r="X85" s="336"/>
      <c r="Y85" s="336"/>
      <c r="Z85" s="336"/>
      <c r="AA85" s="336"/>
      <c r="AB85" s="336"/>
      <c r="AG85" s="116"/>
      <c r="AH85" s="116"/>
    </row>
    <row r="86" spans="2:34" ht="19.5" customHeight="1" x14ac:dyDescent="0.2">
      <c r="B86" s="314" t="s">
        <v>166</v>
      </c>
      <c r="C86" s="314"/>
      <c r="D86" s="314"/>
      <c r="E86" s="314"/>
      <c r="F86" s="314"/>
      <c r="G86" s="314"/>
      <c r="H86" s="314"/>
      <c r="I86" s="314"/>
      <c r="P86" s="366"/>
      <c r="Q86" s="366"/>
      <c r="R86" s="366"/>
      <c r="S86" s="366"/>
      <c r="T86" s="130"/>
      <c r="U86" s="116"/>
      <c r="X86" s="336"/>
      <c r="Y86" s="336"/>
      <c r="Z86" s="336"/>
      <c r="AA86" s="336"/>
      <c r="AB86" s="336"/>
    </row>
    <row r="87" spans="2:34" ht="19.5" customHeight="1" x14ac:dyDescent="0.2">
      <c r="B87" s="313"/>
      <c r="C87" s="313"/>
      <c r="D87" s="313"/>
      <c r="E87" s="313"/>
      <c r="F87" s="313"/>
      <c r="G87" s="313"/>
      <c r="H87" s="313"/>
      <c r="I87" s="313"/>
      <c r="U87" s="116"/>
      <c r="X87" s="336"/>
      <c r="Y87" s="336"/>
      <c r="Z87" s="336"/>
      <c r="AA87" s="336"/>
      <c r="AB87" s="336"/>
      <c r="AG87" s="116"/>
      <c r="AH87" s="116"/>
    </row>
    <row r="88" spans="2:34" ht="19.5" customHeight="1" x14ac:dyDescent="0.2">
      <c r="B88" s="313"/>
      <c r="C88" s="313"/>
      <c r="D88" s="313"/>
      <c r="E88" s="313"/>
      <c r="F88" s="313"/>
      <c r="G88" s="313"/>
      <c r="H88" s="313"/>
      <c r="I88" s="313"/>
      <c r="U88" s="116"/>
      <c r="X88" s="336"/>
      <c r="Y88" s="336"/>
      <c r="Z88" s="336"/>
      <c r="AA88" s="336"/>
      <c r="AB88" s="336"/>
      <c r="AG88" s="116"/>
      <c r="AH88" s="116"/>
    </row>
    <row r="89" spans="2:34" ht="19.5" customHeight="1" x14ac:dyDescent="0.2">
      <c r="B89" s="313"/>
      <c r="C89" s="313"/>
      <c r="D89" s="313"/>
      <c r="E89" s="313"/>
      <c r="F89" s="313"/>
      <c r="G89" s="313"/>
      <c r="H89" s="313"/>
      <c r="I89" s="313"/>
      <c r="U89" s="116"/>
      <c r="X89" s="336"/>
      <c r="Y89" s="336"/>
      <c r="Z89" s="336"/>
      <c r="AA89" s="336"/>
      <c r="AB89" s="336"/>
      <c r="AG89" s="116"/>
      <c r="AH89" s="116"/>
    </row>
    <row r="90" spans="2:34" ht="19.5" customHeight="1" x14ac:dyDescent="0.2">
      <c r="B90" s="313"/>
      <c r="C90" s="313"/>
      <c r="D90" s="313"/>
      <c r="E90" s="313"/>
      <c r="F90" s="313"/>
      <c r="G90" s="313"/>
      <c r="H90" s="313"/>
      <c r="I90" s="313"/>
      <c r="U90" s="116"/>
      <c r="X90" s="336"/>
      <c r="Y90" s="336"/>
      <c r="Z90" s="336"/>
      <c r="AA90" s="336"/>
      <c r="AB90" s="336"/>
      <c r="AG90" s="116"/>
      <c r="AH90" s="116"/>
    </row>
    <row r="91" spans="2:34" ht="19.5" customHeight="1" x14ac:dyDescent="0.2">
      <c r="B91" s="313"/>
      <c r="C91" s="313"/>
      <c r="D91" s="313"/>
      <c r="E91" s="313"/>
      <c r="F91" s="313"/>
      <c r="G91" s="313"/>
      <c r="H91" s="313"/>
      <c r="I91" s="313"/>
      <c r="U91" s="116"/>
      <c r="X91" s="336"/>
      <c r="Y91" s="336"/>
      <c r="Z91" s="336"/>
      <c r="AA91" s="336"/>
      <c r="AB91" s="336"/>
      <c r="AG91" s="116"/>
      <c r="AH91" s="116"/>
    </row>
    <row r="92" spans="2:34" ht="17.25" customHeight="1" x14ac:dyDescent="0.2">
      <c r="B92" s="132"/>
      <c r="C92" s="132"/>
      <c r="D92" s="132"/>
      <c r="E92" s="132"/>
      <c r="F92" s="132"/>
      <c r="H92" s="133"/>
      <c r="I92" s="133"/>
      <c r="J92" s="133"/>
      <c r="P92" s="134"/>
      <c r="S92" s="116"/>
      <c r="T92" s="116"/>
      <c r="U92" s="116"/>
      <c r="X92" s="336"/>
      <c r="Y92" s="336"/>
      <c r="Z92" s="336"/>
      <c r="AA92" s="336"/>
      <c r="AB92" s="336"/>
      <c r="AG92" s="116"/>
      <c r="AH92" s="116"/>
    </row>
    <row r="93" spans="2:34" ht="19.5" customHeight="1" x14ac:dyDescent="0.2">
      <c r="B93" s="86" t="s">
        <v>111</v>
      </c>
      <c r="P93" s="86"/>
      <c r="U93" s="116"/>
      <c r="X93" s="336"/>
      <c r="Y93" s="336"/>
      <c r="Z93" s="336"/>
      <c r="AA93" s="336"/>
      <c r="AB93" s="336"/>
      <c r="AG93" s="116"/>
      <c r="AH93" s="116"/>
    </row>
    <row r="94" spans="2:34" ht="19.5" customHeight="1" x14ac:dyDescent="0.2">
      <c r="B94" s="314" t="s">
        <v>138</v>
      </c>
      <c r="C94" s="314"/>
      <c r="D94" s="314"/>
      <c r="E94" s="314"/>
      <c r="F94" s="314"/>
      <c r="G94" s="314"/>
      <c r="H94" s="314"/>
      <c r="I94" s="314"/>
      <c r="K94" s="87"/>
      <c r="P94" s="329"/>
      <c r="Q94" s="329"/>
      <c r="R94" s="329"/>
      <c r="S94" s="329"/>
      <c r="T94" s="130"/>
      <c r="U94" s="116"/>
      <c r="X94" s="336"/>
      <c r="Y94" s="336"/>
      <c r="Z94" s="336"/>
      <c r="AA94" s="336"/>
      <c r="AB94" s="336"/>
    </row>
    <row r="95" spans="2:34" ht="19.5" customHeight="1" x14ac:dyDescent="0.2">
      <c r="B95" s="313"/>
      <c r="C95" s="313"/>
      <c r="D95" s="313"/>
      <c r="E95" s="313"/>
      <c r="F95" s="313"/>
      <c r="G95" s="313"/>
      <c r="H95" s="313"/>
      <c r="I95" s="313"/>
      <c r="K95" s="87"/>
      <c r="U95" s="116"/>
      <c r="X95" s="336"/>
      <c r="Y95" s="336"/>
      <c r="Z95" s="336"/>
      <c r="AA95" s="336"/>
      <c r="AB95" s="336"/>
      <c r="AG95" s="116"/>
      <c r="AH95" s="116"/>
    </row>
    <row r="96" spans="2:34" ht="19.5" customHeight="1" x14ac:dyDescent="0.2">
      <c r="B96" s="313"/>
      <c r="C96" s="313"/>
      <c r="D96" s="313"/>
      <c r="E96" s="313"/>
      <c r="F96" s="313"/>
      <c r="G96" s="313"/>
      <c r="H96" s="313"/>
      <c r="I96" s="313"/>
      <c r="K96" s="87"/>
      <c r="U96" s="116"/>
      <c r="X96" s="336"/>
      <c r="Y96" s="336"/>
      <c r="Z96" s="336"/>
      <c r="AA96" s="336"/>
      <c r="AB96" s="336"/>
      <c r="AG96" s="116"/>
      <c r="AH96" s="116"/>
    </row>
    <row r="97" spans="2:34" ht="19.5" customHeight="1" x14ac:dyDescent="0.2">
      <c r="B97" s="313"/>
      <c r="C97" s="313"/>
      <c r="D97" s="313"/>
      <c r="E97" s="313"/>
      <c r="F97" s="313"/>
      <c r="G97" s="313"/>
      <c r="H97" s="313"/>
      <c r="I97" s="313"/>
      <c r="K97" s="87"/>
      <c r="U97" s="116"/>
      <c r="X97" s="336"/>
      <c r="Y97" s="336"/>
      <c r="Z97" s="336"/>
      <c r="AA97" s="336"/>
      <c r="AB97" s="336"/>
      <c r="AG97" s="116"/>
      <c r="AH97" s="116"/>
    </row>
    <row r="98" spans="2:34" ht="19.5" customHeight="1" x14ac:dyDescent="0.2">
      <c r="J98" s="131"/>
      <c r="P98" s="131"/>
      <c r="Q98" s="131"/>
      <c r="R98" s="131"/>
      <c r="S98" s="131"/>
      <c r="T98" s="131"/>
      <c r="U98" s="116"/>
      <c r="X98" s="336"/>
      <c r="Y98" s="336"/>
      <c r="Z98" s="336"/>
      <c r="AA98" s="336"/>
      <c r="AB98" s="336"/>
      <c r="AG98" s="116"/>
      <c r="AH98" s="116"/>
    </row>
    <row r="99" spans="2:34" ht="17.25" customHeight="1" x14ac:dyDescent="0.2">
      <c r="B99" s="86" t="s">
        <v>163</v>
      </c>
      <c r="C99" s="132"/>
      <c r="D99" s="132"/>
      <c r="E99" s="132"/>
      <c r="F99" s="132"/>
      <c r="H99" s="133"/>
      <c r="I99" s="133"/>
      <c r="J99" s="133"/>
      <c r="P99" s="134"/>
      <c r="S99" s="116"/>
      <c r="T99" s="116"/>
      <c r="U99" s="116"/>
      <c r="X99" s="336"/>
      <c r="Y99" s="336"/>
      <c r="Z99" s="336"/>
      <c r="AA99" s="336"/>
      <c r="AB99" s="336"/>
      <c r="AG99" s="116"/>
      <c r="AH99" s="116"/>
    </row>
    <row r="100" spans="2:34" s="1" customFormat="1" ht="43.9" customHeight="1" x14ac:dyDescent="0.2">
      <c r="B100" s="314" t="s">
        <v>405</v>
      </c>
      <c r="C100" s="314"/>
      <c r="D100" s="314"/>
      <c r="E100" s="314"/>
      <c r="F100" s="314"/>
      <c r="G100" s="314"/>
      <c r="H100" s="314"/>
      <c r="I100" s="314"/>
      <c r="X100" s="336"/>
      <c r="Y100" s="336"/>
      <c r="Z100" s="336"/>
      <c r="AA100" s="336"/>
      <c r="AB100" s="336"/>
    </row>
    <row r="101" spans="2:34" s="1" customFormat="1" ht="41.25" customHeight="1" x14ac:dyDescent="0.2">
      <c r="B101" s="315"/>
      <c r="C101" s="316"/>
      <c r="D101" s="316"/>
      <c r="E101" s="317"/>
      <c r="F101" s="317"/>
      <c r="G101" s="317"/>
      <c r="H101" s="317"/>
      <c r="I101" s="318"/>
      <c r="X101" s="336"/>
      <c r="Y101" s="336"/>
      <c r="Z101" s="336"/>
      <c r="AA101" s="336"/>
      <c r="AB101" s="336"/>
    </row>
    <row r="102" spans="2:34" s="1" customFormat="1" ht="41.25" customHeight="1" x14ac:dyDescent="0.2">
      <c r="B102" s="319"/>
      <c r="C102" s="320"/>
      <c r="D102" s="320"/>
      <c r="E102" s="321"/>
      <c r="F102" s="321"/>
      <c r="G102" s="321"/>
      <c r="H102" s="321"/>
      <c r="I102" s="322"/>
      <c r="X102" s="336"/>
      <c r="Y102" s="336"/>
      <c r="Z102" s="336"/>
      <c r="AA102" s="336"/>
      <c r="AB102" s="336"/>
    </row>
    <row r="103" spans="2:34" s="1" customFormat="1" ht="25.5" customHeight="1" x14ac:dyDescent="0.25">
      <c r="B103" s="323"/>
      <c r="C103" s="324"/>
      <c r="D103" s="324"/>
      <c r="E103" s="324"/>
      <c r="F103" s="324"/>
      <c r="G103" s="324"/>
      <c r="H103" s="324"/>
      <c r="I103" s="325"/>
      <c r="J103" s="135"/>
      <c r="K103" s="135"/>
      <c r="L103" s="135"/>
      <c r="M103" s="135"/>
      <c r="X103" s="336"/>
      <c r="Y103" s="336"/>
      <c r="Z103" s="336"/>
      <c r="AA103" s="336"/>
      <c r="AB103" s="336"/>
    </row>
    <row r="104" spans="2:34" ht="17.25" customHeight="1" x14ac:dyDescent="0.2">
      <c r="B104" s="132"/>
      <c r="C104" s="132"/>
      <c r="D104" s="132"/>
      <c r="E104" s="132"/>
      <c r="F104" s="132"/>
      <c r="H104" s="133"/>
      <c r="I104" s="133"/>
      <c r="J104" s="133"/>
      <c r="P104" s="134"/>
      <c r="S104" s="116"/>
      <c r="T104" s="116"/>
      <c r="U104" s="116"/>
      <c r="X104" s="336"/>
      <c r="Y104" s="336"/>
      <c r="Z104" s="336"/>
      <c r="AA104" s="336"/>
      <c r="AB104" s="336"/>
      <c r="AG104" s="116"/>
      <c r="AH104" s="116"/>
    </row>
    <row r="105" spans="2:34" ht="20.25" customHeight="1" x14ac:dyDescent="0.2">
      <c r="B105" s="326" t="s">
        <v>33</v>
      </c>
      <c r="C105" s="326"/>
      <c r="D105" s="326"/>
      <c r="E105" s="326"/>
      <c r="F105" s="326"/>
      <c r="P105" s="134"/>
      <c r="S105" s="116"/>
      <c r="T105" s="116"/>
      <c r="U105" s="116"/>
      <c r="X105" s="336"/>
      <c r="Y105" s="336"/>
      <c r="Z105" s="336"/>
      <c r="AA105" s="336"/>
      <c r="AB105" s="336"/>
      <c r="AG105" s="116"/>
      <c r="AH105" s="116"/>
    </row>
    <row r="106" spans="2:34" ht="33" customHeight="1" x14ac:dyDescent="0.2">
      <c r="B106" s="330" t="s">
        <v>34</v>
      </c>
      <c r="C106" s="339"/>
      <c r="D106" s="339"/>
      <c r="E106" s="339"/>
      <c r="F106" s="339"/>
      <c r="G106" s="339"/>
      <c r="H106" s="339"/>
      <c r="I106" s="339"/>
      <c r="J106" s="136"/>
      <c r="K106" s="137"/>
      <c r="L106" s="137"/>
      <c r="M106" s="137"/>
      <c r="N106" s="137"/>
      <c r="O106" s="116"/>
      <c r="P106" s="116"/>
      <c r="Q106" s="116"/>
      <c r="R106" s="116"/>
      <c r="S106" s="116"/>
      <c r="T106" s="116"/>
      <c r="U106" s="116"/>
      <c r="X106" s="336"/>
      <c r="Y106" s="336"/>
      <c r="Z106" s="336"/>
      <c r="AA106" s="336"/>
      <c r="AB106" s="336"/>
      <c r="AG106" s="116"/>
      <c r="AH106" s="116"/>
    </row>
    <row r="107" spans="2:34" ht="17.25" customHeight="1" x14ac:dyDescent="0.2">
      <c r="B107" s="476"/>
      <c r="C107" s="477"/>
      <c r="D107" s="477"/>
      <c r="E107" s="477"/>
      <c r="F107" s="477"/>
      <c r="G107" s="477"/>
      <c r="H107" s="477"/>
      <c r="I107" s="477"/>
      <c r="J107" s="138"/>
      <c r="K107" s="139"/>
      <c r="L107" s="139"/>
      <c r="M107" s="139"/>
      <c r="N107" s="139"/>
      <c r="O107" s="116"/>
      <c r="P107" s="116"/>
      <c r="Q107" s="116"/>
      <c r="R107" s="116"/>
      <c r="S107" s="116"/>
      <c r="T107" s="116"/>
      <c r="U107" s="116"/>
      <c r="X107" s="336"/>
      <c r="Y107" s="336"/>
      <c r="Z107" s="336"/>
      <c r="AA107" s="336"/>
      <c r="AB107" s="336"/>
      <c r="AG107" s="116"/>
      <c r="AH107" s="116"/>
    </row>
    <row r="108" spans="2:34" ht="12.75" customHeight="1" x14ac:dyDescent="0.2">
      <c r="B108" s="478"/>
      <c r="C108" s="479"/>
      <c r="D108" s="479"/>
      <c r="E108" s="479"/>
      <c r="F108" s="479"/>
      <c r="G108" s="479"/>
      <c r="H108" s="479"/>
      <c r="I108" s="479"/>
      <c r="J108" s="138"/>
      <c r="K108" s="139"/>
      <c r="L108" s="139"/>
      <c r="M108" s="139"/>
      <c r="N108" s="139"/>
      <c r="X108" s="336"/>
      <c r="Y108" s="336"/>
      <c r="Z108" s="336"/>
      <c r="AA108" s="336"/>
      <c r="AB108" s="336"/>
    </row>
    <row r="109" spans="2:34" ht="12.75" customHeight="1" x14ac:dyDescent="0.2">
      <c r="B109" s="478"/>
      <c r="C109" s="479"/>
      <c r="D109" s="479"/>
      <c r="E109" s="479"/>
      <c r="F109" s="479"/>
      <c r="G109" s="479"/>
      <c r="H109" s="479"/>
      <c r="I109" s="479"/>
      <c r="J109" s="138"/>
      <c r="K109" s="139"/>
      <c r="L109" s="139"/>
      <c r="M109" s="139"/>
      <c r="N109" s="139"/>
      <c r="X109" s="336"/>
      <c r="Y109" s="336"/>
      <c r="Z109" s="336"/>
      <c r="AA109" s="336"/>
      <c r="AB109" s="336"/>
    </row>
    <row r="110" spans="2:34" ht="12.75" customHeight="1" x14ac:dyDescent="0.2">
      <c r="B110" s="478"/>
      <c r="C110" s="479"/>
      <c r="D110" s="479"/>
      <c r="E110" s="479"/>
      <c r="F110" s="479"/>
      <c r="G110" s="479"/>
      <c r="H110" s="479"/>
      <c r="I110" s="479"/>
      <c r="J110" s="138"/>
      <c r="K110" s="139"/>
      <c r="L110" s="139"/>
      <c r="M110" s="139"/>
      <c r="N110" s="139"/>
      <c r="X110" s="336"/>
      <c r="Y110" s="336"/>
      <c r="Z110" s="336"/>
      <c r="AA110" s="336"/>
      <c r="AB110" s="336"/>
    </row>
    <row r="111" spans="2:34" ht="12.75" customHeight="1" x14ac:dyDescent="0.2">
      <c r="B111" s="478"/>
      <c r="C111" s="479"/>
      <c r="D111" s="479"/>
      <c r="E111" s="479"/>
      <c r="F111" s="479"/>
      <c r="G111" s="479"/>
      <c r="H111" s="479"/>
      <c r="I111" s="479"/>
      <c r="J111" s="138"/>
      <c r="K111" s="139"/>
      <c r="L111" s="139"/>
      <c r="M111" s="139"/>
      <c r="N111" s="139"/>
      <c r="X111" s="336"/>
      <c r="Y111" s="336"/>
      <c r="Z111" s="336"/>
      <c r="AA111" s="336"/>
      <c r="AB111" s="336"/>
    </row>
    <row r="112" spans="2:34" ht="12.75" customHeight="1" x14ac:dyDescent="0.2">
      <c r="B112" s="478"/>
      <c r="C112" s="479"/>
      <c r="D112" s="479"/>
      <c r="E112" s="479"/>
      <c r="F112" s="479"/>
      <c r="G112" s="479"/>
      <c r="H112" s="479"/>
      <c r="I112" s="479"/>
      <c r="J112" s="138"/>
      <c r="K112" s="139"/>
      <c r="L112" s="139"/>
      <c r="M112" s="139"/>
      <c r="N112" s="139"/>
      <c r="X112" s="336"/>
      <c r="Y112" s="336"/>
      <c r="Z112" s="336"/>
      <c r="AA112" s="336"/>
      <c r="AB112" s="336"/>
    </row>
    <row r="113" spans="2:45" ht="12.75" customHeight="1" x14ac:dyDescent="0.2">
      <c r="B113" s="478"/>
      <c r="C113" s="479"/>
      <c r="D113" s="479"/>
      <c r="E113" s="479"/>
      <c r="F113" s="479"/>
      <c r="G113" s="479"/>
      <c r="H113" s="479"/>
      <c r="I113" s="479"/>
      <c r="J113" s="140"/>
      <c r="K113" s="141"/>
      <c r="L113" s="141"/>
      <c r="M113" s="141"/>
      <c r="N113" s="141"/>
      <c r="X113" s="336"/>
      <c r="Y113" s="336"/>
      <c r="Z113" s="336"/>
      <c r="AA113" s="336"/>
      <c r="AB113" s="336"/>
    </row>
    <row r="114" spans="2:45" ht="12.75" customHeight="1" x14ac:dyDescent="0.2">
      <c r="B114" s="478"/>
      <c r="C114" s="479"/>
      <c r="D114" s="479"/>
      <c r="E114" s="479"/>
      <c r="F114" s="479"/>
      <c r="G114" s="479"/>
      <c r="H114" s="479"/>
      <c r="I114" s="479"/>
      <c r="J114" s="140"/>
      <c r="K114" s="141"/>
      <c r="L114" s="141"/>
      <c r="M114" s="141"/>
      <c r="N114" s="141"/>
      <c r="X114" s="336"/>
      <c r="Y114" s="336"/>
      <c r="Z114" s="336"/>
      <c r="AA114" s="336"/>
      <c r="AB114" s="336"/>
    </row>
    <row r="115" spans="2:45" ht="12.75" customHeight="1" x14ac:dyDescent="0.2">
      <c r="B115" s="478"/>
      <c r="C115" s="479"/>
      <c r="D115" s="479"/>
      <c r="E115" s="479"/>
      <c r="F115" s="479"/>
      <c r="G115" s="479"/>
      <c r="H115" s="479"/>
      <c r="I115" s="479"/>
      <c r="J115" s="140"/>
      <c r="K115" s="141"/>
      <c r="L115" s="141"/>
      <c r="M115" s="141"/>
      <c r="N115" s="141"/>
      <c r="X115" s="336"/>
      <c r="Y115" s="336"/>
      <c r="Z115" s="336"/>
      <c r="AA115" s="336"/>
      <c r="AB115" s="336"/>
    </row>
    <row r="116" spans="2:45" ht="15" customHeight="1" x14ac:dyDescent="0.2">
      <c r="B116" s="480"/>
      <c r="C116" s="481"/>
      <c r="D116" s="481"/>
      <c r="E116" s="481"/>
      <c r="F116" s="481"/>
      <c r="G116" s="481"/>
      <c r="H116" s="481"/>
      <c r="I116" s="481"/>
      <c r="J116" s="140"/>
      <c r="K116" s="141"/>
      <c r="L116" s="141"/>
      <c r="M116" s="141"/>
      <c r="N116" s="141"/>
      <c r="X116" s="336"/>
      <c r="Y116" s="336"/>
      <c r="Z116" s="336"/>
      <c r="AA116" s="336"/>
      <c r="AB116" s="336"/>
    </row>
    <row r="117" spans="2:45" x14ac:dyDescent="0.2">
      <c r="P117" s="87"/>
      <c r="X117" s="336"/>
      <c r="Y117" s="336"/>
      <c r="Z117" s="336"/>
      <c r="AA117" s="336"/>
      <c r="AB117" s="336"/>
    </row>
    <row r="118" spans="2:45" ht="15" customHeight="1" x14ac:dyDescent="0.2">
      <c r="B118" s="86" t="s">
        <v>476</v>
      </c>
      <c r="M118" s="86"/>
      <c r="P118" s="86" t="s">
        <v>96</v>
      </c>
      <c r="X118" s="336"/>
      <c r="Y118" s="336"/>
      <c r="Z118" s="336"/>
      <c r="AA118" s="336"/>
      <c r="AB118" s="336"/>
    </row>
    <row r="119" spans="2:45" ht="19.5" customHeight="1" x14ac:dyDescent="0.2">
      <c r="B119" s="314" t="s">
        <v>98</v>
      </c>
      <c r="C119" s="314"/>
      <c r="D119" s="314"/>
      <c r="E119" s="314"/>
      <c r="F119" s="314"/>
      <c r="G119" s="314"/>
      <c r="H119" s="314"/>
      <c r="I119" s="314"/>
      <c r="P119" s="330" t="s">
        <v>97</v>
      </c>
      <c r="Q119" s="331"/>
      <c r="R119" s="331"/>
      <c r="S119" s="331"/>
      <c r="T119" s="331"/>
      <c r="U119" s="331"/>
      <c r="V119" s="331"/>
      <c r="W119" s="367"/>
      <c r="X119" s="336"/>
      <c r="Y119" s="336"/>
      <c r="Z119" s="336"/>
      <c r="AA119" s="336"/>
      <c r="AB119" s="336"/>
    </row>
    <row r="120" spans="2:45" ht="19.5" customHeight="1" x14ac:dyDescent="0.2">
      <c r="B120" s="313"/>
      <c r="C120" s="313"/>
      <c r="D120" s="313"/>
      <c r="E120" s="313"/>
      <c r="F120" s="313"/>
      <c r="G120" s="313"/>
      <c r="H120" s="313"/>
      <c r="I120" s="313"/>
      <c r="O120" s="88"/>
      <c r="P120" s="353"/>
      <c r="Q120" s="354"/>
      <c r="R120" s="354"/>
      <c r="S120" s="354"/>
      <c r="T120" s="354"/>
      <c r="U120" s="354"/>
      <c r="V120" s="354"/>
      <c r="W120" s="355"/>
      <c r="X120" s="336"/>
      <c r="Y120" s="336"/>
      <c r="Z120" s="336"/>
      <c r="AA120" s="336"/>
      <c r="AB120" s="336"/>
    </row>
    <row r="121" spans="2:45" ht="19.5" customHeight="1" x14ac:dyDescent="0.2">
      <c r="B121" s="313"/>
      <c r="C121" s="313"/>
      <c r="D121" s="313"/>
      <c r="E121" s="313"/>
      <c r="F121" s="313"/>
      <c r="G121" s="313"/>
      <c r="H121" s="313"/>
      <c r="I121" s="313"/>
      <c r="P121" s="353"/>
      <c r="Q121" s="354"/>
      <c r="R121" s="354"/>
      <c r="S121" s="354"/>
      <c r="T121" s="354"/>
      <c r="U121" s="354"/>
      <c r="V121" s="354"/>
      <c r="W121" s="355"/>
      <c r="X121" s="336"/>
      <c r="Y121" s="336"/>
      <c r="Z121" s="336"/>
      <c r="AA121" s="336"/>
      <c r="AB121" s="336"/>
    </row>
    <row r="122" spans="2:45" ht="19.5" customHeight="1" x14ac:dyDescent="0.2">
      <c r="B122" s="333"/>
      <c r="C122" s="334"/>
      <c r="D122" s="334"/>
      <c r="E122" s="334"/>
      <c r="F122" s="334"/>
      <c r="G122" s="334"/>
      <c r="H122" s="334"/>
      <c r="I122" s="335"/>
      <c r="P122" s="353"/>
      <c r="Q122" s="354"/>
      <c r="R122" s="354"/>
      <c r="S122" s="354"/>
      <c r="T122" s="354"/>
      <c r="U122" s="354"/>
      <c r="V122" s="354"/>
      <c r="W122" s="355"/>
      <c r="X122" s="336"/>
      <c r="Y122" s="336"/>
      <c r="Z122" s="336"/>
      <c r="AA122" s="336"/>
      <c r="AB122" s="336"/>
    </row>
    <row r="123" spans="2:45" ht="19.5" customHeight="1" x14ac:dyDescent="0.2">
      <c r="B123" s="86"/>
      <c r="P123" s="142"/>
      <c r="Q123" s="142"/>
      <c r="R123" s="142"/>
      <c r="S123" s="142"/>
      <c r="T123" s="142"/>
      <c r="U123" s="142"/>
      <c r="X123" s="336"/>
      <c r="Y123" s="336"/>
      <c r="Z123" s="336"/>
      <c r="AA123" s="336"/>
      <c r="AB123" s="336"/>
    </row>
    <row r="124" spans="2:45" x14ac:dyDescent="0.2">
      <c r="P124" s="87"/>
      <c r="X124" s="336"/>
      <c r="Y124" s="336"/>
      <c r="Z124" s="336"/>
      <c r="AA124" s="336"/>
      <c r="AB124" s="336"/>
    </row>
    <row r="125" spans="2:45" ht="19.5" customHeight="1" x14ac:dyDescent="0.2">
      <c r="B125" s="86"/>
      <c r="H125" s="86"/>
      <c r="R125" s="143"/>
      <c r="U125" s="144"/>
      <c r="X125" s="336"/>
      <c r="Y125" s="336"/>
      <c r="Z125" s="336"/>
      <c r="AA125" s="336"/>
      <c r="AB125" s="336"/>
    </row>
    <row r="126" spans="2:45" ht="19.5" customHeight="1" x14ac:dyDescent="0.2">
      <c r="B126" s="86"/>
      <c r="H126" s="86"/>
      <c r="P126" s="360" t="s">
        <v>407</v>
      </c>
      <c r="Q126" s="361"/>
      <c r="R126" s="361"/>
      <c r="S126" s="361"/>
      <c r="T126" s="361"/>
      <c r="U126" s="361"/>
      <c r="V126" s="361"/>
      <c r="W126" s="362"/>
      <c r="X126" s="145"/>
      <c r="Y126" s="145"/>
      <c r="Z126" s="145"/>
      <c r="AA126" s="145"/>
      <c r="AB126" s="145"/>
    </row>
    <row r="127" spans="2:45" ht="21" customHeight="1" x14ac:dyDescent="0.2">
      <c r="M127" s="87"/>
      <c r="P127" s="363"/>
      <c r="Q127" s="364"/>
      <c r="R127" s="364"/>
      <c r="S127" s="364"/>
      <c r="T127" s="364"/>
      <c r="U127" s="364"/>
      <c r="V127" s="364"/>
      <c r="W127" s="365"/>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row>
    <row r="128" spans="2:45" ht="51" customHeight="1" x14ac:dyDescent="0.2">
      <c r="B128" s="368" t="s">
        <v>500</v>
      </c>
      <c r="C128" s="369"/>
      <c r="D128" s="369"/>
      <c r="E128" s="369"/>
      <c r="F128" s="369"/>
      <c r="G128" s="369"/>
      <c r="H128" s="369"/>
      <c r="I128" s="370"/>
      <c r="P128" s="359" t="s">
        <v>474</v>
      </c>
      <c r="Q128" s="359"/>
      <c r="R128" s="359"/>
      <c r="S128" s="359"/>
      <c r="T128" s="359"/>
      <c r="U128" s="359"/>
      <c r="V128" s="359"/>
      <c r="W128" s="359"/>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row>
    <row r="129" spans="2:45" ht="21" customHeight="1" x14ac:dyDescent="0.2">
      <c r="B129" s="146"/>
      <c r="P129" s="330" t="s">
        <v>36</v>
      </c>
      <c r="Q129" s="331"/>
      <c r="R129" s="331"/>
      <c r="S129" s="331"/>
      <c r="T129" s="331"/>
      <c r="U129" s="331"/>
      <c r="V129" s="331"/>
      <c r="W129" s="332"/>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row>
    <row r="130" spans="2:45" ht="21.75" customHeight="1" x14ac:dyDescent="0.2">
      <c r="B130" s="92"/>
      <c r="C130" s="92"/>
      <c r="D130" s="92"/>
      <c r="E130" s="92"/>
      <c r="F130" s="92"/>
      <c r="G130" s="92"/>
      <c r="H130" s="92"/>
      <c r="I130" s="92"/>
      <c r="J130" s="92"/>
      <c r="K130" s="92"/>
      <c r="L130" s="92"/>
      <c r="M130" s="92"/>
      <c r="P130" s="353"/>
      <c r="Q130" s="354"/>
      <c r="R130" s="354"/>
      <c r="S130" s="354"/>
      <c r="T130" s="354"/>
      <c r="U130" s="354"/>
      <c r="V130" s="354"/>
      <c r="W130" s="355"/>
      <c r="X130" s="108"/>
      <c r="Y130" s="108"/>
      <c r="Z130" s="108"/>
      <c r="AA130" s="108"/>
      <c r="AB130" s="108"/>
      <c r="AC130" s="108"/>
      <c r="AD130" s="108"/>
      <c r="AE130" s="108"/>
      <c r="AF130" s="108"/>
      <c r="AG130" s="108"/>
      <c r="AH130" s="13" t="b">
        <f>IF(P130=0,TRUE,FALSE)</f>
        <v>1</v>
      </c>
      <c r="AI130" s="108"/>
      <c r="AJ130" s="147"/>
    </row>
    <row r="131" spans="2:45" ht="7.5" customHeight="1" x14ac:dyDescent="0.2">
      <c r="B131" s="92"/>
      <c r="C131" s="92"/>
      <c r="D131" s="92"/>
      <c r="E131" s="92"/>
      <c r="F131" s="92"/>
      <c r="G131" s="92"/>
      <c r="H131" s="92"/>
      <c r="I131" s="92"/>
      <c r="J131" s="92"/>
      <c r="K131" s="92"/>
      <c r="L131" s="92"/>
      <c r="M131" s="92"/>
      <c r="P131" s="147"/>
      <c r="Q131" s="147"/>
      <c r="R131" s="147"/>
      <c r="S131" s="147"/>
      <c r="T131" s="147"/>
      <c r="X131" s="148"/>
      <c r="Y131" s="148"/>
      <c r="Z131" s="148"/>
      <c r="AA131" s="148"/>
      <c r="AB131" s="148"/>
      <c r="AC131" s="148"/>
      <c r="AD131" s="148"/>
      <c r="AE131" s="148"/>
      <c r="AF131" s="148"/>
      <c r="AG131" s="148"/>
      <c r="AH131" s="148"/>
      <c r="AI131" s="148"/>
      <c r="AJ131" s="147"/>
    </row>
    <row r="132" spans="2:45" ht="18" customHeight="1" x14ac:dyDescent="0.2">
      <c r="B132" s="92"/>
      <c r="C132" s="92"/>
      <c r="D132" s="92"/>
      <c r="E132" s="92"/>
      <c r="F132" s="92"/>
      <c r="G132" s="92"/>
      <c r="H132" s="92"/>
      <c r="I132" s="92"/>
      <c r="J132" s="92"/>
      <c r="K132" s="92"/>
      <c r="L132" s="92"/>
      <c r="M132" s="92"/>
      <c r="P132" s="356" t="s">
        <v>37</v>
      </c>
      <c r="Q132" s="357"/>
      <c r="R132" s="357"/>
      <c r="S132" s="357"/>
      <c r="T132" s="357"/>
      <c r="U132" s="357"/>
      <c r="V132" s="357"/>
      <c r="W132" s="358"/>
      <c r="X132" s="147"/>
      <c r="Y132" s="147"/>
      <c r="Z132" s="147"/>
      <c r="AA132" s="147"/>
      <c r="AB132" s="147"/>
      <c r="AC132" s="147"/>
      <c r="AD132" s="147"/>
      <c r="AE132" s="147"/>
      <c r="AF132" s="147"/>
      <c r="AG132" s="147"/>
      <c r="AH132" s="147"/>
      <c r="AI132" s="147"/>
      <c r="AJ132" s="147"/>
    </row>
    <row r="133" spans="2:45" ht="14.25" customHeight="1" x14ac:dyDescent="0.2">
      <c r="B133" s="149"/>
      <c r="C133" s="149"/>
      <c r="D133" s="149"/>
      <c r="P133" s="347"/>
      <c r="Q133" s="348"/>
      <c r="R133" s="348"/>
      <c r="S133" s="348"/>
      <c r="T133" s="348"/>
      <c r="U133" s="348"/>
      <c r="V133" s="348"/>
      <c r="W133" s="349"/>
      <c r="X133" s="108"/>
      <c r="Y133" s="108"/>
      <c r="Z133" s="108"/>
      <c r="AA133" s="108"/>
      <c r="AB133" s="108"/>
      <c r="AC133" s="108"/>
      <c r="AD133" s="108"/>
      <c r="AE133" s="108"/>
      <c r="AF133" s="108"/>
      <c r="AG133" s="108"/>
      <c r="AH133" s="108"/>
      <c r="AI133" s="108"/>
      <c r="AJ133" s="147"/>
    </row>
    <row r="134" spans="2:45" ht="26.25" customHeight="1" x14ac:dyDescent="0.2">
      <c r="B134" s="149"/>
      <c r="C134" s="149"/>
      <c r="D134" s="149"/>
      <c r="F134" s="87"/>
      <c r="P134" s="350"/>
      <c r="Q134" s="351"/>
      <c r="R134" s="351"/>
      <c r="S134" s="351"/>
      <c r="T134" s="351"/>
      <c r="U134" s="351"/>
      <c r="V134" s="351"/>
      <c r="W134" s="352"/>
      <c r="X134" s="148"/>
      <c r="Y134" s="148"/>
      <c r="Z134" s="148"/>
      <c r="AA134" s="148"/>
      <c r="AB134" s="148"/>
      <c r="AC134" s="148"/>
      <c r="AD134" s="148"/>
      <c r="AE134" s="148"/>
      <c r="AF134" s="148"/>
      <c r="AG134" s="148"/>
      <c r="AH134" s="13" t="b">
        <f>IF(P133=0,TRUE,FALSE)</f>
        <v>1</v>
      </c>
      <c r="AI134" s="148"/>
      <c r="AJ134" s="147"/>
    </row>
    <row r="135" spans="2:45" ht="42.75" customHeight="1" x14ac:dyDescent="0.2">
      <c r="F135" s="87"/>
      <c r="R135" s="148"/>
      <c r="X135" s="148"/>
      <c r="Y135" s="148"/>
      <c r="Z135" s="148"/>
      <c r="AA135" s="148"/>
      <c r="AB135" s="148"/>
      <c r="AC135" s="148"/>
      <c r="AD135" s="148"/>
      <c r="AE135" s="148"/>
      <c r="AF135" s="148"/>
      <c r="AG135" s="148"/>
      <c r="AH135" s="148"/>
      <c r="AI135" s="148"/>
      <c r="AJ135" s="147"/>
    </row>
    <row r="136" spans="2:45" ht="42.75" customHeight="1" x14ac:dyDescent="0.2">
      <c r="T136" s="346" t="str">
        <f>IF(LarmStatus,"Minst ett av de obligatoriska kraven är inte ifyllda eller besvarde med Nej","")</f>
        <v>Minst ett av de obligatoriska kraven är inte ifyllda eller besvarde med Nej</v>
      </c>
      <c r="U136" s="346"/>
      <c r="V136" s="346"/>
      <c r="W136" s="346"/>
      <c r="X136" s="87"/>
    </row>
    <row r="137" spans="2:45" ht="7.5" customHeight="1" x14ac:dyDescent="0.2"/>
    <row r="138" spans="2:45" ht="7.5" customHeight="1" x14ac:dyDescent="0.2"/>
    <row r="139" spans="2:45" ht="20.25" customHeight="1" x14ac:dyDescent="0.2"/>
    <row r="140" spans="2:45" ht="17.25" customHeight="1" x14ac:dyDescent="0.2"/>
    <row r="141" spans="2:45" ht="17.25" customHeight="1" x14ac:dyDescent="0.2"/>
    <row r="142" spans="2:45" ht="17.25" customHeight="1" x14ac:dyDescent="0.2"/>
    <row r="143" spans="2:45" ht="17.25" customHeight="1" x14ac:dyDescent="0.2"/>
    <row r="144" spans="2:45" ht="17.25" customHeight="1" x14ac:dyDescent="0.2"/>
    <row r="145" ht="17.25" customHeight="1" x14ac:dyDescent="0.2"/>
    <row r="146" ht="17.25" customHeight="1" x14ac:dyDescent="0.2"/>
  </sheetData>
  <sheetProtection algorithmName="SHA-512" hashValue="HejDviTEERNSdFblMBluMnt3LJOZY6jDKyOrbM0WtTKSnzcgXxYwunZ3tpbHM4w4sLJpZLWCuBZvcN4j1Czdyg==" saltValue="ngGLi54imMkWAJsWtP8ysQ==" spinCount="100000" sheet="1" objects="1" scenarios="1" selectLockedCells="1"/>
  <dataConsolidate/>
  <mergeCells count="279">
    <mergeCell ref="C60:D60"/>
    <mergeCell ref="I53:L53"/>
    <mergeCell ref="G63:H63"/>
    <mergeCell ref="G52:H52"/>
    <mergeCell ref="G53:H53"/>
    <mergeCell ref="G54:H54"/>
    <mergeCell ref="G55:H55"/>
    <mergeCell ref="G56:H56"/>
    <mergeCell ref="G57:H57"/>
    <mergeCell ref="G58:H58"/>
    <mergeCell ref="G59:H59"/>
    <mergeCell ref="G60:H60"/>
    <mergeCell ref="I54:L54"/>
    <mergeCell ref="I55:L55"/>
    <mergeCell ref="I56:L56"/>
    <mergeCell ref="I57:L57"/>
    <mergeCell ref="I52:L52"/>
    <mergeCell ref="X59:Y59"/>
    <mergeCell ref="X60:Y60"/>
    <mergeCell ref="C56:D56"/>
    <mergeCell ref="C57:D57"/>
    <mergeCell ref="E61:F61"/>
    <mergeCell ref="E62:F62"/>
    <mergeCell ref="E49:F49"/>
    <mergeCell ref="E50:F50"/>
    <mergeCell ref="E51:F51"/>
    <mergeCell ref="E52:F52"/>
    <mergeCell ref="E53:F53"/>
    <mergeCell ref="E54:F54"/>
    <mergeCell ref="E55:F55"/>
    <mergeCell ref="E56:F56"/>
    <mergeCell ref="E57:F57"/>
    <mergeCell ref="E58:F58"/>
    <mergeCell ref="E59:F59"/>
    <mergeCell ref="E60:F60"/>
    <mergeCell ref="C52:D52"/>
    <mergeCell ref="C53:D53"/>
    <mergeCell ref="C54:D54"/>
    <mergeCell ref="C55:D55"/>
    <mergeCell ref="C58:D58"/>
    <mergeCell ref="C59:D59"/>
    <mergeCell ref="P60:U60"/>
    <mergeCell ref="P59:U59"/>
    <mergeCell ref="V59:W59"/>
    <mergeCell ref="P64:U64"/>
    <mergeCell ref="V58:W58"/>
    <mergeCell ref="V60:W60"/>
    <mergeCell ref="P61:U61"/>
    <mergeCell ref="I58:L58"/>
    <mergeCell ref="I59:L59"/>
    <mergeCell ref="I60:L60"/>
    <mergeCell ref="I61:L61"/>
    <mergeCell ref="P56:U56"/>
    <mergeCell ref="X57:Y57"/>
    <mergeCell ref="P57:U57"/>
    <mergeCell ref="V56:W56"/>
    <mergeCell ref="X56:Y56"/>
    <mergeCell ref="I62:L62"/>
    <mergeCell ref="C65:D65"/>
    <mergeCell ref="E63:F63"/>
    <mergeCell ref="E64:F64"/>
    <mergeCell ref="E65:F65"/>
    <mergeCell ref="I63:L63"/>
    <mergeCell ref="I64:L64"/>
    <mergeCell ref="I65:L65"/>
    <mergeCell ref="G64:H64"/>
    <mergeCell ref="G65:H65"/>
    <mergeCell ref="V64:W64"/>
    <mergeCell ref="P63:U63"/>
    <mergeCell ref="V63:W63"/>
    <mergeCell ref="V62:W62"/>
    <mergeCell ref="P62:U62"/>
    <mergeCell ref="V61:W61"/>
    <mergeCell ref="C62:D62"/>
    <mergeCell ref="C63:D63"/>
    <mergeCell ref="X58:Y58"/>
    <mergeCell ref="B122:I122"/>
    <mergeCell ref="C64:D64"/>
    <mergeCell ref="G61:H61"/>
    <mergeCell ref="G62:H62"/>
    <mergeCell ref="X61:Y61"/>
    <mergeCell ref="X62:Y62"/>
    <mergeCell ref="X64:Y64"/>
    <mergeCell ref="X63:Y63"/>
    <mergeCell ref="X67:Y67"/>
    <mergeCell ref="X69:Y69"/>
    <mergeCell ref="X66:Y66"/>
    <mergeCell ref="C66:D66"/>
    <mergeCell ref="C67:D67"/>
    <mergeCell ref="E66:F66"/>
    <mergeCell ref="E67:F67"/>
    <mergeCell ref="I66:L66"/>
    <mergeCell ref="I67:L67"/>
    <mergeCell ref="G66:H66"/>
    <mergeCell ref="G67:H67"/>
    <mergeCell ref="V67:W67"/>
    <mergeCell ref="P66:U66"/>
    <mergeCell ref="P67:U67"/>
    <mergeCell ref="C61:D61"/>
    <mergeCell ref="B77:I77"/>
    <mergeCell ref="B88:I88"/>
    <mergeCell ref="B91:I91"/>
    <mergeCell ref="B83:I83"/>
    <mergeCell ref="B82:I82"/>
    <mergeCell ref="B80:I80"/>
    <mergeCell ref="B106:I106"/>
    <mergeCell ref="B107:I116"/>
    <mergeCell ref="B90:I90"/>
    <mergeCell ref="B87:I87"/>
    <mergeCell ref="B94:I94"/>
    <mergeCell ref="X55:Y55"/>
    <mergeCell ref="P54:U54"/>
    <mergeCell ref="V53:W53"/>
    <mergeCell ref="P53:U53"/>
    <mergeCell ref="P58:U58"/>
    <mergeCell ref="X65:Y65"/>
    <mergeCell ref="P28:W28"/>
    <mergeCell ref="I47:L47"/>
    <mergeCell ref="V49:W49"/>
    <mergeCell ref="I48:L48"/>
    <mergeCell ref="P46:Q46"/>
    <mergeCell ref="V65:W65"/>
    <mergeCell ref="P65:U65"/>
    <mergeCell ref="B43:K43"/>
    <mergeCell ref="P49:U49"/>
    <mergeCell ref="B46:E46"/>
    <mergeCell ref="F45:K46"/>
    <mergeCell ref="G48:H48"/>
    <mergeCell ref="G49:H49"/>
    <mergeCell ref="G50:H50"/>
    <mergeCell ref="G51:H51"/>
    <mergeCell ref="V52:W52"/>
    <mergeCell ref="P51:U51"/>
    <mergeCell ref="V57:W57"/>
    <mergeCell ref="D36:E36"/>
    <mergeCell ref="G37:H37"/>
    <mergeCell ref="D33:E33"/>
    <mergeCell ref="J10:O10"/>
    <mergeCell ref="P10:S10"/>
    <mergeCell ref="P52:U52"/>
    <mergeCell ref="P50:U50"/>
    <mergeCell ref="V50:W50"/>
    <mergeCell ref="C47:D47"/>
    <mergeCell ref="E16:I16"/>
    <mergeCell ref="S16:W16"/>
    <mergeCell ref="P15:S15"/>
    <mergeCell ref="T15:W15"/>
    <mergeCell ref="P27:W27"/>
    <mergeCell ref="P22:S24"/>
    <mergeCell ref="T22:T24"/>
    <mergeCell ref="B15:D15"/>
    <mergeCell ref="B28:I28"/>
    <mergeCell ref="B30:D30"/>
    <mergeCell ref="G36:H36"/>
    <mergeCell ref="D34:E34"/>
    <mergeCell ref="B31:D31"/>
    <mergeCell ref="E47:F47"/>
    <mergeCell ref="G47:H47"/>
    <mergeCell ref="H10:I10"/>
    <mergeCell ref="B14:D14"/>
    <mergeCell ref="H13:I13"/>
    <mergeCell ref="E13:G13"/>
    <mergeCell ref="J9:O9"/>
    <mergeCell ref="E48:F48"/>
    <mergeCell ref="T10:W10"/>
    <mergeCell ref="B39:K39"/>
    <mergeCell ref="B40:K40"/>
    <mergeCell ref="B42:K42"/>
    <mergeCell ref="E11:G11"/>
    <mergeCell ref="H11:I11"/>
    <mergeCell ref="E12:G12"/>
    <mergeCell ref="H12:I12"/>
    <mergeCell ref="B11:D11"/>
    <mergeCell ref="E14:I14"/>
    <mergeCell ref="E15:I15"/>
    <mergeCell ref="B33:C33"/>
    <mergeCell ref="P16:R16"/>
    <mergeCell ref="B37:C37"/>
    <mergeCell ref="D37:E37"/>
    <mergeCell ref="B20:I25"/>
    <mergeCell ref="P20:S20"/>
    <mergeCell ref="T14:W14"/>
    <mergeCell ref="P9:U9"/>
    <mergeCell ref="P12:S12"/>
    <mergeCell ref="B36:C36"/>
    <mergeCell ref="B34:C34"/>
    <mergeCell ref="B9:G9"/>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B17:D17"/>
    <mergeCell ref="B16:D16"/>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C48:D48"/>
    <mergeCell ref="C49:D49"/>
    <mergeCell ref="C50:D50"/>
    <mergeCell ref="C51:D51"/>
    <mergeCell ref="V48:W48"/>
    <mergeCell ref="I49:L49"/>
    <mergeCell ref="I50:L50"/>
    <mergeCell ref="I51:L51"/>
    <mergeCell ref="T136:W136"/>
    <mergeCell ref="P133:W134"/>
    <mergeCell ref="P130:W130"/>
    <mergeCell ref="P129:W129"/>
    <mergeCell ref="P132:W132"/>
    <mergeCell ref="P128:W128"/>
    <mergeCell ref="P80:S80"/>
    <mergeCell ref="P126:W127"/>
    <mergeCell ref="P86:S86"/>
    <mergeCell ref="P119:W119"/>
    <mergeCell ref="P122:W122"/>
    <mergeCell ref="P121:W121"/>
    <mergeCell ref="P120:W120"/>
    <mergeCell ref="B128:I128"/>
    <mergeCell ref="B86:I86"/>
    <mergeCell ref="B76:I76"/>
    <mergeCell ref="X51:Y51"/>
    <mergeCell ref="X52:Y52"/>
    <mergeCell ref="X47:Y47"/>
    <mergeCell ref="X48:Y48"/>
    <mergeCell ref="P48:U48"/>
    <mergeCell ref="P47:U47"/>
    <mergeCell ref="V47:W47"/>
    <mergeCell ref="X49:Y49"/>
    <mergeCell ref="X50:Y50"/>
    <mergeCell ref="V51:W51"/>
    <mergeCell ref="X53:Y53"/>
    <mergeCell ref="V54:W54"/>
    <mergeCell ref="X54:Y54"/>
    <mergeCell ref="P55:U55"/>
    <mergeCell ref="V55:W55"/>
    <mergeCell ref="V66:W66"/>
    <mergeCell ref="B89:I89"/>
    <mergeCell ref="B120:I120"/>
    <mergeCell ref="B119:I119"/>
    <mergeCell ref="B100:I100"/>
    <mergeCell ref="B101:I103"/>
    <mergeCell ref="B105:F105"/>
    <mergeCell ref="B95:I95"/>
    <mergeCell ref="B96:I96"/>
    <mergeCell ref="B97:I97"/>
    <mergeCell ref="B72:I72"/>
    <mergeCell ref="P74:S74"/>
    <mergeCell ref="B74:I74"/>
    <mergeCell ref="B71:F71"/>
    <mergeCell ref="B75:I75"/>
    <mergeCell ref="P94:S94"/>
    <mergeCell ref="B81:I81"/>
    <mergeCell ref="X76:AB125"/>
    <mergeCell ref="B121:I121"/>
  </mergeCells>
  <phoneticPr fontId="0" type="noConversion"/>
  <conditionalFormatting sqref="G47:H47">
    <cfRule type="expression" dxfId="3" priority="2">
      <formula>$AA$47=0</formula>
    </cfRule>
  </conditionalFormatting>
  <conditionalFormatting sqref="G48:H67">
    <cfRule type="expression" dxfId="2" priority="1">
      <formula>NOT($AA48="x")</formula>
    </cfRule>
  </conditionalFormatting>
  <conditionalFormatting sqref="P48:W67">
    <cfRule type="expression" dxfId="1" priority="1862">
      <formula>RIGHT($E48,15)="(kostnadsfritt)"</formula>
    </cfRule>
    <cfRule type="expression" dxfId="0" priority="1863">
      <formula>OR(AND($E48&lt;&gt;"Välj vara/tjänst",$E48&lt;&gt;""),$G48&lt;&gt;"")</formula>
    </cfRule>
  </conditionalFormatting>
  <dataValidations xWindow="179" yWindow="422" count="12">
    <dataValidation type="list" allowBlank="1" showInputMessage="1" showErrorMessage="1" sqref="T74 P17:P18 Q125 T80 T86 T94"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47484</formula2>
    </dataValidation>
    <dataValidation allowBlank="1" showErrorMessage="1" sqref="B41:I41" xr:uid="{00000000-0002-0000-0000-000003000000}"/>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B40 B43:K43" xr:uid="{00000000-0002-0000-0000-000010000000}">
      <formula1>TblDelområde</formula1>
    </dataValidation>
    <dataValidation type="list" allowBlank="1" showInputMessage="1" showErrorMessage="1" sqref="T20 T22" xr:uid="{00000000-0002-0000-0000-000025000000}">
      <formula1>"Ja/Nej,Ja,Nej"</formula1>
    </dataValidation>
    <dataValidation type="list" allowBlank="1" showInputMessage="1" showErrorMessage="1" sqref="M48:M67" xr:uid="{00000000-0002-0000-0000-000026000000}">
      <formula1>ValBilaga</formula1>
    </dataValidation>
    <dataValidation type="list" allowBlank="1" showInputMessage="1" showErrorMessage="1" sqref="C55:D67 C48:C54" xr:uid="{02E718B7-36CF-489D-9630-06A22002C436}">
      <formula1>TblVaraTjanstAlt</formula1>
    </dataValidation>
    <dataValidation type="list" allowBlank="1" showInputMessage="1" showErrorMessage="1" sqref="P9:U9" xr:uid="{98A5E512-57FF-4C86-8A5A-CE0BB5EDBFC9}">
      <formula1>ResLevDelområde</formula1>
    </dataValidation>
    <dataValidation type="list" allowBlank="1" showInputMessage="1" showErrorMessage="1" sqref="E48:F67" xr:uid="{D3E8CDEC-D3BE-4873-854D-CB8E146C94EC}">
      <formula1>INDIRECT(A48)</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drawing r:id="rId2"/>
  <legacyDrawing r:id="rId3"/>
  <controls>
    <mc:AlternateContent xmlns:mc="http://schemas.openxmlformats.org/markup-compatibility/2006">
      <mc:Choice Requires="x14">
        <control shapeId="1148" r:id="rId4" name="AddRows3Button">
          <controlPr defaultSize="0" autoLine="0" r:id="rId5">
            <anchor moveWithCells="1" sizeWithCells="1">
              <from>
                <xdr:col>11</xdr:col>
                <xdr:colOff>619125</xdr:colOff>
                <xdr:row>70</xdr:row>
                <xdr:rowOff>0</xdr:rowOff>
              </from>
              <to>
                <xdr:col>14</xdr:col>
                <xdr:colOff>0</xdr:colOff>
                <xdr:row>70</xdr:row>
                <xdr:rowOff>0</xdr:rowOff>
              </to>
            </anchor>
          </controlPr>
        </control>
      </mc:Choice>
      <mc:Fallback>
        <control shapeId="1148" r:id="rId4" name="AddRows3Button"/>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autoPageBreaks="0"/>
  </sheetPr>
  <dimension ref="A1:M42"/>
  <sheetViews>
    <sheetView showGridLines="0" showRuler="0" zoomScaleNormal="100" zoomScalePageLayoutView="90" workbookViewId="0">
      <selection activeCell="E2" sqref="E2"/>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13.42578125" style="1" customWidth="1"/>
    <col min="6" max="6" width="13.140625" style="1" customWidth="1"/>
    <col min="7" max="16384" width="9.140625" style="1"/>
  </cols>
  <sheetData>
    <row r="1" spans="2:13" ht="19.5" customHeight="1" x14ac:dyDescent="0.2">
      <c r="D1" s="89" t="s">
        <v>473</v>
      </c>
      <c r="E1" s="150">
        <f>'1 Specifikation'!B15</f>
        <v>0</v>
      </c>
      <c r="F1" s="151"/>
    </row>
    <row r="2" spans="2:13" ht="19.5" customHeight="1" x14ac:dyDescent="0.2">
      <c r="D2" s="89" t="s">
        <v>472</v>
      </c>
      <c r="E2" s="83"/>
    </row>
    <row r="3" spans="2:13" ht="17.25" customHeight="1" x14ac:dyDescent="0.25">
      <c r="B3" s="152"/>
    </row>
    <row r="5" spans="2:13" ht="25.5" customHeight="1" x14ac:dyDescent="0.25">
      <c r="B5" s="153" t="s">
        <v>42</v>
      </c>
      <c r="C5" s="153"/>
      <c r="D5" s="153"/>
      <c r="J5" s="135"/>
      <c r="K5" s="135"/>
      <c r="L5" s="135"/>
      <c r="M5" s="135"/>
    </row>
    <row r="6" spans="2:13" ht="48.75" customHeight="1" x14ac:dyDescent="0.25">
      <c r="B6" s="487" t="str">
        <f>"Detta kontrakt reglerar avrop från ramavtalsområde "&amp;'1 Specifikation'!J5&amp;", "&amp;'1 Specifikation'!J8</f>
        <v>Detta kontrakt reglerar avrop från ramavtalsområde Säker förvaring, 23.3-15560-2024</v>
      </c>
      <c r="C6" s="488"/>
      <c r="D6" s="488"/>
      <c r="F6" s="151"/>
      <c r="J6" s="135"/>
      <c r="K6" s="135"/>
      <c r="L6" s="135"/>
      <c r="M6" s="135"/>
    </row>
    <row r="7" spans="2:13" ht="25.5" customHeight="1" x14ac:dyDescent="0.25">
      <c r="B7" s="487" t="s">
        <v>580</v>
      </c>
      <c r="C7" s="487"/>
      <c r="D7" s="487"/>
      <c r="J7" s="135"/>
      <c r="K7" s="135"/>
      <c r="L7" s="135"/>
      <c r="M7" s="135"/>
    </row>
    <row r="8" spans="2:13" ht="33" customHeight="1" x14ac:dyDescent="0.25">
      <c r="B8" s="450" t="s">
        <v>579</v>
      </c>
      <c r="C8" s="450"/>
      <c r="D8" s="450"/>
      <c r="G8" s="89"/>
      <c r="J8" s="135"/>
      <c r="K8" s="135"/>
      <c r="L8" s="135"/>
      <c r="M8" s="135"/>
    </row>
    <row r="9" spans="2:13" ht="18" x14ac:dyDescent="0.25">
      <c r="B9" s="450" t="s">
        <v>581</v>
      </c>
      <c r="C9" s="450"/>
      <c r="D9" s="450"/>
      <c r="G9" s="89"/>
      <c r="J9" s="135"/>
      <c r="K9" s="135"/>
      <c r="L9" s="135"/>
      <c r="M9" s="135"/>
    </row>
    <row r="10" spans="2:13" ht="18" x14ac:dyDescent="0.25">
      <c r="B10" s="429" t="s">
        <v>582</v>
      </c>
      <c r="C10" s="429"/>
      <c r="D10" s="429"/>
      <c r="J10" s="135"/>
      <c r="K10" s="135"/>
      <c r="L10" s="135"/>
      <c r="M10" s="135"/>
    </row>
    <row r="11" spans="2:13" ht="18" x14ac:dyDescent="0.25">
      <c r="B11" s="450" t="s">
        <v>583</v>
      </c>
      <c r="C11" s="450"/>
      <c r="D11" s="450"/>
      <c r="J11" s="135"/>
      <c r="K11" s="135"/>
      <c r="L11" s="135"/>
      <c r="M11" s="135"/>
    </row>
    <row r="12" spans="2:13" ht="18" x14ac:dyDescent="0.25">
      <c r="B12" s="450" t="s">
        <v>584</v>
      </c>
      <c r="C12" s="450"/>
      <c r="D12" s="450"/>
      <c r="J12" s="135"/>
      <c r="K12" s="135"/>
      <c r="L12" s="135"/>
      <c r="M12" s="135"/>
    </row>
    <row r="13" spans="2:13" ht="18" x14ac:dyDescent="0.25">
      <c r="B13" s="450" t="s">
        <v>585</v>
      </c>
      <c r="C13" s="450"/>
      <c r="D13" s="450"/>
      <c r="J13" s="135"/>
      <c r="K13" s="135"/>
      <c r="L13" s="135"/>
      <c r="M13" s="135"/>
    </row>
    <row r="14" spans="2:13" ht="18" x14ac:dyDescent="0.25">
      <c r="B14" s="450" t="s">
        <v>586</v>
      </c>
      <c r="C14" s="450"/>
      <c r="D14" s="450"/>
      <c r="J14" s="135"/>
      <c r="K14" s="135"/>
      <c r="L14" s="135"/>
      <c r="M14" s="135"/>
    </row>
    <row r="15" spans="2:13" ht="18" x14ac:dyDescent="0.25">
      <c r="B15" s="450" t="s">
        <v>587</v>
      </c>
      <c r="C15" s="450"/>
      <c r="D15" s="450"/>
      <c r="J15" s="135"/>
      <c r="K15" s="135"/>
      <c r="L15" s="135"/>
      <c r="M15" s="135"/>
    </row>
    <row r="16" spans="2:13" ht="18" x14ac:dyDescent="0.25">
      <c r="B16" s="429" t="s">
        <v>588</v>
      </c>
      <c r="C16" s="429"/>
      <c r="D16" s="429"/>
      <c r="G16" s="156"/>
      <c r="J16" s="135"/>
      <c r="K16" s="135"/>
      <c r="L16" s="135"/>
      <c r="M16" s="135"/>
    </row>
    <row r="17" spans="1:13" ht="26.25" x14ac:dyDescent="0.25">
      <c r="B17" s="450" t="s">
        <v>589</v>
      </c>
      <c r="C17" s="450"/>
      <c r="D17" s="450"/>
      <c r="E17" s="247" t="s">
        <v>591</v>
      </c>
      <c r="G17" s="156"/>
      <c r="J17" s="135"/>
      <c r="K17" s="135"/>
      <c r="L17" s="135"/>
      <c r="M17" s="135"/>
    </row>
    <row r="18" spans="1:13" ht="18" x14ac:dyDescent="0.25">
      <c r="B18" s="450" t="s">
        <v>590</v>
      </c>
      <c r="C18" s="450"/>
      <c r="D18" s="450"/>
      <c r="G18" s="156"/>
      <c r="J18" s="135"/>
      <c r="K18" s="135"/>
      <c r="L18" s="135"/>
      <c r="M18" s="135"/>
    </row>
    <row r="19" spans="1:13" ht="18" customHeight="1" x14ac:dyDescent="0.25">
      <c r="B19" s="92"/>
      <c r="C19" s="92"/>
      <c r="D19" s="92"/>
      <c r="J19" s="135"/>
      <c r="K19" s="135"/>
      <c r="L19" s="135"/>
      <c r="M19" s="135"/>
    </row>
    <row r="20" spans="1:13" ht="64.5" x14ac:dyDescent="0.25">
      <c r="B20" s="450" t="s">
        <v>592</v>
      </c>
      <c r="C20" s="450"/>
      <c r="D20" s="450"/>
      <c r="E20" s="247" t="s">
        <v>593</v>
      </c>
      <c r="J20" s="135"/>
      <c r="K20" s="135"/>
      <c r="L20" s="135"/>
      <c r="M20" s="135"/>
    </row>
    <row r="21" spans="1:13" ht="10.5" customHeight="1" x14ac:dyDescent="0.3">
      <c r="B21" s="157"/>
      <c r="C21" s="158"/>
      <c r="D21" s="158"/>
      <c r="J21" s="135"/>
      <c r="K21" s="135"/>
      <c r="L21" s="135"/>
      <c r="M21" s="135"/>
    </row>
    <row r="22" spans="1:13" s="12" customFormat="1" ht="24" customHeight="1" x14ac:dyDescent="0.2">
      <c r="B22" s="154" t="s">
        <v>35</v>
      </c>
      <c r="C22" s="154"/>
      <c r="D22" s="154"/>
    </row>
    <row r="23" spans="1:13" ht="67.5" customHeight="1" x14ac:dyDescent="0.2">
      <c r="B23" s="450" t="s">
        <v>112</v>
      </c>
      <c r="C23" s="450"/>
      <c r="D23" s="450"/>
    </row>
    <row r="24" spans="1:13" ht="26.25" customHeight="1" x14ac:dyDescent="0.2">
      <c r="B24" s="155"/>
      <c r="C24" s="155"/>
      <c r="D24" s="155"/>
    </row>
    <row r="25" spans="1:13" s="160" customFormat="1" ht="18" customHeight="1" x14ac:dyDescent="0.2">
      <c r="A25" s="1"/>
      <c r="B25" s="159" t="s">
        <v>41</v>
      </c>
      <c r="C25"/>
      <c r="D25" s="159" t="s">
        <v>40</v>
      </c>
      <c r="E25" s="154"/>
    </row>
    <row r="26" spans="1:13" s="160" customFormat="1" ht="23.25" customHeight="1" x14ac:dyDescent="0.2">
      <c r="A26" s="1"/>
      <c r="B26" s="161">
        <f>'1 Specifikation'!B9</f>
        <v>0</v>
      </c>
      <c r="C26"/>
      <c r="D26" s="162">
        <f>'1 Specifikation'!P9</f>
        <v>0</v>
      </c>
    </row>
    <row r="27" spans="1:13" s="160" customFormat="1" ht="12.75" customHeight="1" x14ac:dyDescent="0.2">
      <c r="A27" s="1"/>
      <c r="B27" s="163" t="s">
        <v>39</v>
      </c>
      <c r="C27"/>
      <c r="D27" s="163" t="s">
        <v>39</v>
      </c>
    </row>
    <row r="28" spans="1:13" s="160" customFormat="1" ht="18" customHeight="1" x14ac:dyDescent="0.2">
      <c r="A28" s="1"/>
      <c r="B28" s="164">
        <f>'1 Specifikation'!H9</f>
        <v>0</v>
      </c>
      <c r="C28"/>
      <c r="D28" s="165" t="str">
        <f>'1 Specifikation'!V9</f>
        <v/>
      </c>
    </row>
    <row r="29" spans="1:13" s="160" customFormat="1" ht="44.25" customHeight="1" x14ac:dyDescent="0.2">
      <c r="A29" s="1"/>
      <c r="B29" s="166"/>
      <c r="C29"/>
      <c r="D29"/>
    </row>
    <row r="30" spans="1:13" s="160" customFormat="1" x14ac:dyDescent="0.2">
      <c r="B30" s="167" t="s">
        <v>36</v>
      </c>
      <c r="D30" s="167" t="s">
        <v>36</v>
      </c>
    </row>
    <row r="31" spans="1:13" s="160" customFormat="1" ht="28.5" customHeight="1" x14ac:dyDescent="0.2">
      <c r="B31" s="11"/>
      <c r="D31" s="10"/>
    </row>
    <row r="32" spans="1:13" ht="16.5" customHeight="1" x14ac:dyDescent="0.2">
      <c r="A32" s="160"/>
      <c r="B32" s="160"/>
      <c r="C32" s="160"/>
      <c r="D32" s="160"/>
    </row>
    <row r="33" spans="1:4" ht="25.5" x14ac:dyDescent="0.2">
      <c r="A33" s="160"/>
      <c r="B33" s="168" t="s">
        <v>46</v>
      </c>
      <c r="C33" s="160"/>
      <c r="D33" s="168" t="s">
        <v>47</v>
      </c>
    </row>
    <row r="34" spans="1:4" x14ac:dyDescent="0.2">
      <c r="A34" s="160"/>
      <c r="B34" s="9"/>
      <c r="C34" s="160"/>
      <c r="D34" s="8"/>
    </row>
    <row r="35" spans="1:4" x14ac:dyDescent="0.2">
      <c r="A35" s="160"/>
      <c r="B35" s="7"/>
      <c r="C35" s="160"/>
      <c r="D35" s="6"/>
    </row>
    <row r="36" spans="1:4" x14ac:dyDescent="0.2">
      <c r="A36" s="155"/>
      <c r="B36" s="155"/>
      <c r="C36" s="155"/>
      <c r="D36" s="160"/>
    </row>
    <row r="37" spans="1:4" ht="15.75" customHeight="1" x14ac:dyDescent="0.2">
      <c r="B37" s="159" t="s">
        <v>38</v>
      </c>
      <c r="C37" s="159"/>
      <c r="D37" s="159"/>
    </row>
    <row r="38" spans="1:4" x14ac:dyDescent="0.2">
      <c r="B38" s="484"/>
      <c r="C38" s="485"/>
      <c r="D38" s="486"/>
    </row>
    <row r="39" spans="1:4" x14ac:dyDescent="0.2">
      <c r="B39" s="484"/>
      <c r="C39" s="485"/>
      <c r="D39" s="486"/>
    </row>
    <row r="40" spans="1:4" x14ac:dyDescent="0.2">
      <c r="B40" s="484"/>
      <c r="C40" s="485"/>
      <c r="D40" s="486"/>
    </row>
    <row r="41" spans="1:4" x14ac:dyDescent="0.2">
      <c r="B41" s="484"/>
      <c r="C41" s="485"/>
      <c r="D41" s="486"/>
    </row>
    <row r="42" spans="1:4" x14ac:dyDescent="0.2">
      <c r="B42" s="484"/>
      <c r="C42" s="485"/>
      <c r="D42" s="486"/>
    </row>
  </sheetData>
  <sheetProtection algorithmName="SHA-512" hashValue="ITN2cU440Rbmefa3TL3OjheOV3+6RmVNj9RgKE2qAGb1Bf1iWncVnZZSnkm9Jp8C2IiWplIPwQ3HjiiiRfcaHw==" saltValue="3dO007oK9p3f72FPPUL0oQ==" spinCount="100000" sheet="1" objects="1" scenarios="1" selectLockedCells="1"/>
  <mergeCells count="20">
    <mergeCell ref="B13:D13"/>
    <mergeCell ref="B14:D14"/>
    <mergeCell ref="B15:D15"/>
    <mergeCell ref="B17:D17"/>
    <mergeCell ref="B18:D18"/>
    <mergeCell ref="B42:D42"/>
    <mergeCell ref="B23:D23"/>
    <mergeCell ref="B38:D38"/>
    <mergeCell ref="B6:D6"/>
    <mergeCell ref="B39:D39"/>
    <mergeCell ref="B40:D40"/>
    <mergeCell ref="B41:D41"/>
    <mergeCell ref="B8:D8"/>
    <mergeCell ref="B10:D10"/>
    <mergeCell ref="B16:D16"/>
    <mergeCell ref="B20:D20"/>
    <mergeCell ref="B7:D7"/>
    <mergeCell ref="B9:D9"/>
    <mergeCell ref="B11:D11"/>
    <mergeCell ref="B12:D12"/>
  </mergeCells>
  <pageMargins left="0.74803149606299213" right="0.74803149606299213" top="0.39370078740157483" bottom="0.98425196850393704" header="0.51181102362204722" footer="0.51181102362204722"/>
  <pageSetup paperSize="9" scale="73" fitToHeight="2" orientation="portrait" r:id="rId1"/>
  <headerFooter alignWithMargins="0">
    <oddFooter>&amp;R&amp;P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213"/>
  <sheetViews>
    <sheetView showGridLines="0" zoomScaleNormal="100" workbookViewId="0">
      <selection activeCell="B14" sqref="B14"/>
    </sheetView>
  </sheetViews>
  <sheetFormatPr defaultColWidth="9.140625" defaultRowHeight="12.75" outlineLevelRow="1" x14ac:dyDescent="0.2"/>
  <cols>
    <col min="1" max="2" width="6.7109375" style="1" customWidth="1"/>
    <col min="3" max="3" width="23.7109375" style="1" bestFit="1" customWidth="1"/>
    <col min="4" max="8" width="24.42578125" style="1" bestFit="1" customWidth="1"/>
    <col min="9" max="11" width="24.5703125" style="1" customWidth="1"/>
    <col min="12" max="12" width="32.7109375" style="1" customWidth="1"/>
    <col min="13" max="19" width="24.5703125" style="1" customWidth="1"/>
    <col min="20" max="33" width="16.7109375" style="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P1" s="15" t="s">
        <v>107</v>
      </c>
    </row>
    <row r="2" spans="2:41" x14ac:dyDescent="0.2">
      <c r="D2" s="18" t="s">
        <v>552</v>
      </c>
      <c r="E2" s="18"/>
      <c r="F2" s="18" t="s">
        <v>553</v>
      </c>
      <c r="G2" s="18"/>
      <c r="H2" s="18"/>
      <c r="I2" s="18"/>
      <c r="J2" s="18"/>
      <c r="K2" s="18"/>
      <c r="L2" s="18"/>
      <c r="M2" s="18"/>
      <c r="N2" s="18"/>
      <c r="O2" s="18"/>
      <c r="P2" s="19">
        <f ca="1">IF(USRDelområde="Välj delområde","",USRDelområde)</f>
        <v>0</v>
      </c>
      <c r="R2" s="246" t="s">
        <v>544</v>
      </c>
      <c r="S2" s="246" t="s">
        <v>545</v>
      </c>
      <c r="T2" s="77"/>
      <c r="U2" s="246" t="s">
        <v>546</v>
      </c>
      <c r="V2" s="246" t="s">
        <v>547</v>
      </c>
      <c r="W2" s="246" t="s">
        <v>548</v>
      </c>
      <c r="X2" s="246" t="s">
        <v>576</v>
      </c>
    </row>
    <row r="3" spans="2:41" ht="13.5" thickBot="1" x14ac:dyDescent="0.25">
      <c r="C3" s="39" t="s">
        <v>100</v>
      </c>
      <c r="D3" s="38" t="s">
        <v>534</v>
      </c>
      <c r="E3" s="38" t="s">
        <v>566</v>
      </c>
      <c r="F3" s="38" t="s">
        <v>534</v>
      </c>
      <c r="G3" s="38" t="s">
        <v>566</v>
      </c>
      <c r="H3" s="38" t="s">
        <v>534</v>
      </c>
      <c r="I3" s="38" t="s">
        <v>566</v>
      </c>
      <c r="J3" s="38" t="s">
        <v>534</v>
      </c>
      <c r="K3" s="38" t="s">
        <v>566</v>
      </c>
      <c r="L3" s="38" t="s">
        <v>534</v>
      </c>
      <c r="M3" s="38" t="s">
        <v>566</v>
      </c>
      <c r="N3" s="38" t="s">
        <v>534</v>
      </c>
      <c r="O3" s="38" t="s">
        <v>566</v>
      </c>
      <c r="P3" s="36" t="s">
        <v>430</v>
      </c>
      <c r="R3" s="77" t="s">
        <v>551</v>
      </c>
      <c r="S3" s="77" t="str">
        <f>"'"&amp;Aktivt_blad&amp;"'!"</f>
        <v>'1 Specifikation'!</v>
      </c>
      <c r="T3" s="246" t="s">
        <v>549</v>
      </c>
      <c r="U3" s="77" cm="1">
        <f t="array" aca="1" ref="U3" ca="1">INDIRECT(IndirektBlad&amp;"B9")</f>
        <v>0</v>
      </c>
      <c r="V3" s="77" cm="1">
        <f t="array" aca="1" ref="V3" ca="1">INDIRECT(IndirektBlad&amp;"P9")</f>
        <v>0</v>
      </c>
      <c r="W3" s="77" cm="1">
        <f t="array" aca="1" ref="W3" ca="1">INDIRECT(IndirektBlad&amp;"B43")</f>
        <v>0</v>
      </c>
      <c r="X3" s="77" t="s">
        <v>577</v>
      </c>
    </row>
    <row r="4" spans="2:41" ht="13.5" thickBot="1" x14ac:dyDescent="0.25">
      <c r="Q4" s="1" t="s">
        <v>564</v>
      </c>
      <c r="R4" s="77"/>
      <c r="S4" s="77"/>
      <c r="T4" s="246" t="s">
        <v>550</v>
      </c>
      <c r="U4" s="77" cm="1">
        <f t="array" aca="1" ref="U4" ca="1">INDIRECT(IndirektBlad&amp;"H9")</f>
        <v>0</v>
      </c>
      <c r="V4" s="77" t="str" cm="1">
        <f t="array" aca="1" ref="V4" ca="1">INDIRECT(IndirektBlad&amp;"V9")</f>
        <v/>
      </c>
    </row>
    <row r="5" spans="2:41" outlineLevel="1" x14ac:dyDescent="0.2">
      <c r="C5" s="46" t="s">
        <v>141</v>
      </c>
      <c r="D5" s="64" t="s">
        <v>501</v>
      </c>
      <c r="E5" s="64"/>
      <c r="F5" s="64" t="s">
        <v>528</v>
      </c>
      <c r="G5" s="64"/>
      <c r="H5" s="64"/>
      <c r="I5" s="64"/>
      <c r="J5" s="64"/>
      <c r="K5" s="64"/>
      <c r="L5" s="64"/>
      <c r="M5" s="64"/>
      <c r="N5" s="64"/>
      <c r="O5" s="64"/>
      <c r="P5" s="36" t="str">
        <f t="shared" ref="P5" ca="1" si="0">IFERROR(IF(INDEX(D5:O5,MATCH(P$2,D$2:O$2,0))=0,"",INDEX(D5:O5,MATCH(P$2,D$2:O$2,0))),"")</f>
        <v/>
      </c>
      <c r="Q5" s="36" t="str" cm="1">
        <f t="array" aca="1" ref="Q5" ca="1">IFERROR(IF(INDEX($D5:$O5,1+MATCH($P$2,$D$2:$O$2,0))=0,"",INDEX($D5:$O5,1+MATCH($P$2,$D$2:$O$2,0))),"")</f>
        <v/>
      </c>
      <c r="R5" s="77"/>
      <c r="S5" s="77"/>
      <c r="AF5"/>
      <c r="AG5"/>
      <c r="AH5"/>
      <c r="AI5"/>
      <c r="AJ5"/>
      <c r="AK5"/>
      <c r="AL5"/>
      <c r="AM5"/>
      <c r="AN5"/>
      <c r="AO5"/>
    </row>
    <row r="6" spans="2:41" x14ac:dyDescent="0.2">
      <c r="B6" s="1" t="s">
        <v>456</v>
      </c>
      <c r="C6" s="47" t="s">
        <v>552</v>
      </c>
      <c r="D6" s="64" t="s">
        <v>502</v>
      </c>
      <c r="E6" s="64"/>
      <c r="F6" s="64" t="s">
        <v>529</v>
      </c>
      <c r="G6" s="64"/>
      <c r="H6" s="64"/>
      <c r="I6" s="64"/>
      <c r="J6" s="64"/>
      <c r="K6" s="64"/>
      <c r="L6" s="64"/>
      <c r="M6" s="64"/>
      <c r="N6" s="64"/>
      <c r="O6" s="64"/>
      <c r="P6" s="36" t="str">
        <f t="shared" ref="P6:P34" ca="1" si="1">IFERROR(IF(INDEX(D6:O6,MATCH(P$2,D$2:O$2,0))=0,"",INDEX(D6:O6,MATCH(P$2,D$2:O$2,0))),"")</f>
        <v/>
      </c>
      <c r="Q6" s="36" t="str" cm="1">
        <f t="array" aca="1" ref="Q6" ca="1">IFERROR(IF(INDEX($D6:$O6,1+MATCH($P$2,$D$2:$O$2,0))=0,"",INDEX($D6:$O6,1+MATCH($P$2,$D$2:$O$2,0))),"")</f>
        <v/>
      </c>
      <c r="R6" s="77"/>
      <c r="S6" s="77"/>
    </row>
    <row r="7" spans="2:41" x14ac:dyDescent="0.2">
      <c r="B7" s="1" t="s">
        <v>445</v>
      </c>
      <c r="C7" s="47" t="s">
        <v>553</v>
      </c>
      <c r="D7" s="64" t="s">
        <v>503</v>
      </c>
      <c r="E7" s="64"/>
      <c r="F7" s="64" t="s">
        <v>530</v>
      </c>
      <c r="G7" s="64"/>
      <c r="H7" s="64"/>
      <c r="I7" s="14"/>
      <c r="J7" s="64"/>
      <c r="K7" s="64"/>
      <c r="L7" s="64"/>
      <c r="M7" s="64"/>
      <c r="N7" s="34"/>
      <c r="O7" s="64"/>
      <c r="P7" s="36" t="str">
        <f t="shared" ca="1" si="1"/>
        <v/>
      </c>
      <c r="Q7" s="36" t="str" cm="1">
        <f t="array" aca="1" ref="Q7" ca="1">IFERROR(IF(INDEX($D7:$O7,1+MATCH($P$2,$D$2:$O$2,0))=0,"",INDEX($D7:$O7,1+MATCH($P$2,$D$2:$O$2,0))),"")</f>
        <v/>
      </c>
      <c r="R7" s="77"/>
      <c r="S7" s="77"/>
    </row>
    <row r="8" spans="2:41" x14ac:dyDescent="0.2">
      <c r="B8" s="1" t="s">
        <v>455</v>
      </c>
      <c r="C8" s="47"/>
      <c r="D8" s="64" t="s">
        <v>504</v>
      </c>
      <c r="E8" s="64"/>
      <c r="F8" s="64" t="s">
        <v>531</v>
      </c>
      <c r="G8" s="64"/>
      <c r="H8" s="64"/>
      <c r="I8" s="14"/>
      <c r="J8" s="64"/>
      <c r="K8" s="64"/>
      <c r="L8" s="64"/>
      <c r="M8" s="64"/>
      <c r="N8" s="34"/>
      <c r="O8" s="64"/>
      <c r="P8" s="36" t="str">
        <f t="shared" ca="1" si="1"/>
        <v/>
      </c>
      <c r="Q8" s="36" t="str" cm="1">
        <f t="array" aca="1" ref="Q8" ca="1">IFERROR(IF(INDEX($D8:$O8,1+MATCH($P$2,$D$2:$O$2,0))=0,"",INDEX($D8:$O8,1+MATCH($P$2,$D$2:$O$2,0))),"")</f>
        <v/>
      </c>
    </row>
    <row r="9" spans="2:41" ht="12.75" customHeight="1" x14ac:dyDescent="0.2">
      <c r="B9" s="1" t="s">
        <v>449</v>
      </c>
      <c r="C9" s="47"/>
      <c r="D9" s="64" t="s">
        <v>505</v>
      </c>
      <c r="E9" s="64"/>
      <c r="F9" s="64" t="s">
        <v>532</v>
      </c>
      <c r="G9" s="64"/>
      <c r="H9" s="64"/>
      <c r="I9" s="64"/>
      <c r="J9" s="64"/>
      <c r="K9" s="64"/>
      <c r="L9" s="64"/>
      <c r="M9" s="14"/>
      <c r="N9" s="64"/>
      <c r="O9" s="14"/>
      <c r="P9" s="36" t="str">
        <f t="shared" ref="P9:P31" ca="1" si="2">IFERROR(IF(INDEX(D9:O9,MATCH(P$2,D$2:O$2,0))=0,"",INDEX(D9:O9,MATCH(P$2,D$2:O$2,0))),"")</f>
        <v/>
      </c>
      <c r="Q9" s="36" t="str" cm="1">
        <f t="array" aca="1" ref="Q9" ca="1">IFERROR(IF(INDEX($D9:$O9,1+MATCH($P$2,$D$2:$O$2,0))=0,"",INDEX($D9:$O9,1+MATCH($P$2,$D$2:$O$2,0))),"")</f>
        <v/>
      </c>
    </row>
    <row r="10" spans="2:41" ht="12.75" customHeight="1" x14ac:dyDescent="0.2">
      <c r="B10" s="1" t="s">
        <v>447</v>
      </c>
      <c r="C10" s="47"/>
      <c r="D10" s="244" t="s">
        <v>506</v>
      </c>
      <c r="E10" s="244"/>
      <c r="F10" s="244" t="s">
        <v>533</v>
      </c>
      <c r="G10" s="244"/>
      <c r="H10" s="244"/>
      <c r="I10" s="244"/>
      <c r="J10" s="244"/>
      <c r="K10" s="244"/>
      <c r="L10" s="244"/>
      <c r="M10" s="245"/>
      <c r="N10" s="244"/>
      <c r="O10" s="245"/>
      <c r="P10" s="36" t="str">
        <f t="shared" ca="1" si="2"/>
        <v/>
      </c>
      <c r="Q10" s="36" t="str" cm="1">
        <f t="array" aca="1" ref="Q10" ca="1">IFERROR(IF(INDEX($D10:$O10,1+MATCH($P$2,$D$2:$O$2,0))=0,"",INDEX($D10:$O10,1+MATCH($P$2,$D$2:$O$2,0))),"")</f>
        <v/>
      </c>
    </row>
    <row r="11" spans="2:41" ht="12.75" customHeight="1" x14ac:dyDescent="0.2">
      <c r="B11" s="1" t="s">
        <v>448</v>
      </c>
      <c r="C11" s="47"/>
      <c r="D11" s="244" t="s">
        <v>507</v>
      </c>
      <c r="E11" s="244"/>
      <c r="F11" s="244" t="s">
        <v>521</v>
      </c>
      <c r="G11" s="244" t="s">
        <v>565</v>
      </c>
      <c r="H11" s="244"/>
      <c r="I11" s="244"/>
      <c r="J11" s="244"/>
      <c r="K11" s="244"/>
      <c r="L11" s="244"/>
      <c r="M11" s="245"/>
      <c r="N11" s="244"/>
      <c r="O11" s="245"/>
      <c r="P11" s="36" t="str">
        <f t="shared" ca="1" si="2"/>
        <v/>
      </c>
      <c r="Q11" s="36" t="str" cm="1">
        <f t="array" aca="1" ref="Q11" ca="1">IFERROR(IF(INDEX($D11:$O11,1+MATCH($P$2,$D$2:$O$2,0))=0,"",INDEX($D11:$O11,1+MATCH($P$2,$D$2:$O$2,0))),"")</f>
        <v/>
      </c>
    </row>
    <row r="12" spans="2:41" ht="12.75" customHeight="1" x14ac:dyDescent="0.2">
      <c r="B12" s="1" t="s">
        <v>451</v>
      </c>
      <c r="C12" s="47"/>
      <c r="D12" s="244" t="s">
        <v>508</v>
      </c>
      <c r="E12" s="244"/>
      <c r="F12" s="244" t="s">
        <v>527</v>
      </c>
      <c r="G12" s="244" t="s">
        <v>565</v>
      </c>
      <c r="H12" s="244"/>
      <c r="I12" s="244"/>
      <c r="J12" s="244"/>
      <c r="K12" s="244"/>
      <c r="L12" s="244"/>
      <c r="M12" s="245"/>
      <c r="N12" s="244"/>
      <c r="O12" s="245"/>
      <c r="P12" s="36" t="str">
        <f t="shared" ca="1" si="2"/>
        <v/>
      </c>
      <c r="Q12" s="36" t="str" cm="1">
        <f t="array" aca="1" ref="Q12" ca="1">IFERROR(IF(INDEX($D12:$O12,1+MATCH($P$2,$D$2:$O$2,0))=0,"",INDEX($D12:$O12,1+MATCH($P$2,$D$2:$O$2,0))),"")</f>
        <v/>
      </c>
    </row>
    <row r="13" spans="2:41" ht="12.75" customHeight="1" x14ac:dyDescent="0.2">
      <c r="B13" s="1" t="s">
        <v>452</v>
      </c>
      <c r="C13" s="47"/>
      <c r="D13" s="244" t="s">
        <v>509</v>
      </c>
      <c r="E13" s="244"/>
      <c r="F13" s="244"/>
      <c r="G13" s="244"/>
      <c r="H13" s="244"/>
      <c r="I13" s="244"/>
      <c r="J13" s="244"/>
      <c r="K13" s="244"/>
      <c r="L13" s="244"/>
      <c r="M13" s="245"/>
      <c r="N13" s="244"/>
      <c r="O13" s="245"/>
      <c r="P13" s="36" t="str">
        <f t="shared" ca="1" si="2"/>
        <v/>
      </c>
      <c r="Q13" s="36" t="str" cm="1">
        <f t="array" aca="1" ref="Q13" ca="1">IFERROR(IF(INDEX($D13:$O13,1+MATCH($P$2,$D$2:$O$2,0))=0,"",INDEX($D13:$O13,1+MATCH($P$2,$D$2:$O$2,0))),"")</f>
        <v/>
      </c>
    </row>
    <row r="14" spans="2:41" ht="12.75" customHeight="1" x14ac:dyDescent="0.2">
      <c r="B14" s="2" t="s">
        <v>446</v>
      </c>
      <c r="C14" s="47"/>
      <c r="D14" s="244" t="s">
        <v>510</v>
      </c>
      <c r="E14" s="244"/>
      <c r="F14" s="244"/>
      <c r="G14" s="244"/>
      <c r="H14" s="244"/>
      <c r="I14" s="244"/>
      <c r="J14" s="244"/>
      <c r="K14" s="244"/>
      <c r="L14" s="244"/>
      <c r="M14" s="245"/>
      <c r="N14" s="244"/>
      <c r="O14" s="245"/>
      <c r="P14" s="36" t="str">
        <f t="shared" ca="1" si="2"/>
        <v/>
      </c>
      <c r="Q14" s="36" t="str" cm="1">
        <f t="array" aca="1" ref="Q14" ca="1">IFERROR(IF(INDEX($D14:$O14,1+MATCH($P$2,$D$2:$O$2,0))=0,"",INDEX($D14:$O14,1+MATCH($P$2,$D$2:$O$2,0))),"")</f>
        <v/>
      </c>
    </row>
    <row r="15" spans="2:41" ht="12.75" customHeight="1" x14ac:dyDescent="0.2">
      <c r="B15" s="1" t="s">
        <v>453</v>
      </c>
      <c r="C15" s="47"/>
      <c r="D15" s="244" t="s">
        <v>511</v>
      </c>
      <c r="E15" s="244"/>
      <c r="F15" s="244"/>
      <c r="G15" s="244"/>
      <c r="H15" s="244"/>
      <c r="I15" s="244"/>
      <c r="J15" s="244"/>
      <c r="K15" s="244"/>
      <c r="L15" s="244"/>
      <c r="M15" s="245"/>
      <c r="N15" s="244"/>
      <c r="O15" s="245"/>
      <c r="P15" s="36" t="str">
        <f t="shared" ca="1" si="2"/>
        <v/>
      </c>
      <c r="Q15" s="36" t="str" cm="1">
        <f t="array" aca="1" ref="Q15" ca="1">IFERROR(IF(INDEX($D15:$O15,1+MATCH($P$2,$D$2:$O$2,0))=0,"",INDEX($D15:$O15,1+MATCH($P$2,$D$2:$O$2,0))),"")</f>
        <v/>
      </c>
    </row>
    <row r="16" spans="2:41" ht="12.75" customHeight="1" x14ac:dyDescent="0.2">
      <c r="B16" s="1" t="s">
        <v>454</v>
      </c>
      <c r="C16" s="47"/>
      <c r="D16" s="244" t="s">
        <v>512</v>
      </c>
      <c r="E16" s="244"/>
      <c r="F16" s="244"/>
      <c r="G16" s="244"/>
      <c r="H16" s="244"/>
      <c r="I16" s="244"/>
      <c r="J16" s="244"/>
      <c r="K16" s="244"/>
      <c r="L16" s="244"/>
      <c r="M16" s="245"/>
      <c r="N16" s="244"/>
      <c r="O16" s="245"/>
      <c r="P16" s="36" t="str">
        <f t="shared" ca="1" si="2"/>
        <v/>
      </c>
      <c r="Q16" s="36" t="str" cm="1">
        <f t="array" aca="1" ref="Q16" ca="1">IFERROR(IF(INDEX($D16:$O16,1+MATCH($P$2,$D$2:$O$2,0))=0,"",INDEX($D16:$O16,1+MATCH($P$2,$D$2:$O$2,0))),"")</f>
        <v/>
      </c>
    </row>
    <row r="17" spans="2:17" ht="12.75" customHeight="1" x14ac:dyDescent="0.2">
      <c r="B17" s="1" t="s">
        <v>450</v>
      </c>
      <c r="C17" s="47"/>
      <c r="D17" s="244" t="s">
        <v>513</v>
      </c>
      <c r="E17" s="244"/>
      <c r="F17" s="244"/>
      <c r="G17" s="244"/>
      <c r="H17" s="244"/>
      <c r="I17" s="244"/>
      <c r="J17" s="244"/>
      <c r="K17" s="244"/>
      <c r="L17" s="244"/>
      <c r="M17" s="245"/>
      <c r="N17" s="244"/>
      <c r="O17" s="245"/>
      <c r="P17" s="36" t="str">
        <f t="shared" ca="1" si="2"/>
        <v/>
      </c>
      <c r="Q17" s="36" t="str" cm="1">
        <f t="array" aca="1" ref="Q17" ca="1">IFERROR(IF(INDEX($D17:$O17,1+MATCH($P$2,$D$2:$O$2,0))=0,"",INDEX($D17:$O17,1+MATCH($P$2,$D$2:$O$2,0))),"")</f>
        <v/>
      </c>
    </row>
    <row r="18" spans="2:17" ht="12.75" customHeight="1" x14ac:dyDescent="0.2">
      <c r="C18" s="47"/>
      <c r="D18" s="244" t="s">
        <v>514</v>
      </c>
      <c r="E18" s="244"/>
      <c r="F18" s="244"/>
      <c r="G18" s="244"/>
      <c r="H18" s="244"/>
      <c r="I18" s="244"/>
      <c r="J18" s="244"/>
      <c r="K18" s="244"/>
      <c r="L18" s="244"/>
      <c r="M18" s="245"/>
      <c r="N18" s="244"/>
      <c r="O18" s="245"/>
      <c r="P18" s="36" t="str">
        <f t="shared" ca="1" si="2"/>
        <v/>
      </c>
      <c r="Q18" s="36" t="str" cm="1">
        <f t="array" aca="1" ref="Q18" ca="1">IFERROR(IF(INDEX($D18:$O18,1+MATCH($P$2,$D$2:$O$2,0))=0,"",INDEX($D18:$O18,1+MATCH($P$2,$D$2:$O$2,0))),"")</f>
        <v/>
      </c>
    </row>
    <row r="19" spans="2:17" ht="12.75" customHeight="1" x14ac:dyDescent="0.2">
      <c r="C19" s="47"/>
      <c r="D19" s="244" t="s">
        <v>515</v>
      </c>
      <c r="E19" s="244"/>
      <c r="F19" s="244"/>
      <c r="G19" s="244"/>
      <c r="H19" s="244"/>
      <c r="I19" s="244"/>
      <c r="J19" s="244"/>
      <c r="K19" s="244"/>
      <c r="L19" s="244"/>
      <c r="M19" s="245"/>
      <c r="N19" s="244"/>
      <c r="O19" s="245"/>
      <c r="P19" s="36" t="str">
        <f t="shared" ca="1" si="2"/>
        <v/>
      </c>
      <c r="Q19" s="36" t="str" cm="1">
        <f t="array" aca="1" ref="Q19" ca="1">IFERROR(IF(INDEX($D19:$O19,1+MATCH($P$2,$D$2:$O$2,0))=0,"",INDEX($D19:$O19,1+MATCH($P$2,$D$2:$O$2,0))),"")</f>
        <v/>
      </c>
    </row>
    <row r="20" spans="2:17" ht="12.75" customHeight="1" x14ac:dyDescent="0.2">
      <c r="C20" s="47"/>
      <c r="D20" s="244" t="s">
        <v>516</v>
      </c>
      <c r="E20" s="244"/>
      <c r="F20" s="244"/>
      <c r="G20" s="244"/>
      <c r="H20" s="244"/>
      <c r="I20" s="244"/>
      <c r="J20" s="244"/>
      <c r="K20" s="244"/>
      <c r="L20" s="244"/>
      <c r="M20" s="245"/>
      <c r="N20" s="244"/>
      <c r="O20" s="245"/>
      <c r="P20" s="36" t="str">
        <f t="shared" ca="1" si="2"/>
        <v/>
      </c>
      <c r="Q20" s="36" t="str" cm="1">
        <f t="array" aca="1" ref="Q20" ca="1">IFERROR(IF(INDEX($D20:$O20,1+MATCH($P$2,$D$2:$O$2,0))=0,"",INDEX($D20:$O20,1+MATCH($P$2,$D$2:$O$2,0))),"")</f>
        <v/>
      </c>
    </row>
    <row r="21" spans="2:17" ht="12.75" customHeight="1" x14ac:dyDescent="0.2">
      <c r="C21" s="47"/>
      <c r="D21" s="244" t="s">
        <v>517</v>
      </c>
      <c r="E21" s="244"/>
      <c r="F21" s="244"/>
      <c r="G21" s="244"/>
      <c r="H21" s="244"/>
      <c r="I21" s="244"/>
      <c r="J21" s="244"/>
      <c r="K21" s="244"/>
      <c r="L21" s="244"/>
      <c r="M21" s="245"/>
      <c r="N21" s="244"/>
      <c r="O21" s="245"/>
      <c r="P21" s="36" t="str">
        <f t="shared" ca="1" si="2"/>
        <v/>
      </c>
      <c r="Q21" s="36" t="str" cm="1">
        <f t="array" aca="1" ref="Q21" ca="1">IFERROR(IF(INDEX($D21:$O21,1+MATCH($P$2,$D$2:$O$2,0))=0,"",INDEX($D21:$O21,1+MATCH($P$2,$D$2:$O$2,0))),"")</f>
        <v/>
      </c>
    </row>
    <row r="22" spans="2:17" ht="12.75" customHeight="1" x14ac:dyDescent="0.2">
      <c r="C22" s="47"/>
      <c r="D22" s="244" t="s">
        <v>518</v>
      </c>
      <c r="E22" s="244"/>
      <c r="F22" s="244"/>
      <c r="G22" s="244"/>
      <c r="H22" s="244"/>
      <c r="I22" s="244"/>
      <c r="J22" s="244"/>
      <c r="K22" s="244"/>
      <c r="L22" s="244"/>
      <c r="M22" s="245"/>
      <c r="N22" s="244"/>
      <c r="O22" s="245"/>
      <c r="P22" s="36" t="str">
        <f t="shared" ca="1" si="2"/>
        <v/>
      </c>
      <c r="Q22" s="36" t="str" cm="1">
        <f t="array" aca="1" ref="Q22" ca="1">IFERROR(IF(INDEX($D22:$O22,1+MATCH($P$2,$D$2:$O$2,0))=0,"",INDEX($D22:$O22,1+MATCH($P$2,$D$2:$O$2,0))),"")</f>
        <v/>
      </c>
    </row>
    <row r="23" spans="2:17" ht="12.75" customHeight="1" x14ac:dyDescent="0.2">
      <c r="C23" s="47"/>
      <c r="D23" s="244" t="s">
        <v>519</v>
      </c>
      <c r="E23" s="244"/>
      <c r="F23" s="244"/>
      <c r="G23" s="244"/>
      <c r="H23" s="244"/>
      <c r="I23" s="244"/>
      <c r="J23" s="244"/>
      <c r="K23" s="244"/>
      <c r="L23" s="244"/>
      <c r="M23" s="245"/>
      <c r="N23" s="244"/>
      <c r="O23" s="245"/>
      <c r="P23" s="36" t="str">
        <f t="shared" ca="1" si="2"/>
        <v/>
      </c>
      <c r="Q23" s="36" t="str" cm="1">
        <f t="array" aca="1" ref="Q23" ca="1">IFERROR(IF(INDEX($D23:$O23,1+MATCH($P$2,$D$2:$O$2,0))=0,"",INDEX($D23:$O23,1+MATCH($P$2,$D$2:$O$2,0))),"")</f>
        <v/>
      </c>
    </row>
    <row r="24" spans="2:17" ht="12.75" customHeight="1" x14ac:dyDescent="0.2">
      <c r="C24" s="47"/>
      <c r="D24" s="244" t="s">
        <v>520</v>
      </c>
      <c r="E24" s="244"/>
      <c r="F24" s="244"/>
      <c r="G24" s="244"/>
      <c r="H24" s="244"/>
      <c r="I24" s="244"/>
      <c r="J24" s="244"/>
      <c r="K24" s="244"/>
      <c r="L24" s="244"/>
      <c r="M24" s="245"/>
      <c r="N24" s="244"/>
      <c r="O24" s="245"/>
      <c r="P24" s="36" t="str">
        <f t="shared" ca="1" si="2"/>
        <v/>
      </c>
      <c r="Q24" s="36" t="str" cm="1">
        <f t="array" aca="1" ref="Q24" ca="1">IFERROR(IF(INDEX($D24:$O24,1+MATCH($P$2,$D$2:$O$2,0))=0,"",INDEX($D24:$O24,1+MATCH($P$2,$D$2:$O$2,0))),"")</f>
        <v/>
      </c>
    </row>
    <row r="25" spans="2:17" ht="12.75" customHeight="1" x14ac:dyDescent="0.2">
      <c r="C25" s="47"/>
      <c r="D25" s="64" t="s">
        <v>522</v>
      </c>
      <c r="E25" s="244"/>
      <c r="F25" s="244"/>
      <c r="G25" s="244"/>
      <c r="H25" s="244"/>
      <c r="I25" s="244"/>
      <c r="J25" s="244"/>
      <c r="K25" s="244"/>
      <c r="L25" s="244"/>
      <c r="M25" s="245"/>
      <c r="N25" s="244"/>
      <c r="O25" s="245"/>
      <c r="P25" s="36" t="str">
        <f t="shared" ca="1" si="2"/>
        <v/>
      </c>
      <c r="Q25" s="36" t="str" cm="1">
        <f t="array" aca="1" ref="Q25" ca="1">IFERROR(IF(INDEX($D25:$O25,1+MATCH($P$2,$D$2:$O$2,0))=0,"",INDEX($D25:$O25,1+MATCH($P$2,$D$2:$O$2,0))),"")</f>
        <v/>
      </c>
    </row>
    <row r="26" spans="2:17" ht="12.75" customHeight="1" x14ac:dyDescent="0.2">
      <c r="C26" s="47"/>
      <c r="D26" s="64" t="s">
        <v>523</v>
      </c>
      <c r="E26" s="64"/>
      <c r="F26" s="64"/>
      <c r="G26" s="64"/>
      <c r="H26" s="14"/>
      <c r="I26" s="64"/>
      <c r="J26" s="14"/>
      <c r="K26" s="64"/>
      <c r="L26" s="14"/>
      <c r="M26" s="14"/>
      <c r="N26" s="14"/>
      <c r="O26" s="64"/>
      <c r="P26" s="36" t="str">
        <f t="shared" ca="1" si="2"/>
        <v/>
      </c>
      <c r="Q26" s="36" t="str" cm="1">
        <f t="array" aca="1" ref="Q26" ca="1">IFERROR(IF(INDEX($D26:$O26,1+MATCH($P$2,$D$2:$O$2,0))=0,"",INDEX($D26:$O26,1+MATCH($P$2,$D$2:$O$2,0))),"")</f>
        <v/>
      </c>
    </row>
    <row r="27" spans="2:17" ht="12.75" customHeight="1" x14ac:dyDescent="0.2">
      <c r="C27" s="47"/>
      <c r="D27" s="64" t="s">
        <v>524</v>
      </c>
      <c r="E27" s="64"/>
      <c r="F27" s="64"/>
      <c r="G27" s="14"/>
      <c r="H27" s="64"/>
      <c r="I27" s="64"/>
      <c r="J27" s="64"/>
      <c r="K27" s="34"/>
      <c r="L27" s="14"/>
      <c r="M27" s="64"/>
      <c r="N27" s="64"/>
      <c r="O27" s="34"/>
      <c r="P27" s="36" t="str">
        <f t="shared" ca="1" si="2"/>
        <v/>
      </c>
      <c r="Q27" s="36" t="str" cm="1">
        <f t="array" aca="1" ref="Q27" ca="1">IFERROR(IF(INDEX($D27:$O27,1+MATCH($P$2,$D$2:$O$2,0))=0,"",INDEX($D27:$O27,1+MATCH($P$2,$D$2:$O$2,0))),"")</f>
        <v/>
      </c>
    </row>
    <row r="28" spans="2:17" x14ac:dyDescent="0.2">
      <c r="C28" s="47"/>
      <c r="D28" s="14" t="s">
        <v>525</v>
      </c>
      <c r="E28" s="14"/>
      <c r="F28" s="14"/>
      <c r="G28" s="14"/>
      <c r="H28" s="64"/>
      <c r="I28" s="34"/>
      <c r="J28" s="34"/>
      <c r="K28" s="34"/>
      <c r="L28" s="64"/>
      <c r="M28" s="64"/>
      <c r="N28" s="64"/>
      <c r="O28" s="64"/>
      <c r="P28" s="36" t="str">
        <f t="shared" ca="1" si="2"/>
        <v/>
      </c>
      <c r="Q28" s="36" t="str" cm="1">
        <f t="array" aca="1" ref="Q28" ca="1">IFERROR(IF(INDEX($D28:$O28,1+MATCH($P$2,$D$2:$O$2,0))=0,"",INDEX($D28:$O28,1+MATCH($P$2,$D$2:$O$2,0))),"")</f>
        <v/>
      </c>
    </row>
    <row r="29" spans="2:17" x14ac:dyDescent="0.2">
      <c r="C29" s="47"/>
      <c r="D29" s="14" t="s">
        <v>526</v>
      </c>
      <c r="E29" s="14"/>
      <c r="F29" s="14"/>
      <c r="G29" s="14"/>
      <c r="H29" s="64"/>
      <c r="I29" s="34"/>
      <c r="J29" s="64"/>
      <c r="K29" s="34"/>
      <c r="L29" s="64"/>
      <c r="M29" s="64"/>
      <c r="N29" s="64"/>
      <c r="O29" s="64"/>
      <c r="P29" s="36" t="str">
        <f t="shared" ca="1" si="2"/>
        <v/>
      </c>
      <c r="Q29" s="36" t="str" cm="1">
        <f t="array" aca="1" ref="Q29" ca="1">IFERROR(IF(INDEX($D29:$O29,1+MATCH($P$2,$D$2:$O$2,0))=0,"",INDEX($D29:$O29,1+MATCH($P$2,$D$2:$O$2,0))),"")</f>
        <v/>
      </c>
    </row>
    <row r="30" spans="2:17" x14ac:dyDescent="0.2">
      <c r="C30" s="47"/>
      <c r="D30" s="244" t="s">
        <v>521</v>
      </c>
      <c r="E30" s="64" t="s">
        <v>565</v>
      </c>
      <c r="F30" s="64"/>
      <c r="G30" s="14"/>
      <c r="H30" s="14"/>
      <c r="I30" s="34"/>
      <c r="J30" s="64"/>
      <c r="K30" s="34"/>
      <c r="L30" s="64"/>
      <c r="M30" s="34"/>
      <c r="N30" s="34"/>
      <c r="O30" s="34"/>
      <c r="P30" s="36" t="str">
        <f t="shared" ca="1" si="2"/>
        <v/>
      </c>
      <c r="Q30" s="36" t="str" cm="1">
        <f t="array" aca="1" ref="Q30" ca="1">IFERROR(IF(INDEX($D30:$O30,1+MATCH($P$2,$D$2:$O$2,0))=0,"",INDEX($D30:$O30,1+MATCH($P$2,$D$2:$O$2,0))),"")</f>
        <v/>
      </c>
    </row>
    <row r="31" spans="2:17" x14ac:dyDescent="0.2">
      <c r="C31" s="47"/>
      <c r="D31" s="64" t="s">
        <v>527</v>
      </c>
      <c r="E31" s="64" t="s">
        <v>565</v>
      </c>
      <c r="F31" s="64"/>
      <c r="G31" s="14"/>
      <c r="H31" s="14"/>
      <c r="I31" s="34"/>
      <c r="J31" s="34"/>
      <c r="K31" s="34"/>
      <c r="L31" s="34"/>
      <c r="M31" s="34"/>
      <c r="N31" s="34"/>
      <c r="O31" s="34"/>
      <c r="P31" s="36" t="str">
        <f t="shared" ca="1" si="2"/>
        <v/>
      </c>
      <c r="Q31" s="36" t="str" cm="1">
        <f t="array" aca="1" ref="Q31" ca="1">IFERROR(IF(INDEX($D31:$O31,1+MATCH($P$2,$D$2:$O$2,0))=0,"",INDEX($D31:$O31,1+MATCH($P$2,$D$2:$O$2,0))),"")</f>
        <v/>
      </c>
    </row>
    <row r="32" spans="2:17" x14ac:dyDescent="0.2">
      <c r="C32" s="47"/>
      <c r="D32" s="64"/>
      <c r="E32" s="64"/>
      <c r="F32" s="64"/>
      <c r="G32" s="64"/>
      <c r="H32" s="14"/>
      <c r="I32" s="34"/>
      <c r="J32" s="34"/>
      <c r="K32" s="34"/>
      <c r="L32" s="34"/>
      <c r="M32" s="34"/>
      <c r="N32" s="34"/>
      <c r="O32" s="34"/>
      <c r="P32" s="36" t="str">
        <f t="shared" ca="1" si="1"/>
        <v/>
      </c>
      <c r="Q32" s="36" t="str" cm="1">
        <f t="array" aca="1" ref="Q32" ca="1">IFERROR(IF(INDEX($D32:$O32,1+MATCH($P$2,$D$2:$O$2,0))=0,"",INDEX($D32:$O32,1+MATCH($P$2,$D$2:$O$2,0))),"")</f>
        <v/>
      </c>
    </row>
    <row r="33" spans="3:17" x14ac:dyDescent="0.2">
      <c r="C33" s="47"/>
      <c r="D33" s="64"/>
      <c r="E33" s="14"/>
      <c r="F33" s="14"/>
      <c r="G33" s="64"/>
      <c r="H33" s="14"/>
      <c r="I33" s="34"/>
      <c r="J33" s="34"/>
      <c r="K33" s="34"/>
      <c r="L33" s="34"/>
      <c r="M33" s="34"/>
      <c r="N33" s="34"/>
      <c r="O33" s="34"/>
      <c r="P33" s="36" t="str">
        <f t="shared" ca="1" si="1"/>
        <v/>
      </c>
      <c r="Q33" s="36" t="str" cm="1">
        <f t="array" aca="1" ref="Q33" ca="1">IFERROR(IF(INDEX($D33:$O33,1+MATCH($P$2,$D$2:$O$2,0))=0,"",INDEX($D33:$O33,1+MATCH($P$2,$D$2:$O$2,0))),"")</f>
        <v/>
      </c>
    </row>
    <row r="34" spans="3:17" x14ac:dyDescent="0.2">
      <c r="D34" s="64"/>
      <c r="E34" s="14"/>
      <c r="F34" s="14"/>
      <c r="G34" s="64"/>
      <c r="H34" s="14"/>
      <c r="I34" s="34"/>
      <c r="J34" s="34"/>
      <c r="K34" s="34"/>
      <c r="L34" s="34"/>
      <c r="M34" s="34"/>
      <c r="N34" s="34"/>
      <c r="O34" s="34"/>
      <c r="P34" s="36" t="str">
        <f t="shared" ca="1" si="1"/>
        <v/>
      </c>
      <c r="Q34" s="36" t="str" cm="1">
        <f t="array" aca="1" ref="Q34" ca="1">IFERROR(IF(INDEX($D34:$O34,1+MATCH($P$2,$D$2:$O$2,0))=0,"",INDEX($D34:$O34,1+MATCH($P$2,$D$2:$O$2,0))),"")</f>
        <v/>
      </c>
    </row>
    <row r="35" spans="3:17" ht="13.5" thickBot="1" x14ac:dyDescent="0.25">
      <c r="D35" s="16" t="s">
        <v>477</v>
      </c>
      <c r="F35" s="1" t="s">
        <v>478</v>
      </c>
      <c r="P35" s="15" t="s">
        <v>106</v>
      </c>
      <c r="Q35" s="1" t="s">
        <v>568</v>
      </c>
    </row>
    <row r="36" spans="3:17" x14ac:dyDescent="0.2">
      <c r="D36" s="20" t="s">
        <v>414</v>
      </c>
      <c r="E36" s="37" t="s">
        <v>567</v>
      </c>
      <c r="F36" s="37" t="str">
        <f>D36</f>
        <v>Välj Tjänst</v>
      </c>
      <c r="G36" s="37" t="s">
        <v>567</v>
      </c>
      <c r="H36" s="37" t="s">
        <v>414</v>
      </c>
      <c r="I36" s="37" t="s">
        <v>567</v>
      </c>
      <c r="J36" s="37" t="s">
        <v>414</v>
      </c>
      <c r="K36" s="37" t="s">
        <v>567</v>
      </c>
      <c r="L36" s="37" t="s">
        <v>414</v>
      </c>
      <c r="M36" s="37" t="s">
        <v>567</v>
      </c>
      <c r="N36" s="37" t="s">
        <v>414</v>
      </c>
      <c r="O36" s="37" t="s">
        <v>567</v>
      </c>
      <c r="P36" s="35" t="e">
        <f ca="1">INDEX(D36:I36,MATCH(P$2,D$2:I$2,0))</f>
        <v>#N/A</v>
      </c>
      <c r="Q36" s="36"/>
    </row>
    <row r="37" spans="3:17" x14ac:dyDescent="0.2">
      <c r="D37" s="48" t="s">
        <v>535</v>
      </c>
      <c r="E37" s="48"/>
      <c r="F37" s="48" t="s">
        <v>535</v>
      </c>
      <c r="G37" s="14"/>
      <c r="H37" s="14"/>
      <c r="I37" s="34"/>
      <c r="J37" s="34"/>
      <c r="K37" s="34"/>
      <c r="L37" s="34"/>
      <c r="M37" s="34"/>
      <c r="N37" s="34"/>
      <c r="O37" s="34"/>
      <c r="P37" s="36" t="str">
        <f t="shared" ref="P37:P49" ca="1" si="3">IFERROR(IF(INDEX(D37:I37,MATCH(P$2,D$2:I$2,0))=0,"",INDEX(D37:I37,MATCH(P$2,D$2:I$2,0))),"")</f>
        <v/>
      </c>
      <c r="Q37" s="36" t="str" cm="1">
        <f t="array" aca="1" ref="Q37" ca="1">IFERROR(IF(INDEX($D37:$O37,1+MATCH($P$2,$D$2:$O$2,0))=0,"",INDEX($D37:$O37,1+MATCH($P$2,$D$2:$O$2,0))),"")</f>
        <v/>
      </c>
    </row>
    <row r="38" spans="3:17" x14ac:dyDescent="0.2">
      <c r="D38" s="48" t="s">
        <v>480</v>
      </c>
      <c r="E38" s="48"/>
      <c r="F38" s="48" t="s">
        <v>480</v>
      </c>
      <c r="G38" s="14"/>
      <c r="H38" s="14"/>
      <c r="I38" s="34"/>
      <c r="J38" s="34"/>
      <c r="K38" s="34"/>
      <c r="L38" s="34"/>
      <c r="M38" s="34"/>
      <c r="N38" s="34"/>
      <c r="O38" s="34"/>
      <c r="P38" s="36" t="str">
        <f t="shared" ca="1" si="3"/>
        <v/>
      </c>
      <c r="Q38" s="36" t="str" cm="1">
        <f t="array" aca="1" ref="Q38" ca="1">IFERROR(IF(INDEX($D38:$O38,1+MATCH($P$2,$D$2:$O$2,0))=0,"",INDEX($D38:$O38,1+MATCH($P$2,$D$2:$O$2,0))),"")</f>
        <v/>
      </c>
    </row>
    <row r="39" spans="3:17" x14ac:dyDescent="0.2">
      <c r="D39" s="48" t="s">
        <v>536</v>
      </c>
      <c r="E39" s="48"/>
      <c r="F39" s="48" t="s">
        <v>536</v>
      </c>
      <c r="G39" s="14"/>
      <c r="H39" s="14"/>
      <c r="I39" s="34"/>
      <c r="J39" s="34"/>
      <c r="K39" s="34"/>
      <c r="L39" s="34"/>
      <c r="M39" s="34"/>
      <c r="N39" s="34"/>
      <c r="O39" s="34"/>
      <c r="P39" s="36" t="str">
        <f t="shared" ca="1" si="3"/>
        <v/>
      </c>
      <c r="Q39" s="36" t="str" cm="1">
        <f t="array" aca="1" ref="Q39" ca="1">IFERROR(IF(INDEX($D39:$O39,1+MATCH($P$2,$D$2:$O$2,0))=0,"",INDEX($D39:$O39,1+MATCH($P$2,$D$2:$O$2,0))),"")</f>
        <v/>
      </c>
    </row>
    <row r="40" spans="3:17" x14ac:dyDescent="0.2">
      <c r="D40" s="48" t="s">
        <v>537</v>
      </c>
      <c r="E40" s="48"/>
      <c r="F40" s="48" t="s">
        <v>537</v>
      </c>
      <c r="G40" s="14"/>
      <c r="H40" s="14"/>
      <c r="I40" s="34"/>
      <c r="J40" s="34"/>
      <c r="K40" s="34"/>
      <c r="L40" s="34"/>
      <c r="M40" s="34"/>
      <c r="N40" s="34"/>
      <c r="O40" s="34"/>
      <c r="P40" s="36" t="str">
        <f t="shared" ca="1" si="3"/>
        <v/>
      </c>
      <c r="Q40" s="36" t="str" cm="1">
        <f t="array" aca="1" ref="Q40" ca="1">IFERROR(IF(INDEX($D40:$O40,1+MATCH($P$2,$D$2:$O$2,0))=0,"",INDEX($D40:$O40,1+MATCH($P$2,$D$2:$O$2,0))),"")</f>
        <v/>
      </c>
    </row>
    <row r="41" spans="3:17" x14ac:dyDescent="0.2">
      <c r="D41" s="48" t="s">
        <v>538</v>
      </c>
      <c r="E41" s="48"/>
      <c r="F41" s="48" t="s">
        <v>538</v>
      </c>
      <c r="G41" s="14"/>
      <c r="H41" s="14"/>
      <c r="I41" s="34"/>
      <c r="J41" s="34"/>
      <c r="K41" s="34"/>
      <c r="L41" s="34"/>
      <c r="M41" s="34"/>
      <c r="N41" s="34"/>
      <c r="O41" s="34"/>
      <c r="P41" s="36" t="str">
        <f t="shared" ca="1" si="3"/>
        <v/>
      </c>
      <c r="Q41" s="36" t="str" cm="1">
        <f t="array" aca="1" ref="Q41" ca="1">IFERROR(IF(INDEX($D41:$O41,1+MATCH($P$2,$D$2:$O$2,0))=0,"",INDEX($D41:$O41,1+MATCH($P$2,$D$2:$O$2,0))),"")</f>
        <v/>
      </c>
    </row>
    <row r="42" spans="3:17" x14ac:dyDescent="0.2">
      <c r="D42" s="48" t="s">
        <v>539</v>
      </c>
      <c r="E42" s="48"/>
      <c r="F42" s="48" t="s">
        <v>539</v>
      </c>
      <c r="G42" s="14"/>
      <c r="H42" s="14"/>
      <c r="I42" s="34"/>
      <c r="J42" s="34"/>
      <c r="K42" s="34"/>
      <c r="L42" s="34"/>
      <c r="M42" s="34"/>
      <c r="N42" s="34"/>
      <c r="O42" s="34"/>
      <c r="P42" s="36" t="str">
        <f t="shared" ca="1" si="3"/>
        <v/>
      </c>
      <c r="Q42" s="36" t="str" cm="1">
        <f t="array" aca="1" ref="Q42" ca="1">IFERROR(IF(INDEX($D42:$O42,1+MATCH($P$2,$D$2:$O$2,0))=0,"",INDEX($D42:$O42,1+MATCH($P$2,$D$2:$O$2,0))),"")</f>
        <v/>
      </c>
    </row>
    <row r="43" spans="3:17" x14ac:dyDescent="0.2">
      <c r="D43" s="48" t="s">
        <v>540</v>
      </c>
      <c r="E43" s="48"/>
      <c r="F43" s="48" t="s">
        <v>540</v>
      </c>
      <c r="G43" s="14"/>
      <c r="H43" s="14"/>
      <c r="I43" s="34"/>
      <c r="J43" s="34"/>
      <c r="K43" s="34"/>
      <c r="L43" s="34"/>
      <c r="M43" s="34"/>
      <c r="N43" s="34"/>
      <c r="O43" s="34"/>
      <c r="P43" s="36" t="str">
        <f t="shared" ca="1" si="3"/>
        <v/>
      </c>
      <c r="Q43" s="36" t="str" cm="1">
        <f t="array" aca="1" ref="Q43" ca="1">IFERROR(IF(INDEX($D43:$O43,1+MATCH($P$2,$D$2:$O$2,0))=0,"",INDEX($D43:$O43,1+MATCH($P$2,$D$2:$O$2,0))),"")</f>
        <v/>
      </c>
    </row>
    <row r="44" spans="3:17" x14ac:dyDescent="0.2">
      <c r="D44" s="48" t="s">
        <v>541</v>
      </c>
      <c r="E44" s="48"/>
      <c r="F44" s="48" t="s">
        <v>541</v>
      </c>
      <c r="G44" s="14"/>
      <c r="H44" s="14"/>
      <c r="I44" s="34"/>
      <c r="J44" s="34"/>
      <c r="K44" s="34"/>
      <c r="L44" s="34"/>
      <c r="M44" s="34"/>
      <c r="N44" s="34"/>
      <c r="O44" s="34"/>
      <c r="P44" s="36" t="str">
        <f t="shared" ca="1" si="3"/>
        <v/>
      </c>
      <c r="Q44" s="36" t="str" cm="1">
        <f t="array" aca="1" ref="Q44" ca="1">IFERROR(IF(INDEX($D44:$O44,1+MATCH($P$2,$D$2:$O$2,0))=0,"",INDEX($D44:$O44,1+MATCH($P$2,$D$2:$O$2,0))),"")</f>
        <v/>
      </c>
    </row>
    <row r="45" spans="3:17" x14ac:dyDescent="0.2">
      <c r="D45" s="48" t="s">
        <v>542</v>
      </c>
      <c r="E45" s="48"/>
      <c r="F45" s="48" t="s">
        <v>542</v>
      </c>
      <c r="G45" s="14"/>
      <c r="H45" s="14"/>
      <c r="I45" s="34"/>
      <c r="J45" s="34"/>
      <c r="K45" s="34"/>
      <c r="L45" s="34"/>
      <c r="M45" s="34"/>
      <c r="N45" s="34"/>
      <c r="O45" s="34"/>
      <c r="P45" s="36" t="str">
        <f t="shared" ca="1" si="3"/>
        <v/>
      </c>
      <c r="Q45" s="36" t="str" cm="1">
        <f t="array" aca="1" ref="Q45" ca="1">IFERROR(IF(INDEX($D45:$O45,1+MATCH($P$2,$D$2:$O$2,0))=0,"",INDEX($D45:$O45,1+MATCH($P$2,$D$2:$O$2,0))),"")</f>
        <v/>
      </c>
    </row>
    <row r="46" spans="3:17" x14ac:dyDescent="0.2">
      <c r="D46" s="48" t="s">
        <v>543</v>
      </c>
      <c r="E46" s="48" t="s">
        <v>565</v>
      </c>
      <c r="F46" s="48" t="s">
        <v>543</v>
      </c>
      <c r="G46" s="14" t="s">
        <v>565</v>
      </c>
      <c r="H46" s="14"/>
      <c r="I46" s="34"/>
      <c r="J46" s="34"/>
      <c r="K46" s="34"/>
      <c r="L46" s="34"/>
      <c r="M46" s="34"/>
      <c r="N46" s="34"/>
      <c r="O46" s="34"/>
      <c r="P46" s="36" t="str">
        <f t="shared" ca="1" si="3"/>
        <v/>
      </c>
      <c r="Q46" s="36" t="str" cm="1">
        <f t="array" aca="1" ref="Q46" ca="1">IFERROR(IF(INDEX($D46:$O46,1+MATCH($P$2,$D$2:$O$2,0))=0,"",INDEX($D46:$O46,1+MATCH($P$2,$D$2:$O$2,0))),"")</f>
        <v/>
      </c>
    </row>
    <row r="47" spans="3:17" x14ac:dyDescent="0.2">
      <c r="D47" s="48"/>
      <c r="E47" s="48"/>
      <c r="F47" s="14"/>
      <c r="G47" s="14"/>
      <c r="H47" s="14"/>
      <c r="I47" s="34"/>
      <c r="J47" s="34"/>
      <c r="K47" s="34"/>
      <c r="L47" s="34"/>
      <c r="M47" s="34"/>
      <c r="N47" s="34"/>
      <c r="O47" s="34"/>
      <c r="P47" s="36" t="str">
        <f t="shared" ca="1" si="3"/>
        <v/>
      </c>
      <c r="Q47" s="36" t="str" cm="1">
        <f t="array" aca="1" ref="Q47" ca="1">IFERROR(IF(INDEX($D47:$O47,1+MATCH($P$2,$D$2:$O$2,0))=0,"",INDEX($D47:$O47,1+MATCH($P$2,$D$2:$O$2,0))),"")</f>
        <v/>
      </c>
    </row>
    <row r="48" spans="3:17" x14ac:dyDescent="0.2">
      <c r="D48" s="48"/>
      <c r="E48" s="48"/>
      <c r="F48" s="14"/>
      <c r="G48" s="14"/>
      <c r="H48" s="14"/>
      <c r="I48" s="34"/>
      <c r="J48" s="34"/>
      <c r="K48" s="34"/>
      <c r="L48" s="34"/>
      <c r="M48" s="34"/>
      <c r="N48" s="34"/>
      <c r="O48" s="34"/>
      <c r="P48" s="36" t="str">
        <f t="shared" ca="1" si="3"/>
        <v/>
      </c>
      <c r="Q48" s="36" t="str" cm="1">
        <f t="array" aca="1" ref="Q48" ca="1">IFERROR(IF(INDEX($D48:$O48,1+MATCH($P$2,$D$2:$O$2,0))=0,"",INDEX($D48:$O48,1+MATCH($P$2,$D$2:$O$2,0))),"")</f>
        <v/>
      </c>
    </row>
    <row r="49" spans="3:25" x14ac:dyDescent="0.2">
      <c r="D49" s="48"/>
      <c r="E49" s="48"/>
      <c r="F49" s="14"/>
      <c r="G49" s="14"/>
      <c r="H49" s="14"/>
      <c r="I49" s="34"/>
      <c r="J49" s="34"/>
      <c r="K49" s="34"/>
      <c r="L49" s="34"/>
      <c r="M49" s="34"/>
      <c r="N49" s="34"/>
      <c r="O49" s="34"/>
      <c r="P49" s="36" t="str">
        <f t="shared" ca="1" si="3"/>
        <v/>
      </c>
      <c r="Q49" s="36" t="str" cm="1">
        <f t="array" aca="1" ref="Q49" ca="1">IFERROR(IF(INDEX($D49:$O49,1+MATCH($P$2,$D$2:$O$2,0))=0,"",INDEX($D49:$O49,1+MATCH($P$2,$D$2:$O$2,0))),"")</f>
        <v/>
      </c>
    </row>
    <row r="50" spans="3:25" x14ac:dyDescent="0.2">
      <c r="R50" s="5"/>
    </row>
    <row r="51" spans="3:25" ht="13.5" thickBot="1" x14ac:dyDescent="0.25">
      <c r="H51" s="15"/>
      <c r="I51" s="15"/>
      <c r="J51" s="15" t="s">
        <v>76</v>
      </c>
      <c r="K51" s="17"/>
      <c r="L51" s="15" t="s">
        <v>426</v>
      </c>
      <c r="N51" s="15" t="s">
        <v>427</v>
      </c>
      <c r="P51" s="15" t="s">
        <v>434</v>
      </c>
      <c r="W51" s="15"/>
      <c r="Y51" s="15"/>
    </row>
    <row r="52" spans="3:25" ht="13.5" thickBot="1" x14ac:dyDescent="0.25">
      <c r="C52" s="15"/>
      <c r="D52" s="22" t="s">
        <v>103</v>
      </c>
      <c r="F52" s="30" t="s">
        <v>99</v>
      </c>
      <c r="H52" s="30" t="s">
        <v>102</v>
      </c>
      <c r="J52" s="31" t="s">
        <v>54</v>
      </c>
      <c r="L52" s="65" t="s">
        <v>417</v>
      </c>
      <c r="N52" s="31" t="s">
        <v>417</v>
      </c>
      <c r="P52" s="31" t="s">
        <v>435</v>
      </c>
    </row>
    <row r="53" spans="3:25" x14ac:dyDescent="0.2">
      <c r="C53" s="16"/>
      <c r="D53" s="23"/>
      <c r="E53" s="16"/>
      <c r="F53" s="29" t="s">
        <v>554</v>
      </c>
      <c r="H53" s="55" t="s">
        <v>142</v>
      </c>
      <c r="J53" s="32" t="s">
        <v>55</v>
      </c>
      <c r="K53" s="16"/>
      <c r="L53" s="66" t="s">
        <v>429</v>
      </c>
      <c r="N53" s="32" t="s">
        <v>429</v>
      </c>
      <c r="P53" s="32" t="s">
        <v>436</v>
      </c>
    </row>
    <row r="54" spans="3:25" x14ac:dyDescent="0.2">
      <c r="C54" s="16"/>
      <c r="D54" s="24"/>
      <c r="E54" s="16"/>
      <c r="F54" s="26" t="s">
        <v>555</v>
      </c>
      <c r="H54" s="27" t="s">
        <v>92</v>
      </c>
      <c r="J54" s="32" t="s">
        <v>56</v>
      </c>
      <c r="K54" s="16"/>
      <c r="L54" s="66" t="s">
        <v>418</v>
      </c>
      <c r="N54" s="32" t="s">
        <v>418</v>
      </c>
      <c r="P54" s="32" t="s">
        <v>416</v>
      </c>
    </row>
    <row r="55" spans="3:25" ht="51.75" thickBot="1" x14ac:dyDescent="0.25">
      <c r="C55" s="16"/>
      <c r="D55" s="25" t="s">
        <v>162</v>
      </c>
      <c r="E55" s="16"/>
      <c r="F55" s="26" t="s">
        <v>556</v>
      </c>
      <c r="H55" s="27" t="s">
        <v>94</v>
      </c>
      <c r="J55" s="32" t="s">
        <v>57</v>
      </c>
      <c r="K55" s="16"/>
      <c r="L55" s="66" t="s">
        <v>419</v>
      </c>
      <c r="N55" s="32" t="s">
        <v>419</v>
      </c>
    </row>
    <row r="56" spans="3:25" x14ac:dyDescent="0.2">
      <c r="C56" s="16"/>
      <c r="E56" s="16"/>
      <c r="F56" s="26" t="s">
        <v>557</v>
      </c>
      <c r="H56" s="27" t="s">
        <v>143</v>
      </c>
      <c r="J56" s="32" t="s">
        <v>58</v>
      </c>
      <c r="K56" s="16"/>
      <c r="L56" s="66" t="s">
        <v>420</v>
      </c>
      <c r="N56" s="32" t="s">
        <v>420</v>
      </c>
    </row>
    <row r="57" spans="3:25" ht="13.5" thickBot="1" x14ac:dyDescent="0.25">
      <c r="C57" s="16"/>
      <c r="D57" s="15" t="s">
        <v>104</v>
      </c>
      <c r="E57" s="16"/>
      <c r="F57" s="26" t="s">
        <v>558</v>
      </c>
      <c r="H57" s="28" t="s">
        <v>93</v>
      </c>
      <c r="J57" s="32" t="s">
        <v>59</v>
      </c>
      <c r="K57" s="16"/>
      <c r="L57" s="66" t="s">
        <v>421</v>
      </c>
      <c r="N57" s="32" t="s">
        <v>421</v>
      </c>
    </row>
    <row r="58" spans="3:25" x14ac:dyDescent="0.2">
      <c r="C58" s="16"/>
      <c r="D58" s="60" t="s">
        <v>101</v>
      </c>
      <c r="E58" s="16"/>
      <c r="F58" s="26" t="s">
        <v>559</v>
      </c>
      <c r="J58" s="32" t="s">
        <v>60</v>
      </c>
      <c r="K58" s="16"/>
      <c r="L58" s="66" t="s">
        <v>422</v>
      </c>
      <c r="N58" s="32" t="s">
        <v>422</v>
      </c>
    </row>
    <row r="59" spans="3:25" x14ac:dyDescent="0.2">
      <c r="D59" s="61" t="s">
        <v>156</v>
      </c>
      <c r="F59" s="26" t="s">
        <v>560</v>
      </c>
      <c r="J59" s="32" t="s">
        <v>61</v>
      </c>
      <c r="K59" s="16"/>
      <c r="L59" s="66" t="s">
        <v>90</v>
      </c>
      <c r="N59" s="32" t="s">
        <v>90</v>
      </c>
    </row>
    <row r="60" spans="3:25" ht="51.75" thickBot="1" x14ac:dyDescent="0.25">
      <c r="D60" s="62" t="s">
        <v>157</v>
      </c>
      <c r="F60" s="26" t="s">
        <v>425</v>
      </c>
      <c r="H60" s="12" t="s">
        <v>409</v>
      </c>
      <c r="J60" s="32" t="s">
        <v>62</v>
      </c>
      <c r="K60" s="16"/>
      <c r="L60" s="32" t="s">
        <v>424</v>
      </c>
      <c r="N60" s="32" t="s">
        <v>89</v>
      </c>
    </row>
    <row r="61" spans="3:25" ht="39" thickBot="1" x14ac:dyDescent="0.25">
      <c r="D61" s="62" t="s">
        <v>158</v>
      </c>
      <c r="F61" s="26" t="s">
        <v>561</v>
      </c>
      <c r="H61" s="23"/>
      <c r="J61" s="32" t="s">
        <v>63</v>
      </c>
      <c r="K61" s="16"/>
      <c r="L61" s="32" t="s">
        <v>425</v>
      </c>
      <c r="N61" s="33" t="s">
        <v>423</v>
      </c>
      <c r="O61" s="15"/>
    </row>
    <row r="62" spans="3:25" ht="26.25" thickBot="1" x14ac:dyDescent="0.25">
      <c r="D62" s="63" t="s">
        <v>159</v>
      </c>
      <c r="F62" s="26" t="s">
        <v>562</v>
      </c>
      <c r="H62" s="33" t="s">
        <v>408</v>
      </c>
      <c r="J62" s="32" t="s">
        <v>75</v>
      </c>
      <c r="K62" s="16"/>
      <c r="L62" s="32" t="s">
        <v>89</v>
      </c>
      <c r="O62" s="13"/>
    </row>
    <row r="63" spans="3:25" ht="13.5" thickBot="1" x14ac:dyDescent="0.25">
      <c r="F63" s="28" t="s">
        <v>563</v>
      </c>
      <c r="H63" s="33" t="s">
        <v>463</v>
      </c>
      <c r="J63" s="32" t="s">
        <v>64</v>
      </c>
      <c r="K63" s="16"/>
      <c r="L63" s="33" t="s">
        <v>423</v>
      </c>
      <c r="O63" s="13"/>
    </row>
    <row r="64" spans="3:25" x14ac:dyDescent="0.2">
      <c r="J64" s="32" t="s">
        <v>65</v>
      </c>
      <c r="K64" s="16"/>
      <c r="L64" s="16"/>
      <c r="M64" s="16"/>
      <c r="O64" s="13"/>
    </row>
    <row r="65" spans="3:33" x14ac:dyDescent="0.2">
      <c r="D65" s="45"/>
      <c r="J65" s="32" t="s">
        <v>66</v>
      </c>
      <c r="K65" s="16"/>
      <c r="L65" s="16"/>
      <c r="M65" s="16"/>
      <c r="N65" s="13"/>
      <c r="O65" s="13"/>
    </row>
    <row r="66" spans="3:33" x14ac:dyDescent="0.2">
      <c r="J66" s="32" t="s">
        <v>67</v>
      </c>
      <c r="K66" s="16"/>
      <c r="L66" s="16"/>
    </row>
    <row r="67" spans="3:33" x14ac:dyDescent="0.2">
      <c r="J67" s="32" t="s">
        <v>68</v>
      </c>
      <c r="K67" s="16"/>
      <c r="L67" s="16"/>
    </row>
    <row r="68" spans="3:33" x14ac:dyDescent="0.2">
      <c r="J68" s="32" t="s">
        <v>69</v>
      </c>
      <c r="K68" s="16"/>
      <c r="L68" s="16"/>
    </row>
    <row r="69" spans="3:33" x14ac:dyDescent="0.2">
      <c r="J69" s="32" t="s">
        <v>70</v>
      </c>
      <c r="K69" s="16"/>
      <c r="L69" s="16"/>
    </row>
    <row r="70" spans="3:33" x14ac:dyDescent="0.2">
      <c r="J70" s="32" t="s">
        <v>71</v>
      </c>
      <c r="K70" s="16"/>
      <c r="L70" s="16"/>
    </row>
    <row r="71" spans="3:33" ht="12.75" customHeight="1" x14ac:dyDescent="0.2">
      <c r="D71" s="21"/>
      <c r="E71" s="21"/>
      <c r="G71" s="21"/>
      <c r="H71" s="21"/>
      <c r="I71" s="21"/>
      <c r="J71" s="32" t="s">
        <v>72</v>
      </c>
      <c r="K71" s="16"/>
      <c r="L71" s="16"/>
    </row>
    <row r="72" spans="3:33" ht="12.75" customHeight="1" x14ac:dyDescent="0.2">
      <c r="D72" s="21"/>
      <c r="E72" s="21"/>
      <c r="G72" s="21"/>
      <c r="H72" s="21"/>
      <c r="I72" s="21"/>
      <c r="J72" s="32" t="s">
        <v>73</v>
      </c>
      <c r="K72" s="16"/>
      <c r="L72" s="16"/>
    </row>
    <row r="73" spans="3:33" ht="13.5" thickBot="1" x14ac:dyDescent="0.25">
      <c r="J73" s="33" t="s">
        <v>74</v>
      </c>
      <c r="K73" s="16"/>
      <c r="L73" s="16"/>
    </row>
    <row r="75" spans="3:33" x14ac:dyDescent="0.2">
      <c r="C75" s="15" t="s">
        <v>105</v>
      </c>
      <c r="AF75" s="15" t="s">
        <v>457</v>
      </c>
      <c r="AG75" s="15" t="s">
        <v>458</v>
      </c>
    </row>
    <row r="76" spans="3:33" x14ac:dyDescent="0.2">
      <c r="C76" s="18" t="s">
        <v>19</v>
      </c>
      <c r="D76" s="18" t="s">
        <v>20</v>
      </c>
      <c r="E76" s="18" t="s">
        <v>30</v>
      </c>
      <c r="F76" s="18" t="s">
        <v>4</v>
      </c>
      <c r="G76" s="18" t="s">
        <v>5</v>
      </c>
      <c r="H76" s="18" t="s">
        <v>7</v>
      </c>
      <c r="I76" s="18" t="s">
        <v>26</v>
      </c>
      <c r="J76" s="18" t="s">
        <v>27</v>
      </c>
      <c r="K76" s="18" t="s">
        <v>24</v>
      </c>
      <c r="L76" s="18" t="s">
        <v>21</v>
      </c>
      <c r="M76" s="18" t="s">
        <v>2</v>
      </c>
      <c r="N76" s="18" t="s">
        <v>22</v>
      </c>
      <c r="O76" s="18" t="s">
        <v>23</v>
      </c>
      <c r="P76" s="18" t="s">
        <v>8</v>
      </c>
      <c r="Q76" s="18" t="s">
        <v>25</v>
      </c>
      <c r="R76" s="18" t="s">
        <v>441</v>
      </c>
      <c r="T76" s="69" t="s">
        <v>456</v>
      </c>
      <c r="U76" s="69" t="s">
        <v>445</v>
      </c>
      <c r="V76" s="69" t="s">
        <v>455</v>
      </c>
      <c r="W76" s="69" t="s">
        <v>449</v>
      </c>
      <c r="X76" s="69" t="s">
        <v>447</v>
      </c>
      <c r="Y76" s="69" t="s">
        <v>448</v>
      </c>
      <c r="Z76" s="69" t="s">
        <v>451</v>
      </c>
      <c r="AA76" s="69" t="s">
        <v>452</v>
      </c>
      <c r="AB76" s="69" t="s">
        <v>446</v>
      </c>
      <c r="AC76" s="69" t="s">
        <v>453</v>
      </c>
      <c r="AD76" s="69" t="s">
        <v>454</v>
      </c>
      <c r="AE76" s="69" t="s">
        <v>450</v>
      </c>
      <c r="AF76" s="71" t="e">
        <f ca="1">INDEX($B$5:$B$25,MATCH(USRDelområde,Admin!$C$5:$C$33,0))</f>
        <v>#N/A</v>
      </c>
      <c r="AG76" s="71" t="e">
        <f ca="1">INDEX($B$5:$B$25,MATCH(USRDelområde,Admin!$C$5:$C$33,0))</f>
        <v>#N/A</v>
      </c>
    </row>
    <row r="77" spans="3:33" x14ac:dyDescent="0.2">
      <c r="C77" s="77"/>
      <c r="D77" s="77"/>
      <c r="E77" s="78"/>
      <c r="F77" s="77"/>
      <c r="G77" s="77"/>
      <c r="H77" s="77"/>
      <c r="I77" s="77"/>
      <c r="J77" s="77"/>
      <c r="K77" s="77"/>
      <c r="L77" s="77"/>
      <c r="M77" s="77"/>
      <c r="N77" s="77"/>
      <c r="O77" s="77"/>
      <c r="P77" s="77"/>
      <c r="Q77" s="77"/>
      <c r="R77" s="77"/>
      <c r="S77" s="73"/>
      <c r="T77" s="74"/>
      <c r="U77" s="74"/>
      <c r="V77" s="74"/>
      <c r="W77" s="74"/>
      <c r="X77" s="74"/>
      <c r="Y77" s="74"/>
      <c r="Z77" s="74"/>
      <c r="AA77" s="74"/>
      <c r="AB77" s="74"/>
      <c r="AC77" s="74"/>
      <c r="AD77" s="74"/>
      <c r="AE77" s="74"/>
      <c r="AF77" s="70"/>
      <c r="AG77" s="72"/>
    </row>
    <row r="78" spans="3:33" x14ac:dyDescent="0.2">
      <c r="C78" s="77" t="s">
        <v>481</v>
      </c>
      <c r="D78" s="77"/>
      <c r="E78" s="78" t="s">
        <v>482</v>
      </c>
      <c r="F78" s="77" t="s">
        <v>595</v>
      </c>
      <c r="G78" s="77" t="s">
        <v>596</v>
      </c>
      <c r="H78" s="77" t="s">
        <v>466</v>
      </c>
      <c r="I78" s="77"/>
      <c r="J78" s="77"/>
      <c r="K78" s="77"/>
      <c r="L78" s="77" t="s">
        <v>483</v>
      </c>
      <c r="M78" s="77" t="s">
        <v>597</v>
      </c>
      <c r="N78" s="77" t="s">
        <v>598</v>
      </c>
      <c r="O78" s="77"/>
      <c r="P78" s="77"/>
      <c r="Q78" s="77" t="s">
        <v>598</v>
      </c>
      <c r="R78" s="77" t="s">
        <v>445</v>
      </c>
      <c r="T78" s="68" t="str">
        <f>IFERROR(IF(FIND(T$76,$R78)&gt;=1,$C78,""),"")</f>
        <v/>
      </c>
      <c r="U78" s="68" t="str">
        <f t="shared" ref="U78:AE93" si="4">IFERROR(IF(FIND(U$76,$R78)&gt;=1,$C78,""),"")</f>
        <v>Nivex TopSafe AB</v>
      </c>
      <c r="V78" s="68" t="str">
        <f t="shared" si="4"/>
        <v/>
      </c>
      <c r="W78" s="68" t="str">
        <f t="shared" si="4"/>
        <v/>
      </c>
      <c r="X78" s="68" t="str">
        <f t="shared" si="4"/>
        <v/>
      </c>
      <c r="Y78" s="68" t="str">
        <f t="shared" si="4"/>
        <v/>
      </c>
      <c r="Z78" s="68" t="str">
        <f t="shared" si="4"/>
        <v/>
      </c>
      <c r="AA78" s="68" t="str">
        <f t="shared" si="4"/>
        <v/>
      </c>
      <c r="AB78" s="68" t="str">
        <f t="shared" si="4"/>
        <v/>
      </c>
      <c r="AC78" s="68" t="str">
        <f t="shared" si="4"/>
        <v/>
      </c>
      <c r="AD78" s="68" t="str">
        <f t="shared" si="4"/>
        <v/>
      </c>
      <c r="AE78" s="68" t="str">
        <f t="shared" si="4"/>
        <v/>
      </c>
      <c r="AF78" s="70" t="e">
        <f ca="1">INDEX($T78:$AE78,,MATCH($AF$76,$T$76:$AE$76,0))</f>
        <v>#N/A</v>
      </c>
      <c r="AG78" s="70" t="str">
        <f t="array" aca="1" ref="AG78" ca="1">IFERROR(INDEX($AF$78:$AF$126,SMALL(IF($AF$78:$AF$126&lt;&gt;"",ROW($AF$78:$AF$126)-ROW(AF$78)+1),ROWS(AG78:AG$78))),"")</f>
        <v/>
      </c>
    </row>
    <row r="79" spans="3:33" x14ac:dyDescent="0.2">
      <c r="C79" s="77" t="s">
        <v>484</v>
      </c>
      <c r="D79" s="77"/>
      <c r="E79" s="78" t="s">
        <v>485</v>
      </c>
      <c r="F79" s="77" t="s">
        <v>486</v>
      </c>
      <c r="G79" s="77" t="s">
        <v>487</v>
      </c>
      <c r="H79" s="77" t="s">
        <v>488</v>
      </c>
      <c r="I79" s="77"/>
      <c r="J79" s="77"/>
      <c r="K79" s="77"/>
      <c r="L79" s="77" t="s">
        <v>489</v>
      </c>
      <c r="M79" s="77" t="s">
        <v>599</v>
      </c>
      <c r="N79" s="77" t="s">
        <v>600</v>
      </c>
      <c r="O79" s="77"/>
      <c r="P79" s="77"/>
      <c r="Q79" s="77" t="s">
        <v>600</v>
      </c>
      <c r="R79" s="77" t="s">
        <v>456</v>
      </c>
      <c r="T79" s="68" t="str">
        <f t="shared" ref="T79:AE94" si="5">IFERROR(IF(FIND(T$76,$R79)&gt;=1,$C79,""),"")</f>
        <v>Scandinavian Safe AB</v>
      </c>
      <c r="U79" s="68" t="str">
        <f t="shared" si="4"/>
        <v/>
      </c>
      <c r="V79" s="68" t="str">
        <f t="shared" si="4"/>
        <v/>
      </c>
      <c r="W79" s="68" t="str">
        <f t="shared" si="4"/>
        <v/>
      </c>
      <c r="X79" s="68" t="str">
        <f t="shared" si="4"/>
        <v/>
      </c>
      <c r="Y79" s="68" t="str">
        <f t="shared" si="4"/>
        <v/>
      </c>
      <c r="Z79" s="68" t="str">
        <f t="shared" si="4"/>
        <v/>
      </c>
      <c r="AA79" s="68" t="str">
        <f t="shared" si="4"/>
        <v/>
      </c>
      <c r="AB79" s="68" t="str">
        <f t="shared" si="4"/>
        <v/>
      </c>
      <c r="AC79" s="68" t="str">
        <f t="shared" si="4"/>
        <v/>
      </c>
      <c r="AD79" s="68" t="str">
        <f t="shared" si="4"/>
        <v/>
      </c>
      <c r="AE79" s="68" t="str">
        <f t="shared" si="4"/>
        <v/>
      </c>
      <c r="AF79" s="70" t="e">
        <f t="shared" ref="AF79:AF126" ca="1" si="6">INDEX($T79:$AE79,,MATCH($AF$76,$T$76:$AE$76,0))</f>
        <v>#N/A</v>
      </c>
      <c r="AG79" s="70" t="str">
        <f t="array" aca="1" ref="AG79" ca="1">IFERROR(INDEX($AF$78:$AF$126,SMALL(IF($AF$78:$AF$126&lt;&gt;"",ROW($AF$78:$AF$126)-ROW(AF$78)+1),ROWS(AG$78:AG79))),"")</f>
        <v/>
      </c>
    </row>
    <row r="80" spans="3:33" x14ac:dyDescent="0.2">
      <c r="C80" s="77" t="s">
        <v>490</v>
      </c>
      <c r="D80" s="77"/>
      <c r="E80" s="78" t="s">
        <v>491</v>
      </c>
      <c r="F80" s="77" t="s">
        <v>492</v>
      </c>
      <c r="G80" s="77" t="s">
        <v>493</v>
      </c>
      <c r="H80" s="77" t="s">
        <v>494</v>
      </c>
      <c r="I80" s="77"/>
      <c r="J80" s="77"/>
      <c r="K80" s="77"/>
      <c r="L80" s="77" t="s">
        <v>601</v>
      </c>
      <c r="M80" s="77" t="s">
        <v>602</v>
      </c>
      <c r="N80" s="77" t="s">
        <v>603</v>
      </c>
      <c r="O80" s="77"/>
      <c r="P80" s="77"/>
      <c r="Q80" s="77" t="s">
        <v>603</v>
      </c>
      <c r="R80" s="77" t="s">
        <v>456</v>
      </c>
      <c r="T80" s="68" t="str">
        <f t="shared" si="5"/>
        <v>Robur Safe Aktiebolag</v>
      </c>
      <c r="U80" s="68" t="str">
        <f t="shared" si="4"/>
        <v/>
      </c>
      <c r="V80" s="68" t="str">
        <f t="shared" si="4"/>
        <v/>
      </c>
      <c r="W80" s="68" t="str">
        <f t="shared" si="4"/>
        <v/>
      </c>
      <c r="X80" s="68" t="str">
        <f t="shared" si="4"/>
        <v/>
      </c>
      <c r="Y80" s="68" t="str">
        <f t="shared" si="4"/>
        <v/>
      </c>
      <c r="Z80" s="68" t="str">
        <f t="shared" si="4"/>
        <v/>
      </c>
      <c r="AA80" s="68" t="str">
        <f t="shared" si="4"/>
        <v/>
      </c>
      <c r="AB80" s="68" t="str">
        <f t="shared" si="4"/>
        <v/>
      </c>
      <c r="AC80" s="68" t="str">
        <f t="shared" si="4"/>
        <v/>
      </c>
      <c r="AD80" s="68" t="str">
        <f t="shared" si="4"/>
        <v/>
      </c>
      <c r="AE80" s="68" t="str">
        <f t="shared" si="4"/>
        <v/>
      </c>
      <c r="AF80" s="70" t="e">
        <f t="shared" ca="1" si="6"/>
        <v>#N/A</v>
      </c>
      <c r="AG80" s="70" t="str">
        <f t="array" aca="1" ref="AG80" ca="1">IFERROR(INDEX($AF$78:$AF$126,SMALL(IF($AF$78:$AF$126&lt;&gt;"",ROW($AF$78:$AF$126)-ROW(AF$78)+1),ROWS(AG$78:AG80))),"")</f>
        <v/>
      </c>
    </row>
    <row r="81" spans="3:33" x14ac:dyDescent="0.2">
      <c r="C81" s="77" t="s">
        <v>604</v>
      </c>
      <c r="D81" s="77"/>
      <c r="E81" s="78" t="s">
        <v>443</v>
      </c>
      <c r="F81" s="77" t="s">
        <v>605</v>
      </c>
      <c r="G81" s="77" t="s">
        <v>465</v>
      </c>
      <c r="H81" s="77" t="s">
        <v>466</v>
      </c>
      <c r="I81" s="77"/>
      <c r="J81" s="77"/>
      <c r="K81" s="77"/>
      <c r="L81" s="77" t="s">
        <v>467</v>
      </c>
      <c r="M81" s="77" t="s">
        <v>606</v>
      </c>
      <c r="N81" s="77" t="s">
        <v>607</v>
      </c>
      <c r="O81" s="77"/>
      <c r="P81" s="77"/>
      <c r="Q81" s="77" t="s">
        <v>607</v>
      </c>
      <c r="R81" s="77" t="s">
        <v>445</v>
      </c>
      <c r="T81" s="68" t="str">
        <f t="shared" si="5"/>
        <v/>
      </c>
      <c r="U81" s="68" t="str">
        <f t="shared" si="4"/>
        <v>JiWa Jinvall Inredningar AB</v>
      </c>
      <c r="V81" s="68" t="str">
        <f t="shared" si="4"/>
        <v/>
      </c>
      <c r="W81" s="68" t="str">
        <f t="shared" si="4"/>
        <v/>
      </c>
      <c r="X81" s="68" t="str">
        <f t="shared" si="4"/>
        <v/>
      </c>
      <c r="Y81" s="68" t="str">
        <f t="shared" si="4"/>
        <v/>
      </c>
      <c r="Z81" s="68" t="str">
        <f t="shared" si="4"/>
        <v/>
      </c>
      <c r="AA81" s="68" t="str">
        <f t="shared" si="4"/>
        <v/>
      </c>
      <c r="AB81" s="68" t="str">
        <f t="shared" si="4"/>
        <v/>
      </c>
      <c r="AC81" s="68" t="str">
        <f t="shared" si="4"/>
        <v/>
      </c>
      <c r="AD81" s="68" t="str">
        <f t="shared" si="4"/>
        <v/>
      </c>
      <c r="AE81" s="68" t="str">
        <f t="shared" si="4"/>
        <v/>
      </c>
      <c r="AF81" s="70" t="e">
        <f t="shared" ca="1" si="6"/>
        <v>#N/A</v>
      </c>
      <c r="AG81" s="70" t="str">
        <f t="array" aca="1" ref="AG81" ca="1">IFERROR(INDEX($AF$78:$AF$126,SMALL(IF($AF$78:$AF$126&lt;&gt;"",ROW($AF$78:$AF$126)-ROW(AF$78)+1),ROWS(AG$78:AG81))),"")</f>
        <v/>
      </c>
    </row>
    <row r="82" spans="3:33" x14ac:dyDescent="0.2">
      <c r="C82" s="77" t="s">
        <v>442</v>
      </c>
      <c r="D82" s="77"/>
      <c r="E82" s="78" t="s">
        <v>444</v>
      </c>
      <c r="F82" s="77" t="s">
        <v>608</v>
      </c>
      <c r="G82" s="77" t="s">
        <v>468</v>
      </c>
      <c r="H82" s="77" t="s">
        <v>469</v>
      </c>
      <c r="I82" s="77"/>
      <c r="J82" s="77"/>
      <c r="K82" s="77"/>
      <c r="L82" s="77" t="s">
        <v>609</v>
      </c>
      <c r="M82" s="77" t="s">
        <v>610</v>
      </c>
      <c r="N82" s="77" t="s">
        <v>611</v>
      </c>
      <c r="O82" s="77"/>
      <c r="P82" s="77"/>
      <c r="Q82" s="77" t="s">
        <v>611</v>
      </c>
      <c r="R82" s="77" t="s">
        <v>456</v>
      </c>
      <c r="T82" s="68" t="str">
        <f t="shared" si="5"/>
        <v>Profsafe AB</v>
      </c>
      <c r="U82" s="68" t="str">
        <f t="shared" si="4"/>
        <v/>
      </c>
      <c r="V82" s="68" t="str">
        <f t="shared" si="4"/>
        <v/>
      </c>
      <c r="W82" s="68" t="str">
        <f t="shared" si="4"/>
        <v/>
      </c>
      <c r="X82" s="68" t="str">
        <f t="shared" si="4"/>
        <v/>
      </c>
      <c r="Y82" s="68" t="str">
        <f t="shared" si="4"/>
        <v/>
      </c>
      <c r="Z82" s="68" t="str">
        <f t="shared" si="4"/>
        <v/>
      </c>
      <c r="AA82" s="68" t="str">
        <f t="shared" si="4"/>
        <v/>
      </c>
      <c r="AB82" s="68" t="str">
        <f t="shared" si="4"/>
        <v/>
      </c>
      <c r="AC82" s="68" t="str">
        <f t="shared" si="4"/>
        <v/>
      </c>
      <c r="AD82" s="68" t="str">
        <f t="shared" si="4"/>
        <v/>
      </c>
      <c r="AE82" s="68" t="str">
        <f t="shared" si="4"/>
        <v/>
      </c>
      <c r="AF82" s="70" t="e">
        <f t="shared" ca="1" si="6"/>
        <v>#N/A</v>
      </c>
      <c r="AG82" s="70" t="str">
        <f t="array" aca="1" ref="AG82" ca="1">IFERROR(INDEX($AF$78:$AF$126,SMALL(IF($AF$78:$AF$126&lt;&gt;"",ROW($AF$78:$AF$126)-ROW(AF$78)+1),ROWS(AG$78:AG82))),"")</f>
        <v/>
      </c>
    </row>
    <row r="83" spans="3:33" x14ac:dyDescent="0.2">
      <c r="C83" s="77" t="s">
        <v>612</v>
      </c>
      <c r="D83" s="77"/>
      <c r="E83" s="78" t="s">
        <v>613</v>
      </c>
      <c r="F83" s="77" t="s">
        <v>614</v>
      </c>
      <c r="G83" s="77" t="s">
        <v>615</v>
      </c>
      <c r="H83" s="77" t="s">
        <v>616</v>
      </c>
      <c r="I83" s="77"/>
      <c r="J83" s="77"/>
      <c r="K83" s="77"/>
      <c r="L83" s="77" t="s">
        <v>617</v>
      </c>
      <c r="M83" s="77" t="s">
        <v>618</v>
      </c>
      <c r="N83" s="77" t="s">
        <v>619</v>
      </c>
      <c r="O83" s="77"/>
      <c r="P83" s="77"/>
      <c r="Q83" s="77" t="s">
        <v>619</v>
      </c>
      <c r="R83" s="77" t="s">
        <v>445</v>
      </c>
      <c r="T83" s="68" t="str">
        <f t="shared" si="5"/>
        <v/>
      </c>
      <c r="U83" s="68" t="str">
        <f t="shared" si="4"/>
        <v>Denios</v>
      </c>
      <c r="V83" s="68" t="str">
        <f t="shared" si="4"/>
        <v/>
      </c>
      <c r="W83" s="68" t="str">
        <f t="shared" si="4"/>
        <v/>
      </c>
      <c r="X83" s="68" t="str">
        <f t="shared" si="4"/>
        <v/>
      </c>
      <c r="Y83" s="68" t="str">
        <f t="shared" si="4"/>
        <v/>
      </c>
      <c r="Z83" s="68" t="str">
        <f t="shared" si="4"/>
        <v/>
      </c>
      <c r="AA83" s="68" t="str">
        <f t="shared" si="4"/>
        <v/>
      </c>
      <c r="AB83" s="68" t="str">
        <f t="shared" si="4"/>
        <v/>
      </c>
      <c r="AC83" s="68" t="str">
        <f t="shared" si="4"/>
        <v/>
      </c>
      <c r="AD83" s="68" t="str">
        <f t="shared" si="4"/>
        <v/>
      </c>
      <c r="AE83" s="68" t="str">
        <f t="shared" si="4"/>
        <v/>
      </c>
      <c r="AF83" s="70" t="e">
        <f t="shared" ca="1" si="6"/>
        <v>#N/A</v>
      </c>
      <c r="AG83" s="70" t="str">
        <f t="array" aca="1" ref="AG83" ca="1">IFERROR(INDEX($AF$78:$AF$126,SMALL(IF($AF$78:$AF$126&lt;&gt;"",ROW($AF$78:$AF$126)-ROW(AF$78)+1),ROWS(AG$78:AG83))),"")</f>
        <v/>
      </c>
    </row>
    <row r="84" spans="3:33" x14ac:dyDescent="0.2">
      <c r="C84" s="77" t="s">
        <v>481</v>
      </c>
      <c r="D84" s="77"/>
      <c r="E84" s="78" t="s">
        <v>482</v>
      </c>
      <c r="F84" s="79" t="s">
        <v>595</v>
      </c>
      <c r="G84" s="77" t="s">
        <v>596</v>
      </c>
      <c r="H84" s="77" t="s">
        <v>466</v>
      </c>
      <c r="I84" s="77"/>
      <c r="J84" s="77"/>
      <c r="K84" s="77"/>
      <c r="L84" s="79" t="s">
        <v>483</v>
      </c>
      <c r="M84" s="77" t="s">
        <v>597</v>
      </c>
      <c r="N84" s="77" t="s">
        <v>598</v>
      </c>
      <c r="O84" s="77"/>
      <c r="P84" s="77"/>
      <c r="Q84" s="77" t="s">
        <v>598</v>
      </c>
      <c r="R84" s="80" t="s">
        <v>456</v>
      </c>
      <c r="T84" s="68" t="str">
        <f t="shared" si="5"/>
        <v>Nivex TopSafe AB</v>
      </c>
      <c r="U84" s="68" t="str">
        <f t="shared" si="4"/>
        <v/>
      </c>
      <c r="V84" s="68" t="str">
        <f t="shared" si="4"/>
        <v/>
      </c>
      <c r="W84" s="68" t="str">
        <f t="shared" si="4"/>
        <v/>
      </c>
      <c r="X84" s="68" t="str">
        <f t="shared" si="4"/>
        <v/>
      </c>
      <c r="Y84" s="68" t="str">
        <f t="shared" si="4"/>
        <v/>
      </c>
      <c r="Z84" s="68" t="str">
        <f t="shared" si="4"/>
        <v/>
      </c>
      <c r="AA84" s="68" t="str">
        <f t="shared" si="4"/>
        <v/>
      </c>
      <c r="AB84" s="68" t="str">
        <f t="shared" si="4"/>
        <v/>
      </c>
      <c r="AC84" s="68" t="str">
        <f t="shared" si="4"/>
        <v/>
      </c>
      <c r="AD84" s="68" t="str">
        <f t="shared" si="4"/>
        <v/>
      </c>
      <c r="AE84" s="68" t="str">
        <f t="shared" si="4"/>
        <v/>
      </c>
      <c r="AF84" s="70" t="e">
        <f t="shared" ca="1" si="6"/>
        <v>#N/A</v>
      </c>
      <c r="AG84" s="70" t="str">
        <f t="array" aca="1" ref="AG84" ca="1">IFERROR(INDEX($AF$78:$AF$126,SMALL(IF($AF$78:$AF$126&lt;&gt;"",ROW($AF$78:$AF$126)-ROW(AF$78)+1),ROWS(AG$78:AG84))),"")</f>
        <v/>
      </c>
    </row>
    <row r="85" spans="3:33" x14ac:dyDescent="0.2">
      <c r="C85" s="77"/>
      <c r="D85" s="77"/>
      <c r="E85" s="78"/>
      <c r="F85" s="79"/>
      <c r="G85" s="77"/>
      <c r="H85" s="77"/>
      <c r="I85" s="77"/>
      <c r="J85" s="77"/>
      <c r="K85" s="77"/>
      <c r="L85" s="79"/>
      <c r="M85" s="77"/>
      <c r="N85" s="77"/>
      <c r="O85" s="77"/>
      <c r="P85" s="77"/>
      <c r="Q85" s="77"/>
      <c r="R85" s="80"/>
      <c r="T85" s="68" t="str">
        <f t="shared" si="5"/>
        <v/>
      </c>
      <c r="U85" s="68" t="str">
        <f t="shared" si="4"/>
        <v/>
      </c>
      <c r="V85" s="68" t="str">
        <f t="shared" si="4"/>
        <v/>
      </c>
      <c r="W85" s="68" t="str">
        <f t="shared" si="4"/>
        <v/>
      </c>
      <c r="X85" s="68" t="str">
        <f t="shared" si="4"/>
        <v/>
      </c>
      <c r="Y85" s="68" t="str">
        <f t="shared" si="4"/>
        <v/>
      </c>
      <c r="Z85" s="68" t="str">
        <f t="shared" si="4"/>
        <v/>
      </c>
      <c r="AA85" s="68" t="str">
        <f t="shared" si="4"/>
        <v/>
      </c>
      <c r="AB85" s="68" t="str">
        <f t="shared" si="4"/>
        <v/>
      </c>
      <c r="AC85" s="68" t="str">
        <f t="shared" si="4"/>
        <v/>
      </c>
      <c r="AD85" s="68" t="str">
        <f t="shared" si="4"/>
        <v/>
      </c>
      <c r="AE85" s="68" t="str">
        <f t="shared" si="4"/>
        <v/>
      </c>
      <c r="AF85" s="70" t="e">
        <f t="shared" ca="1" si="6"/>
        <v>#N/A</v>
      </c>
      <c r="AG85" s="70" t="str">
        <f t="array" aca="1" ref="AG85" ca="1">IFERROR(INDEX($AF$78:$AF$126,SMALL(IF($AF$78:$AF$126&lt;&gt;"",ROW($AF$78:$AF$126)-ROW(AF$78)+1),ROWS(AG$78:AG85))),"")</f>
        <v/>
      </c>
    </row>
    <row r="86" spans="3:33" x14ac:dyDescent="0.2">
      <c r="C86" s="77"/>
      <c r="D86" s="77"/>
      <c r="E86" s="78"/>
      <c r="F86" s="79"/>
      <c r="G86" s="77"/>
      <c r="H86" s="77"/>
      <c r="I86" s="77"/>
      <c r="J86" s="77"/>
      <c r="K86" s="77"/>
      <c r="L86" s="79"/>
      <c r="M86" s="77"/>
      <c r="N86" s="77"/>
      <c r="O86" s="77"/>
      <c r="P86" s="77"/>
      <c r="Q86" s="77"/>
      <c r="R86" s="80"/>
      <c r="T86" s="68" t="str">
        <f t="shared" si="5"/>
        <v/>
      </c>
      <c r="U86" s="68" t="str">
        <f t="shared" si="4"/>
        <v/>
      </c>
      <c r="V86" s="68" t="str">
        <f t="shared" si="4"/>
        <v/>
      </c>
      <c r="W86" s="68" t="str">
        <f t="shared" si="4"/>
        <v/>
      </c>
      <c r="X86" s="68" t="str">
        <f t="shared" si="4"/>
        <v/>
      </c>
      <c r="Y86" s="68" t="str">
        <f t="shared" si="4"/>
        <v/>
      </c>
      <c r="Z86" s="68" t="str">
        <f t="shared" si="4"/>
        <v/>
      </c>
      <c r="AA86" s="68" t="str">
        <f t="shared" si="4"/>
        <v/>
      </c>
      <c r="AB86" s="68" t="str">
        <f t="shared" si="4"/>
        <v/>
      </c>
      <c r="AC86" s="68" t="str">
        <f t="shared" si="4"/>
        <v/>
      </c>
      <c r="AD86" s="68" t="str">
        <f t="shared" si="4"/>
        <v/>
      </c>
      <c r="AE86" s="68" t="str">
        <f t="shared" si="4"/>
        <v/>
      </c>
      <c r="AF86" s="70" t="e">
        <f t="shared" ca="1" si="6"/>
        <v>#N/A</v>
      </c>
      <c r="AG86" s="70" t="str">
        <f t="array" aca="1" ref="AG86" ca="1">IFERROR(INDEX($AF$78:$AF$126,SMALL(IF($AF$78:$AF$126&lt;&gt;"",ROW($AF$78:$AF$126)-ROW(AF$78)+1),ROWS(AG$78:AG86))),"")</f>
        <v/>
      </c>
    </row>
    <row r="87" spans="3:33" x14ac:dyDescent="0.2">
      <c r="C87" s="77"/>
      <c r="D87" s="77"/>
      <c r="E87" s="78"/>
      <c r="F87" s="77"/>
      <c r="G87" s="77"/>
      <c r="H87" s="77"/>
      <c r="I87" s="77"/>
      <c r="J87" s="77"/>
      <c r="K87" s="77"/>
      <c r="L87" s="79"/>
      <c r="M87" s="77"/>
      <c r="N87" s="77"/>
      <c r="O87" s="77"/>
      <c r="P87" s="77"/>
      <c r="Q87" s="77"/>
      <c r="R87" s="77"/>
      <c r="T87" s="68" t="str">
        <f t="shared" si="5"/>
        <v/>
      </c>
      <c r="U87" s="68" t="str">
        <f t="shared" si="4"/>
        <v/>
      </c>
      <c r="V87" s="68" t="str">
        <f t="shared" si="4"/>
        <v/>
      </c>
      <c r="W87" s="68" t="str">
        <f t="shared" si="4"/>
        <v/>
      </c>
      <c r="X87" s="68" t="str">
        <f t="shared" si="4"/>
        <v/>
      </c>
      <c r="Y87" s="68" t="str">
        <f t="shared" si="4"/>
        <v/>
      </c>
      <c r="Z87" s="68" t="str">
        <f t="shared" si="4"/>
        <v/>
      </c>
      <c r="AA87" s="68" t="str">
        <f t="shared" si="4"/>
        <v/>
      </c>
      <c r="AB87" s="68" t="str">
        <f t="shared" si="4"/>
        <v/>
      </c>
      <c r="AC87" s="68" t="str">
        <f t="shared" si="4"/>
        <v/>
      </c>
      <c r="AD87" s="68" t="str">
        <f t="shared" si="4"/>
        <v/>
      </c>
      <c r="AE87" s="68" t="str">
        <f t="shared" si="4"/>
        <v/>
      </c>
      <c r="AF87" s="70" t="e">
        <f t="shared" ca="1" si="6"/>
        <v>#N/A</v>
      </c>
      <c r="AG87" s="70" t="str">
        <f t="array" aca="1" ref="AG87" ca="1">IFERROR(INDEX($AF$78:$AF$126,SMALL(IF($AF$78:$AF$126&lt;&gt;"",ROW($AF$78:$AF$126)-ROW(AF$78)+1),ROWS(AG$78:AG87))),"")</f>
        <v/>
      </c>
    </row>
    <row r="88" spans="3:33" x14ac:dyDescent="0.2">
      <c r="C88" s="77"/>
      <c r="D88" s="77"/>
      <c r="E88" s="78"/>
      <c r="F88" s="77"/>
      <c r="G88" s="77"/>
      <c r="H88" s="77"/>
      <c r="I88" s="77"/>
      <c r="J88" s="77"/>
      <c r="K88" s="77"/>
      <c r="L88" s="79"/>
      <c r="M88" s="82"/>
      <c r="N88"/>
      <c r="O88" s="77"/>
      <c r="P88" s="77"/>
      <c r="Q88" s="77"/>
      <c r="R88" s="77"/>
      <c r="T88" s="68" t="str">
        <f t="shared" si="5"/>
        <v/>
      </c>
      <c r="U88" s="68" t="str">
        <f t="shared" si="4"/>
        <v/>
      </c>
      <c r="V88" s="68" t="str">
        <f t="shared" si="4"/>
        <v/>
      </c>
      <c r="W88" s="68" t="str">
        <f t="shared" si="4"/>
        <v/>
      </c>
      <c r="X88" s="68" t="str">
        <f t="shared" si="4"/>
        <v/>
      </c>
      <c r="Y88" s="68" t="str">
        <f t="shared" si="4"/>
        <v/>
      </c>
      <c r="Z88" s="68" t="str">
        <f t="shared" si="4"/>
        <v/>
      </c>
      <c r="AA88" s="68" t="str">
        <f t="shared" si="4"/>
        <v/>
      </c>
      <c r="AB88" s="68" t="str">
        <f t="shared" si="4"/>
        <v/>
      </c>
      <c r="AC88" s="68" t="str">
        <f t="shared" si="4"/>
        <v/>
      </c>
      <c r="AD88" s="68" t="str">
        <f t="shared" si="4"/>
        <v/>
      </c>
      <c r="AE88" s="68" t="str">
        <f t="shared" si="4"/>
        <v/>
      </c>
      <c r="AF88" s="70" t="e">
        <f t="shared" ca="1" si="6"/>
        <v>#N/A</v>
      </c>
      <c r="AG88" s="70" t="str">
        <f t="array" aca="1" ref="AG88" ca="1">IFERROR(INDEX($AF$78:$AF$126,SMALL(IF($AF$78:$AF$126&lt;&gt;"",ROW($AF$78:$AF$126)-ROW(AF$78)+1),ROWS(AG$78:AG88))),"")</f>
        <v/>
      </c>
    </row>
    <row r="89" spans="3:33" x14ac:dyDescent="0.2">
      <c r="C89" s="77"/>
      <c r="D89" s="77"/>
      <c r="E89" s="78"/>
      <c r="F89" s="77"/>
      <c r="G89" s="77"/>
      <c r="H89" s="77"/>
      <c r="I89" s="77"/>
      <c r="J89" s="77"/>
      <c r="K89" s="77"/>
      <c r="L89" s="79"/>
      <c r="M89" s="77"/>
      <c r="N89" s="84"/>
      <c r="O89" s="77"/>
      <c r="P89" s="77"/>
      <c r="Q89" s="77"/>
      <c r="R89" s="77"/>
      <c r="T89" s="68" t="str">
        <f t="shared" si="5"/>
        <v/>
      </c>
      <c r="U89" s="68" t="str">
        <f t="shared" si="4"/>
        <v/>
      </c>
      <c r="V89" s="68" t="str">
        <f t="shared" si="4"/>
        <v/>
      </c>
      <c r="W89" s="68" t="str">
        <f t="shared" si="4"/>
        <v/>
      </c>
      <c r="X89" s="68" t="str">
        <f t="shared" si="4"/>
        <v/>
      </c>
      <c r="Y89" s="68" t="str">
        <f t="shared" si="4"/>
        <v/>
      </c>
      <c r="Z89" s="68" t="str">
        <f t="shared" si="4"/>
        <v/>
      </c>
      <c r="AA89" s="68" t="str">
        <f t="shared" si="4"/>
        <v/>
      </c>
      <c r="AB89" s="68" t="str">
        <f t="shared" si="4"/>
        <v/>
      </c>
      <c r="AC89" s="68" t="str">
        <f t="shared" si="4"/>
        <v/>
      </c>
      <c r="AD89" s="68" t="str">
        <f t="shared" si="4"/>
        <v/>
      </c>
      <c r="AE89" s="68" t="str">
        <f t="shared" si="4"/>
        <v/>
      </c>
      <c r="AF89" s="70" t="e">
        <f t="shared" ca="1" si="6"/>
        <v>#N/A</v>
      </c>
      <c r="AG89" s="70" t="str">
        <f t="array" aca="1" ref="AG89" ca="1">IFERROR(INDEX($AF$78:$AF$126,SMALL(IF($AF$78:$AF$126&lt;&gt;"",ROW($AF$78:$AF$126)-ROW(AF$78)+1),ROWS(AG$78:AG89))),"")</f>
        <v/>
      </c>
    </row>
    <row r="90" spans="3:33" x14ac:dyDescent="0.2">
      <c r="C90" s="77"/>
      <c r="D90" s="77"/>
      <c r="E90" s="78"/>
      <c r="F90" s="77"/>
      <c r="G90" s="77"/>
      <c r="H90" s="77"/>
      <c r="I90" s="77"/>
      <c r="J90" s="77"/>
      <c r="K90" s="77"/>
      <c r="L90" s="79"/>
      <c r="M90" s="77"/>
      <c r="N90" s="77"/>
      <c r="O90" s="77"/>
      <c r="P90" s="77"/>
      <c r="Q90" s="77"/>
      <c r="R90" s="77"/>
      <c r="T90" s="68" t="str">
        <f t="shared" si="5"/>
        <v/>
      </c>
      <c r="U90" s="68" t="str">
        <f t="shared" si="4"/>
        <v/>
      </c>
      <c r="V90" s="68" t="str">
        <f t="shared" si="4"/>
        <v/>
      </c>
      <c r="W90" s="68" t="str">
        <f t="shared" si="4"/>
        <v/>
      </c>
      <c r="X90" s="68" t="str">
        <f t="shared" si="4"/>
        <v/>
      </c>
      <c r="Y90" s="68" t="str">
        <f t="shared" si="4"/>
        <v/>
      </c>
      <c r="Z90" s="68" t="str">
        <f t="shared" si="4"/>
        <v/>
      </c>
      <c r="AA90" s="68" t="str">
        <f t="shared" si="4"/>
        <v/>
      </c>
      <c r="AB90" s="68" t="str">
        <f t="shared" si="4"/>
        <v/>
      </c>
      <c r="AC90" s="68" t="str">
        <f t="shared" si="4"/>
        <v/>
      </c>
      <c r="AD90" s="68" t="str">
        <f t="shared" si="4"/>
        <v/>
      </c>
      <c r="AE90" s="68" t="str">
        <f t="shared" si="4"/>
        <v/>
      </c>
      <c r="AF90" s="70" t="e">
        <f t="shared" ca="1" si="6"/>
        <v>#N/A</v>
      </c>
      <c r="AG90" s="70" t="str">
        <f t="array" aca="1" ref="AG90" ca="1">IFERROR(INDEX($AF$78:$AF$126,SMALL(IF($AF$78:$AF$126&lt;&gt;"",ROW($AF$78:$AF$126)-ROW(AF$78)+1),ROWS(AG$78:AG90))),"")</f>
        <v/>
      </c>
    </row>
    <row r="91" spans="3:33" x14ac:dyDescent="0.2">
      <c r="C91" s="77"/>
      <c r="D91" s="77"/>
      <c r="E91" s="78"/>
      <c r="F91" s="77"/>
      <c r="G91" s="77"/>
      <c r="H91" s="77"/>
      <c r="I91" s="77"/>
      <c r="J91" s="77"/>
      <c r="K91" s="77"/>
      <c r="L91" s="81"/>
      <c r="M91" s="77"/>
      <c r="N91" s="77"/>
      <c r="O91" s="77"/>
      <c r="P91" s="77"/>
      <c r="Q91" s="77"/>
      <c r="R91" s="77"/>
      <c r="T91" s="68" t="str">
        <f t="shared" si="5"/>
        <v/>
      </c>
      <c r="U91" s="68" t="str">
        <f t="shared" si="4"/>
        <v/>
      </c>
      <c r="V91" s="68" t="str">
        <f t="shared" si="4"/>
        <v/>
      </c>
      <c r="W91" s="68" t="str">
        <f t="shared" si="4"/>
        <v/>
      </c>
      <c r="X91" s="68" t="str">
        <f t="shared" si="4"/>
        <v/>
      </c>
      <c r="Y91" s="68" t="str">
        <f t="shared" si="4"/>
        <v/>
      </c>
      <c r="Z91" s="68" t="str">
        <f t="shared" si="4"/>
        <v/>
      </c>
      <c r="AA91" s="68" t="str">
        <f t="shared" si="4"/>
        <v/>
      </c>
      <c r="AB91" s="68" t="str">
        <f t="shared" si="4"/>
        <v/>
      </c>
      <c r="AC91" s="68" t="str">
        <f t="shared" si="4"/>
        <v/>
      </c>
      <c r="AD91" s="68" t="str">
        <f t="shared" si="4"/>
        <v/>
      </c>
      <c r="AE91" s="68" t="str">
        <f t="shared" si="4"/>
        <v/>
      </c>
      <c r="AF91" s="70" t="e">
        <f t="shared" ca="1" si="6"/>
        <v>#N/A</v>
      </c>
      <c r="AG91" s="70" t="str">
        <f t="array" aca="1" ref="AG91" ca="1">IFERROR(INDEX($AF$78:$AF$126,SMALL(IF($AF$78:$AF$126&lt;&gt;"",ROW($AF$78:$AF$126)-ROW(AF$78)+1),ROWS(AG$78:AG91))),"")</f>
        <v/>
      </c>
    </row>
    <row r="92" spans="3:33" x14ac:dyDescent="0.2">
      <c r="C92" s="77"/>
      <c r="D92" s="77"/>
      <c r="E92" s="78"/>
      <c r="F92" s="77"/>
      <c r="G92" s="77"/>
      <c r="H92" s="77"/>
      <c r="I92" s="77"/>
      <c r="J92" s="77"/>
      <c r="K92" s="77"/>
      <c r="L92" s="81"/>
      <c r="M92" s="77"/>
      <c r="N92" s="77"/>
      <c r="O92" s="77"/>
      <c r="P92" s="77"/>
      <c r="Q92" s="77"/>
      <c r="R92" s="77"/>
      <c r="T92" s="68" t="str">
        <f t="shared" si="5"/>
        <v/>
      </c>
      <c r="U92" s="68" t="str">
        <f t="shared" si="4"/>
        <v/>
      </c>
      <c r="V92" s="68" t="str">
        <f t="shared" si="4"/>
        <v/>
      </c>
      <c r="W92" s="68" t="str">
        <f t="shared" si="4"/>
        <v/>
      </c>
      <c r="X92" s="68" t="str">
        <f t="shared" si="4"/>
        <v/>
      </c>
      <c r="Y92" s="68" t="str">
        <f t="shared" si="4"/>
        <v/>
      </c>
      <c r="Z92" s="68" t="str">
        <f t="shared" si="4"/>
        <v/>
      </c>
      <c r="AA92" s="68" t="str">
        <f t="shared" si="4"/>
        <v/>
      </c>
      <c r="AB92" s="68" t="str">
        <f t="shared" si="4"/>
        <v/>
      </c>
      <c r="AC92" s="68" t="str">
        <f t="shared" si="4"/>
        <v/>
      </c>
      <c r="AD92" s="68" t="str">
        <f t="shared" si="4"/>
        <v/>
      </c>
      <c r="AE92" s="68" t="str">
        <f t="shared" si="4"/>
        <v/>
      </c>
      <c r="AF92" s="70" t="e">
        <f t="shared" ca="1" si="6"/>
        <v>#N/A</v>
      </c>
      <c r="AG92" s="70" t="str">
        <f t="array" aca="1" ref="AG92" ca="1">IFERROR(INDEX($AF$78:$AF$126,SMALL(IF($AF$78:$AF$126&lt;&gt;"",ROW($AF$78:$AF$126)-ROW(AF$78)+1),ROWS(AG$78:AG92))),"")</f>
        <v/>
      </c>
    </row>
    <row r="93" spans="3:33" x14ac:dyDescent="0.2">
      <c r="C93" s="77"/>
      <c r="D93" s="77"/>
      <c r="E93" s="78"/>
      <c r="F93" s="77"/>
      <c r="G93" s="77"/>
      <c r="H93" s="77"/>
      <c r="I93" s="77"/>
      <c r="J93" s="77"/>
      <c r="K93" s="77"/>
      <c r="L93" s="81"/>
      <c r="M93" s="77"/>
      <c r="N93" s="77"/>
      <c r="O93" s="77"/>
      <c r="P93" s="77"/>
      <c r="Q93" s="77"/>
      <c r="R93" s="77"/>
      <c r="T93" s="68" t="str">
        <f t="shared" si="5"/>
        <v/>
      </c>
      <c r="U93" s="68" t="str">
        <f t="shared" si="4"/>
        <v/>
      </c>
      <c r="V93" s="68" t="str">
        <f t="shared" si="4"/>
        <v/>
      </c>
      <c r="W93" s="68" t="str">
        <f t="shared" si="4"/>
        <v/>
      </c>
      <c r="X93" s="68" t="str">
        <f t="shared" si="4"/>
        <v/>
      </c>
      <c r="Y93" s="68" t="str">
        <f t="shared" si="4"/>
        <v/>
      </c>
      <c r="Z93" s="68" t="str">
        <f t="shared" si="4"/>
        <v/>
      </c>
      <c r="AA93" s="68" t="str">
        <f t="shared" si="4"/>
        <v/>
      </c>
      <c r="AB93" s="68" t="str">
        <f t="shared" si="4"/>
        <v/>
      </c>
      <c r="AC93" s="68" t="str">
        <f t="shared" si="4"/>
        <v/>
      </c>
      <c r="AD93" s="68" t="str">
        <f t="shared" si="4"/>
        <v/>
      </c>
      <c r="AE93" s="68" t="str">
        <f t="shared" si="4"/>
        <v/>
      </c>
      <c r="AF93" s="70" t="e">
        <f t="shared" ca="1" si="6"/>
        <v>#N/A</v>
      </c>
      <c r="AG93" s="70" t="str">
        <f t="array" aca="1" ref="AG93" ca="1">IFERROR(INDEX($AF$78:$AF$126,SMALL(IF($AF$78:$AF$126&lt;&gt;"",ROW($AF$78:$AF$126)-ROW(AF$78)+1),ROWS(AG$78:AG93))),"")</f>
        <v/>
      </c>
    </row>
    <row r="94" spans="3:33" x14ac:dyDescent="0.2">
      <c r="C94" s="77"/>
      <c r="D94" s="77"/>
      <c r="E94" s="78"/>
      <c r="F94" s="77"/>
      <c r="G94" s="77"/>
      <c r="H94" s="77"/>
      <c r="I94" s="77"/>
      <c r="J94" s="77"/>
      <c r="K94" s="77"/>
      <c r="L94" s="77"/>
      <c r="M94" s="77"/>
      <c r="N94" s="77"/>
      <c r="O94" s="77"/>
      <c r="P94" s="77"/>
      <c r="Q94" s="77"/>
      <c r="R94" s="77"/>
      <c r="T94" s="68" t="str">
        <f t="shared" si="5"/>
        <v/>
      </c>
      <c r="U94" s="68" t="str">
        <f t="shared" si="5"/>
        <v/>
      </c>
      <c r="V94" s="68" t="str">
        <f t="shared" si="5"/>
        <v/>
      </c>
      <c r="W94" s="68" t="str">
        <f t="shared" si="5"/>
        <v/>
      </c>
      <c r="X94" s="68" t="str">
        <f t="shared" si="5"/>
        <v/>
      </c>
      <c r="Y94" s="68" t="str">
        <f t="shared" si="5"/>
        <v/>
      </c>
      <c r="Z94" s="68" t="str">
        <f t="shared" si="5"/>
        <v/>
      </c>
      <c r="AA94" s="68" t="str">
        <f t="shared" si="5"/>
        <v/>
      </c>
      <c r="AB94" s="68" t="str">
        <f t="shared" si="5"/>
        <v/>
      </c>
      <c r="AC94" s="68" t="str">
        <f t="shared" si="5"/>
        <v/>
      </c>
      <c r="AD94" s="68" t="str">
        <f t="shared" si="5"/>
        <v/>
      </c>
      <c r="AE94" s="68" t="str">
        <f t="shared" si="5"/>
        <v/>
      </c>
      <c r="AF94" s="70" t="e">
        <f t="shared" ca="1" si="6"/>
        <v>#N/A</v>
      </c>
      <c r="AG94" s="70" t="str">
        <f t="array" aca="1" ref="AG94" ca="1">IFERROR(INDEX($AF$78:$AF$126,SMALL(IF($AF$78:$AF$126&lt;&gt;"",ROW($AF$78:$AF$126)-ROW(AF$78)+1),ROWS(AG$78:AG94))),"")</f>
        <v/>
      </c>
    </row>
    <row r="95" spans="3:33" x14ac:dyDescent="0.2">
      <c r="C95" s="77"/>
      <c r="D95" s="77"/>
      <c r="E95" s="78"/>
      <c r="F95" s="77"/>
      <c r="G95" s="77"/>
      <c r="H95" s="77"/>
      <c r="I95" s="77"/>
      <c r="J95" s="77"/>
      <c r="K95" s="77"/>
      <c r="L95" s="77"/>
      <c r="M95" s="77"/>
      <c r="N95" s="77"/>
      <c r="O95" s="77"/>
      <c r="P95" s="77"/>
      <c r="Q95" s="77"/>
      <c r="R95" s="77"/>
      <c r="T95" s="68" t="str">
        <f t="shared" ref="T95:AE111" si="7">IFERROR(IF(FIND(T$76,$R95)&gt;=1,$C95,""),"")</f>
        <v/>
      </c>
      <c r="U95" s="68" t="str">
        <f t="shared" si="7"/>
        <v/>
      </c>
      <c r="V95" s="68" t="str">
        <f t="shared" si="7"/>
        <v/>
      </c>
      <c r="W95" s="68" t="str">
        <f t="shared" si="7"/>
        <v/>
      </c>
      <c r="X95" s="68" t="str">
        <f t="shared" si="7"/>
        <v/>
      </c>
      <c r="Y95" s="68" t="str">
        <f t="shared" si="7"/>
        <v/>
      </c>
      <c r="Z95" s="68" t="str">
        <f t="shared" si="7"/>
        <v/>
      </c>
      <c r="AA95" s="68" t="str">
        <f t="shared" si="7"/>
        <v/>
      </c>
      <c r="AB95" s="68" t="str">
        <f t="shared" si="7"/>
        <v/>
      </c>
      <c r="AC95" s="68" t="str">
        <f t="shared" si="7"/>
        <v/>
      </c>
      <c r="AD95" s="68" t="str">
        <f t="shared" si="7"/>
        <v/>
      </c>
      <c r="AE95" s="68" t="str">
        <f t="shared" si="7"/>
        <v/>
      </c>
      <c r="AF95" s="70" t="e">
        <f t="shared" ca="1" si="6"/>
        <v>#N/A</v>
      </c>
      <c r="AG95" s="70" t="str">
        <f t="array" aca="1" ref="AG95" ca="1">IFERROR(INDEX($AF$78:$AF$126,SMALL(IF($AF$78:$AF$126&lt;&gt;"",ROW($AF$78:$AF$126)-ROW(AF$78)+1),ROWS(AG$78:AG95))),"")</f>
        <v/>
      </c>
    </row>
    <row r="96" spans="3:33" x14ac:dyDescent="0.2">
      <c r="C96" s="77"/>
      <c r="D96" s="77"/>
      <c r="E96" s="78"/>
      <c r="F96" s="77"/>
      <c r="G96" s="77"/>
      <c r="H96" s="77"/>
      <c r="I96" s="77"/>
      <c r="J96" s="77"/>
      <c r="K96" s="77"/>
      <c r="L96" s="77"/>
      <c r="M96" s="77"/>
      <c r="N96" s="77"/>
      <c r="O96" s="77"/>
      <c r="P96" s="77"/>
      <c r="Q96" s="77"/>
      <c r="R96" s="77"/>
      <c r="T96" s="68" t="str">
        <f t="shared" si="7"/>
        <v/>
      </c>
      <c r="U96" s="68" t="str">
        <f t="shared" si="7"/>
        <v/>
      </c>
      <c r="V96" s="68" t="str">
        <f t="shared" si="7"/>
        <v/>
      </c>
      <c r="W96" s="68" t="str">
        <f t="shared" si="7"/>
        <v/>
      </c>
      <c r="X96" s="68" t="str">
        <f t="shared" si="7"/>
        <v/>
      </c>
      <c r="Y96" s="68" t="str">
        <f t="shared" si="7"/>
        <v/>
      </c>
      <c r="Z96" s="68" t="str">
        <f t="shared" si="7"/>
        <v/>
      </c>
      <c r="AA96" s="68" t="str">
        <f t="shared" si="7"/>
        <v/>
      </c>
      <c r="AB96" s="68" t="str">
        <f t="shared" si="7"/>
        <v/>
      </c>
      <c r="AC96" s="68" t="str">
        <f t="shared" si="7"/>
        <v/>
      </c>
      <c r="AD96" s="68" t="str">
        <f t="shared" si="7"/>
        <v/>
      </c>
      <c r="AE96" s="68" t="str">
        <f t="shared" si="7"/>
        <v/>
      </c>
      <c r="AF96" s="70" t="e">
        <f t="shared" ca="1" si="6"/>
        <v>#N/A</v>
      </c>
      <c r="AG96" s="70" t="str">
        <f t="array" aca="1" ref="AG96" ca="1">IFERROR(INDEX($AF$78:$AF$126,SMALL(IF($AF$78:$AF$126&lt;&gt;"",ROW($AF$78:$AF$126)-ROW(AF$78)+1),ROWS(AG$78:AG96))),"")</f>
        <v/>
      </c>
    </row>
    <row r="97" spans="3:33" x14ac:dyDescent="0.2">
      <c r="C97" s="77"/>
      <c r="D97" s="77"/>
      <c r="E97" s="78"/>
      <c r="F97" s="77"/>
      <c r="G97" s="77"/>
      <c r="H97" s="77"/>
      <c r="I97" s="77"/>
      <c r="J97" s="77"/>
      <c r="K97" s="77"/>
      <c r="L97" s="77"/>
      <c r="M97" s="77"/>
      <c r="N97" s="77"/>
      <c r="O97" s="77"/>
      <c r="P97" s="77"/>
      <c r="Q97" s="77"/>
      <c r="R97" s="77"/>
      <c r="T97" s="68" t="str">
        <f t="shared" si="7"/>
        <v/>
      </c>
      <c r="U97" s="68" t="str">
        <f t="shared" si="7"/>
        <v/>
      </c>
      <c r="V97" s="68" t="str">
        <f t="shared" si="7"/>
        <v/>
      </c>
      <c r="W97" s="68" t="str">
        <f t="shared" si="7"/>
        <v/>
      </c>
      <c r="X97" s="68" t="str">
        <f t="shared" si="7"/>
        <v/>
      </c>
      <c r="Y97" s="68" t="str">
        <f t="shared" si="7"/>
        <v/>
      </c>
      <c r="Z97" s="68" t="str">
        <f t="shared" si="7"/>
        <v/>
      </c>
      <c r="AA97" s="68" t="str">
        <f t="shared" si="7"/>
        <v/>
      </c>
      <c r="AB97" s="68" t="str">
        <f t="shared" si="7"/>
        <v/>
      </c>
      <c r="AC97" s="68" t="str">
        <f t="shared" si="7"/>
        <v/>
      </c>
      <c r="AD97" s="68" t="str">
        <f t="shared" si="7"/>
        <v/>
      </c>
      <c r="AE97" s="68" t="str">
        <f t="shared" si="7"/>
        <v/>
      </c>
      <c r="AF97" s="70" t="e">
        <f t="shared" ca="1" si="6"/>
        <v>#N/A</v>
      </c>
      <c r="AG97" s="70" t="str">
        <f t="array" aca="1" ref="AG97" ca="1">IFERROR(INDEX($AF$78:$AF$126,SMALL(IF($AF$78:$AF$126&lt;&gt;"",ROW($AF$78:$AF$126)-ROW(AF$78)+1),ROWS(AG$78:AG97))),"")</f>
        <v/>
      </c>
    </row>
    <row r="98" spans="3:33" x14ac:dyDescent="0.2">
      <c r="C98" s="77"/>
      <c r="D98" s="77"/>
      <c r="E98" s="78"/>
      <c r="F98" s="77"/>
      <c r="G98" s="77"/>
      <c r="H98" s="77"/>
      <c r="I98" s="77"/>
      <c r="J98" s="77"/>
      <c r="K98" s="77"/>
      <c r="L98" s="77"/>
      <c r="M98" s="77"/>
      <c r="N98" s="77"/>
      <c r="O98" s="77"/>
      <c r="P98" s="77"/>
      <c r="Q98" s="77"/>
      <c r="R98" s="77"/>
      <c r="T98" s="68" t="str">
        <f t="shared" si="7"/>
        <v/>
      </c>
      <c r="U98" s="68" t="str">
        <f t="shared" si="7"/>
        <v/>
      </c>
      <c r="V98" s="68" t="str">
        <f t="shared" si="7"/>
        <v/>
      </c>
      <c r="W98" s="68" t="str">
        <f t="shared" si="7"/>
        <v/>
      </c>
      <c r="X98" s="68" t="str">
        <f t="shared" si="7"/>
        <v/>
      </c>
      <c r="Y98" s="68" t="str">
        <f t="shared" si="7"/>
        <v/>
      </c>
      <c r="Z98" s="68" t="str">
        <f t="shared" si="7"/>
        <v/>
      </c>
      <c r="AA98" s="68" t="str">
        <f t="shared" si="7"/>
        <v/>
      </c>
      <c r="AB98" s="68" t="str">
        <f t="shared" si="7"/>
        <v/>
      </c>
      <c r="AC98" s="68" t="str">
        <f t="shared" si="7"/>
        <v/>
      </c>
      <c r="AD98" s="68" t="str">
        <f t="shared" si="7"/>
        <v/>
      </c>
      <c r="AE98" s="68" t="str">
        <f t="shared" si="7"/>
        <v/>
      </c>
      <c r="AF98" s="70" t="e">
        <f t="shared" ca="1" si="6"/>
        <v>#N/A</v>
      </c>
      <c r="AG98" s="70" t="str">
        <f t="array" aca="1" ref="AG98" ca="1">IFERROR(INDEX($AF$78:$AF$126,SMALL(IF($AF$78:$AF$126&lt;&gt;"",ROW($AF$78:$AF$126)-ROW(AF$78)+1),ROWS(AG$78:AG98))),"")</f>
        <v/>
      </c>
    </row>
    <row r="99" spans="3:33" x14ac:dyDescent="0.2">
      <c r="C99" s="77"/>
      <c r="D99" s="77"/>
      <c r="E99" s="78"/>
      <c r="F99" s="77"/>
      <c r="G99" s="77"/>
      <c r="H99" s="77"/>
      <c r="I99" s="77"/>
      <c r="J99" s="77"/>
      <c r="K99" s="77"/>
      <c r="L99" s="77"/>
      <c r="M99" s="77"/>
      <c r="N99" s="77"/>
      <c r="O99" s="77"/>
      <c r="P99" s="77"/>
      <c r="Q99" s="77"/>
      <c r="R99" s="77"/>
      <c r="T99" s="68" t="str">
        <f t="shared" si="7"/>
        <v/>
      </c>
      <c r="U99" s="68" t="str">
        <f t="shared" si="7"/>
        <v/>
      </c>
      <c r="V99" s="68" t="str">
        <f t="shared" si="7"/>
        <v/>
      </c>
      <c r="W99" s="68" t="str">
        <f t="shared" si="7"/>
        <v/>
      </c>
      <c r="X99" s="68" t="str">
        <f t="shared" si="7"/>
        <v/>
      </c>
      <c r="Y99" s="68" t="str">
        <f t="shared" si="7"/>
        <v/>
      </c>
      <c r="Z99" s="68" t="str">
        <f t="shared" si="7"/>
        <v/>
      </c>
      <c r="AA99" s="68" t="str">
        <f t="shared" si="7"/>
        <v/>
      </c>
      <c r="AB99" s="68" t="str">
        <f t="shared" si="7"/>
        <v/>
      </c>
      <c r="AC99" s="68" t="str">
        <f t="shared" si="7"/>
        <v/>
      </c>
      <c r="AD99" s="68" t="str">
        <f t="shared" si="7"/>
        <v/>
      </c>
      <c r="AE99" s="68" t="str">
        <f t="shared" si="7"/>
        <v/>
      </c>
      <c r="AF99" s="70" t="e">
        <f t="shared" ca="1" si="6"/>
        <v>#N/A</v>
      </c>
      <c r="AG99" s="70" t="str">
        <f t="array" aca="1" ref="AG99" ca="1">IFERROR(INDEX($AF$78:$AF$126,SMALL(IF($AF$78:$AF$126&lt;&gt;"",ROW($AF$78:$AF$126)-ROW(AF$78)+1),ROWS(AG$78:AG99))),"")</f>
        <v/>
      </c>
    </row>
    <row r="100" spans="3:33" x14ac:dyDescent="0.2">
      <c r="C100" s="77"/>
      <c r="D100" s="77"/>
      <c r="E100" s="78"/>
      <c r="F100" s="77"/>
      <c r="G100" s="77"/>
      <c r="H100" s="77"/>
      <c r="I100" s="77"/>
      <c r="J100" s="77"/>
      <c r="K100" s="77"/>
      <c r="L100" s="77"/>
      <c r="M100" s="77"/>
      <c r="N100" s="77"/>
      <c r="O100" s="77"/>
      <c r="P100" s="77"/>
      <c r="Q100" s="77"/>
      <c r="R100" s="77"/>
      <c r="T100" s="68" t="str">
        <f t="shared" si="7"/>
        <v/>
      </c>
      <c r="U100" s="68" t="str">
        <f t="shared" si="7"/>
        <v/>
      </c>
      <c r="V100" s="68" t="str">
        <f t="shared" si="7"/>
        <v/>
      </c>
      <c r="W100" s="68" t="str">
        <f t="shared" si="7"/>
        <v/>
      </c>
      <c r="X100" s="68" t="str">
        <f t="shared" si="7"/>
        <v/>
      </c>
      <c r="Y100" s="68" t="str">
        <f t="shared" si="7"/>
        <v/>
      </c>
      <c r="Z100" s="68" t="str">
        <f t="shared" si="7"/>
        <v/>
      </c>
      <c r="AA100" s="68" t="str">
        <f t="shared" si="7"/>
        <v/>
      </c>
      <c r="AB100" s="68" t="str">
        <f t="shared" si="7"/>
        <v/>
      </c>
      <c r="AC100" s="68" t="str">
        <f t="shared" si="7"/>
        <v/>
      </c>
      <c r="AD100" s="68" t="str">
        <f t="shared" si="7"/>
        <v/>
      </c>
      <c r="AE100" s="68" t="str">
        <f t="shared" si="7"/>
        <v/>
      </c>
      <c r="AF100" s="70" t="e">
        <f t="shared" ca="1" si="6"/>
        <v>#N/A</v>
      </c>
      <c r="AG100" s="70" t="str">
        <f t="array" aca="1" ref="AG100" ca="1">IFERROR(INDEX($AF$78:$AF$126,SMALL(IF($AF$78:$AF$126&lt;&gt;"",ROW($AF$78:$AF$126)-ROW(AF$78)+1),ROWS(AG$78:AG100))),"")</f>
        <v/>
      </c>
    </row>
    <row r="101" spans="3:33" x14ac:dyDescent="0.2">
      <c r="C101" s="77"/>
      <c r="D101" s="77"/>
      <c r="E101" s="78"/>
      <c r="F101" s="77"/>
      <c r="G101" s="77"/>
      <c r="H101" s="77"/>
      <c r="I101" s="77"/>
      <c r="J101" s="77"/>
      <c r="K101" s="77"/>
      <c r="L101" s="77"/>
      <c r="M101" s="77"/>
      <c r="N101" s="77"/>
      <c r="O101" s="77"/>
      <c r="P101" s="77"/>
      <c r="Q101" s="77"/>
      <c r="R101" s="77"/>
      <c r="T101" s="68" t="str">
        <f t="shared" si="7"/>
        <v/>
      </c>
      <c r="U101" s="68" t="str">
        <f t="shared" si="7"/>
        <v/>
      </c>
      <c r="V101" s="68" t="str">
        <f t="shared" si="7"/>
        <v/>
      </c>
      <c r="W101" s="68" t="str">
        <f t="shared" si="7"/>
        <v/>
      </c>
      <c r="X101" s="68" t="str">
        <f t="shared" si="7"/>
        <v/>
      </c>
      <c r="Y101" s="68" t="str">
        <f t="shared" si="7"/>
        <v/>
      </c>
      <c r="Z101" s="68" t="str">
        <f t="shared" si="7"/>
        <v/>
      </c>
      <c r="AA101" s="68" t="str">
        <f t="shared" si="7"/>
        <v/>
      </c>
      <c r="AB101" s="68" t="str">
        <f t="shared" si="7"/>
        <v/>
      </c>
      <c r="AC101" s="68" t="str">
        <f t="shared" si="7"/>
        <v/>
      </c>
      <c r="AD101" s="68" t="str">
        <f t="shared" si="7"/>
        <v/>
      </c>
      <c r="AE101" s="68" t="str">
        <f t="shared" si="7"/>
        <v/>
      </c>
      <c r="AF101" s="70" t="e">
        <f t="shared" ca="1" si="6"/>
        <v>#N/A</v>
      </c>
      <c r="AG101" s="70" t="str">
        <f t="array" aca="1" ref="AG101" ca="1">IFERROR(INDEX($AF$78:$AF$126,SMALL(IF($AF$78:$AF$126&lt;&gt;"",ROW($AF$78:$AF$126)-ROW(AF$78)+1),ROWS(AG$78:AG101))),"")</f>
        <v/>
      </c>
    </row>
    <row r="102" spans="3:33" x14ac:dyDescent="0.2">
      <c r="C102" s="77"/>
      <c r="D102" s="77"/>
      <c r="E102" s="78"/>
      <c r="F102" s="77"/>
      <c r="G102" s="77"/>
      <c r="H102" s="77"/>
      <c r="I102" s="77"/>
      <c r="J102" s="77"/>
      <c r="K102" s="77"/>
      <c r="L102" s="77"/>
      <c r="M102" s="77"/>
      <c r="N102" s="77"/>
      <c r="O102" s="77"/>
      <c r="P102" s="77"/>
      <c r="Q102" s="77"/>
      <c r="R102" s="77"/>
      <c r="T102" s="68" t="str">
        <f t="shared" si="7"/>
        <v/>
      </c>
      <c r="U102" s="68" t="str">
        <f t="shared" si="7"/>
        <v/>
      </c>
      <c r="V102" s="68" t="str">
        <f t="shared" si="7"/>
        <v/>
      </c>
      <c r="W102" s="68" t="str">
        <f t="shared" si="7"/>
        <v/>
      </c>
      <c r="X102" s="68" t="str">
        <f t="shared" si="7"/>
        <v/>
      </c>
      <c r="Y102" s="68" t="str">
        <f t="shared" si="7"/>
        <v/>
      </c>
      <c r="Z102" s="68" t="str">
        <f t="shared" si="7"/>
        <v/>
      </c>
      <c r="AA102" s="68" t="str">
        <f t="shared" si="7"/>
        <v/>
      </c>
      <c r="AB102" s="68" t="str">
        <f t="shared" si="7"/>
        <v/>
      </c>
      <c r="AC102" s="68" t="str">
        <f t="shared" si="7"/>
        <v/>
      </c>
      <c r="AD102" s="68" t="str">
        <f t="shared" si="7"/>
        <v/>
      </c>
      <c r="AE102" s="68" t="str">
        <f t="shared" si="7"/>
        <v/>
      </c>
      <c r="AF102" s="70" t="e">
        <f t="shared" ca="1" si="6"/>
        <v>#N/A</v>
      </c>
      <c r="AG102" s="70" t="str">
        <f t="array" aca="1" ref="AG102" ca="1">IFERROR(INDEX($AF$78:$AF$126,SMALL(IF($AF$78:$AF$126&lt;&gt;"",ROW($AF$78:$AF$126)-ROW(AF$78)+1),ROWS(AG$78:AG102))),"")</f>
        <v/>
      </c>
    </row>
    <row r="103" spans="3:33" x14ac:dyDescent="0.2">
      <c r="C103" s="77"/>
      <c r="D103" s="77"/>
      <c r="E103" s="78"/>
      <c r="F103" s="77"/>
      <c r="G103" s="77"/>
      <c r="H103" s="77"/>
      <c r="I103" s="77"/>
      <c r="J103" s="77"/>
      <c r="K103" s="77"/>
      <c r="L103" s="77"/>
      <c r="M103" s="77"/>
      <c r="N103" s="77"/>
      <c r="O103" s="77"/>
      <c r="P103" s="77"/>
      <c r="Q103" s="77"/>
      <c r="R103" s="77"/>
      <c r="T103" s="68" t="str">
        <f t="shared" si="7"/>
        <v/>
      </c>
      <c r="U103" s="68" t="str">
        <f t="shared" si="7"/>
        <v/>
      </c>
      <c r="V103" s="68" t="str">
        <f t="shared" si="7"/>
        <v/>
      </c>
      <c r="W103" s="68" t="str">
        <f t="shared" si="7"/>
        <v/>
      </c>
      <c r="X103" s="68" t="str">
        <f t="shared" si="7"/>
        <v/>
      </c>
      <c r="Y103" s="68" t="str">
        <f t="shared" si="7"/>
        <v/>
      </c>
      <c r="Z103" s="68" t="str">
        <f t="shared" si="7"/>
        <v/>
      </c>
      <c r="AA103" s="68" t="str">
        <f t="shared" si="7"/>
        <v/>
      </c>
      <c r="AB103" s="68" t="str">
        <f t="shared" si="7"/>
        <v/>
      </c>
      <c r="AC103" s="68" t="str">
        <f t="shared" si="7"/>
        <v/>
      </c>
      <c r="AD103" s="68" t="str">
        <f t="shared" si="7"/>
        <v/>
      </c>
      <c r="AE103" s="68" t="str">
        <f t="shared" si="7"/>
        <v/>
      </c>
      <c r="AF103" s="70" t="e">
        <f t="shared" ca="1" si="6"/>
        <v>#N/A</v>
      </c>
      <c r="AG103" s="70" t="str">
        <f t="array" aca="1" ref="AG103" ca="1">IFERROR(INDEX($AF$78:$AF$126,SMALL(IF($AF$78:$AF$126&lt;&gt;"",ROW($AF$78:$AF$126)-ROW(AF$78)+1),ROWS(AG$78:AG103))),"")</f>
        <v/>
      </c>
    </row>
    <row r="104" spans="3:33" x14ac:dyDescent="0.2">
      <c r="C104" s="77"/>
      <c r="D104" s="77"/>
      <c r="E104" s="78"/>
      <c r="F104" s="77"/>
      <c r="G104" s="77"/>
      <c r="H104" s="77"/>
      <c r="I104" s="77"/>
      <c r="J104" s="77"/>
      <c r="K104" s="77"/>
      <c r="L104" s="77"/>
      <c r="M104" s="77"/>
      <c r="N104" s="77"/>
      <c r="O104" s="77"/>
      <c r="P104" s="77"/>
      <c r="Q104" s="77"/>
      <c r="R104" s="77"/>
      <c r="T104" s="68" t="str">
        <f t="shared" si="7"/>
        <v/>
      </c>
      <c r="U104" s="68" t="str">
        <f t="shared" si="7"/>
        <v/>
      </c>
      <c r="V104" s="68" t="str">
        <f t="shared" si="7"/>
        <v/>
      </c>
      <c r="W104" s="68" t="str">
        <f t="shared" si="7"/>
        <v/>
      </c>
      <c r="X104" s="68" t="str">
        <f t="shared" si="7"/>
        <v/>
      </c>
      <c r="Y104" s="68" t="str">
        <f t="shared" si="7"/>
        <v/>
      </c>
      <c r="Z104" s="68" t="str">
        <f t="shared" si="7"/>
        <v/>
      </c>
      <c r="AA104" s="68" t="str">
        <f t="shared" si="7"/>
        <v/>
      </c>
      <c r="AB104" s="68" t="str">
        <f t="shared" si="7"/>
        <v/>
      </c>
      <c r="AC104" s="68" t="str">
        <f t="shared" si="7"/>
        <v/>
      </c>
      <c r="AD104" s="68" t="str">
        <f t="shared" si="7"/>
        <v/>
      </c>
      <c r="AE104" s="68" t="str">
        <f t="shared" si="7"/>
        <v/>
      </c>
      <c r="AF104" s="70" t="e">
        <f t="shared" ca="1" si="6"/>
        <v>#N/A</v>
      </c>
      <c r="AG104" s="70" t="str">
        <f t="array" aca="1" ref="AG104" ca="1">IFERROR(INDEX($AF$78:$AF$126,SMALL(IF($AF$78:$AF$126&lt;&gt;"",ROW($AF$78:$AF$126)-ROW(AF$78)+1),ROWS(AG$78:AG104))),"")</f>
        <v/>
      </c>
    </row>
    <row r="105" spans="3:33" x14ac:dyDescent="0.2">
      <c r="C105" s="77"/>
      <c r="D105" s="77"/>
      <c r="E105" s="78"/>
      <c r="F105" s="77"/>
      <c r="G105" s="77"/>
      <c r="H105" s="77"/>
      <c r="I105" s="77"/>
      <c r="J105" s="77"/>
      <c r="K105" s="77"/>
      <c r="L105" s="77"/>
      <c r="M105" s="77"/>
      <c r="N105" s="77"/>
      <c r="O105" s="77"/>
      <c r="P105" s="77"/>
      <c r="Q105" s="77"/>
      <c r="R105" s="77"/>
      <c r="T105" s="68" t="str">
        <f t="shared" si="7"/>
        <v/>
      </c>
      <c r="U105" s="68" t="str">
        <f t="shared" si="7"/>
        <v/>
      </c>
      <c r="V105" s="68" t="str">
        <f t="shared" si="7"/>
        <v/>
      </c>
      <c r="W105" s="68" t="str">
        <f t="shared" si="7"/>
        <v/>
      </c>
      <c r="X105" s="68" t="str">
        <f t="shared" si="7"/>
        <v/>
      </c>
      <c r="Y105" s="68" t="str">
        <f t="shared" si="7"/>
        <v/>
      </c>
      <c r="Z105" s="68" t="str">
        <f t="shared" si="7"/>
        <v/>
      </c>
      <c r="AA105" s="68" t="str">
        <f t="shared" si="7"/>
        <v/>
      </c>
      <c r="AB105" s="68" t="str">
        <f t="shared" si="7"/>
        <v/>
      </c>
      <c r="AC105" s="68" t="str">
        <f t="shared" si="7"/>
        <v/>
      </c>
      <c r="AD105" s="68" t="str">
        <f t="shared" si="7"/>
        <v/>
      </c>
      <c r="AE105" s="68" t="str">
        <f t="shared" si="7"/>
        <v/>
      </c>
      <c r="AF105" s="70" t="e">
        <f t="shared" ca="1" si="6"/>
        <v>#N/A</v>
      </c>
      <c r="AG105" s="70" t="str">
        <f t="array" aca="1" ref="AG105" ca="1">IFERROR(INDEX($AF$78:$AF$126,SMALL(IF($AF$78:$AF$126&lt;&gt;"",ROW($AF$78:$AF$126)-ROW(AF$78)+1),ROWS(AG$78:AG105))),"")</f>
        <v/>
      </c>
    </row>
    <row r="106" spans="3:33" x14ac:dyDescent="0.2">
      <c r="C106" s="77"/>
      <c r="D106" s="77"/>
      <c r="E106" s="78"/>
      <c r="F106" s="77"/>
      <c r="G106" s="82"/>
      <c r="H106" s="77"/>
      <c r="I106" s="77"/>
      <c r="J106" s="77"/>
      <c r="K106" s="77"/>
      <c r="L106" s="77"/>
      <c r="M106" s="77"/>
      <c r="N106" s="77"/>
      <c r="O106" s="77"/>
      <c r="P106" s="77"/>
      <c r="Q106" s="77"/>
      <c r="R106" s="77"/>
      <c r="T106" s="68" t="str">
        <f t="shared" si="7"/>
        <v/>
      </c>
      <c r="U106" s="68" t="str">
        <f t="shared" si="7"/>
        <v/>
      </c>
      <c r="V106" s="68" t="str">
        <f t="shared" si="7"/>
        <v/>
      </c>
      <c r="W106" s="68" t="str">
        <f t="shared" si="7"/>
        <v/>
      </c>
      <c r="X106" s="68" t="str">
        <f t="shared" si="7"/>
        <v/>
      </c>
      <c r="Y106" s="68" t="str">
        <f t="shared" si="7"/>
        <v/>
      </c>
      <c r="Z106" s="68" t="str">
        <f t="shared" si="7"/>
        <v/>
      </c>
      <c r="AA106" s="68" t="str">
        <f t="shared" si="7"/>
        <v/>
      </c>
      <c r="AB106" s="68" t="str">
        <f t="shared" si="7"/>
        <v/>
      </c>
      <c r="AC106" s="68" t="str">
        <f t="shared" si="7"/>
        <v/>
      </c>
      <c r="AD106" s="68" t="str">
        <f t="shared" si="7"/>
        <v/>
      </c>
      <c r="AE106" s="68" t="str">
        <f t="shared" si="7"/>
        <v/>
      </c>
      <c r="AF106" s="70" t="e">
        <f t="shared" ca="1" si="6"/>
        <v>#N/A</v>
      </c>
      <c r="AG106" s="70" t="str">
        <f t="array" aca="1" ref="AG106" ca="1">IFERROR(INDEX($AF$78:$AF$126,SMALL(IF($AF$78:$AF$126&lt;&gt;"",ROW($AF$78:$AF$126)-ROW(AF$78)+1),ROWS(AG$78:AG106))),"")</f>
        <v/>
      </c>
    </row>
    <row r="107" spans="3:33" x14ac:dyDescent="0.2">
      <c r="C107" s="77"/>
      <c r="D107" s="77"/>
      <c r="E107" s="78"/>
      <c r="F107" s="77"/>
      <c r="G107" s="77"/>
      <c r="H107" s="77"/>
      <c r="I107" s="77"/>
      <c r="J107" s="77"/>
      <c r="K107" s="77"/>
      <c r="L107" s="77"/>
      <c r="M107" s="77"/>
      <c r="N107" s="77"/>
      <c r="O107" s="77"/>
      <c r="P107" s="77"/>
      <c r="Q107" s="77"/>
      <c r="R107" s="77"/>
      <c r="T107" s="68" t="str">
        <f t="shared" si="7"/>
        <v/>
      </c>
      <c r="U107" s="68" t="str">
        <f t="shared" si="7"/>
        <v/>
      </c>
      <c r="V107" s="68" t="str">
        <f t="shared" si="7"/>
        <v/>
      </c>
      <c r="W107" s="68" t="str">
        <f t="shared" si="7"/>
        <v/>
      </c>
      <c r="X107" s="68" t="str">
        <f t="shared" si="7"/>
        <v/>
      </c>
      <c r="Y107" s="68" t="str">
        <f t="shared" si="7"/>
        <v/>
      </c>
      <c r="Z107" s="68" t="str">
        <f t="shared" si="7"/>
        <v/>
      </c>
      <c r="AA107" s="68" t="str">
        <f t="shared" si="7"/>
        <v/>
      </c>
      <c r="AB107" s="68" t="str">
        <f t="shared" si="7"/>
        <v/>
      </c>
      <c r="AC107" s="68" t="str">
        <f t="shared" si="7"/>
        <v/>
      </c>
      <c r="AD107" s="68" t="str">
        <f t="shared" si="7"/>
        <v/>
      </c>
      <c r="AE107" s="68" t="str">
        <f t="shared" si="7"/>
        <v/>
      </c>
      <c r="AF107" s="70" t="e">
        <f t="shared" ca="1" si="6"/>
        <v>#N/A</v>
      </c>
      <c r="AG107" s="70" t="str">
        <f t="array" aca="1" ref="AG107" ca="1">IFERROR(INDEX($AF$78:$AF$126,SMALL(IF($AF$78:$AF$126&lt;&gt;"",ROW($AF$78:$AF$126)-ROW(AF$78)+1),ROWS(AG$78:AG107))),"")</f>
        <v/>
      </c>
    </row>
    <row r="108" spans="3:33" x14ac:dyDescent="0.2">
      <c r="C108" s="77"/>
      <c r="D108" s="77"/>
      <c r="E108" s="78"/>
      <c r="F108" s="77"/>
      <c r="G108" s="77"/>
      <c r="H108" s="77"/>
      <c r="I108" s="77"/>
      <c r="J108" s="77"/>
      <c r="K108" s="77"/>
      <c r="L108" s="77"/>
      <c r="M108" s="77"/>
      <c r="N108" s="77"/>
      <c r="O108" s="77"/>
      <c r="P108" s="77"/>
      <c r="Q108" s="77"/>
      <c r="R108" s="77"/>
      <c r="T108" s="68" t="str">
        <f t="shared" si="7"/>
        <v/>
      </c>
      <c r="U108" s="68" t="str">
        <f t="shared" si="7"/>
        <v/>
      </c>
      <c r="V108" s="68" t="str">
        <f t="shared" si="7"/>
        <v/>
      </c>
      <c r="W108" s="68" t="str">
        <f t="shared" si="7"/>
        <v/>
      </c>
      <c r="X108" s="68" t="str">
        <f t="shared" si="7"/>
        <v/>
      </c>
      <c r="Y108" s="68" t="str">
        <f t="shared" si="7"/>
        <v/>
      </c>
      <c r="Z108" s="68" t="str">
        <f t="shared" si="7"/>
        <v/>
      </c>
      <c r="AA108" s="68" t="str">
        <f t="shared" si="7"/>
        <v/>
      </c>
      <c r="AB108" s="68" t="str">
        <f t="shared" si="7"/>
        <v/>
      </c>
      <c r="AC108" s="68" t="str">
        <f t="shared" si="7"/>
        <v/>
      </c>
      <c r="AD108" s="68" t="str">
        <f t="shared" si="7"/>
        <v/>
      </c>
      <c r="AE108" s="68" t="str">
        <f t="shared" si="7"/>
        <v/>
      </c>
      <c r="AF108" s="70" t="e">
        <f t="shared" ca="1" si="6"/>
        <v>#N/A</v>
      </c>
      <c r="AG108" s="70" t="str">
        <f t="array" aca="1" ref="AG108" ca="1">IFERROR(INDEX($AF$78:$AF$126,SMALL(IF($AF$78:$AF$126&lt;&gt;"",ROW($AF$78:$AF$126)-ROW(AF$78)+1),ROWS(AG$78:AG108))),"")</f>
        <v/>
      </c>
    </row>
    <row r="109" spans="3:33" x14ac:dyDescent="0.2">
      <c r="C109" s="77"/>
      <c r="D109" s="77"/>
      <c r="E109" s="78"/>
      <c r="F109" s="77"/>
      <c r="G109" s="77"/>
      <c r="H109" s="77"/>
      <c r="I109" s="77"/>
      <c r="J109" s="77"/>
      <c r="K109" s="77"/>
      <c r="L109" s="77"/>
      <c r="M109" s="77"/>
      <c r="N109" s="77"/>
      <c r="O109" s="77"/>
      <c r="P109" s="77"/>
      <c r="Q109" s="77"/>
      <c r="R109" s="77"/>
      <c r="T109" s="68" t="str">
        <f t="shared" si="7"/>
        <v/>
      </c>
      <c r="U109" s="68" t="str">
        <f t="shared" si="7"/>
        <v/>
      </c>
      <c r="V109" s="68" t="str">
        <f t="shared" si="7"/>
        <v/>
      </c>
      <c r="W109" s="68" t="str">
        <f t="shared" si="7"/>
        <v/>
      </c>
      <c r="X109" s="68" t="str">
        <f t="shared" si="7"/>
        <v/>
      </c>
      <c r="Y109" s="68" t="str">
        <f t="shared" si="7"/>
        <v/>
      </c>
      <c r="Z109" s="68" t="str">
        <f t="shared" si="7"/>
        <v/>
      </c>
      <c r="AA109" s="68" t="str">
        <f t="shared" si="7"/>
        <v/>
      </c>
      <c r="AB109" s="68" t="str">
        <f t="shared" si="7"/>
        <v/>
      </c>
      <c r="AC109" s="68" t="str">
        <f t="shared" si="7"/>
        <v/>
      </c>
      <c r="AD109" s="68" t="str">
        <f t="shared" si="7"/>
        <v/>
      </c>
      <c r="AE109" s="68" t="str">
        <f t="shared" si="7"/>
        <v/>
      </c>
      <c r="AF109" s="70" t="e">
        <f t="shared" ca="1" si="6"/>
        <v>#N/A</v>
      </c>
      <c r="AG109" s="70" t="str">
        <f t="array" aca="1" ref="AG109" ca="1">IFERROR(INDEX($AF$78:$AF$126,SMALL(IF($AF$78:$AF$126&lt;&gt;"",ROW($AF$78:$AF$126)-ROW(AF$78)+1),ROWS(AG$78:AG109))),"")</f>
        <v/>
      </c>
    </row>
    <row r="110" spans="3:33" x14ac:dyDescent="0.2">
      <c r="C110" s="77"/>
      <c r="D110" s="77"/>
      <c r="E110" s="78"/>
      <c r="F110" s="77"/>
      <c r="G110" s="77"/>
      <c r="H110" s="77"/>
      <c r="I110" s="77"/>
      <c r="J110" s="77"/>
      <c r="K110" s="77"/>
      <c r="L110" s="77"/>
      <c r="M110" s="77"/>
      <c r="N110" s="77"/>
      <c r="O110" s="77"/>
      <c r="P110" s="77"/>
      <c r="Q110" s="77"/>
      <c r="R110" s="77"/>
      <c r="T110" s="68" t="str">
        <f t="shared" si="7"/>
        <v/>
      </c>
      <c r="U110" s="68" t="str">
        <f t="shared" si="7"/>
        <v/>
      </c>
      <c r="V110" s="68" t="str">
        <f t="shared" si="7"/>
        <v/>
      </c>
      <c r="W110" s="68" t="str">
        <f t="shared" si="7"/>
        <v/>
      </c>
      <c r="X110" s="68" t="str">
        <f t="shared" si="7"/>
        <v/>
      </c>
      <c r="Y110" s="68" t="str">
        <f t="shared" si="7"/>
        <v/>
      </c>
      <c r="Z110" s="68" t="str">
        <f t="shared" si="7"/>
        <v/>
      </c>
      <c r="AA110" s="68" t="str">
        <f t="shared" si="7"/>
        <v/>
      </c>
      <c r="AB110" s="68" t="str">
        <f t="shared" si="7"/>
        <v/>
      </c>
      <c r="AC110" s="68" t="str">
        <f t="shared" si="7"/>
        <v/>
      </c>
      <c r="AD110" s="68" t="str">
        <f t="shared" si="7"/>
        <v/>
      </c>
      <c r="AE110" s="68" t="str">
        <f t="shared" si="7"/>
        <v/>
      </c>
      <c r="AF110" s="70" t="e">
        <f t="shared" ca="1" si="6"/>
        <v>#N/A</v>
      </c>
      <c r="AG110" s="70" t="str">
        <f t="array" aca="1" ref="AG110" ca="1">IFERROR(INDEX($AF$78:$AF$126,SMALL(IF($AF$78:$AF$126&lt;&gt;"",ROW($AF$78:$AF$126)-ROW(AF$78)+1),ROWS(AG$78:AG110))),"")</f>
        <v/>
      </c>
    </row>
    <row r="111" spans="3:33" x14ac:dyDescent="0.2">
      <c r="C111" s="77"/>
      <c r="D111" s="77"/>
      <c r="E111" s="78"/>
      <c r="F111" s="77"/>
      <c r="G111" s="77"/>
      <c r="H111" s="77"/>
      <c r="I111" s="77"/>
      <c r="J111" s="77"/>
      <c r="K111" s="77"/>
      <c r="L111" s="77"/>
      <c r="M111" s="77"/>
      <c r="N111" s="77"/>
      <c r="O111" s="77"/>
      <c r="P111" s="77"/>
      <c r="Q111" s="77"/>
      <c r="R111" s="77"/>
      <c r="T111" s="68" t="str">
        <f t="shared" si="7"/>
        <v/>
      </c>
      <c r="U111" s="68" t="str">
        <f t="shared" si="7"/>
        <v/>
      </c>
      <c r="V111" s="68" t="str">
        <f t="shared" si="7"/>
        <v/>
      </c>
      <c r="W111" s="68" t="str">
        <f t="shared" si="7"/>
        <v/>
      </c>
      <c r="X111" s="68" t="str">
        <f t="shared" si="7"/>
        <v/>
      </c>
      <c r="Y111" s="68" t="str">
        <f t="shared" si="7"/>
        <v/>
      </c>
      <c r="Z111" s="68" t="str">
        <f t="shared" si="7"/>
        <v/>
      </c>
      <c r="AA111" s="68" t="str">
        <f t="shared" si="7"/>
        <v/>
      </c>
      <c r="AB111" s="68" t="str">
        <f t="shared" si="7"/>
        <v/>
      </c>
      <c r="AC111" s="68" t="str">
        <f t="shared" si="7"/>
        <v/>
      </c>
      <c r="AD111" s="68" t="str">
        <f t="shared" si="7"/>
        <v/>
      </c>
      <c r="AE111" s="68" t="str">
        <f t="shared" si="7"/>
        <v/>
      </c>
      <c r="AF111" s="70" t="e">
        <f t="shared" ca="1" si="6"/>
        <v>#N/A</v>
      </c>
      <c r="AG111" s="70" t="str">
        <f t="array" aca="1" ref="AG111" ca="1">IFERROR(INDEX($AF$78:$AF$126,SMALL(IF($AF$78:$AF$126&lt;&gt;"",ROW($AF$78:$AF$126)-ROW(AF$78)+1),ROWS(AG$78:AG111))),"")</f>
        <v/>
      </c>
    </row>
    <row r="112" spans="3:33" x14ac:dyDescent="0.2">
      <c r="C112" s="77"/>
      <c r="D112" s="77"/>
      <c r="E112" s="78"/>
      <c r="F112" s="77"/>
      <c r="G112" s="77"/>
      <c r="H112" s="77"/>
      <c r="I112" s="77"/>
      <c r="J112" s="77"/>
      <c r="K112" s="77"/>
      <c r="L112" s="77"/>
      <c r="M112" s="77"/>
      <c r="N112" s="77"/>
      <c r="O112" s="77"/>
      <c r="P112" s="77"/>
      <c r="Q112" s="77"/>
      <c r="R112" s="77"/>
      <c r="T112" s="68" t="str">
        <f t="shared" ref="T112:AE126" si="8">IFERROR(IF(FIND(T$76,$R112)&gt;=1,$C112,""),"")</f>
        <v/>
      </c>
      <c r="U112" s="68" t="str">
        <f t="shared" si="8"/>
        <v/>
      </c>
      <c r="V112" s="68" t="str">
        <f t="shared" si="8"/>
        <v/>
      </c>
      <c r="W112" s="68" t="str">
        <f t="shared" si="8"/>
        <v/>
      </c>
      <c r="X112" s="68" t="str">
        <f t="shared" si="8"/>
        <v/>
      </c>
      <c r="Y112" s="68" t="str">
        <f t="shared" si="8"/>
        <v/>
      </c>
      <c r="Z112" s="68" t="str">
        <f t="shared" si="8"/>
        <v/>
      </c>
      <c r="AA112" s="68" t="str">
        <f t="shared" si="8"/>
        <v/>
      </c>
      <c r="AB112" s="68" t="str">
        <f t="shared" si="8"/>
        <v/>
      </c>
      <c r="AC112" s="68" t="str">
        <f t="shared" si="8"/>
        <v/>
      </c>
      <c r="AD112" s="68" t="str">
        <f t="shared" si="8"/>
        <v/>
      </c>
      <c r="AE112" s="68" t="str">
        <f t="shared" si="8"/>
        <v/>
      </c>
      <c r="AF112" s="70" t="e">
        <f t="shared" ca="1" si="6"/>
        <v>#N/A</v>
      </c>
      <c r="AG112" s="70" t="str">
        <f t="array" aca="1" ref="AG112" ca="1">IFERROR(INDEX($AF$78:$AF$126,SMALL(IF($AF$78:$AF$126&lt;&gt;"",ROW($AF$78:$AF$126)-ROW(AF$78)+1),ROWS(AG$78:AG112))),"")</f>
        <v/>
      </c>
    </row>
    <row r="113" spans="3:33" x14ac:dyDescent="0.2">
      <c r="C113" s="77"/>
      <c r="D113" s="77"/>
      <c r="E113" s="78"/>
      <c r="F113" s="77"/>
      <c r="G113" s="77"/>
      <c r="H113" s="77"/>
      <c r="I113" s="77"/>
      <c r="J113" s="77"/>
      <c r="K113" s="77"/>
      <c r="L113" s="77"/>
      <c r="M113" s="77"/>
      <c r="N113" s="77"/>
      <c r="O113" s="77"/>
      <c r="P113" s="77"/>
      <c r="Q113" s="77"/>
      <c r="R113" s="77"/>
      <c r="T113" s="68" t="str">
        <f t="shared" si="8"/>
        <v/>
      </c>
      <c r="U113" s="68" t="str">
        <f t="shared" si="8"/>
        <v/>
      </c>
      <c r="V113" s="68" t="str">
        <f t="shared" si="8"/>
        <v/>
      </c>
      <c r="W113" s="68" t="str">
        <f t="shared" si="8"/>
        <v/>
      </c>
      <c r="X113" s="68" t="str">
        <f t="shared" si="8"/>
        <v/>
      </c>
      <c r="Y113" s="68" t="str">
        <f t="shared" si="8"/>
        <v/>
      </c>
      <c r="Z113" s="68" t="str">
        <f t="shared" si="8"/>
        <v/>
      </c>
      <c r="AA113" s="68" t="str">
        <f t="shared" si="8"/>
        <v/>
      </c>
      <c r="AB113" s="68" t="str">
        <f t="shared" si="8"/>
        <v/>
      </c>
      <c r="AC113" s="68" t="str">
        <f t="shared" si="8"/>
        <v/>
      </c>
      <c r="AD113" s="68" t="str">
        <f t="shared" si="8"/>
        <v/>
      </c>
      <c r="AE113" s="68" t="str">
        <f t="shared" si="8"/>
        <v/>
      </c>
      <c r="AF113" s="70" t="e">
        <f t="shared" ca="1" si="6"/>
        <v>#N/A</v>
      </c>
      <c r="AG113" s="70" t="str">
        <f t="array" aca="1" ref="AG113" ca="1">IFERROR(INDEX($AF$78:$AF$126,SMALL(IF($AF$78:$AF$126&lt;&gt;"",ROW($AF$78:$AF$126)-ROW(AF$78)+1),ROWS(AG$78:AG113))),"")</f>
        <v/>
      </c>
    </row>
    <row r="114" spans="3:33" x14ac:dyDescent="0.2">
      <c r="C114" s="77"/>
      <c r="D114" s="77"/>
      <c r="E114" s="78"/>
      <c r="F114" s="77"/>
      <c r="G114" s="77"/>
      <c r="H114" s="77"/>
      <c r="I114" s="77"/>
      <c r="J114" s="77"/>
      <c r="K114" s="77"/>
      <c r="L114" s="77"/>
      <c r="M114" s="77"/>
      <c r="N114" s="77"/>
      <c r="O114" s="77"/>
      <c r="P114" s="77"/>
      <c r="Q114" s="77"/>
      <c r="R114" s="77"/>
      <c r="T114" s="68" t="str">
        <f t="shared" si="8"/>
        <v/>
      </c>
      <c r="U114" s="68" t="str">
        <f t="shared" si="8"/>
        <v/>
      </c>
      <c r="V114" s="68" t="str">
        <f t="shared" si="8"/>
        <v/>
      </c>
      <c r="W114" s="68" t="str">
        <f t="shared" si="8"/>
        <v/>
      </c>
      <c r="X114" s="68" t="str">
        <f t="shared" si="8"/>
        <v/>
      </c>
      <c r="Y114" s="68" t="str">
        <f t="shared" si="8"/>
        <v/>
      </c>
      <c r="Z114" s="68" t="str">
        <f t="shared" si="8"/>
        <v/>
      </c>
      <c r="AA114" s="68" t="str">
        <f t="shared" si="8"/>
        <v/>
      </c>
      <c r="AB114" s="68" t="str">
        <f t="shared" si="8"/>
        <v/>
      </c>
      <c r="AC114" s="68" t="str">
        <f t="shared" si="8"/>
        <v/>
      </c>
      <c r="AD114" s="68" t="str">
        <f t="shared" si="8"/>
        <v/>
      </c>
      <c r="AE114" s="68" t="str">
        <f t="shared" si="8"/>
        <v/>
      </c>
      <c r="AF114" s="70" t="e">
        <f t="shared" ca="1" si="6"/>
        <v>#N/A</v>
      </c>
      <c r="AG114" s="70" t="str">
        <f t="array" aca="1" ref="AG114" ca="1">IFERROR(INDEX($AF$78:$AF$126,SMALL(IF($AF$78:$AF$126&lt;&gt;"",ROW($AF$78:$AF$126)-ROW(AF$78)+1),ROWS(AG$78:AG114))),"")</f>
        <v/>
      </c>
    </row>
    <row r="115" spans="3:33" x14ac:dyDescent="0.2">
      <c r="C115" s="77"/>
      <c r="D115" s="77"/>
      <c r="E115" s="78"/>
      <c r="F115" s="77"/>
      <c r="G115" s="77"/>
      <c r="H115" s="77"/>
      <c r="I115" s="77"/>
      <c r="J115" s="77"/>
      <c r="K115" s="77"/>
      <c r="L115" s="77"/>
      <c r="M115" s="77"/>
      <c r="N115" s="77"/>
      <c r="O115" s="77"/>
      <c r="P115" s="77"/>
      <c r="Q115" s="77"/>
      <c r="R115" s="77"/>
      <c r="T115" s="68" t="str">
        <f t="shared" si="8"/>
        <v/>
      </c>
      <c r="U115" s="68" t="str">
        <f t="shared" si="8"/>
        <v/>
      </c>
      <c r="V115" s="68" t="str">
        <f t="shared" si="8"/>
        <v/>
      </c>
      <c r="W115" s="68" t="str">
        <f t="shared" si="8"/>
        <v/>
      </c>
      <c r="X115" s="68" t="str">
        <f t="shared" si="8"/>
        <v/>
      </c>
      <c r="Y115" s="68" t="str">
        <f t="shared" si="8"/>
        <v/>
      </c>
      <c r="Z115" s="68" t="str">
        <f t="shared" si="8"/>
        <v/>
      </c>
      <c r="AA115" s="68" t="str">
        <f t="shared" si="8"/>
        <v/>
      </c>
      <c r="AB115" s="68" t="str">
        <f t="shared" si="8"/>
        <v/>
      </c>
      <c r="AC115" s="68" t="str">
        <f t="shared" si="8"/>
        <v/>
      </c>
      <c r="AD115" s="68" t="str">
        <f t="shared" si="8"/>
        <v/>
      </c>
      <c r="AE115" s="68" t="str">
        <f t="shared" si="8"/>
        <v/>
      </c>
      <c r="AF115" s="70" t="e">
        <f t="shared" ca="1" si="6"/>
        <v>#N/A</v>
      </c>
      <c r="AG115" s="70" t="str">
        <f t="array" aca="1" ref="AG115" ca="1">IFERROR(INDEX($AF$78:$AF$126,SMALL(IF($AF$78:$AF$126&lt;&gt;"",ROW($AF$78:$AF$126)-ROW(AF$78)+1),ROWS(AG$78:AG115))),"")</f>
        <v/>
      </c>
    </row>
    <row r="116" spans="3:33" x14ac:dyDescent="0.2">
      <c r="C116" s="77"/>
      <c r="D116" s="77"/>
      <c r="E116" s="78"/>
      <c r="F116" s="77"/>
      <c r="G116" s="77"/>
      <c r="H116" s="77"/>
      <c r="I116" s="77"/>
      <c r="J116" s="77"/>
      <c r="K116" s="77"/>
      <c r="L116" s="77"/>
      <c r="M116" s="77"/>
      <c r="N116" s="77"/>
      <c r="O116" s="77"/>
      <c r="P116" s="77"/>
      <c r="Q116" s="77"/>
      <c r="R116" s="77"/>
      <c r="T116" s="68" t="str">
        <f t="shared" si="8"/>
        <v/>
      </c>
      <c r="U116" s="68" t="str">
        <f t="shared" si="8"/>
        <v/>
      </c>
      <c r="V116" s="68" t="str">
        <f t="shared" si="8"/>
        <v/>
      </c>
      <c r="W116" s="68" t="str">
        <f t="shared" si="8"/>
        <v/>
      </c>
      <c r="X116" s="68" t="str">
        <f t="shared" si="8"/>
        <v/>
      </c>
      <c r="Y116" s="68" t="str">
        <f t="shared" si="8"/>
        <v/>
      </c>
      <c r="Z116" s="68" t="str">
        <f t="shared" si="8"/>
        <v/>
      </c>
      <c r="AA116" s="68" t="str">
        <f t="shared" si="8"/>
        <v/>
      </c>
      <c r="AB116" s="68" t="str">
        <f t="shared" si="8"/>
        <v/>
      </c>
      <c r="AC116" s="68" t="str">
        <f t="shared" si="8"/>
        <v/>
      </c>
      <c r="AD116" s="68" t="str">
        <f t="shared" si="8"/>
        <v/>
      </c>
      <c r="AE116" s="68" t="str">
        <f t="shared" si="8"/>
        <v/>
      </c>
      <c r="AF116" s="70" t="e">
        <f t="shared" ca="1" si="6"/>
        <v>#N/A</v>
      </c>
      <c r="AG116" s="70" t="str">
        <f t="array" aca="1" ref="AG116" ca="1">IFERROR(INDEX($AF$78:$AF$126,SMALL(IF($AF$78:$AF$126&lt;&gt;"",ROW($AF$78:$AF$126)-ROW(AF$78)+1),ROWS(AG$78:AG116))),"")</f>
        <v/>
      </c>
    </row>
    <row r="117" spans="3:33" x14ac:dyDescent="0.2">
      <c r="C117" s="77"/>
      <c r="D117" s="77"/>
      <c r="E117" s="78"/>
      <c r="F117" s="77"/>
      <c r="G117" s="77"/>
      <c r="H117" s="77"/>
      <c r="I117" s="77"/>
      <c r="J117" s="77"/>
      <c r="K117" s="77"/>
      <c r="L117" s="77"/>
      <c r="M117" s="77"/>
      <c r="N117" s="77"/>
      <c r="O117" s="77"/>
      <c r="P117" s="77"/>
      <c r="Q117" s="77"/>
      <c r="R117" s="77"/>
      <c r="T117" s="68" t="str">
        <f t="shared" si="8"/>
        <v/>
      </c>
      <c r="U117" s="68" t="str">
        <f t="shared" si="8"/>
        <v/>
      </c>
      <c r="V117" s="68" t="str">
        <f t="shared" si="8"/>
        <v/>
      </c>
      <c r="W117" s="68" t="str">
        <f t="shared" si="8"/>
        <v/>
      </c>
      <c r="X117" s="68" t="str">
        <f t="shared" si="8"/>
        <v/>
      </c>
      <c r="Y117" s="68" t="str">
        <f t="shared" si="8"/>
        <v/>
      </c>
      <c r="Z117" s="68" t="str">
        <f t="shared" si="8"/>
        <v/>
      </c>
      <c r="AA117" s="68" t="str">
        <f t="shared" si="8"/>
        <v/>
      </c>
      <c r="AB117" s="68" t="str">
        <f t="shared" si="8"/>
        <v/>
      </c>
      <c r="AC117" s="68" t="str">
        <f t="shared" si="8"/>
        <v/>
      </c>
      <c r="AD117" s="68" t="str">
        <f t="shared" si="8"/>
        <v/>
      </c>
      <c r="AE117" s="68" t="str">
        <f t="shared" si="8"/>
        <v/>
      </c>
      <c r="AF117" s="70" t="e">
        <f t="shared" ca="1" si="6"/>
        <v>#N/A</v>
      </c>
      <c r="AG117" s="70" t="str">
        <f t="array" aca="1" ref="AG117" ca="1">IFERROR(INDEX($AF$78:$AF$126,SMALL(IF($AF$78:$AF$126&lt;&gt;"",ROW($AF$78:$AF$126)-ROW(AF$78)+1),ROWS(AG$78:AG117))),"")</f>
        <v/>
      </c>
    </row>
    <row r="118" spans="3:33" x14ac:dyDescent="0.2">
      <c r="C118" s="77"/>
      <c r="D118" s="77"/>
      <c r="E118" s="78"/>
      <c r="F118" s="77"/>
      <c r="G118" s="77"/>
      <c r="H118" s="77"/>
      <c r="I118" s="77"/>
      <c r="J118" s="77"/>
      <c r="K118" s="77"/>
      <c r="L118" s="77"/>
      <c r="M118" s="77"/>
      <c r="N118" s="77"/>
      <c r="O118" s="77"/>
      <c r="P118" s="77"/>
      <c r="Q118" s="77"/>
      <c r="R118" s="77"/>
      <c r="T118" s="68" t="str">
        <f t="shared" si="8"/>
        <v/>
      </c>
      <c r="U118" s="68" t="str">
        <f t="shared" si="8"/>
        <v/>
      </c>
      <c r="V118" s="68" t="str">
        <f t="shared" si="8"/>
        <v/>
      </c>
      <c r="W118" s="68" t="str">
        <f t="shared" si="8"/>
        <v/>
      </c>
      <c r="X118" s="68" t="str">
        <f t="shared" si="8"/>
        <v/>
      </c>
      <c r="Y118" s="68" t="str">
        <f t="shared" si="8"/>
        <v/>
      </c>
      <c r="Z118" s="68" t="str">
        <f t="shared" si="8"/>
        <v/>
      </c>
      <c r="AA118" s="68" t="str">
        <f t="shared" si="8"/>
        <v/>
      </c>
      <c r="AB118" s="68" t="str">
        <f t="shared" si="8"/>
        <v/>
      </c>
      <c r="AC118" s="68" t="str">
        <f t="shared" si="8"/>
        <v/>
      </c>
      <c r="AD118" s="68" t="str">
        <f t="shared" si="8"/>
        <v/>
      </c>
      <c r="AE118" s="68" t="str">
        <f t="shared" si="8"/>
        <v/>
      </c>
      <c r="AF118" s="70" t="e">
        <f t="shared" ca="1" si="6"/>
        <v>#N/A</v>
      </c>
      <c r="AG118" s="70" t="str">
        <f t="array" aca="1" ref="AG118" ca="1">IFERROR(INDEX($AF$78:$AF$126,SMALL(IF($AF$78:$AF$126&lt;&gt;"",ROW($AF$78:$AF$126)-ROW(AF$78)+1),ROWS(AG$78:AG118))),"")</f>
        <v/>
      </c>
    </row>
    <row r="119" spans="3:33" x14ac:dyDescent="0.2">
      <c r="C119" s="77"/>
      <c r="D119" s="77"/>
      <c r="E119" s="78"/>
      <c r="F119" s="77"/>
      <c r="G119" s="77"/>
      <c r="H119" s="77"/>
      <c r="I119" s="77"/>
      <c r="J119" s="77"/>
      <c r="K119" s="77"/>
      <c r="L119" s="77"/>
      <c r="M119" s="77"/>
      <c r="N119" s="77"/>
      <c r="O119" s="77"/>
      <c r="P119" s="77"/>
      <c r="Q119" s="77"/>
      <c r="R119" s="77"/>
      <c r="T119" s="68" t="str">
        <f t="shared" si="8"/>
        <v/>
      </c>
      <c r="U119" s="68" t="str">
        <f t="shared" si="8"/>
        <v/>
      </c>
      <c r="V119" s="68" t="str">
        <f t="shared" si="8"/>
        <v/>
      </c>
      <c r="W119" s="68" t="str">
        <f t="shared" si="8"/>
        <v/>
      </c>
      <c r="X119" s="68" t="str">
        <f t="shared" si="8"/>
        <v/>
      </c>
      <c r="Y119" s="68" t="str">
        <f t="shared" si="8"/>
        <v/>
      </c>
      <c r="Z119" s="68" t="str">
        <f t="shared" si="8"/>
        <v/>
      </c>
      <c r="AA119" s="68" t="str">
        <f t="shared" si="8"/>
        <v/>
      </c>
      <c r="AB119" s="68" t="str">
        <f t="shared" si="8"/>
        <v/>
      </c>
      <c r="AC119" s="68" t="str">
        <f t="shared" si="8"/>
        <v/>
      </c>
      <c r="AD119" s="68" t="str">
        <f t="shared" si="8"/>
        <v/>
      </c>
      <c r="AE119" s="68" t="str">
        <f t="shared" si="8"/>
        <v/>
      </c>
      <c r="AF119" s="70" t="e">
        <f t="shared" ca="1" si="6"/>
        <v>#N/A</v>
      </c>
      <c r="AG119" s="70" t="str">
        <f t="array" aca="1" ref="AG119" ca="1">IFERROR(INDEX($AF$78:$AF$126,SMALL(IF($AF$78:$AF$126&lt;&gt;"",ROW($AF$78:$AF$126)-ROW(AF$78)+1),ROWS(AG$78:AG119))),"")</f>
        <v/>
      </c>
    </row>
    <row r="120" spans="3:33" x14ac:dyDescent="0.2">
      <c r="C120" s="77"/>
      <c r="D120" s="77"/>
      <c r="E120" s="78"/>
      <c r="F120" s="77"/>
      <c r="G120" s="77"/>
      <c r="H120" s="77"/>
      <c r="I120" s="77"/>
      <c r="J120" s="77"/>
      <c r="K120" s="77"/>
      <c r="L120" s="77"/>
      <c r="M120" s="77"/>
      <c r="N120" s="77"/>
      <c r="O120" s="77"/>
      <c r="P120" s="77"/>
      <c r="Q120" s="77"/>
      <c r="R120" s="77"/>
      <c r="T120" s="68" t="str">
        <f t="shared" si="8"/>
        <v/>
      </c>
      <c r="U120" s="68" t="str">
        <f t="shared" si="8"/>
        <v/>
      </c>
      <c r="V120" s="68" t="str">
        <f t="shared" si="8"/>
        <v/>
      </c>
      <c r="W120" s="68" t="str">
        <f t="shared" si="8"/>
        <v/>
      </c>
      <c r="X120" s="68" t="str">
        <f t="shared" si="8"/>
        <v/>
      </c>
      <c r="Y120" s="68" t="str">
        <f t="shared" si="8"/>
        <v/>
      </c>
      <c r="Z120" s="68" t="str">
        <f t="shared" si="8"/>
        <v/>
      </c>
      <c r="AA120" s="68" t="str">
        <f t="shared" si="8"/>
        <v/>
      </c>
      <c r="AB120" s="68" t="str">
        <f t="shared" si="8"/>
        <v/>
      </c>
      <c r="AC120" s="68" t="str">
        <f t="shared" si="8"/>
        <v/>
      </c>
      <c r="AD120" s="68" t="str">
        <f t="shared" si="8"/>
        <v/>
      </c>
      <c r="AE120" s="68" t="str">
        <f t="shared" si="8"/>
        <v/>
      </c>
      <c r="AF120" s="70" t="e">
        <f t="shared" ca="1" si="6"/>
        <v>#N/A</v>
      </c>
      <c r="AG120" s="70" t="str">
        <f t="array" aca="1" ref="AG120" ca="1">IFERROR(INDEX($AF$78:$AF$126,SMALL(IF($AF$78:$AF$126&lt;&gt;"",ROW($AF$78:$AF$126)-ROW(AF$78)+1),ROWS(AG$78:AG120))),"")</f>
        <v/>
      </c>
    </row>
    <row r="121" spans="3:33" x14ac:dyDescent="0.2">
      <c r="C121" s="77"/>
      <c r="D121" s="77"/>
      <c r="E121" s="78"/>
      <c r="F121" s="77"/>
      <c r="G121" s="77"/>
      <c r="H121" s="77"/>
      <c r="I121" s="77"/>
      <c r="J121" s="77"/>
      <c r="K121" s="77"/>
      <c r="L121" s="77"/>
      <c r="M121" s="77"/>
      <c r="N121" s="77"/>
      <c r="O121" s="77"/>
      <c r="P121" s="77"/>
      <c r="Q121" s="77"/>
      <c r="R121" s="77"/>
      <c r="T121" s="68" t="str">
        <f t="shared" si="8"/>
        <v/>
      </c>
      <c r="U121" s="68" t="str">
        <f t="shared" si="8"/>
        <v/>
      </c>
      <c r="V121" s="68" t="str">
        <f t="shared" si="8"/>
        <v/>
      </c>
      <c r="W121" s="68" t="str">
        <f t="shared" si="8"/>
        <v/>
      </c>
      <c r="X121" s="68" t="str">
        <f t="shared" si="8"/>
        <v/>
      </c>
      <c r="Y121" s="68" t="str">
        <f t="shared" si="8"/>
        <v/>
      </c>
      <c r="Z121" s="68" t="str">
        <f t="shared" si="8"/>
        <v/>
      </c>
      <c r="AA121" s="68" t="str">
        <f t="shared" si="8"/>
        <v/>
      </c>
      <c r="AB121" s="68" t="str">
        <f t="shared" si="8"/>
        <v/>
      </c>
      <c r="AC121" s="68" t="str">
        <f t="shared" si="8"/>
        <v/>
      </c>
      <c r="AD121" s="68" t="str">
        <f t="shared" si="8"/>
        <v/>
      </c>
      <c r="AE121" s="68" t="str">
        <f t="shared" si="8"/>
        <v/>
      </c>
      <c r="AF121" s="70" t="e">
        <f t="shared" ca="1" si="6"/>
        <v>#N/A</v>
      </c>
      <c r="AG121" s="70" t="str">
        <f t="array" aca="1" ref="AG121" ca="1">IFERROR(INDEX($AF$78:$AF$126,SMALL(IF($AF$78:$AF$126&lt;&gt;"",ROW($AF$78:$AF$126)-ROW(AF$78)+1),ROWS(AG$78:AG121))),"")</f>
        <v/>
      </c>
    </row>
    <row r="122" spans="3:33" x14ac:dyDescent="0.2">
      <c r="C122" s="77"/>
      <c r="D122" s="77"/>
      <c r="E122" s="78"/>
      <c r="F122" s="77"/>
      <c r="G122" s="77"/>
      <c r="H122" s="77"/>
      <c r="I122" s="77"/>
      <c r="J122" s="77"/>
      <c r="K122" s="77"/>
      <c r="L122" s="77"/>
      <c r="M122" s="77"/>
      <c r="N122" s="77"/>
      <c r="O122" s="77"/>
      <c r="P122" s="77"/>
      <c r="Q122" s="77"/>
      <c r="R122" s="77"/>
      <c r="T122" s="68" t="str">
        <f t="shared" si="8"/>
        <v/>
      </c>
      <c r="U122" s="68" t="str">
        <f t="shared" si="8"/>
        <v/>
      </c>
      <c r="V122" s="68" t="str">
        <f t="shared" si="8"/>
        <v/>
      </c>
      <c r="W122" s="68" t="str">
        <f t="shared" si="8"/>
        <v/>
      </c>
      <c r="X122" s="68" t="str">
        <f t="shared" si="8"/>
        <v/>
      </c>
      <c r="Y122" s="68" t="str">
        <f t="shared" si="8"/>
        <v/>
      </c>
      <c r="Z122" s="68" t="str">
        <f t="shared" si="8"/>
        <v/>
      </c>
      <c r="AA122" s="68" t="str">
        <f t="shared" si="8"/>
        <v/>
      </c>
      <c r="AB122" s="68" t="str">
        <f t="shared" si="8"/>
        <v/>
      </c>
      <c r="AC122" s="68" t="str">
        <f t="shared" si="8"/>
        <v/>
      </c>
      <c r="AD122" s="68" t="str">
        <f t="shared" si="8"/>
        <v/>
      </c>
      <c r="AE122" s="68" t="str">
        <f t="shared" si="8"/>
        <v/>
      </c>
      <c r="AF122" s="70" t="e">
        <f t="shared" ca="1" si="6"/>
        <v>#N/A</v>
      </c>
      <c r="AG122" s="70" t="str">
        <f t="array" aca="1" ref="AG122" ca="1">IFERROR(INDEX($AF$78:$AF$126,SMALL(IF($AF$78:$AF$126&lt;&gt;"",ROW($AF$78:$AF$126)-ROW(AF$78)+1),ROWS(AG$78:AG122))),"")</f>
        <v/>
      </c>
    </row>
    <row r="123" spans="3:33" x14ac:dyDescent="0.2">
      <c r="C123" s="77"/>
      <c r="D123" s="77"/>
      <c r="E123" s="78"/>
      <c r="F123" s="77"/>
      <c r="G123" s="77"/>
      <c r="H123" s="77"/>
      <c r="I123" s="77"/>
      <c r="J123" s="77"/>
      <c r="K123" s="77"/>
      <c r="L123" s="77"/>
      <c r="M123" s="77"/>
      <c r="N123" s="77"/>
      <c r="O123" s="77"/>
      <c r="P123" s="77"/>
      <c r="Q123" s="77"/>
      <c r="R123" s="77"/>
      <c r="T123" s="68" t="str">
        <f t="shared" si="8"/>
        <v/>
      </c>
      <c r="U123" s="68" t="str">
        <f t="shared" si="8"/>
        <v/>
      </c>
      <c r="V123" s="68" t="str">
        <f t="shared" si="8"/>
        <v/>
      </c>
      <c r="W123" s="68" t="str">
        <f t="shared" si="8"/>
        <v/>
      </c>
      <c r="X123" s="68" t="str">
        <f t="shared" si="8"/>
        <v/>
      </c>
      <c r="Y123" s="68" t="str">
        <f t="shared" si="8"/>
        <v/>
      </c>
      <c r="Z123" s="68" t="str">
        <f t="shared" si="8"/>
        <v/>
      </c>
      <c r="AA123" s="68" t="str">
        <f t="shared" si="8"/>
        <v/>
      </c>
      <c r="AB123" s="68" t="str">
        <f t="shared" si="8"/>
        <v/>
      </c>
      <c r="AC123" s="68" t="str">
        <f t="shared" si="8"/>
        <v/>
      </c>
      <c r="AD123" s="68" t="str">
        <f t="shared" si="8"/>
        <v/>
      </c>
      <c r="AE123" s="68" t="str">
        <f t="shared" si="8"/>
        <v/>
      </c>
      <c r="AF123" s="70" t="e">
        <f t="shared" ca="1" si="6"/>
        <v>#N/A</v>
      </c>
      <c r="AG123" s="70" t="str">
        <f t="array" aca="1" ref="AG123" ca="1">IFERROR(INDEX($AF$78:$AF$126,SMALL(IF($AF$78:$AF$126&lt;&gt;"",ROW($AF$78:$AF$126)-ROW(AF$78)+1),ROWS(AG$78:AG123))),"")</f>
        <v/>
      </c>
    </row>
    <row r="124" spans="3:33" x14ac:dyDescent="0.2">
      <c r="C124" s="77"/>
      <c r="D124" s="77"/>
      <c r="E124" s="78"/>
      <c r="F124" s="77"/>
      <c r="G124" s="77"/>
      <c r="H124" s="77"/>
      <c r="I124" s="77"/>
      <c r="J124" s="77"/>
      <c r="K124" s="77"/>
      <c r="L124" s="77"/>
      <c r="M124" s="77"/>
      <c r="N124" s="77"/>
      <c r="O124" s="77"/>
      <c r="P124" s="77"/>
      <c r="Q124" s="77"/>
      <c r="R124" s="77"/>
      <c r="T124" s="68" t="str">
        <f t="shared" si="8"/>
        <v/>
      </c>
      <c r="U124" s="68" t="str">
        <f t="shared" si="8"/>
        <v/>
      </c>
      <c r="V124" s="68" t="str">
        <f t="shared" si="8"/>
        <v/>
      </c>
      <c r="W124" s="68" t="str">
        <f t="shared" si="8"/>
        <v/>
      </c>
      <c r="X124" s="68" t="str">
        <f t="shared" si="8"/>
        <v/>
      </c>
      <c r="Y124" s="68" t="str">
        <f t="shared" si="8"/>
        <v/>
      </c>
      <c r="Z124" s="68" t="str">
        <f t="shared" si="8"/>
        <v/>
      </c>
      <c r="AA124" s="68" t="str">
        <f t="shared" si="8"/>
        <v/>
      </c>
      <c r="AB124" s="68" t="str">
        <f t="shared" si="8"/>
        <v/>
      </c>
      <c r="AC124" s="68" t="str">
        <f t="shared" si="8"/>
        <v/>
      </c>
      <c r="AD124" s="68" t="str">
        <f t="shared" si="8"/>
        <v/>
      </c>
      <c r="AE124" s="68" t="str">
        <f t="shared" si="8"/>
        <v/>
      </c>
      <c r="AF124" s="70" t="e">
        <f t="shared" ca="1" si="6"/>
        <v>#N/A</v>
      </c>
      <c r="AG124" s="70" t="str">
        <f t="array" aca="1" ref="AG124" ca="1">IFERROR(INDEX($AF$78:$AF$126,SMALL(IF($AF$78:$AF$126&lt;&gt;"",ROW($AF$78:$AF$126)-ROW(AF$78)+1),ROWS(AG$78:AG124))),"")</f>
        <v/>
      </c>
    </row>
    <row r="125" spans="3:33" x14ac:dyDescent="0.2">
      <c r="C125" s="77"/>
      <c r="D125" s="77"/>
      <c r="E125" s="78"/>
      <c r="F125" s="77"/>
      <c r="G125" s="77"/>
      <c r="H125" s="77"/>
      <c r="I125" s="77"/>
      <c r="J125" s="77"/>
      <c r="K125" s="77"/>
      <c r="L125" s="77"/>
      <c r="M125" s="77"/>
      <c r="N125" s="77"/>
      <c r="O125" s="77"/>
      <c r="P125" s="77"/>
      <c r="Q125" s="77"/>
      <c r="R125" s="77"/>
      <c r="T125" s="68" t="str">
        <f t="shared" si="8"/>
        <v/>
      </c>
      <c r="U125" s="68" t="str">
        <f t="shared" si="8"/>
        <v/>
      </c>
      <c r="V125" s="68" t="str">
        <f t="shared" si="8"/>
        <v/>
      </c>
      <c r="W125" s="68" t="str">
        <f t="shared" si="8"/>
        <v/>
      </c>
      <c r="X125" s="68" t="str">
        <f t="shared" si="8"/>
        <v/>
      </c>
      <c r="Y125" s="68" t="str">
        <f t="shared" si="8"/>
        <v/>
      </c>
      <c r="Z125" s="68" t="str">
        <f t="shared" si="8"/>
        <v/>
      </c>
      <c r="AA125" s="68" t="str">
        <f t="shared" si="8"/>
        <v/>
      </c>
      <c r="AB125" s="68" t="str">
        <f t="shared" si="8"/>
        <v/>
      </c>
      <c r="AC125" s="68" t="str">
        <f t="shared" si="8"/>
        <v/>
      </c>
      <c r="AD125" s="68" t="str">
        <f t="shared" si="8"/>
        <v/>
      </c>
      <c r="AE125" s="68" t="str">
        <f t="shared" si="8"/>
        <v/>
      </c>
      <c r="AF125" s="70" t="e">
        <f t="shared" ca="1" si="6"/>
        <v>#N/A</v>
      </c>
      <c r="AG125" s="70" t="str">
        <f t="array" aca="1" ref="AG125" ca="1">IFERROR(INDEX($AF$78:$AF$126,SMALL(IF($AF$78:$AF$126&lt;&gt;"",ROW($AF$78:$AF$126)-ROW(AF$78)+1),ROWS(AG$78:AG125))),"")</f>
        <v/>
      </c>
    </row>
    <row r="126" spans="3:33" x14ac:dyDescent="0.2">
      <c r="C126" s="77"/>
      <c r="D126" s="77"/>
      <c r="E126" s="78"/>
      <c r="F126" s="77"/>
      <c r="G126" s="77"/>
      <c r="H126" s="77"/>
      <c r="I126" s="77"/>
      <c r="J126" s="77"/>
      <c r="K126" s="77"/>
      <c r="L126" s="77"/>
      <c r="M126" s="77"/>
      <c r="N126" s="77"/>
      <c r="O126" s="77"/>
      <c r="P126" s="77"/>
      <c r="Q126" s="77"/>
      <c r="R126" s="77"/>
      <c r="T126" s="68" t="str">
        <f t="shared" si="8"/>
        <v/>
      </c>
      <c r="U126" s="68" t="str">
        <f t="shared" si="8"/>
        <v/>
      </c>
      <c r="V126" s="68" t="str">
        <f t="shared" si="8"/>
        <v/>
      </c>
      <c r="W126" s="68" t="str">
        <f t="shared" si="8"/>
        <v/>
      </c>
      <c r="X126" s="68" t="str">
        <f t="shared" si="8"/>
        <v/>
      </c>
      <c r="Y126" s="68" t="str">
        <f t="shared" si="8"/>
        <v/>
      </c>
      <c r="Z126" s="68" t="str">
        <f t="shared" si="8"/>
        <v/>
      </c>
      <c r="AA126" s="68" t="str">
        <f t="shared" si="8"/>
        <v/>
      </c>
      <c r="AB126" s="68" t="str">
        <f t="shared" si="8"/>
        <v/>
      </c>
      <c r="AC126" s="68" t="str">
        <f t="shared" si="8"/>
        <v/>
      </c>
      <c r="AD126" s="68" t="str">
        <f t="shared" si="8"/>
        <v/>
      </c>
      <c r="AE126" s="68" t="str">
        <f t="shared" si="8"/>
        <v/>
      </c>
      <c r="AF126" s="70" t="e">
        <f t="shared" ca="1" si="6"/>
        <v>#N/A</v>
      </c>
      <c r="AG126" s="70" t="str">
        <f t="array" aca="1" ref="AG126" ca="1">IFERROR(INDEX($AF$78:$AF$126,SMALL(IF($AF$78:$AF$126&lt;&gt;"",ROW($AF$78:$AF$126)-ROW(AF$78)+1),ROWS(AG$78:AG126))),"")</f>
        <v/>
      </c>
    </row>
    <row r="128" spans="3:33" x14ac:dyDescent="0.2">
      <c r="E128" s="15" t="s">
        <v>125</v>
      </c>
      <c r="F128" s="1">
        <v>30</v>
      </c>
      <c r="G128" s="1">
        <f>F128+1</f>
        <v>31</v>
      </c>
      <c r="H128" s="1">
        <f t="shared" ref="H128:AC128" si="9">G128+1</f>
        <v>32</v>
      </c>
      <c r="I128" s="1">
        <f t="shared" si="9"/>
        <v>33</v>
      </c>
      <c r="J128" s="1">
        <f t="shared" si="9"/>
        <v>34</v>
      </c>
      <c r="K128" s="1">
        <f t="shared" si="9"/>
        <v>35</v>
      </c>
      <c r="L128" s="1">
        <f t="shared" si="9"/>
        <v>36</v>
      </c>
      <c r="M128" s="1">
        <f t="shared" si="9"/>
        <v>37</v>
      </c>
      <c r="N128" s="1">
        <f t="shared" si="9"/>
        <v>38</v>
      </c>
      <c r="O128" s="1">
        <f t="shared" si="9"/>
        <v>39</v>
      </c>
      <c r="P128" s="1">
        <f t="shared" si="9"/>
        <v>40</v>
      </c>
      <c r="Q128" s="1">
        <f t="shared" si="9"/>
        <v>41</v>
      </c>
      <c r="R128" s="1">
        <f t="shared" si="9"/>
        <v>42</v>
      </c>
      <c r="S128" s="1">
        <f t="shared" si="9"/>
        <v>43</v>
      </c>
      <c r="T128" s="1">
        <f t="shared" si="9"/>
        <v>44</v>
      </c>
      <c r="U128" s="1">
        <f t="shared" si="9"/>
        <v>45</v>
      </c>
      <c r="V128" s="1">
        <f t="shared" si="9"/>
        <v>46</v>
      </c>
      <c r="W128" s="1">
        <f t="shared" si="9"/>
        <v>47</v>
      </c>
      <c r="X128" s="1">
        <f t="shared" si="9"/>
        <v>48</v>
      </c>
      <c r="Y128" s="1">
        <f t="shared" si="9"/>
        <v>49</v>
      </c>
      <c r="Z128" s="1">
        <f t="shared" si="9"/>
        <v>50</v>
      </c>
      <c r="AA128" s="1">
        <f t="shared" si="9"/>
        <v>51</v>
      </c>
      <c r="AB128" s="1">
        <f t="shared" si="9"/>
        <v>52</v>
      </c>
      <c r="AC128" s="1">
        <f t="shared" si="9"/>
        <v>53</v>
      </c>
    </row>
    <row r="129" spans="3:30" x14ac:dyDescent="0.2">
      <c r="C129" s="15" t="s">
        <v>124</v>
      </c>
      <c r="E129" s="4" t="str">
        <f ca="1">P37</f>
        <v/>
      </c>
      <c r="F129" s="4">
        <f ca="1">INDIRECT("J"&amp;F128)</f>
        <v>0</v>
      </c>
      <c r="G129" s="4">
        <f t="shared" ref="G129:S129" ca="1" si="10">INDIRECT("J"&amp;G128)</f>
        <v>0</v>
      </c>
      <c r="H129" s="4">
        <f t="shared" ca="1" si="10"/>
        <v>0</v>
      </c>
      <c r="I129" s="4">
        <f t="shared" ca="1" si="10"/>
        <v>0</v>
      </c>
      <c r="J129" s="4">
        <f t="shared" ca="1" si="10"/>
        <v>0</v>
      </c>
      <c r="K129" s="4">
        <f t="shared" ca="1" si="10"/>
        <v>0</v>
      </c>
      <c r="L129" s="4" t="str">
        <f t="shared" ca="1" si="10"/>
        <v>Välj Tjänst</v>
      </c>
      <c r="M129" s="4">
        <f t="shared" ca="1" si="10"/>
        <v>0</v>
      </c>
      <c r="N129" s="4">
        <f t="shared" ca="1" si="10"/>
        <v>0</v>
      </c>
      <c r="O129" s="4">
        <f t="shared" ca="1" si="10"/>
        <v>0</v>
      </c>
      <c r="P129" s="4">
        <f t="shared" ca="1" si="10"/>
        <v>0</v>
      </c>
      <c r="Q129" s="4">
        <f t="shared" ca="1" si="10"/>
        <v>0</v>
      </c>
      <c r="R129" s="4">
        <f t="shared" ca="1" si="10"/>
        <v>0</v>
      </c>
      <c r="S129" s="4">
        <f t="shared" ca="1" si="10"/>
        <v>0</v>
      </c>
      <c r="T129" s="4">
        <f t="shared" ref="T129:AC129" ca="1" si="11">INDIRECT("J"&amp;T128)</f>
        <v>0</v>
      </c>
      <c r="U129" s="4">
        <f t="shared" ca="1" si="11"/>
        <v>0</v>
      </c>
      <c r="V129" s="4">
        <f t="shared" ca="1" si="11"/>
        <v>0</v>
      </c>
      <c r="W129" s="4">
        <f t="shared" ca="1" si="11"/>
        <v>0</v>
      </c>
      <c r="X129" s="4">
        <f t="shared" ca="1" si="11"/>
        <v>0</v>
      </c>
      <c r="Y129" s="4">
        <f t="shared" ca="1" si="11"/>
        <v>0</v>
      </c>
      <c r="Z129" s="4">
        <f t="shared" ca="1" si="11"/>
        <v>0</v>
      </c>
      <c r="AA129" s="4" t="str">
        <f t="shared" ca="1" si="11"/>
        <v>Region</v>
      </c>
      <c r="AB129" s="4" t="str">
        <f t="shared" ca="1" si="11"/>
        <v>Multiregionalt</v>
      </c>
      <c r="AC129" s="4" t="str">
        <f t="shared" ca="1" si="11"/>
        <v>Blekinge län</v>
      </c>
      <c r="AD129" s="56"/>
    </row>
    <row r="130" spans="3:30" x14ac:dyDescent="0.2">
      <c r="C130" s="4" t="s">
        <v>177</v>
      </c>
      <c r="E130" s="4" t="s">
        <v>178</v>
      </c>
      <c r="F130" s="4" t="s">
        <v>179</v>
      </c>
      <c r="G130" s="4" t="s">
        <v>180</v>
      </c>
      <c r="H130" s="4" t="s">
        <v>181</v>
      </c>
      <c r="I130" s="4" t="s">
        <v>182</v>
      </c>
      <c r="J130" s="4" t="s">
        <v>183</v>
      </c>
      <c r="K130" s="4" t="s">
        <v>184</v>
      </c>
      <c r="L130" s="4" t="s">
        <v>185</v>
      </c>
      <c r="M130" s="4" t="s">
        <v>186</v>
      </c>
      <c r="N130" s="4" t="s">
        <v>187</v>
      </c>
      <c r="O130" s="4" t="s">
        <v>188</v>
      </c>
      <c r="P130" s="4" t="s">
        <v>189</v>
      </c>
      <c r="Q130" s="4" t="s">
        <v>190</v>
      </c>
      <c r="R130" s="4" t="s">
        <v>191</v>
      </c>
      <c r="S130" s="4" t="s">
        <v>192</v>
      </c>
      <c r="T130" s="4" t="s">
        <v>193</v>
      </c>
      <c r="U130" s="4" t="s">
        <v>194</v>
      </c>
      <c r="V130" s="4" t="s">
        <v>195</v>
      </c>
      <c r="W130" s="4" t="s">
        <v>196</v>
      </c>
      <c r="X130" s="4" t="s">
        <v>197</v>
      </c>
      <c r="Y130" s="4" t="s">
        <v>198</v>
      </c>
      <c r="Z130" s="4" t="s">
        <v>199</v>
      </c>
      <c r="AA130" s="4" t="s">
        <v>200</v>
      </c>
      <c r="AB130" s="4" t="s">
        <v>201</v>
      </c>
      <c r="AC130" s="4" t="s">
        <v>202</v>
      </c>
    </row>
    <row r="131" spans="3:30" x14ac:dyDescent="0.2">
      <c r="C131" s="4" t="e">
        <f>IF('1 Specifikation'!#REF!="","",'1 Specifikation'!#REF!)</f>
        <v>#REF!</v>
      </c>
      <c r="E131" s="4" t="s">
        <v>203</v>
      </c>
      <c r="F131" s="4" t="s">
        <v>204</v>
      </c>
      <c r="G131" s="4" t="s">
        <v>205</v>
      </c>
      <c r="H131" s="4" t="s">
        <v>206</v>
      </c>
      <c r="I131" s="4" t="s">
        <v>207</v>
      </c>
      <c r="J131" s="4" t="s">
        <v>208</v>
      </c>
      <c r="K131" s="4" t="s">
        <v>209</v>
      </c>
      <c r="L131" s="4" t="s">
        <v>210</v>
      </c>
      <c r="M131" s="4" t="s">
        <v>211</v>
      </c>
      <c r="N131" s="4" t="s">
        <v>212</v>
      </c>
      <c r="O131" s="4" t="s">
        <v>213</v>
      </c>
      <c r="P131" s="4" t="s">
        <v>214</v>
      </c>
      <c r="Q131" s="4" t="s">
        <v>215</v>
      </c>
      <c r="R131" s="4" t="s">
        <v>216</v>
      </c>
      <c r="S131" s="4" t="s">
        <v>217</v>
      </c>
      <c r="T131" s="4" t="s">
        <v>218</v>
      </c>
      <c r="U131" s="4" t="s">
        <v>219</v>
      </c>
      <c r="V131" s="4" t="s">
        <v>220</v>
      </c>
      <c r="W131" s="4" t="s">
        <v>221</v>
      </c>
      <c r="X131" s="4" t="s">
        <v>222</v>
      </c>
      <c r="Y131" s="4" t="s">
        <v>223</v>
      </c>
      <c r="Z131" s="4" t="s">
        <v>224</v>
      </c>
      <c r="AA131" s="4" t="s">
        <v>225</v>
      </c>
      <c r="AB131" s="4" t="s">
        <v>226</v>
      </c>
      <c r="AC131" s="4" t="s">
        <v>227</v>
      </c>
    </row>
    <row r="132" spans="3:30" x14ac:dyDescent="0.2">
      <c r="C132" s="4" t="e">
        <f>IF('1 Specifikation'!#REF!="","",'1 Specifikation'!#REF!)</f>
        <v>#REF!</v>
      </c>
      <c r="E132" s="4" t="s">
        <v>228</v>
      </c>
      <c r="F132" s="4" t="s">
        <v>229</v>
      </c>
      <c r="G132" s="4" t="s">
        <v>230</v>
      </c>
      <c r="H132" s="4" t="s">
        <v>231</v>
      </c>
      <c r="I132" s="4" t="s">
        <v>232</v>
      </c>
      <c r="J132" s="4" t="s">
        <v>233</v>
      </c>
      <c r="K132" s="4" t="s">
        <v>234</v>
      </c>
      <c r="L132" s="4" t="s">
        <v>235</v>
      </c>
      <c r="M132" s="4" t="s">
        <v>236</v>
      </c>
      <c r="N132" s="4" t="s">
        <v>237</v>
      </c>
      <c r="O132" s="4" t="s">
        <v>238</v>
      </c>
      <c r="P132" s="4" t="s">
        <v>239</v>
      </c>
      <c r="Q132" s="4" t="s">
        <v>240</v>
      </c>
      <c r="R132" s="4" t="s">
        <v>241</v>
      </c>
      <c r="S132" s="4" t="s">
        <v>242</v>
      </c>
      <c r="T132" s="4" t="s">
        <v>243</v>
      </c>
      <c r="U132" s="4" t="s">
        <v>244</v>
      </c>
      <c r="V132" s="4" t="s">
        <v>245</v>
      </c>
      <c r="W132" s="4" t="s">
        <v>246</v>
      </c>
      <c r="X132" s="4" t="s">
        <v>247</v>
      </c>
      <c r="Y132" s="4" t="s">
        <v>248</v>
      </c>
      <c r="Z132" s="4" t="s">
        <v>249</v>
      </c>
      <c r="AA132" s="4" t="s">
        <v>250</v>
      </c>
      <c r="AB132" s="4" t="s">
        <v>251</v>
      </c>
      <c r="AC132" s="4" t="s">
        <v>252</v>
      </c>
    </row>
    <row r="133" spans="3:30" x14ac:dyDescent="0.2">
      <c r="C133" s="4" t="e">
        <f>IF('1 Specifikation'!#REF!="","",'1 Specifikation'!#REF!)</f>
        <v>#REF!</v>
      </c>
      <c r="E133" s="4" t="s">
        <v>253</v>
      </c>
      <c r="F133" s="4" t="s">
        <v>254</v>
      </c>
      <c r="G133" s="4" t="s">
        <v>255</v>
      </c>
      <c r="H133" s="4" t="s">
        <v>256</v>
      </c>
      <c r="I133" s="4" t="s">
        <v>257</v>
      </c>
      <c r="J133" s="4" t="s">
        <v>258</v>
      </c>
      <c r="K133" s="4" t="s">
        <v>259</v>
      </c>
      <c r="L133" s="4" t="s">
        <v>260</v>
      </c>
      <c r="M133" s="4" t="s">
        <v>261</v>
      </c>
      <c r="N133" s="4" t="s">
        <v>262</v>
      </c>
      <c r="O133" s="4" t="s">
        <v>263</v>
      </c>
      <c r="P133" s="4" t="s">
        <v>264</v>
      </c>
      <c r="Q133" s="4" t="s">
        <v>265</v>
      </c>
      <c r="R133" s="4" t="s">
        <v>266</v>
      </c>
      <c r="S133" s="4" t="s">
        <v>267</v>
      </c>
      <c r="T133" s="4" t="s">
        <v>268</v>
      </c>
      <c r="U133" s="4" t="s">
        <v>269</v>
      </c>
      <c r="V133" s="4" t="s">
        <v>270</v>
      </c>
      <c r="W133" s="4" t="s">
        <v>271</v>
      </c>
      <c r="X133" s="4" t="s">
        <v>272</v>
      </c>
      <c r="Y133" s="4" t="s">
        <v>273</v>
      </c>
      <c r="Z133" s="4" t="s">
        <v>274</v>
      </c>
      <c r="AA133" s="4" t="s">
        <v>275</v>
      </c>
      <c r="AB133" s="4" t="s">
        <v>276</v>
      </c>
      <c r="AC133" s="4" t="s">
        <v>277</v>
      </c>
    </row>
    <row r="134" spans="3:30" x14ac:dyDescent="0.2">
      <c r="C134" s="4" t="e">
        <f>IF('1 Specifikation'!#REF!="","",'1 Specifikation'!#REF!)</f>
        <v>#REF!</v>
      </c>
      <c r="E134" s="4" t="s">
        <v>278</v>
      </c>
      <c r="F134" s="4" t="s">
        <v>279</v>
      </c>
      <c r="G134" s="4" t="s">
        <v>280</v>
      </c>
      <c r="H134" s="4" t="s">
        <v>281</v>
      </c>
      <c r="I134" s="4" t="s">
        <v>282</v>
      </c>
      <c r="J134" s="4" t="s">
        <v>283</v>
      </c>
      <c r="K134" s="4" t="s">
        <v>284</v>
      </c>
      <c r="L134" s="4" t="s">
        <v>285</v>
      </c>
      <c r="M134" s="4" t="s">
        <v>286</v>
      </c>
      <c r="N134" s="4" t="s">
        <v>287</v>
      </c>
      <c r="O134" s="4" t="s">
        <v>288</v>
      </c>
      <c r="P134" s="4" t="s">
        <v>289</v>
      </c>
      <c r="Q134" s="4" t="s">
        <v>290</v>
      </c>
      <c r="R134" s="4" t="s">
        <v>291</v>
      </c>
      <c r="S134" s="4" t="s">
        <v>292</v>
      </c>
      <c r="T134" s="4" t="s">
        <v>293</v>
      </c>
      <c r="U134" s="4" t="s">
        <v>294</v>
      </c>
      <c r="V134" s="4" t="s">
        <v>295</v>
      </c>
      <c r="W134" s="4" t="s">
        <v>296</v>
      </c>
      <c r="X134" s="4" t="s">
        <v>297</v>
      </c>
      <c r="Y134" s="4" t="s">
        <v>298</v>
      </c>
      <c r="Z134" s="4" t="s">
        <v>299</v>
      </c>
      <c r="AA134" s="4" t="s">
        <v>300</v>
      </c>
      <c r="AB134" s="4" t="s">
        <v>301</v>
      </c>
      <c r="AC134" s="4" t="s">
        <v>302</v>
      </c>
    </row>
    <row r="135" spans="3:30" x14ac:dyDescent="0.2">
      <c r="C135" s="4" t="e">
        <f>IF('1 Specifikation'!#REF!="","",'1 Specifikation'!#REF!)</f>
        <v>#REF!</v>
      </c>
      <c r="E135" s="4" t="s">
        <v>303</v>
      </c>
      <c r="F135" s="4" t="s">
        <v>304</v>
      </c>
      <c r="G135" s="4" t="s">
        <v>305</v>
      </c>
      <c r="H135" s="4" t="s">
        <v>306</v>
      </c>
      <c r="I135" s="4" t="s">
        <v>307</v>
      </c>
      <c r="J135" s="4" t="s">
        <v>308</v>
      </c>
      <c r="K135" s="4" t="s">
        <v>309</v>
      </c>
      <c r="L135" s="4" t="s">
        <v>310</v>
      </c>
      <c r="M135" s="4" t="s">
        <v>311</v>
      </c>
      <c r="N135" s="4" t="s">
        <v>312</v>
      </c>
      <c r="O135" s="4" t="s">
        <v>313</v>
      </c>
      <c r="P135" s="4" t="s">
        <v>314</v>
      </c>
      <c r="Q135" s="4" t="s">
        <v>315</v>
      </c>
      <c r="R135" s="4" t="s">
        <v>316</v>
      </c>
      <c r="S135" s="4" t="s">
        <v>317</v>
      </c>
      <c r="T135" s="4" t="s">
        <v>318</v>
      </c>
      <c r="U135" s="4" t="s">
        <v>319</v>
      </c>
      <c r="V135" s="4" t="s">
        <v>320</v>
      </c>
      <c r="W135" s="4" t="s">
        <v>321</v>
      </c>
      <c r="X135" s="4" t="s">
        <v>322</v>
      </c>
      <c r="Y135" s="4" t="s">
        <v>323</v>
      </c>
      <c r="Z135" s="4" t="s">
        <v>324</v>
      </c>
      <c r="AA135" s="4" t="s">
        <v>325</v>
      </c>
      <c r="AB135" s="4" t="s">
        <v>326</v>
      </c>
      <c r="AC135" s="4" t="s">
        <v>327</v>
      </c>
    </row>
    <row r="136" spans="3:30" x14ac:dyDescent="0.2">
      <c r="C136" s="4" t="e">
        <f>IF('1 Specifikation'!#REF!="","",'1 Specifikation'!#REF!)</f>
        <v>#REF!</v>
      </c>
      <c r="E136" s="4" t="s">
        <v>328</v>
      </c>
      <c r="F136" s="4" t="s">
        <v>329</v>
      </c>
      <c r="G136" s="4" t="s">
        <v>330</v>
      </c>
      <c r="H136" s="4" t="s">
        <v>331</v>
      </c>
      <c r="I136" s="4" t="s">
        <v>332</v>
      </c>
      <c r="J136" s="4" t="s">
        <v>333</v>
      </c>
      <c r="K136" s="4" t="s">
        <v>334</v>
      </c>
      <c r="L136" s="4" t="s">
        <v>335</v>
      </c>
      <c r="M136" s="4" t="s">
        <v>336</v>
      </c>
      <c r="N136" s="4" t="s">
        <v>337</v>
      </c>
      <c r="O136" s="4" t="s">
        <v>338</v>
      </c>
      <c r="P136" s="4" t="s">
        <v>339</v>
      </c>
      <c r="Q136" s="4" t="s">
        <v>340</v>
      </c>
      <c r="R136" s="4" t="s">
        <v>341</v>
      </c>
      <c r="S136" s="4" t="s">
        <v>342</v>
      </c>
      <c r="T136" s="4" t="s">
        <v>343</v>
      </c>
      <c r="U136" s="4" t="s">
        <v>344</v>
      </c>
      <c r="V136" s="4" t="s">
        <v>345</v>
      </c>
      <c r="W136" s="4" t="s">
        <v>346</v>
      </c>
      <c r="X136" s="4" t="s">
        <v>347</v>
      </c>
      <c r="Y136" s="4" t="s">
        <v>348</v>
      </c>
      <c r="Z136" s="4" t="s">
        <v>349</v>
      </c>
      <c r="AA136" s="4" t="s">
        <v>350</v>
      </c>
      <c r="AB136" s="4" t="s">
        <v>351</v>
      </c>
      <c r="AC136" s="4" t="s">
        <v>352</v>
      </c>
    </row>
    <row r="137" spans="3:30" x14ac:dyDescent="0.2">
      <c r="C137" s="4" t="e">
        <f>IF('1 Specifikation'!#REF!="","",'1 Specifikation'!#REF!)</f>
        <v>#REF!</v>
      </c>
      <c r="E137" s="4" t="s">
        <v>353</v>
      </c>
      <c r="F137" s="4" t="s">
        <v>354</v>
      </c>
      <c r="G137" s="4" t="s">
        <v>355</v>
      </c>
      <c r="H137" s="4" t="s">
        <v>356</v>
      </c>
      <c r="I137" s="4" t="s">
        <v>357</v>
      </c>
      <c r="J137" s="4" t="s">
        <v>358</v>
      </c>
      <c r="K137" s="4" t="s">
        <v>359</v>
      </c>
      <c r="L137" s="4" t="s">
        <v>360</v>
      </c>
      <c r="M137" s="4" t="s">
        <v>361</v>
      </c>
      <c r="N137" s="4" t="s">
        <v>362</v>
      </c>
      <c r="O137" s="4" t="s">
        <v>363</v>
      </c>
      <c r="P137" s="4" t="s">
        <v>364</v>
      </c>
      <c r="Q137" s="4" t="s">
        <v>365</v>
      </c>
      <c r="R137" s="4" t="s">
        <v>366</v>
      </c>
      <c r="S137" s="4" t="s">
        <v>367</v>
      </c>
      <c r="T137" s="4" t="s">
        <v>368</v>
      </c>
      <c r="U137" s="4" t="s">
        <v>369</v>
      </c>
      <c r="V137" s="4" t="s">
        <v>370</v>
      </c>
      <c r="W137" s="4" t="s">
        <v>371</v>
      </c>
      <c r="X137" s="4" t="s">
        <v>372</v>
      </c>
      <c r="Y137" s="4" t="s">
        <v>373</v>
      </c>
      <c r="Z137" s="4" t="s">
        <v>374</v>
      </c>
      <c r="AA137" s="4" t="s">
        <v>375</v>
      </c>
      <c r="AB137" s="4" t="s">
        <v>376</v>
      </c>
      <c r="AC137" s="4" t="s">
        <v>377</v>
      </c>
    </row>
    <row r="138" spans="3:30" x14ac:dyDescent="0.2">
      <c r="C138" s="4" t="e">
        <f>IF('1 Specifikation'!#REF!="","",'1 Specifikation'!#REF!)</f>
        <v>#REF!</v>
      </c>
      <c r="E138" s="4" t="s">
        <v>378</v>
      </c>
      <c r="F138" s="4" t="s">
        <v>379</v>
      </c>
      <c r="G138" s="4" t="s">
        <v>380</v>
      </c>
      <c r="H138" s="4" t="s">
        <v>381</v>
      </c>
      <c r="I138" s="4" t="s">
        <v>382</v>
      </c>
      <c r="J138" s="4" t="s">
        <v>383</v>
      </c>
      <c r="K138" s="4" t="s">
        <v>384</v>
      </c>
      <c r="L138" s="4" t="s">
        <v>385</v>
      </c>
      <c r="M138" s="4" t="s">
        <v>386</v>
      </c>
      <c r="N138" s="4" t="s">
        <v>387</v>
      </c>
      <c r="O138" s="4" t="s">
        <v>388</v>
      </c>
      <c r="P138" s="4" t="s">
        <v>389</v>
      </c>
      <c r="Q138" s="4" t="s">
        <v>390</v>
      </c>
      <c r="R138" s="4" t="s">
        <v>391</v>
      </c>
      <c r="S138" s="4" t="s">
        <v>392</v>
      </c>
      <c r="T138" s="4" t="s">
        <v>393</v>
      </c>
      <c r="U138" s="4" t="s">
        <v>394</v>
      </c>
      <c r="V138" s="4" t="s">
        <v>395</v>
      </c>
      <c r="W138" s="4" t="s">
        <v>396</v>
      </c>
      <c r="X138" s="4" t="s">
        <v>397</v>
      </c>
      <c r="Y138" s="4" t="s">
        <v>398</v>
      </c>
      <c r="Z138" s="4" t="s">
        <v>399</v>
      </c>
      <c r="AA138" s="4" t="s">
        <v>400</v>
      </c>
      <c r="AB138" s="4" t="s">
        <v>401</v>
      </c>
      <c r="AC138" s="4" t="s">
        <v>402</v>
      </c>
    </row>
    <row r="139" spans="3:30" ht="13.5" thickBot="1" x14ac:dyDescent="0.25">
      <c r="C139" s="4" t="e">
        <f>IF('1 Specifikation'!#REF!="","",'1 Specifikation'!#REF!)</f>
        <v>#REF!</v>
      </c>
      <c r="Z139" s="57"/>
      <c r="AA139" s="57"/>
    </row>
    <row r="140" spans="3:30" x14ac:dyDescent="0.2">
      <c r="C140" s="4" t="e">
        <f>IF('1 Specifikation'!#REF!="","",'1 Specifikation'!#REF!)</f>
        <v>#REF!</v>
      </c>
      <c r="E140" s="35" t="str">
        <f t="shared" ref="E140:X140" ca="1" si="12">IFERROR(RIGHT(INDIRECT("C"&amp;E141),LEN(INDIRECT("C"&amp;E141))-6),"")</f>
        <v/>
      </c>
      <c r="F140" s="35" t="str">
        <f t="shared" ca="1" si="12"/>
        <v/>
      </c>
      <c r="G140" s="35" t="str">
        <f t="shared" ca="1" si="12"/>
        <v/>
      </c>
      <c r="H140" s="35" t="str">
        <f t="shared" ca="1" si="12"/>
        <v/>
      </c>
      <c r="I140" s="35" t="str">
        <f t="shared" ca="1" si="12"/>
        <v/>
      </c>
      <c r="J140" s="35" t="str">
        <f t="shared" ca="1" si="12"/>
        <v/>
      </c>
      <c r="K140" s="35" t="str">
        <f t="shared" ca="1" si="12"/>
        <v/>
      </c>
      <c r="L140" s="35" t="str">
        <f t="shared" ca="1" si="12"/>
        <v/>
      </c>
      <c r="M140" s="35" t="str">
        <f t="shared" ca="1" si="12"/>
        <v/>
      </c>
      <c r="N140" s="35" t="str">
        <f t="shared" ca="1" si="12"/>
        <v/>
      </c>
      <c r="O140" s="35" t="str">
        <f t="shared" ca="1" si="12"/>
        <v/>
      </c>
      <c r="P140" s="35" t="str">
        <f t="shared" ca="1" si="12"/>
        <v/>
      </c>
      <c r="Q140" s="35" t="str">
        <f t="shared" ca="1" si="12"/>
        <v/>
      </c>
      <c r="R140" s="35" t="str">
        <f t="shared" ca="1" si="12"/>
        <v/>
      </c>
      <c r="S140" s="35" t="str">
        <f t="shared" ca="1" si="12"/>
        <v/>
      </c>
      <c r="T140" s="35" t="str">
        <f t="shared" ca="1" si="12"/>
        <v/>
      </c>
      <c r="U140" s="35" t="str">
        <f t="shared" ca="1" si="12"/>
        <v/>
      </c>
      <c r="V140" s="35" t="str">
        <f t="shared" ca="1" si="12"/>
        <v/>
      </c>
      <c r="W140" s="35" t="str">
        <f t="shared" ca="1" si="12"/>
        <v/>
      </c>
      <c r="X140" s="35" t="str">
        <f t="shared" ca="1" si="12"/>
        <v/>
      </c>
      <c r="Y140" s="58"/>
    </row>
    <row r="141" spans="3:30" x14ac:dyDescent="0.2">
      <c r="C141" s="4" t="e">
        <f>IF('1 Specifikation'!#REF!="","",'1 Specifikation'!#REF!)</f>
        <v>#REF!</v>
      </c>
      <c r="E141" s="4">
        <v>102</v>
      </c>
      <c r="F141" s="4">
        <f>E141+1</f>
        <v>103</v>
      </c>
      <c r="G141" s="4">
        <f t="shared" ref="G141:Y141" si="13">F141+1</f>
        <v>104</v>
      </c>
      <c r="H141" s="4">
        <f t="shared" si="13"/>
        <v>105</v>
      </c>
      <c r="I141" s="4">
        <f t="shared" si="13"/>
        <v>106</v>
      </c>
      <c r="J141" s="4">
        <f t="shared" si="13"/>
        <v>107</v>
      </c>
      <c r="K141" s="4">
        <f t="shared" si="13"/>
        <v>108</v>
      </c>
      <c r="L141" s="4">
        <f t="shared" si="13"/>
        <v>109</v>
      </c>
      <c r="M141" s="4">
        <f t="shared" si="13"/>
        <v>110</v>
      </c>
      <c r="N141" s="4">
        <f t="shared" si="13"/>
        <v>111</v>
      </c>
      <c r="O141" s="4">
        <f t="shared" si="13"/>
        <v>112</v>
      </c>
      <c r="P141" s="4">
        <f t="shared" si="13"/>
        <v>113</v>
      </c>
      <c r="Q141" s="4">
        <f t="shared" si="13"/>
        <v>114</v>
      </c>
      <c r="R141" s="4">
        <f t="shared" si="13"/>
        <v>115</v>
      </c>
      <c r="S141" s="4">
        <f t="shared" si="13"/>
        <v>116</v>
      </c>
      <c r="T141" s="4">
        <f t="shared" si="13"/>
        <v>117</v>
      </c>
      <c r="U141" s="4">
        <f t="shared" si="13"/>
        <v>118</v>
      </c>
      <c r="V141" s="4">
        <f t="shared" si="13"/>
        <v>119</v>
      </c>
      <c r="W141" s="4">
        <f t="shared" si="13"/>
        <v>120</v>
      </c>
      <c r="X141" s="4">
        <f t="shared" si="13"/>
        <v>121</v>
      </c>
      <c r="Y141" s="4">
        <f t="shared" si="13"/>
        <v>122</v>
      </c>
    </row>
    <row r="142" spans="3:30" ht="13.5" thickBot="1" x14ac:dyDescent="0.25">
      <c r="C142" s="4" t="e">
        <f>IF('1 Specifikation'!#REF!="","",'1 Specifikation'!#REF!)</f>
        <v>#REF!</v>
      </c>
      <c r="E142" s="1" t="s">
        <v>126</v>
      </c>
      <c r="F142" s="1" t="s">
        <v>127</v>
      </c>
      <c r="G142" s="1" t="s">
        <v>128</v>
      </c>
      <c r="H142" s="1" t="s">
        <v>129</v>
      </c>
      <c r="I142" s="1" t="s">
        <v>130</v>
      </c>
      <c r="J142" s="1" t="s">
        <v>131</v>
      </c>
      <c r="K142" s="1" t="s">
        <v>132</v>
      </c>
      <c r="L142" s="1" t="s">
        <v>133</v>
      </c>
      <c r="M142" s="1" t="s">
        <v>134</v>
      </c>
      <c r="N142" s="1" t="s">
        <v>144</v>
      </c>
      <c r="O142" s="1" t="s">
        <v>145</v>
      </c>
      <c r="P142" s="1" t="s">
        <v>146</v>
      </c>
      <c r="Q142" s="1" t="s">
        <v>147</v>
      </c>
      <c r="R142" s="1" t="s">
        <v>148</v>
      </c>
      <c r="S142" s="1" t="s">
        <v>149</v>
      </c>
      <c r="T142" s="1" t="s">
        <v>150</v>
      </c>
      <c r="U142" s="1" t="s">
        <v>151</v>
      </c>
      <c r="V142" s="1" t="s">
        <v>152</v>
      </c>
      <c r="W142" s="1" t="s">
        <v>153</v>
      </c>
      <c r="X142" s="1" t="s">
        <v>154</v>
      </c>
    </row>
    <row r="143" spans="3:30" x14ac:dyDescent="0.2">
      <c r="C143" s="4" t="e">
        <f>IF('1 Specifikation'!#REF!="","",'1 Specifikation'!#REF!)</f>
        <v>#REF!</v>
      </c>
      <c r="E143" s="49" t="str">
        <f ca="1">IFERROR(INDEX($E130:$AC130,MATCH(E$140,$E$129:$AC$129,0)),"")</f>
        <v>Delområde 1/Vara/Tjanst 1/Krav1</v>
      </c>
      <c r="F143" s="49" t="str">
        <f t="shared" ref="F143:X151" ca="1" si="14">IFERROR(INDEX($E130:$AC130,MATCH(F$140,$E$129:$AC$129,0)),"")</f>
        <v>Delområde 1/Vara/Tjanst 1/Krav1</v>
      </c>
      <c r="G143" s="49" t="str">
        <f t="shared" ca="1" si="14"/>
        <v>Delområde 1/Vara/Tjanst 1/Krav1</v>
      </c>
      <c r="H143" s="49" t="str">
        <f t="shared" ca="1" si="14"/>
        <v>Delområde 1/Vara/Tjanst 1/Krav1</v>
      </c>
      <c r="I143" s="49" t="str">
        <f t="shared" ca="1" si="14"/>
        <v>Delområde 1/Vara/Tjanst 1/Krav1</v>
      </c>
      <c r="J143" s="49" t="str">
        <f t="shared" ca="1" si="14"/>
        <v>Delområde 1/Vara/Tjanst 1/Krav1</v>
      </c>
      <c r="K143" s="49" t="str">
        <f t="shared" ca="1" si="14"/>
        <v>Delområde 1/Vara/Tjanst 1/Krav1</v>
      </c>
      <c r="L143" s="49" t="str">
        <f t="shared" ca="1" si="14"/>
        <v>Delområde 1/Vara/Tjanst 1/Krav1</v>
      </c>
      <c r="M143" s="49" t="str">
        <f t="shared" ca="1" si="14"/>
        <v>Delområde 1/Vara/Tjanst 1/Krav1</v>
      </c>
      <c r="N143" s="49" t="str">
        <f t="shared" ca="1" si="14"/>
        <v>Delområde 1/Vara/Tjanst 1/Krav1</v>
      </c>
      <c r="O143" s="49" t="str">
        <f t="shared" ca="1" si="14"/>
        <v>Delområde 1/Vara/Tjanst 1/Krav1</v>
      </c>
      <c r="P143" s="49" t="str">
        <f t="shared" ca="1" si="14"/>
        <v>Delområde 1/Vara/Tjanst 1/Krav1</v>
      </c>
      <c r="Q143" s="49" t="str">
        <f t="shared" ca="1" si="14"/>
        <v>Delområde 1/Vara/Tjanst 1/Krav1</v>
      </c>
      <c r="R143" s="49" t="str">
        <f t="shared" ca="1" si="14"/>
        <v>Delområde 1/Vara/Tjanst 1/Krav1</v>
      </c>
      <c r="S143" s="49" t="str">
        <f t="shared" ca="1" si="14"/>
        <v>Delområde 1/Vara/Tjanst 1/Krav1</v>
      </c>
      <c r="T143" s="49" t="str">
        <f t="shared" ca="1" si="14"/>
        <v>Delområde 1/Vara/Tjanst 1/Krav1</v>
      </c>
      <c r="U143" s="49" t="str">
        <f t="shared" ca="1" si="14"/>
        <v>Delområde 1/Vara/Tjanst 1/Krav1</v>
      </c>
      <c r="V143" s="49" t="str">
        <f t="shared" ca="1" si="14"/>
        <v>Delområde 1/Vara/Tjanst 1/Krav1</v>
      </c>
      <c r="W143" s="49" t="str">
        <f t="shared" ca="1" si="14"/>
        <v>Delområde 1/Vara/Tjanst 1/Krav1</v>
      </c>
      <c r="X143" s="49" t="str">
        <f t="shared" ca="1" si="14"/>
        <v>Delområde 1/Vara/Tjanst 1/Krav1</v>
      </c>
      <c r="Y143" s="35" t="str">
        <f t="shared" ref="Y143" ca="1" si="15">IFERROR(RIGHT(INDIRECT("C"&amp;Y141),LEN(INDIRECT("C"&amp;Y141))-6),"")</f>
        <v/>
      </c>
    </row>
    <row r="144" spans="3:30" x14ac:dyDescent="0.2">
      <c r="C144" s="4" t="e">
        <f>IF('1 Specifikation'!#REF!="","",'1 Specifikation'!#REF!)</f>
        <v>#REF!</v>
      </c>
      <c r="E144" s="49" t="str">
        <f t="shared" ref="E144:T151" ca="1" si="16">IFERROR(INDEX($E131:$AC131,MATCH(E$140,$E$129:$AC$129,0)),"")</f>
        <v>Delområde 1/Vara/Tjanst 1/Krav2</v>
      </c>
      <c r="F144" s="49" t="str">
        <f t="shared" ca="1" si="16"/>
        <v>Delområde 1/Vara/Tjanst 1/Krav2</v>
      </c>
      <c r="G144" s="49" t="str">
        <f t="shared" ca="1" si="16"/>
        <v>Delområde 1/Vara/Tjanst 1/Krav2</v>
      </c>
      <c r="H144" s="49" t="str">
        <f t="shared" ca="1" si="16"/>
        <v>Delområde 1/Vara/Tjanst 1/Krav2</v>
      </c>
      <c r="I144" s="49" t="str">
        <f t="shared" ca="1" si="16"/>
        <v>Delområde 1/Vara/Tjanst 1/Krav2</v>
      </c>
      <c r="J144" s="49" t="str">
        <f t="shared" ca="1" si="16"/>
        <v>Delområde 1/Vara/Tjanst 1/Krav2</v>
      </c>
      <c r="K144" s="49" t="str">
        <f t="shared" ca="1" si="16"/>
        <v>Delområde 1/Vara/Tjanst 1/Krav2</v>
      </c>
      <c r="L144" s="49" t="str">
        <f t="shared" ca="1" si="16"/>
        <v>Delområde 1/Vara/Tjanst 1/Krav2</v>
      </c>
      <c r="M144" s="49" t="str">
        <f t="shared" ca="1" si="16"/>
        <v>Delområde 1/Vara/Tjanst 1/Krav2</v>
      </c>
      <c r="N144" s="49" t="str">
        <f t="shared" ca="1" si="16"/>
        <v>Delområde 1/Vara/Tjanst 1/Krav2</v>
      </c>
      <c r="O144" s="49" t="str">
        <f t="shared" ca="1" si="16"/>
        <v>Delområde 1/Vara/Tjanst 1/Krav2</v>
      </c>
      <c r="P144" s="49" t="str">
        <f t="shared" ca="1" si="16"/>
        <v>Delområde 1/Vara/Tjanst 1/Krav2</v>
      </c>
      <c r="Q144" s="49" t="str">
        <f t="shared" ca="1" si="16"/>
        <v>Delområde 1/Vara/Tjanst 1/Krav2</v>
      </c>
      <c r="R144" s="49" t="str">
        <f t="shared" ca="1" si="16"/>
        <v>Delområde 1/Vara/Tjanst 1/Krav2</v>
      </c>
      <c r="S144" s="49" t="str">
        <f t="shared" ca="1" si="16"/>
        <v>Delområde 1/Vara/Tjanst 1/Krav2</v>
      </c>
      <c r="T144" s="49" t="str">
        <f t="shared" ca="1" si="16"/>
        <v>Delområde 1/Vara/Tjanst 1/Krav2</v>
      </c>
      <c r="U144" s="49" t="str">
        <f t="shared" ca="1" si="14"/>
        <v>Delområde 1/Vara/Tjanst 1/Krav2</v>
      </c>
      <c r="V144" s="49" t="str">
        <f t="shared" ca="1" si="14"/>
        <v>Delområde 1/Vara/Tjanst 1/Krav2</v>
      </c>
      <c r="W144" s="49" t="str">
        <f t="shared" ca="1" si="14"/>
        <v>Delområde 1/Vara/Tjanst 1/Krav2</v>
      </c>
      <c r="X144" s="49" t="str">
        <f t="shared" ca="1" si="14"/>
        <v>Delområde 1/Vara/Tjanst 1/Krav2</v>
      </c>
    </row>
    <row r="145" spans="3:24" x14ac:dyDescent="0.2">
      <c r="C145" s="4" t="e">
        <f>IF('1 Specifikation'!#REF!="","",'1 Specifikation'!#REF!)</f>
        <v>#REF!</v>
      </c>
      <c r="E145" s="49" t="str">
        <f t="shared" ca="1" si="16"/>
        <v>Delområde 1/Vara/Tjanst 1/Krav3</v>
      </c>
      <c r="F145" s="49" t="str">
        <f t="shared" ca="1" si="14"/>
        <v>Delområde 1/Vara/Tjanst 1/Krav3</v>
      </c>
      <c r="G145" s="49" t="str">
        <f t="shared" ca="1" si="14"/>
        <v>Delområde 1/Vara/Tjanst 1/Krav3</v>
      </c>
      <c r="H145" s="49" t="str">
        <f t="shared" ca="1" si="14"/>
        <v>Delområde 1/Vara/Tjanst 1/Krav3</v>
      </c>
      <c r="I145" s="49" t="str">
        <f t="shared" ca="1" si="14"/>
        <v>Delområde 1/Vara/Tjanst 1/Krav3</v>
      </c>
      <c r="J145" s="49" t="str">
        <f t="shared" ca="1" si="14"/>
        <v>Delområde 1/Vara/Tjanst 1/Krav3</v>
      </c>
      <c r="K145" s="49" t="str">
        <f t="shared" ca="1" si="14"/>
        <v>Delområde 1/Vara/Tjanst 1/Krav3</v>
      </c>
      <c r="L145" s="49" t="str">
        <f t="shared" ca="1" si="14"/>
        <v>Delområde 1/Vara/Tjanst 1/Krav3</v>
      </c>
      <c r="M145" s="49" t="str">
        <f t="shared" ca="1" si="14"/>
        <v>Delområde 1/Vara/Tjanst 1/Krav3</v>
      </c>
      <c r="N145" s="49" t="str">
        <f t="shared" ca="1" si="14"/>
        <v>Delområde 1/Vara/Tjanst 1/Krav3</v>
      </c>
      <c r="O145" s="49" t="str">
        <f t="shared" ca="1" si="14"/>
        <v>Delområde 1/Vara/Tjanst 1/Krav3</v>
      </c>
      <c r="P145" s="49" t="str">
        <f t="shared" ca="1" si="14"/>
        <v>Delområde 1/Vara/Tjanst 1/Krav3</v>
      </c>
      <c r="Q145" s="49" t="str">
        <f t="shared" ca="1" si="14"/>
        <v>Delområde 1/Vara/Tjanst 1/Krav3</v>
      </c>
      <c r="R145" s="49" t="str">
        <f t="shared" ca="1" si="14"/>
        <v>Delområde 1/Vara/Tjanst 1/Krav3</v>
      </c>
      <c r="S145" s="49" t="str">
        <f t="shared" ca="1" si="14"/>
        <v>Delområde 1/Vara/Tjanst 1/Krav3</v>
      </c>
      <c r="T145" s="49" t="str">
        <f t="shared" ca="1" si="14"/>
        <v>Delområde 1/Vara/Tjanst 1/Krav3</v>
      </c>
      <c r="U145" s="49" t="str">
        <f t="shared" ca="1" si="14"/>
        <v>Delområde 1/Vara/Tjanst 1/Krav3</v>
      </c>
      <c r="V145" s="49" t="str">
        <f t="shared" ca="1" si="14"/>
        <v>Delområde 1/Vara/Tjanst 1/Krav3</v>
      </c>
      <c r="W145" s="49" t="str">
        <f t="shared" ca="1" si="14"/>
        <v>Delområde 1/Vara/Tjanst 1/Krav3</v>
      </c>
      <c r="X145" s="49" t="str">
        <f t="shared" ca="1" si="14"/>
        <v>Delområde 1/Vara/Tjanst 1/Krav3</v>
      </c>
    </row>
    <row r="146" spans="3:24" x14ac:dyDescent="0.2">
      <c r="C146" s="4" t="e">
        <f>IF('1 Specifikation'!#REF!="","",'1 Specifikation'!#REF!)</f>
        <v>#REF!</v>
      </c>
      <c r="E146" s="49" t="str">
        <f t="shared" ca="1" si="16"/>
        <v>Delområde 1/Vara/Tjanst 1/Krav4</v>
      </c>
      <c r="F146" s="49" t="str">
        <f t="shared" ca="1" si="14"/>
        <v>Delområde 1/Vara/Tjanst 1/Krav4</v>
      </c>
      <c r="G146" s="49" t="str">
        <f t="shared" ca="1" si="14"/>
        <v>Delområde 1/Vara/Tjanst 1/Krav4</v>
      </c>
      <c r="H146" s="49" t="str">
        <f t="shared" ca="1" si="14"/>
        <v>Delområde 1/Vara/Tjanst 1/Krav4</v>
      </c>
      <c r="I146" s="49" t="str">
        <f t="shared" ca="1" si="14"/>
        <v>Delområde 1/Vara/Tjanst 1/Krav4</v>
      </c>
      <c r="J146" s="49" t="str">
        <f t="shared" ca="1" si="14"/>
        <v>Delområde 1/Vara/Tjanst 1/Krav4</v>
      </c>
      <c r="K146" s="49" t="s">
        <v>13</v>
      </c>
      <c r="L146" s="49" t="str">
        <f t="shared" ca="1" si="14"/>
        <v>Delområde 1/Vara/Tjanst 1/Krav4</v>
      </c>
      <c r="M146" s="49" t="str">
        <f t="shared" ca="1" si="14"/>
        <v>Delområde 1/Vara/Tjanst 1/Krav4</v>
      </c>
      <c r="N146" s="49" t="str">
        <f t="shared" ca="1" si="14"/>
        <v>Delområde 1/Vara/Tjanst 1/Krav4</v>
      </c>
      <c r="O146" s="49" t="str">
        <f t="shared" ca="1" si="14"/>
        <v>Delområde 1/Vara/Tjanst 1/Krav4</v>
      </c>
      <c r="P146" s="49" t="str">
        <f t="shared" ca="1" si="14"/>
        <v>Delområde 1/Vara/Tjanst 1/Krav4</v>
      </c>
      <c r="Q146" s="49" t="str">
        <f t="shared" ca="1" si="14"/>
        <v>Delområde 1/Vara/Tjanst 1/Krav4</v>
      </c>
      <c r="R146" s="49" t="str">
        <f t="shared" ca="1" si="14"/>
        <v>Delområde 1/Vara/Tjanst 1/Krav4</v>
      </c>
      <c r="S146" s="49" t="str">
        <f t="shared" ca="1" si="14"/>
        <v>Delområde 1/Vara/Tjanst 1/Krav4</v>
      </c>
      <c r="T146" s="49" t="str">
        <f t="shared" ca="1" si="14"/>
        <v>Delområde 1/Vara/Tjanst 1/Krav4</v>
      </c>
      <c r="U146" s="49" t="str">
        <f t="shared" ca="1" si="14"/>
        <v>Delområde 1/Vara/Tjanst 1/Krav4</v>
      </c>
      <c r="V146" s="49" t="str">
        <f t="shared" ca="1" si="14"/>
        <v>Delområde 1/Vara/Tjanst 1/Krav4</v>
      </c>
      <c r="W146" s="49" t="str">
        <f t="shared" ca="1" si="14"/>
        <v>Delområde 1/Vara/Tjanst 1/Krav4</v>
      </c>
      <c r="X146" s="49" t="str">
        <f t="shared" ca="1" si="14"/>
        <v>Delområde 1/Vara/Tjanst 1/Krav4</v>
      </c>
    </row>
    <row r="147" spans="3:24" x14ac:dyDescent="0.2">
      <c r="C147" s="4" t="e">
        <f>IF('1 Specifikation'!#REF!="","",'1 Specifikation'!#REF!)</f>
        <v>#REF!</v>
      </c>
      <c r="E147" s="49" t="str">
        <f t="shared" ca="1" si="16"/>
        <v>Delområde 1/Vara/Tjanst 1/Krav5</v>
      </c>
      <c r="F147" s="49" t="str">
        <f t="shared" ca="1" si="14"/>
        <v>Delområde 1/Vara/Tjanst 1/Krav5</v>
      </c>
      <c r="G147" s="49" t="str">
        <f t="shared" ca="1" si="14"/>
        <v>Delområde 1/Vara/Tjanst 1/Krav5</v>
      </c>
      <c r="H147" s="49" t="str">
        <f t="shared" ca="1" si="14"/>
        <v>Delområde 1/Vara/Tjanst 1/Krav5</v>
      </c>
      <c r="I147" s="49" t="str">
        <f t="shared" ca="1" si="14"/>
        <v>Delområde 1/Vara/Tjanst 1/Krav5</v>
      </c>
      <c r="J147" s="49" t="str">
        <f t="shared" ca="1" si="14"/>
        <v>Delområde 1/Vara/Tjanst 1/Krav5</v>
      </c>
      <c r="K147" s="49" t="str">
        <f t="shared" ca="1" si="14"/>
        <v>Delområde 1/Vara/Tjanst 1/Krav5</v>
      </c>
      <c r="L147" s="49" t="str">
        <f t="shared" ca="1" si="14"/>
        <v>Delområde 1/Vara/Tjanst 1/Krav5</v>
      </c>
      <c r="M147" s="49" t="str">
        <f t="shared" ca="1" si="14"/>
        <v>Delområde 1/Vara/Tjanst 1/Krav5</v>
      </c>
      <c r="N147" s="49" t="str">
        <f t="shared" ca="1" si="14"/>
        <v>Delområde 1/Vara/Tjanst 1/Krav5</v>
      </c>
      <c r="O147" s="49" t="str">
        <f t="shared" ca="1" si="14"/>
        <v>Delområde 1/Vara/Tjanst 1/Krav5</v>
      </c>
      <c r="P147" s="49" t="str">
        <f t="shared" ca="1" si="14"/>
        <v>Delområde 1/Vara/Tjanst 1/Krav5</v>
      </c>
      <c r="Q147" s="49" t="str">
        <f t="shared" ca="1" si="14"/>
        <v>Delområde 1/Vara/Tjanst 1/Krav5</v>
      </c>
      <c r="R147" s="49" t="str">
        <f t="shared" ca="1" si="14"/>
        <v>Delområde 1/Vara/Tjanst 1/Krav5</v>
      </c>
      <c r="S147" s="49" t="str">
        <f t="shared" ca="1" si="14"/>
        <v>Delområde 1/Vara/Tjanst 1/Krav5</v>
      </c>
      <c r="T147" s="49" t="str">
        <f t="shared" ca="1" si="14"/>
        <v>Delområde 1/Vara/Tjanst 1/Krav5</v>
      </c>
      <c r="U147" s="49" t="str">
        <f t="shared" ca="1" si="14"/>
        <v>Delområde 1/Vara/Tjanst 1/Krav5</v>
      </c>
      <c r="V147" s="49" t="str">
        <f t="shared" ca="1" si="14"/>
        <v>Delområde 1/Vara/Tjanst 1/Krav5</v>
      </c>
      <c r="W147" s="49" t="str">
        <f t="shared" ca="1" si="14"/>
        <v>Delområde 1/Vara/Tjanst 1/Krav5</v>
      </c>
      <c r="X147" s="49" t="str">
        <f t="shared" ca="1" si="14"/>
        <v>Delområde 1/Vara/Tjanst 1/Krav5</v>
      </c>
    </row>
    <row r="148" spans="3:24" x14ac:dyDescent="0.2">
      <c r="C148" s="4" t="e">
        <f>IF('1 Specifikation'!#REF!="","",'1 Specifikation'!#REF!)</f>
        <v>#REF!</v>
      </c>
      <c r="E148" s="49" t="str">
        <f t="shared" ca="1" si="16"/>
        <v>Delområde 1/Vara/Tjanst 1/Krav6</v>
      </c>
      <c r="F148" s="49" t="str">
        <f t="shared" ca="1" si="14"/>
        <v>Delområde 1/Vara/Tjanst 1/Krav6</v>
      </c>
      <c r="G148" s="49" t="str">
        <f t="shared" ca="1" si="14"/>
        <v>Delområde 1/Vara/Tjanst 1/Krav6</v>
      </c>
      <c r="H148" s="49" t="str">
        <f t="shared" ca="1" si="14"/>
        <v>Delområde 1/Vara/Tjanst 1/Krav6</v>
      </c>
      <c r="I148" s="49" t="str">
        <f t="shared" ca="1" si="14"/>
        <v>Delområde 1/Vara/Tjanst 1/Krav6</v>
      </c>
      <c r="J148" s="49" t="str">
        <f t="shared" ca="1" si="14"/>
        <v>Delområde 1/Vara/Tjanst 1/Krav6</v>
      </c>
      <c r="K148" s="49" t="str">
        <f t="shared" ca="1" si="14"/>
        <v>Delområde 1/Vara/Tjanst 1/Krav6</v>
      </c>
      <c r="L148" s="49" t="str">
        <f t="shared" ca="1" si="14"/>
        <v>Delområde 1/Vara/Tjanst 1/Krav6</v>
      </c>
      <c r="M148" s="49" t="str">
        <f t="shared" ca="1" si="14"/>
        <v>Delområde 1/Vara/Tjanst 1/Krav6</v>
      </c>
      <c r="N148" s="49" t="str">
        <f t="shared" ca="1" si="14"/>
        <v>Delområde 1/Vara/Tjanst 1/Krav6</v>
      </c>
      <c r="O148" s="49" t="str">
        <f t="shared" ca="1" si="14"/>
        <v>Delområde 1/Vara/Tjanst 1/Krav6</v>
      </c>
      <c r="P148" s="49" t="str">
        <f t="shared" ca="1" si="14"/>
        <v>Delområde 1/Vara/Tjanst 1/Krav6</v>
      </c>
      <c r="Q148" s="49" t="str">
        <f t="shared" ca="1" si="14"/>
        <v>Delområde 1/Vara/Tjanst 1/Krav6</v>
      </c>
      <c r="R148" s="49" t="str">
        <f t="shared" ca="1" si="14"/>
        <v>Delområde 1/Vara/Tjanst 1/Krav6</v>
      </c>
      <c r="S148" s="49" t="str">
        <f t="shared" ca="1" si="14"/>
        <v>Delområde 1/Vara/Tjanst 1/Krav6</v>
      </c>
      <c r="T148" s="49" t="str">
        <f t="shared" ca="1" si="14"/>
        <v>Delområde 1/Vara/Tjanst 1/Krav6</v>
      </c>
      <c r="U148" s="49" t="str">
        <f t="shared" ca="1" si="14"/>
        <v>Delområde 1/Vara/Tjanst 1/Krav6</v>
      </c>
      <c r="V148" s="49" t="str">
        <f t="shared" ca="1" si="14"/>
        <v>Delområde 1/Vara/Tjanst 1/Krav6</v>
      </c>
      <c r="W148" s="49" t="str">
        <f t="shared" ca="1" si="14"/>
        <v>Delområde 1/Vara/Tjanst 1/Krav6</v>
      </c>
      <c r="X148" s="49" t="str">
        <f t="shared" ca="1" si="14"/>
        <v>Delområde 1/Vara/Tjanst 1/Krav6</v>
      </c>
    </row>
    <row r="149" spans="3:24" x14ac:dyDescent="0.2">
      <c r="C149" s="4" t="e">
        <f>IF('1 Specifikation'!#REF!="","",'1 Specifikation'!#REF!)</f>
        <v>#REF!</v>
      </c>
      <c r="E149" s="49" t="str">
        <f t="shared" ca="1" si="16"/>
        <v>Delområde 1/Vara/Tjanst 1/Krav7</v>
      </c>
      <c r="F149" s="49" t="str">
        <f t="shared" ca="1" si="14"/>
        <v>Delområde 1/Vara/Tjanst 1/Krav7</v>
      </c>
      <c r="G149" s="49" t="str">
        <f t="shared" ca="1" si="14"/>
        <v>Delområde 1/Vara/Tjanst 1/Krav7</v>
      </c>
      <c r="H149" s="49" t="str">
        <f t="shared" ca="1" si="14"/>
        <v>Delområde 1/Vara/Tjanst 1/Krav7</v>
      </c>
      <c r="I149" s="49" t="str">
        <f t="shared" ca="1" si="14"/>
        <v>Delområde 1/Vara/Tjanst 1/Krav7</v>
      </c>
      <c r="J149" s="49" t="str">
        <f t="shared" ca="1" si="14"/>
        <v>Delområde 1/Vara/Tjanst 1/Krav7</v>
      </c>
      <c r="K149" s="49" t="str">
        <f t="shared" ca="1" si="14"/>
        <v>Delområde 1/Vara/Tjanst 1/Krav7</v>
      </c>
      <c r="L149" s="49" t="str">
        <f t="shared" ca="1" si="14"/>
        <v>Delområde 1/Vara/Tjanst 1/Krav7</v>
      </c>
      <c r="M149" s="49" t="str">
        <f t="shared" ca="1" si="14"/>
        <v>Delområde 1/Vara/Tjanst 1/Krav7</v>
      </c>
      <c r="N149" s="49" t="str">
        <f t="shared" ca="1" si="14"/>
        <v>Delområde 1/Vara/Tjanst 1/Krav7</v>
      </c>
      <c r="O149" s="49" t="str">
        <f t="shared" ca="1" si="14"/>
        <v>Delområde 1/Vara/Tjanst 1/Krav7</v>
      </c>
      <c r="P149" s="49" t="str">
        <f t="shared" ca="1" si="14"/>
        <v>Delområde 1/Vara/Tjanst 1/Krav7</v>
      </c>
      <c r="Q149" s="49" t="str">
        <f t="shared" ca="1" si="14"/>
        <v>Delområde 1/Vara/Tjanst 1/Krav7</v>
      </c>
      <c r="R149" s="49" t="str">
        <f t="shared" ca="1" si="14"/>
        <v>Delområde 1/Vara/Tjanst 1/Krav7</v>
      </c>
      <c r="S149" s="49" t="str">
        <f t="shared" ca="1" si="14"/>
        <v>Delområde 1/Vara/Tjanst 1/Krav7</v>
      </c>
      <c r="T149" s="49" t="str">
        <f t="shared" ca="1" si="14"/>
        <v>Delområde 1/Vara/Tjanst 1/Krav7</v>
      </c>
      <c r="U149" s="49" t="str">
        <f t="shared" ca="1" si="14"/>
        <v>Delområde 1/Vara/Tjanst 1/Krav7</v>
      </c>
      <c r="V149" s="49" t="str">
        <f t="shared" ca="1" si="14"/>
        <v>Delområde 1/Vara/Tjanst 1/Krav7</v>
      </c>
      <c r="W149" s="49" t="str">
        <f t="shared" ca="1" si="14"/>
        <v>Delområde 1/Vara/Tjanst 1/Krav7</v>
      </c>
      <c r="X149" s="49" t="str">
        <f t="shared" ca="1" si="14"/>
        <v>Delområde 1/Vara/Tjanst 1/Krav7</v>
      </c>
    </row>
    <row r="150" spans="3:24" x14ac:dyDescent="0.2">
      <c r="C150" s="4" t="e">
        <f>IF('1 Specifikation'!#REF!="","",'1 Specifikation'!#REF!)</f>
        <v>#REF!</v>
      </c>
      <c r="E150" s="49" t="str">
        <f t="shared" ca="1" si="16"/>
        <v>Delområde 1/Vara/Tjanst 1/Krav8</v>
      </c>
      <c r="F150" s="49" t="str">
        <f t="shared" ca="1" si="14"/>
        <v>Delområde 1/Vara/Tjanst 1/Krav8</v>
      </c>
      <c r="G150" s="49" t="str">
        <f t="shared" ca="1" si="14"/>
        <v>Delområde 1/Vara/Tjanst 1/Krav8</v>
      </c>
      <c r="H150" s="49" t="str">
        <f t="shared" ca="1" si="14"/>
        <v>Delområde 1/Vara/Tjanst 1/Krav8</v>
      </c>
      <c r="I150" s="49" t="str">
        <f t="shared" ca="1" si="14"/>
        <v>Delområde 1/Vara/Tjanst 1/Krav8</v>
      </c>
      <c r="J150" s="49" t="str">
        <f t="shared" ca="1" si="14"/>
        <v>Delområde 1/Vara/Tjanst 1/Krav8</v>
      </c>
      <c r="K150" s="49" t="str">
        <f t="shared" ca="1" si="14"/>
        <v>Delområde 1/Vara/Tjanst 1/Krav8</v>
      </c>
      <c r="L150" s="49" t="str">
        <f t="shared" ca="1" si="14"/>
        <v>Delområde 1/Vara/Tjanst 1/Krav8</v>
      </c>
      <c r="M150" s="49" t="str">
        <f t="shared" ca="1" si="14"/>
        <v>Delområde 1/Vara/Tjanst 1/Krav8</v>
      </c>
      <c r="N150" s="49" t="str">
        <f t="shared" ca="1" si="14"/>
        <v>Delområde 1/Vara/Tjanst 1/Krav8</v>
      </c>
      <c r="O150" s="49" t="str">
        <f t="shared" ca="1" si="14"/>
        <v>Delområde 1/Vara/Tjanst 1/Krav8</v>
      </c>
      <c r="P150" s="49" t="str">
        <f t="shared" ca="1" si="14"/>
        <v>Delområde 1/Vara/Tjanst 1/Krav8</v>
      </c>
      <c r="Q150" s="49" t="str">
        <f t="shared" ca="1" si="14"/>
        <v>Delområde 1/Vara/Tjanst 1/Krav8</v>
      </c>
      <c r="R150" s="49" t="str">
        <f t="shared" ca="1" si="14"/>
        <v>Delområde 1/Vara/Tjanst 1/Krav8</v>
      </c>
      <c r="S150" s="49" t="str">
        <f t="shared" ca="1" si="14"/>
        <v>Delområde 1/Vara/Tjanst 1/Krav8</v>
      </c>
      <c r="T150" s="49" t="str">
        <f t="shared" ca="1" si="14"/>
        <v>Delområde 1/Vara/Tjanst 1/Krav8</v>
      </c>
      <c r="U150" s="49" t="str">
        <f t="shared" ca="1" si="14"/>
        <v>Delområde 1/Vara/Tjanst 1/Krav8</v>
      </c>
      <c r="V150" s="49" t="str">
        <f t="shared" ca="1" si="14"/>
        <v>Delområde 1/Vara/Tjanst 1/Krav8</v>
      </c>
      <c r="W150" s="49" t="str">
        <f t="shared" ca="1" si="14"/>
        <v>Delområde 1/Vara/Tjanst 1/Krav8</v>
      </c>
      <c r="X150" s="49" t="str">
        <f t="shared" ca="1" si="14"/>
        <v>Delområde 1/Vara/Tjanst 1/Krav8</v>
      </c>
    </row>
    <row r="151" spans="3:24" x14ac:dyDescent="0.2">
      <c r="C151" s="4" t="str">
        <f>IF('1 Specifikation'!C68="","",'1 Specifikation'!B68&amp;" - "&amp;'1 Specifikation'!C68)</f>
        <v/>
      </c>
      <c r="E151" s="49" t="str">
        <f t="shared" ca="1" si="16"/>
        <v>Delområde 1/Vara/Tjanst 1/Krav9</v>
      </c>
      <c r="F151" s="49" t="str">
        <f t="shared" ca="1" si="14"/>
        <v>Delområde 1/Vara/Tjanst 1/Krav9</v>
      </c>
      <c r="G151" s="49" t="str">
        <f t="shared" ca="1" si="14"/>
        <v>Delområde 1/Vara/Tjanst 1/Krav9</v>
      </c>
      <c r="H151" s="49" t="str">
        <f t="shared" ca="1" si="14"/>
        <v>Delområde 1/Vara/Tjanst 1/Krav9</v>
      </c>
      <c r="I151" s="49" t="str">
        <f t="shared" ca="1" si="14"/>
        <v>Delområde 1/Vara/Tjanst 1/Krav9</v>
      </c>
      <c r="J151" s="49" t="str">
        <f t="shared" ca="1" si="14"/>
        <v>Delområde 1/Vara/Tjanst 1/Krav9</v>
      </c>
      <c r="K151" s="49" t="str">
        <f t="shared" ca="1" si="14"/>
        <v>Delområde 1/Vara/Tjanst 1/Krav9</v>
      </c>
      <c r="L151" s="49" t="str">
        <f t="shared" ca="1" si="14"/>
        <v>Delområde 1/Vara/Tjanst 1/Krav9</v>
      </c>
      <c r="M151" s="49" t="str">
        <f t="shared" ca="1" si="14"/>
        <v>Delområde 1/Vara/Tjanst 1/Krav9</v>
      </c>
      <c r="N151" s="49" t="str">
        <f t="shared" ca="1" si="14"/>
        <v>Delområde 1/Vara/Tjanst 1/Krav9</v>
      </c>
      <c r="O151" s="49" t="str">
        <f t="shared" ca="1" si="14"/>
        <v>Delområde 1/Vara/Tjanst 1/Krav9</v>
      </c>
      <c r="P151" s="49" t="str">
        <f t="shared" ca="1" si="14"/>
        <v>Delområde 1/Vara/Tjanst 1/Krav9</v>
      </c>
      <c r="Q151" s="49" t="str">
        <f t="shared" ca="1" si="14"/>
        <v>Delområde 1/Vara/Tjanst 1/Krav9</v>
      </c>
      <c r="R151" s="49" t="str">
        <f t="shared" ca="1" si="14"/>
        <v>Delområde 1/Vara/Tjanst 1/Krav9</v>
      </c>
      <c r="S151" s="49" t="str">
        <f t="shared" ca="1" si="14"/>
        <v>Delområde 1/Vara/Tjanst 1/Krav9</v>
      </c>
      <c r="T151" s="49" t="str">
        <f t="shared" ca="1" si="14"/>
        <v>Delområde 1/Vara/Tjanst 1/Krav9</v>
      </c>
      <c r="U151" s="49" t="str">
        <f t="shared" ca="1" si="14"/>
        <v>Delområde 1/Vara/Tjanst 1/Krav9</v>
      </c>
      <c r="V151" s="49" t="str">
        <f t="shared" ca="1" si="14"/>
        <v>Delområde 1/Vara/Tjanst 1/Krav9</v>
      </c>
      <c r="W151" s="49" t="str">
        <f t="shared" ca="1" si="14"/>
        <v>Delområde 1/Vara/Tjanst 1/Krav9</v>
      </c>
      <c r="X151" s="49" t="str">
        <f t="shared" ca="1" si="14"/>
        <v>Delområde 1/Vara/Tjanst 1/Krav9</v>
      </c>
    </row>
    <row r="152" spans="3:24" x14ac:dyDescent="0.2">
      <c r="E152" s="59"/>
    </row>
    <row r="155" spans="3:24" x14ac:dyDescent="0.2">
      <c r="C155" s="15" t="s">
        <v>439</v>
      </c>
      <c r="D155" s="15" t="s">
        <v>440</v>
      </c>
      <c r="F155" s="15" t="s">
        <v>461</v>
      </c>
      <c r="G155" s="76" t="s">
        <v>460</v>
      </c>
      <c r="H155" s="76">
        <v>1</v>
      </c>
      <c r="I155" s="76">
        <v>2</v>
      </c>
      <c r="J155" s="76">
        <v>3</v>
      </c>
      <c r="K155" s="76">
        <v>4</v>
      </c>
      <c r="L155" s="76">
        <v>5</v>
      </c>
      <c r="M155" s="76">
        <v>6</v>
      </c>
      <c r="N155" s="76">
        <v>7</v>
      </c>
      <c r="O155" s="76">
        <v>8</v>
      </c>
      <c r="P155" s="76">
        <v>9</v>
      </c>
      <c r="Q155" s="76">
        <v>10</v>
      </c>
    </row>
    <row r="156" spans="3:24" x14ac:dyDescent="0.2">
      <c r="C156" s="4" t="s">
        <v>462</v>
      </c>
      <c r="D156" s="4" t="str">
        <f t="array" ref="D156">IFERROR(INDEX($C$156:$C$183,SMALL(IF($C$156:$C$183&lt;&gt;"",ROW($C$156:$C$183)-ROW(C$156)+1),ROWS(D156:D$156))),"")</f>
        <v/>
      </c>
      <c r="F156" s="75"/>
      <c r="G156" s="75"/>
      <c r="H156" s="75"/>
      <c r="I156" s="75"/>
      <c r="J156" s="75"/>
      <c r="K156" s="75"/>
      <c r="L156" s="75"/>
      <c r="M156" s="75"/>
      <c r="N156" s="75"/>
      <c r="O156" s="75"/>
      <c r="P156" s="75"/>
      <c r="Q156" s="75"/>
    </row>
    <row r="157" spans="3:24" x14ac:dyDescent="0.2">
      <c r="C157" s="4" t="str">
        <f>IF(LEFT('1 Specifikation'!C48,4)="Vara",'1 Specifikation'!B48&amp;" - "&amp;'1 Specifikation'!C48&amp;" - "&amp;'1 Specifikation'!G48,IF('1 Specifikation'!C48="Tjänst",'1 Specifikation'!B48&amp;" - "&amp;'1 Specifikation'!C48&amp;" - "&amp;'1 Specifikation'!E48,""))</f>
        <v/>
      </c>
      <c r="D157" s="4" t="str">
        <f t="array" ref="D157">IFERROR(INDEX($C$156:$C$183,SMALL(IF($C$156:$C$183&lt;&gt;"",ROW($C$156:$C$183)-ROW(C$156)+1),ROWS(D$156:D157))),"")</f>
        <v/>
      </c>
      <c r="F157" s="75" t="e">
        <f>'1 Specifikation'!#REF!</f>
        <v>#REF!</v>
      </c>
      <c r="G157" s="75">
        <f>IFERROR(FIND("Tjänst",F157),0)</f>
        <v>0</v>
      </c>
      <c r="H157" s="75" t="str">
        <f>IF($G157=0,$N$52,"")</f>
        <v>Varans egenskaper</v>
      </c>
      <c r="I157" s="75" t="str">
        <f>IF($G157=0,$N$53,"")</f>
        <v>Varans hållbarhet</v>
      </c>
      <c r="J157" s="75" t="str">
        <f>IF($G157=0,$N$54,"")</f>
        <v>Varans cirkularitet</v>
      </c>
      <c r="K157" s="75" t="str">
        <f>IF($G157=0,$N$55,"")</f>
        <v>Varans funktionalitet</v>
      </c>
      <c r="L157" s="75" t="str">
        <f>IF($G157=0,$N$56,"")</f>
        <v>Varans estetiska utformning</v>
      </c>
      <c r="M157" s="75" t="str">
        <f>IF($G157=0,$N$57,"")</f>
        <v>Varans anpassning till befintliga möbler och annan inredning</v>
      </c>
      <c r="N157" s="75" t="str">
        <f>IF($G157=0,$N$58,"")</f>
        <v>Varans anpassning till lokalens utformning och funktionalitet</v>
      </c>
      <c r="O157" s="75" t="str">
        <f>IF($G157=0,$N$59,"")</f>
        <v>Leveranstid</v>
      </c>
      <c r="P157" s="75" t="str">
        <f>IF($G157=0,$N$60,"")</f>
        <v>Pris</v>
      </c>
      <c r="Q157" s="75" t="str">
        <f>IF($G157=0,$N$61,"")</f>
        <v>Livscykelkostnad</v>
      </c>
    </row>
    <row r="158" spans="3:24" x14ac:dyDescent="0.2">
      <c r="C158" s="4" t="str">
        <f>IF(LEFT('1 Specifikation'!C49,4)="Vara",'1 Specifikation'!B49&amp;" - "&amp;'1 Specifikation'!C49&amp;" - "&amp;'1 Specifikation'!G49,IF('1 Specifikation'!C49="Tjänst",'1 Specifikation'!B49&amp;" - "&amp;'1 Specifikation'!C49&amp;" - "&amp;'1 Specifikation'!E49,""))</f>
        <v/>
      </c>
      <c r="D158" s="4" t="str">
        <f t="array" ref="D158">IFERROR(INDEX($C$156:$C$183,SMALL(IF($C$156:$C$183&lt;&gt;"",ROW($C$156:$C$183)-ROW(C$156)+1),ROWS(D$156:D158))),"")</f>
        <v/>
      </c>
      <c r="F158" s="75" t="e">
        <f>'1 Specifikation'!#REF!</f>
        <v>#REF!</v>
      </c>
      <c r="G158" s="75">
        <f t="shared" ref="G158:G176" si="17">IFERROR(FIND("Tjänst",F158),0)</f>
        <v>0</v>
      </c>
      <c r="H158" s="75" t="str">
        <f t="shared" ref="H158:H176" si="18">IF($G158=0,$N$52,"")</f>
        <v>Varans egenskaper</v>
      </c>
      <c r="I158" s="75" t="str">
        <f t="shared" ref="I158:I176" si="19">IF($G158=0,$N$53,"")</f>
        <v>Varans hållbarhet</v>
      </c>
      <c r="J158" s="75" t="str">
        <f t="shared" ref="J158:J176" si="20">IF($G158=0,$N$54,"")</f>
        <v>Varans cirkularitet</v>
      </c>
      <c r="K158" s="75" t="str">
        <f t="shared" ref="K158:K176" si="21">IF($G158=0,$N$55,"")</f>
        <v>Varans funktionalitet</v>
      </c>
      <c r="L158" s="75" t="str">
        <f t="shared" ref="L158:L176" si="22">IF($G158=0,$N$56,"")</f>
        <v>Varans estetiska utformning</v>
      </c>
      <c r="M158" s="75" t="str">
        <f t="shared" ref="M158:M176" si="23">IF($G158=0,$N$57,"")</f>
        <v>Varans anpassning till befintliga möbler och annan inredning</v>
      </c>
      <c r="N158" s="75" t="str">
        <f t="shared" ref="N158:N176" si="24">IF($G158=0,$N$58,"")</f>
        <v>Varans anpassning till lokalens utformning och funktionalitet</v>
      </c>
      <c r="O158" s="75" t="str">
        <f t="shared" ref="O158:O176" si="25">IF($G158=0,$N$59,"")</f>
        <v>Leveranstid</v>
      </c>
      <c r="P158" s="75" t="str">
        <f t="shared" ref="P158:P176" si="26">IF($G158=0,$N$60,"")</f>
        <v>Pris</v>
      </c>
      <c r="Q158" s="75" t="str">
        <f t="shared" ref="Q158:Q176" si="27">IF($G158=0,$N$61,"")</f>
        <v>Livscykelkostnad</v>
      </c>
    </row>
    <row r="159" spans="3:24" x14ac:dyDescent="0.2">
      <c r="C159" s="4" t="str">
        <f>IF(LEFT('1 Specifikation'!C50,4)="Vara",'1 Specifikation'!B50&amp;" - "&amp;'1 Specifikation'!C50&amp;" - "&amp;'1 Specifikation'!G50,IF('1 Specifikation'!C50="Tjänst",'1 Specifikation'!B50&amp;" - "&amp;'1 Specifikation'!C50&amp;" - "&amp;'1 Specifikation'!E50,""))</f>
        <v/>
      </c>
      <c r="D159" s="4" t="str">
        <f t="array" ref="D159">IFERROR(INDEX($C$156:$C$183,SMALL(IF($C$156:$C$183&lt;&gt;"",ROW($C$156:$C$183)-ROW(C$156)+1),ROWS(D$156:D159))),"")</f>
        <v/>
      </c>
      <c r="F159" s="75" t="e">
        <f>'1 Specifikation'!#REF!</f>
        <v>#REF!</v>
      </c>
      <c r="G159" s="75">
        <f t="shared" si="17"/>
        <v>0</v>
      </c>
      <c r="H159" s="75" t="str">
        <f t="shared" si="18"/>
        <v>Varans egenskaper</v>
      </c>
      <c r="I159" s="75" t="str">
        <f t="shared" si="19"/>
        <v>Varans hållbarhet</v>
      </c>
      <c r="J159" s="75" t="str">
        <f t="shared" si="20"/>
        <v>Varans cirkularitet</v>
      </c>
      <c r="K159" s="75" t="str">
        <f t="shared" si="21"/>
        <v>Varans funktionalitet</v>
      </c>
      <c r="L159" s="75" t="str">
        <f t="shared" si="22"/>
        <v>Varans estetiska utformning</v>
      </c>
      <c r="M159" s="75" t="str">
        <f t="shared" si="23"/>
        <v>Varans anpassning till befintliga möbler och annan inredning</v>
      </c>
      <c r="N159" s="75" t="str">
        <f t="shared" si="24"/>
        <v>Varans anpassning till lokalens utformning och funktionalitet</v>
      </c>
      <c r="O159" s="75" t="str">
        <f t="shared" si="25"/>
        <v>Leveranstid</v>
      </c>
      <c r="P159" s="75" t="str">
        <f t="shared" si="26"/>
        <v>Pris</v>
      </c>
      <c r="Q159" s="75" t="str">
        <f t="shared" si="27"/>
        <v>Livscykelkostnad</v>
      </c>
    </row>
    <row r="160" spans="3:24" x14ac:dyDescent="0.2">
      <c r="C160" s="4" t="str">
        <f>IF(LEFT('1 Specifikation'!C51,4)="Vara",'1 Specifikation'!B51&amp;" - "&amp;'1 Specifikation'!C51&amp;" - "&amp;'1 Specifikation'!G51,IF('1 Specifikation'!C51="Tjänst",'1 Specifikation'!B51&amp;" - "&amp;'1 Specifikation'!C51&amp;" - "&amp;'1 Specifikation'!E51,""))</f>
        <v/>
      </c>
      <c r="D160" s="4" t="str">
        <f t="array" ref="D160">IFERROR(INDEX($C$156:$C$183,SMALL(IF($C$156:$C$183&lt;&gt;"",ROW($C$156:$C$183)-ROW(C$156)+1),ROWS(D$156:D160))),"")</f>
        <v/>
      </c>
      <c r="F160" s="75" t="e">
        <f>'1 Specifikation'!#REF!</f>
        <v>#REF!</v>
      </c>
      <c r="G160" s="75">
        <f t="shared" si="17"/>
        <v>0</v>
      </c>
      <c r="H160" s="75" t="str">
        <f t="shared" si="18"/>
        <v>Varans egenskaper</v>
      </c>
      <c r="I160" s="75" t="str">
        <f t="shared" si="19"/>
        <v>Varans hållbarhet</v>
      </c>
      <c r="J160" s="75" t="str">
        <f t="shared" si="20"/>
        <v>Varans cirkularitet</v>
      </c>
      <c r="K160" s="75" t="str">
        <f t="shared" si="21"/>
        <v>Varans funktionalitet</v>
      </c>
      <c r="L160" s="75" t="str">
        <f t="shared" si="22"/>
        <v>Varans estetiska utformning</v>
      </c>
      <c r="M160" s="75" t="str">
        <f t="shared" si="23"/>
        <v>Varans anpassning till befintliga möbler och annan inredning</v>
      </c>
      <c r="N160" s="75" t="str">
        <f t="shared" si="24"/>
        <v>Varans anpassning till lokalens utformning och funktionalitet</v>
      </c>
      <c r="O160" s="75" t="str">
        <f t="shared" si="25"/>
        <v>Leveranstid</v>
      </c>
      <c r="P160" s="75" t="str">
        <f t="shared" si="26"/>
        <v>Pris</v>
      </c>
      <c r="Q160" s="75" t="str">
        <f t="shared" si="27"/>
        <v>Livscykelkostnad</v>
      </c>
    </row>
    <row r="161" spans="3:17" x14ac:dyDescent="0.2">
      <c r="C161" s="4" t="str">
        <f>IF(LEFT('1 Specifikation'!C52,4)="Vara",'1 Specifikation'!B52&amp;" - "&amp;'1 Specifikation'!C52&amp;" - "&amp;'1 Specifikation'!G52,IF('1 Specifikation'!C52="Tjänst",'1 Specifikation'!B52&amp;" - "&amp;'1 Specifikation'!C52&amp;" - "&amp;'1 Specifikation'!E52,""))</f>
        <v/>
      </c>
      <c r="D161" s="4" t="str">
        <f t="array" ref="D161">IFERROR(INDEX($C$156:$C$183,SMALL(IF($C$156:$C$183&lt;&gt;"",ROW($C$156:$C$183)-ROW(C$156)+1),ROWS(D$156:D161))),"")</f>
        <v/>
      </c>
      <c r="F161" s="75" t="e">
        <f>'1 Specifikation'!#REF!</f>
        <v>#REF!</v>
      </c>
      <c r="G161" s="75">
        <f t="shared" si="17"/>
        <v>0</v>
      </c>
      <c r="H161" s="75" t="str">
        <f t="shared" si="18"/>
        <v>Varans egenskaper</v>
      </c>
      <c r="I161" s="75" t="str">
        <f t="shared" si="19"/>
        <v>Varans hållbarhet</v>
      </c>
      <c r="J161" s="75" t="str">
        <f t="shared" si="20"/>
        <v>Varans cirkularitet</v>
      </c>
      <c r="K161" s="75" t="str">
        <f t="shared" si="21"/>
        <v>Varans funktionalitet</v>
      </c>
      <c r="L161" s="75" t="str">
        <f t="shared" si="22"/>
        <v>Varans estetiska utformning</v>
      </c>
      <c r="M161" s="75" t="str">
        <f t="shared" si="23"/>
        <v>Varans anpassning till befintliga möbler och annan inredning</v>
      </c>
      <c r="N161" s="75" t="str">
        <f t="shared" si="24"/>
        <v>Varans anpassning till lokalens utformning och funktionalitet</v>
      </c>
      <c r="O161" s="75" t="str">
        <f t="shared" si="25"/>
        <v>Leveranstid</v>
      </c>
      <c r="P161" s="75" t="str">
        <f t="shared" si="26"/>
        <v>Pris</v>
      </c>
      <c r="Q161" s="75" t="str">
        <f t="shared" si="27"/>
        <v>Livscykelkostnad</v>
      </c>
    </row>
    <row r="162" spans="3:17" x14ac:dyDescent="0.2">
      <c r="C162" s="4" t="str">
        <f>IF(LEFT('1 Specifikation'!C53,4)="Vara",'1 Specifikation'!B53&amp;" - "&amp;'1 Specifikation'!C53&amp;" - "&amp;'1 Specifikation'!G53,IF('1 Specifikation'!C53="Tjänst",'1 Specifikation'!B53&amp;" - "&amp;'1 Specifikation'!C53&amp;" - "&amp;'1 Specifikation'!E53,""))</f>
        <v/>
      </c>
      <c r="D162" s="4" t="str">
        <f t="array" ref="D162">IFERROR(INDEX($C$156:$C$183,SMALL(IF($C$156:$C$183&lt;&gt;"",ROW($C$156:$C$183)-ROW(C$156)+1),ROWS(D$156:D162))),"")</f>
        <v/>
      </c>
      <c r="F162" s="75" t="e">
        <f>'1 Specifikation'!#REF!</f>
        <v>#REF!</v>
      </c>
      <c r="G162" s="75">
        <f t="shared" si="17"/>
        <v>0</v>
      </c>
      <c r="H162" s="75" t="str">
        <f t="shared" si="18"/>
        <v>Varans egenskaper</v>
      </c>
      <c r="I162" s="75" t="str">
        <f t="shared" si="19"/>
        <v>Varans hållbarhet</v>
      </c>
      <c r="J162" s="75" t="str">
        <f t="shared" si="20"/>
        <v>Varans cirkularitet</v>
      </c>
      <c r="K162" s="75" t="str">
        <f t="shared" si="21"/>
        <v>Varans funktionalitet</v>
      </c>
      <c r="L162" s="75" t="str">
        <f t="shared" si="22"/>
        <v>Varans estetiska utformning</v>
      </c>
      <c r="M162" s="75" t="str">
        <f t="shared" si="23"/>
        <v>Varans anpassning till befintliga möbler och annan inredning</v>
      </c>
      <c r="N162" s="75" t="str">
        <f t="shared" si="24"/>
        <v>Varans anpassning till lokalens utformning och funktionalitet</v>
      </c>
      <c r="O162" s="75" t="str">
        <f t="shared" si="25"/>
        <v>Leveranstid</v>
      </c>
      <c r="P162" s="75" t="str">
        <f t="shared" si="26"/>
        <v>Pris</v>
      </c>
      <c r="Q162" s="75" t="str">
        <f t="shared" si="27"/>
        <v>Livscykelkostnad</v>
      </c>
    </row>
    <row r="163" spans="3:17" x14ac:dyDescent="0.2">
      <c r="C163" s="4" t="str">
        <f>IF(LEFT('1 Specifikation'!C54,4)="Vara",'1 Specifikation'!B54&amp;" - "&amp;'1 Specifikation'!C54&amp;" - "&amp;'1 Specifikation'!G54,IF('1 Specifikation'!C54="Tjänst",'1 Specifikation'!B54&amp;" - "&amp;'1 Specifikation'!C54&amp;" - "&amp;'1 Specifikation'!E54,""))</f>
        <v/>
      </c>
      <c r="D163" s="4" t="str">
        <f t="array" ref="D163">IFERROR(INDEX($C$156:$C$183,SMALL(IF($C$156:$C$183&lt;&gt;"",ROW($C$156:$C$183)-ROW(C$156)+1),ROWS(D$156:D163))),"")</f>
        <v/>
      </c>
      <c r="F163" s="75" t="e">
        <f>'1 Specifikation'!#REF!</f>
        <v>#REF!</v>
      </c>
      <c r="G163" s="75">
        <f t="shared" si="17"/>
        <v>0</v>
      </c>
      <c r="H163" s="75" t="str">
        <f t="shared" si="18"/>
        <v>Varans egenskaper</v>
      </c>
      <c r="I163" s="75" t="str">
        <f t="shared" si="19"/>
        <v>Varans hållbarhet</v>
      </c>
      <c r="J163" s="75" t="str">
        <f t="shared" si="20"/>
        <v>Varans cirkularitet</v>
      </c>
      <c r="K163" s="75" t="str">
        <f t="shared" si="21"/>
        <v>Varans funktionalitet</v>
      </c>
      <c r="L163" s="75" t="str">
        <f t="shared" si="22"/>
        <v>Varans estetiska utformning</v>
      </c>
      <c r="M163" s="75" t="str">
        <f t="shared" si="23"/>
        <v>Varans anpassning till befintliga möbler och annan inredning</v>
      </c>
      <c r="N163" s="75" t="str">
        <f t="shared" si="24"/>
        <v>Varans anpassning till lokalens utformning och funktionalitet</v>
      </c>
      <c r="O163" s="75" t="str">
        <f t="shared" si="25"/>
        <v>Leveranstid</v>
      </c>
      <c r="P163" s="75" t="str">
        <f t="shared" si="26"/>
        <v>Pris</v>
      </c>
      <c r="Q163" s="75" t="str">
        <f t="shared" si="27"/>
        <v>Livscykelkostnad</v>
      </c>
    </row>
    <row r="164" spans="3:17" x14ac:dyDescent="0.2">
      <c r="C164" s="4" t="str">
        <f>IF(LEFT('1 Specifikation'!C55,4)="Vara",'1 Specifikation'!B55&amp;" - "&amp;'1 Specifikation'!C55&amp;" - "&amp;'1 Specifikation'!G55,IF('1 Specifikation'!C55="Tjänst",'1 Specifikation'!B55&amp;" - "&amp;'1 Specifikation'!C55&amp;" - "&amp;'1 Specifikation'!E55,""))</f>
        <v/>
      </c>
      <c r="D164" s="4" t="str">
        <f t="array" ref="D164">IFERROR(INDEX($C$156:$C$183,SMALL(IF($C$156:$C$183&lt;&gt;"",ROW($C$156:$C$183)-ROW(C$156)+1),ROWS(D$156:D164))),"")</f>
        <v/>
      </c>
      <c r="F164" s="75" t="e">
        <f>'1 Specifikation'!#REF!</f>
        <v>#REF!</v>
      </c>
      <c r="G164" s="75">
        <f t="shared" si="17"/>
        <v>0</v>
      </c>
      <c r="H164" s="75" t="str">
        <f t="shared" si="18"/>
        <v>Varans egenskaper</v>
      </c>
      <c r="I164" s="75" t="str">
        <f t="shared" si="19"/>
        <v>Varans hållbarhet</v>
      </c>
      <c r="J164" s="75" t="str">
        <f t="shared" si="20"/>
        <v>Varans cirkularitet</v>
      </c>
      <c r="K164" s="75" t="str">
        <f t="shared" si="21"/>
        <v>Varans funktionalitet</v>
      </c>
      <c r="L164" s="75" t="str">
        <f t="shared" si="22"/>
        <v>Varans estetiska utformning</v>
      </c>
      <c r="M164" s="75" t="str">
        <f t="shared" si="23"/>
        <v>Varans anpassning till befintliga möbler och annan inredning</v>
      </c>
      <c r="N164" s="75" t="str">
        <f t="shared" si="24"/>
        <v>Varans anpassning till lokalens utformning och funktionalitet</v>
      </c>
      <c r="O164" s="75" t="str">
        <f t="shared" si="25"/>
        <v>Leveranstid</v>
      </c>
      <c r="P164" s="75" t="str">
        <f t="shared" si="26"/>
        <v>Pris</v>
      </c>
      <c r="Q164" s="75" t="str">
        <f t="shared" si="27"/>
        <v>Livscykelkostnad</v>
      </c>
    </row>
    <row r="165" spans="3:17" x14ac:dyDescent="0.2">
      <c r="C165" s="4" t="str">
        <f>IF(LEFT('1 Specifikation'!C56,4)="Vara",'1 Specifikation'!B56&amp;" - "&amp;'1 Specifikation'!C56&amp;" - "&amp;'1 Specifikation'!G56,IF('1 Specifikation'!C56="Tjänst",'1 Specifikation'!B56&amp;" - "&amp;'1 Specifikation'!C56&amp;" - "&amp;'1 Specifikation'!E56,""))</f>
        <v/>
      </c>
      <c r="D165" s="4" t="str">
        <f t="array" ref="D165">IFERROR(INDEX($C$156:$C$183,SMALL(IF($C$156:$C$183&lt;&gt;"",ROW($C$156:$C$183)-ROW(C$156)+1),ROWS(D$156:D165))),"")</f>
        <v/>
      </c>
      <c r="F165" s="75" t="e">
        <f>'1 Specifikation'!#REF!</f>
        <v>#REF!</v>
      </c>
      <c r="G165" s="75">
        <f t="shared" si="17"/>
        <v>0</v>
      </c>
      <c r="H165" s="75" t="str">
        <f t="shared" si="18"/>
        <v>Varans egenskaper</v>
      </c>
      <c r="I165" s="75" t="str">
        <f t="shared" si="19"/>
        <v>Varans hållbarhet</v>
      </c>
      <c r="J165" s="75" t="str">
        <f t="shared" si="20"/>
        <v>Varans cirkularitet</v>
      </c>
      <c r="K165" s="75" t="str">
        <f t="shared" si="21"/>
        <v>Varans funktionalitet</v>
      </c>
      <c r="L165" s="75" t="str">
        <f t="shared" si="22"/>
        <v>Varans estetiska utformning</v>
      </c>
      <c r="M165" s="75" t="str">
        <f t="shared" si="23"/>
        <v>Varans anpassning till befintliga möbler och annan inredning</v>
      </c>
      <c r="N165" s="75" t="str">
        <f t="shared" si="24"/>
        <v>Varans anpassning till lokalens utformning och funktionalitet</v>
      </c>
      <c r="O165" s="75" t="str">
        <f t="shared" si="25"/>
        <v>Leveranstid</v>
      </c>
      <c r="P165" s="75" t="str">
        <f t="shared" si="26"/>
        <v>Pris</v>
      </c>
      <c r="Q165" s="75" t="str">
        <f t="shared" si="27"/>
        <v>Livscykelkostnad</v>
      </c>
    </row>
    <row r="166" spans="3:17" x14ac:dyDescent="0.2">
      <c r="C166" s="4" t="str">
        <f>IF(LEFT('1 Specifikation'!C57,4)="Vara",'1 Specifikation'!B57&amp;" - "&amp;'1 Specifikation'!C57&amp;" - "&amp;'1 Specifikation'!G57,IF('1 Specifikation'!C57="Tjänst",'1 Specifikation'!B57&amp;" - "&amp;'1 Specifikation'!C57&amp;" - "&amp;'1 Specifikation'!E57,""))</f>
        <v/>
      </c>
      <c r="D166" s="4" t="str">
        <f t="array" ref="D166">IFERROR(INDEX($C$156:$C$183,SMALL(IF($C$156:$C$183&lt;&gt;"",ROW($C$156:$C$183)-ROW(C$156)+1),ROWS(D$156:D166))),"")</f>
        <v/>
      </c>
      <c r="F166" s="75" t="e">
        <f>'1 Specifikation'!#REF!</f>
        <v>#REF!</v>
      </c>
      <c r="G166" s="75">
        <f t="shared" si="17"/>
        <v>0</v>
      </c>
      <c r="H166" s="75" t="str">
        <f t="shared" si="18"/>
        <v>Varans egenskaper</v>
      </c>
      <c r="I166" s="75" t="str">
        <f t="shared" si="19"/>
        <v>Varans hållbarhet</v>
      </c>
      <c r="J166" s="75" t="str">
        <f t="shared" si="20"/>
        <v>Varans cirkularitet</v>
      </c>
      <c r="K166" s="75" t="str">
        <f t="shared" si="21"/>
        <v>Varans funktionalitet</v>
      </c>
      <c r="L166" s="75" t="str">
        <f t="shared" si="22"/>
        <v>Varans estetiska utformning</v>
      </c>
      <c r="M166" s="75" t="str">
        <f t="shared" si="23"/>
        <v>Varans anpassning till befintliga möbler och annan inredning</v>
      </c>
      <c r="N166" s="75" t="str">
        <f t="shared" si="24"/>
        <v>Varans anpassning till lokalens utformning och funktionalitet</v>
      </c>
      <c r="O166" s="75" t="str">
        <f t="shared" si="25"/>
        <v>Leveranstid</v>
      </c>
      <c r="P166" s="75" t="str">
        <f t="shared" si="26"/>
        <v>Pris</v>
      </c>
      <c r="Q166" s="75" t="str">
        <f t="shared" si="27"/>
        <v>Livscykelkostnad</v>
      </c>
    </row>
    <row r="167" spans="3:17" x14ac:dyDescent="0.2">
      <c r="C167" s="4" t="str">
        <f>IF(LEFT('1 Specifikation'!C58,4)="Vara",'1 Specifikation'!B58&amp;" - "&amp;'1 Specifikation'!C58&amp;" - "&amp;'1 Specifikation'!G58,IF('1 Specifikation'!C58="Tjänst",'1 Specifikation'!B58&amp;" - "&amp;'1 Specifikation'!C58&amp;" - "&amp;'1 Specifikation'!E58,""))</f>
        <v/>
      </c>
      <c r="D167" s="4" t="str">
        <f t="array" ref="D167">IFERROR(INDEX($C$156:$C$183,SMALL(IF($C$156:$C$183&lt;&gt;"",ROW($C$156:$C$183)-ROW(C$156)+1),ROWS(D$156:D167))),"")</f>
        <v/>
      </c>
      <c r="F167" s="75" t="e">
        <f>'1 Specifikation'!#REF!</f>
        <v>#REF!</v>
      </c>
      <c r="G167" s="75">
        <f t="shared" si="17"/>
        <v>0</v>
      </c>
      <c r="H167" s="75" t="str">
        <f t="shared" si="18"/>
        <v>Varans egenskaper</v>
      </c>
      <c r="I167" s="75" t="str">
        <f t="shared" si="19"/>
        <v>Varans hållbarhet</v>
      </c>
      <c r="J167" s="75" t="str">
        <f t="shared" si="20"/>
        <v>Varans cirkularitet</v>
      </c>
      <c r="K167" s="75" t="str">
        <f t="shared" si="21"/>
        <v>Varans funktionalitet</v>
      </c>
      <c r="L167" s="75" t="str">
        <f t="shared" si="22"/>
        <v>Varans estetiska utformning</v>
      </c>
      <c r="M167" s="75" t="str">
        <f t="shared" si="23"/>
        <v>Varans anpassning till befintliga möbler och annan inredning</v>
      </c>
      <c r="N167" s="75" t="str">
        <f t="shared" si="24"/>
        <v>Varans anpassning till lokalens utformning och funktionalitet</v>
      </c>
      <c r="O167" s="75" t="str">
        <f t="shared" si="25"/>
        <v>Leveranstid</v>
      </c>
      <c r="P167" s="75" t="str">
        <f t="shared" si="26"/>
        <v>Pris</v>
      </c>
      <c r="Q167" s="75" t="str">
        <f t="shared" si="27"/>
        <v>Livscykelkostnad</v>
      </c>
    </row>
    <row r="168" spans="3:17" x14ac:dyDescent="0.2">
      <c r="C168" s="4" t="str">
        <f>IF(LEFT('1 Specifikation'!C59,4)="Vara",'1 Specifikation'!B59&amp;" - "&amp;'1 Specifikation'!C59&amp;" - "&amp;'1 Specifikation'!G59,IF('1 Specifikation'!C59="Tjänst",'1 Specifikation'!B59&amp;" - "&amp;'1 Specifikation'!C59&amp;" - "&amp;'1 Specifikation'!E59,""))</f>
        <v/>
      </c>
      <c r="D168" s="4" t="str">
        <f t="array" ref="D168">IFERROR(INDEX($C$156:$C$183,SMALL(IF($C$156:$C$183&lt;&gt;"",ROW($C$156:$C$183)-ROW(C$156)+1),ROWS(D$156:D168))),"")</f>
        <v/>
      </c>
      <c r="F168" s="75" t="e">
        <f>'1 Specifikation'!#REF!</f>
        <v>#REF!</v>
      </c>
      <c r="G168" s="75">
        <f t="shared" si="17"/>
        <v>0</v>
      </c>
      <c r="H168" s="75" t="str">
        <f t="shared" si="18"/>
        <v>Varans egenskaper</v>
      </c>
      <c r="I168" s="75" t="str">
        <f t="shared" si="19"/>
        <v>Varans hållbarhet</v>
      </c>
      <c r="J168" s="75" t="str">
        <f t="shared" si="20"/>
        <v>Varans cirkularitet</v>
      </c>
      <c r="K168" s="75" t="str">
        <f t="shared" si="21"/>
        <v>Varans funktionalitet</v>
      </c>
      <c r="L168" s="75" t="str">
        <f t="shared" si="22"/>
        <v>Varans estetiska utformning</v>
      </c>
      <c r="M168" s="75" t="str">
        <f t="shared" si="23"/>
        <v>Varans anpassning till befintliga möbler och annan inredning</v>
      </c>
      <c r="N168" s="75" t="str">
        <f t="shared" si="24"/>
        <v>Varans anpassning till lokalens utformning och funktionalitet</v>
      </c>
      <c r="O168" s="75" t="str">
        <f t="shared" si="25"/>
        <v>Leveranstid</v>
      </c>
      <c r="P168" s="75" t="str">
        <f t="shared" si="26"/>
        <v>Pris</v>
      </c>
      <c r="Q168" s="75" t="str">
        <f t="shared" si="27"/>
        <v>Livscykelkostnad</v>
      </c>
    </row>
    <row r="169" spans="3:17" x14ac:dyDescent="0.2">
      <c r="C169" s="4" t="str">
        <f>IF(LEFT('1 Specifikation'!C60,4)="Vara",'1 Specifikation'!B60&amp;" - "&amp;'1 Specifikation'!C60&amp;" - "&amp;'1 Specifikation'!G60,IF('1 Specifikation'!C60="Tjänst",'1 Specifikation'!B60&amp;" - "&amp;'1 Specifikation'!C60&amp;" - "&amp;'1 Specifikation'!E60,""))</f>
        <v/>
      </c>
      <c r="D169" s="4" t="str">
        <f t="array" ref="D169">IFERROR(INDEX($C$156:$C$183,SMALL(IF($C$156:$C$183&lt;&gt;"",ROW($C$156:$C$183)-ROW(C$156)+1),ROWS(D$156:D169))),"")</f>
        <v/>
      </c>
      <c r="F169" s="75" t="e">
        <f>'1 Specifikation'!#REF!</f>
        <v>#REF!</v>
      </c>
      <c r="G169" s="75">
        <f t="shared" si="17"/>
        <v>0</v>
      </c>
      <c r="H169" s="75" t="str">
        <f t="shared" si="18"/>
        <v>Varans egenskaper</v>
      </c>
      <c r="I169" s="75" t="str">
        <f t="shared" si="19"/>
        <v>Varans hållbarhet</v>
      </c>
      <c r="J169" s="75" t="str">
        <f t="shared" si="20"/>
        <v>Varans cirkularitet</v>
      </c>
      <c r="K169" s="75" t="str">
        <f t="shared" si="21"/>
        <v>Varans funktionalitet</v>
      </c>
      <c r="L169" s="75" t="str">
        <f t="shared" si="22"/>
        <v>Varans estetiska utformning</v>
      </c>
      <c r="M169" s="75" t="str">
        <f t="shared" si="23"/>
        <v>Varans anpassning till befintliga möbler och annan inredning</v>
      </c>
      <c r="N169" s="75" t="str">
        <f t="shared" si="24"/>
        <v>Varans anpassning till lokalens utformning och funktionalitet</v>
      </c>
      <c r="O169" s="75" t="str">
        <f t="shared" si="25"/>
        <v>Leveranstid</v>
      </c>
      <c r="P169" s="75" t="str">
        <f t="shared" si="26"/>
        <v>Pris</v>
      </c>
      <c r="Q169" s="75" t="str">
        <f t="shared" si="27"/>
        <v>Livscykelkostnad</v>
      </c>
    </row>
    <row r="170" spans="3:17" x14ac:dyDescent="0.2">
      <c r="C170" s="4" t="str">
        <f>IF(LEFT('1 Specifikation'!C61,4)="Vara",'1 Specifikation'!B61&amp;" - "&amp;'1 Specifikation'!C61&amp;" - "&amp;'1 Specifikation'!G61,IF('1 Specifikation'!C61="Tjänst",'1 Specifikation'!B61&amp;" - "&amp;'1 Specifikation'!C61&amp;" - "&amp;'1 Specifikation'!E61,""))</f>
        <v/>
      </c>
      <c r="D170" s="4" t="str">
        <f t="array" ref="D170">IFERROR(INDEX($C$156:$C$183,SMALL(IF($C$156:$C$183&lt;&gt;"",ROW($C$156:$C$183)-ROW(C$156)+1),ROWS(D$156:D170))),"")</f>
        <v/>
      </c>
      <c r="F170" s="75" t="e">
        <f>'1 Specifikation'!#REF!</f>
        <v>#REF!</v>
      </c>
      <c r="G170" s="75">
        <f t="shared" si="17"/>
        <v>0</v>
      </c>
      <c r="H170" s="75" t="str">
        <f t="shared" si="18"/>
        <v>Varans egenskaper</v>
      </c>
      <c r="I170" s="75" t="str">
        <f t="shared" si="19"/>
        <v>Varans hållbarhet</v>
      </c>
      <c r="J170" s="75" t="str">
        <f t="shared" si="20"/>
        <v>Varans cirkularitet</v>
      </c>
      <c r="K170" s="75" t="str">
        <f t="shared" si="21"/>
        <v>Varans funktionalitet</v>
      </c>
      <c r="L170" s="75" t="str">
        <f t="shared" si="22"/>
        <v>Varans estetiska utformning</v>
      </c>
      <c r="M170" s="75" t="str">
        <f t="shared" si="23"/>
        <v>Varans anpassning till befintliga möbler och annan inredning</v>
      </c>
      <c r="N170" s="75" t="str">
        <f t="shared" si="24"/>
        <v>Varans anpassning till lokalens utformning och funktionalitet</v>
      </c>
      <c r="O170" s="75" t="str">
        <f t="shared" si="25"/>
        <v>Leveranstid</v>
      </c>
      <c r="P170" s="75" t="str">
        <f t="shared" si="26"/>
        <v>Pris</v>
      </c>
      <c r="Q170" s="75" t="str">
        <f t="shared" si="27"/>
        <v>Livscykelkostnad</v>
      </c>
    </row>
    <row r="171" spans="3:17" x14ac:dyDescent="0.2">
      <c r="C171" s="4" t="str">
        <f>IF(LEFT('1 Specifikation'!C62,4)="Vara",'1 Specifikation'!B62&amp;" - "&amp;'1 Specifikation'!C62&amp;" - "&amp;'1 Specifikation'!G62,IF('1 Specifikation'!C62="Tjänst",'1 Specifikation'!B62&amp;" - "&amp;'1 Specifikation'!C62&amp;" - "&amp;'1 Specifikation'!E62,""))</f>
        <v/>
      </c>
      <c r="D171" s="4" t="str">
        <f t="array" ref="D171">IFERROR(INDEX($C$156:$C$183,SMALL(IF($C$156:$C$183&lt;&gt;"",ROW($C$156:$C$183)-ROW(C$156)+1),ROWS(D$156:D171))),"")</f>
        <v/>
      </c>
      <c r="F171" s="75" t="e">
        <f>'1 Specifikation'!#REF!</f>
        <v>#REF!</v>
      </c>
      <c r="G171" s="75">
        <f t="shared" si="17"/>
        <v>0</v>
      </c>
      <c r="H171" s="75" t="str">
        <f t="shared" si="18"/>
        <v>Varans egenskaper</v>
      </c>
      <c r="I171" s="75" t="str">
        <f t="shared" si="19"/>
        <v>Varans hållbarhet</v>
      </c>
      <c r="J171" s="75" t="str">
        <f t="shared" si="20"/>
        <v>Varans cirkularitet</v>
      </c>
      <c r="K171" s="75" t="str">
        <f t="shared" si="21"/>
        <v>Varans funktionalitet</v>
      </c>
      <c r="L171" s="75" t="str">
        <f t="shared" si="22"/>
        <v>Varans estetiska utformning</v>
      </c>
      <c r="M171" s="75" t="str">
        <f t="shared" si="23"/>
        <v>Varans anpassning till befintliga möbler och annan inredning</v>
      </c>
      <c r="N171" s="75" t="str">
        <f t="shared" si="24"/>
        <v>Varans anpassning till lokalens utformning och funktionalitet</v>
      </c>
      <c r="O171" s="75" t="str">
        <f t="shared" si="25"/>
        <v>Leveranstid</v>
      </c>
      <c r="P171" s="75" t="str">
        <f t="shared" si="26"/>
        <v>Pris</v>
      </c>
      <c r="Q171" s="75" t="str">
        <f t="shared" si="27"/>
        <v>Livscykelkostnad</v>
      </c>
    </row>
    <row r="172" spans="3:17" x14ac:dyDescent="0.2">
      <c r="C172" s="4" t="str">
        <f>IF(LEFT('1 Specifikation'!C63,4)="Vara",'1 Specifikation'!B63&amp;" - "&amp;'1 Specifikation'!C63&amp;" - "&amp;'1 Specifikation'!G63,IF('1 Specifikation'!C63="Tjänst",'1 Specifikation'!B63&amp;" - "&amp;'1 Specifikation'!C63&amp;" - "&amp;'1 Specifikation'!E63,""))</f>
        <v/>
      </c>
      <c r="D172" s="4" t="str">
        <f t="array" ref="D172">IFERROR(INDEX($C$156:$C$183,SMALL(IF($C$156:$C$183&lt;&gt;"",ROW($C$156:$C$183)-ROW(C$156)+1),ROWS(D$156:D172))),"")</f>
        <v/>
      </c>
      <c r="F172" s="75" t="e">
        <f>'1 Specifikation'!#REF!</f>
        <v>#REF!</v>
      </c>
      <c r="G172" s="75">
        <f t="shared" si="17"/>
        <v>0</v>
      </c>
      <c r="H172" s="75" t="str">
        <f t="shared" si="18"/>
        <v>Varans egenskaper</v>
      </c>
      <c r="I172" s="75" t="str">
        <f t="shared" si="19"/>
        <v>Varans hållbarhet</v>
      </c>
      <c r="J172" s="75" t="str">
        <f t="shared" si="20"/>
        <v>Varans cirkularitet</v>
      </c>
      <c r="K172" s="75" t="str">
        <f t="shared" si="21"/>
        <v>Varans funktionalitet</v>
      </c>
      <c r="L172" s="75" t="str">
        <f t="shared" si="22"/>
        <v>Varans estetiska utformning</v>
      </c>
      <c r="M172" s="75" t="str">
        <f t="shared" si="23"/>
        <v>Varans anpassning till befintliga möbler och annan inredning</v>
      </c>
      <c r="N172" s="75" t="str">
        <f t="shared" si="24"/>
        <v>Varans anpassning till lokalens utformning och funktionalitet</v>
      </c>
      <c r="O172" s="75" t="str">
        <f t="shared" si="25"/>
        <v>Leveranstid</v>
      </c>
      <c r="P172" s="75" t="str">
        <f t="shared" si="26"/>
        <v>Pris</v>
      </c>
      <c r="Q172" s="75" t="str">
        <f t="shared" si="27"/>
        <v>Livscykelkostnad</v>
      </c>
    </row>
    <row r="173" spans="3:17" x14ac:dyDescent="0.2">
      <c r="C173" s="4" t="str">
        <f>IF(LEFT('1 Specifikation'!C64,4)="Vara",'1 Specifikation'!B64&amp;" - "&amp;'1 Specifikation'!C64&amp;" - "&amp;'1 Specifikation'!G64,IF('1 Specifikation'!C64="Tjänst",'1 Specifikation'!B64&amp;" - "&amp;'1 Specifikation'!C64&amp;" - "&amp;'1 Specifikation'!E64,""))</f>
        <v/>
      </c>
      <c r="D173" s="4" t="str">
        <f t="array" ref="D173">IFERROR(INDEX($C$156:$C$183,SMALL(IF($C$156:$C$183&lt;&gt;"",ROW($C$156:$C$183)-ROW(C$156)+1),ROWS(D$156:D173))),"")</f>
        <v/>
      </c>
      <c r="F173" s="75" t="e">
        <f>'1 Specifikation'!#REF!</f>
        <v>#REF!</v>
      </c>
      <c r="G173" s="75">
        <f t="shared" si="17"/>
        <v>0</v>
      </c>
      <c r="H173" s="75" t="str">
        <f t="shared" si="18"/>
        <v>Varans egenskaper</v>
      </c>
      <c r="I173" s="75" t="str">
        <f t="shared" si="19"/>
        <v>Varans hållbarhet</v>
      </c>
      <c r="J173" s="75" t="str">
        <f t="shared" si="20"/>
        <v>Varans cirkularitet</v>
      </c>
      <c r="K173" s="75" t="str">
        <f t="shared" si="21"/>
        <v>Varans funktionalitet</v>
      </c>
      <c r="L173" s="75" t="str">
        <f t="shared" si="22"/>
        <v>Varans estetiska utformning</v>
      </c>
      <c r="M173" s="75" t="str">
        <f t="shared" si="23"/>
        <v>Varans anpassning till befintliga möbler och annan inredning</v>
      </c>
      <c r="N173" s="75" t="str">
        <f t="shared" si="24"/>
        <v>Varans anpassning till lokalens utformning och funktionalitet</v>
      </c>
      <c r="O173" s="75" t="str">
        <f t="shared" si="25"/>
        <v>Leveranstid</v>
      </c>
      <c r="P173" s="75" t="str">
        <f t="shared" si="26"/>
        <v>Pris</v>
      </c>
      <c r="Q173" s="75" t="str">
        <f t="shared" si="27"/>
        <v>Livscykelkostnad</v>
      </c>
    </row>
    <row r="174" spans="3:17" x14ac:dyDescent="0.2">
      <c r="C174" s="4" t="str">
        <f>IF(LEFT('1 Specifikation'!C65,4)="Vara",'1 Specifikation'!B65&amp;" - "&amp;'1 Specifikation'!C65&amp;" - "&amp;'1 Specifikation'!G65,IF('1 Specifikation'!C65="Tjänst",'1 Specifikation'!B65&amp;" - "&amp;'1 Specifikation'!C65&amp;" - "&amp;'1 Specifikation'!E65,""))</f>
        <v/>
      </c>
      <c r="D174" s="4" t="str">
        <f t="array" ref="D174">IFERROR(INDEX($C$156:$C$183,SMALL(IF($C$156:$C$183&lt;&gt;"",ROW($C$156:$C$183)-ROW(C$156)+1),ROWS(D$156:D174))),"")</f>
        <v/>
      </c>
      <c r="F174" s="75" t="e">
        <f>'1 Specifikation'!#REF!</f>
        <v>#REF!</v>
      </c>
      <c r="G174" s="75">
        <f t="shared" si="17"/>
        <v>0</v>
      </c>
      <c r="H174" s="75" t="str">
        <f t="shared" si="18"/>
        <v>Varans egenskaper</v>
      </c>
      <c r="I174" s="75" t="str">
        <f t="shared" si="19"/>
        <v>Varans hållbarhet</v>
      </c>
      <c r="J174" s="75" t="str">
        <f t="shared" si="20"/>
        <v>Varans cirkularitet</v>
      </c>
      <c r="K174" s="75" t="str">
        <f t="shared" si="21"/>
        <v>Varans funktionalitet</v>
      </c>
      <c r="L174" s="75" t="str">
        <f t="shared" si="22"/>
        <v>Varans estetiska utformning</v>
      </c>
      <c r="M174" s="75" t="str">
        <f t="shared" si="23"/>
        <v>Varans anpassning till befintliga möbler och annan inredning</v>
      </c>
      <c r="N174" s="75" t="str">
        <f t="shared" si="24"/>
        <v>Varans anpassning till lokalens utformning och funktionalitet</v>
      </c>
      <c r="O174" s="75" t="str">
        <f t="shared" si="25"/>
        <v>Leveranstid</v>
      </c>
      <c r="P174" s="75" t="str">
        <f t="shared" si="26"/>
        <v>Pris</v>
      </c>
      <c r="Q174" s="75" t="str">
        <f t="shared" si="27"/>
        <v>Livscykelkostnad</v>
      </c>
    </row>
    <row r="175" spans="3:17" x14ac:dyDescent="0.2">
      <c r="C175" s="4" t="str">
        <f>IF(LEFT('1 Specifikation'!C66,4)="Vara",'1 Specifikation'!B66&amp;" - "&amp;'1 Specifikation'!C66&amp;" - "&amp;'1 Specifikation'!G66,IF('1 Specifikation'!C66="Tjänst",'1 Specifikation'!B66&amp;" - "&amp;'1 Specifikation'!C66&amp;" - "&amp;'1 Specifikation'!E66,""))</f>
        <v/>
      </c>
      <c r="D175" s="4" t="str">
        <f t="array" ref="D175">IFERROR(INDEX($C$156:$C$183,SMALL(IF($C$156:$C$183&lt;&gt;"",ROW($C$156:$C$183)-ROW(C$156)+1),ROWS(D$156:D175))),"")</f>
        <v/>
      </c>
      <c r="F175" s="75" t="e">
        <f>'1 Specifikation'!#REF!</f>
        <v>#REF!</v>
      </c>
      <c r="G175" s="75">
        <f t="shared" si="17"/>
        <v>0</v>
      </c>
      <c r="H175" s="75" t="str">
        <f t="shared" si="18"/>
        <v>Varans egenskaper</v>
      </c>
      <c r="I175" s="75" t="str">
        <f t="shared" si="19"/>
        <v>Varans hållbarhet</v>
      </c>
      <c r="J175" s="75" t="str">
        <f t="shared" si="20"/>
        <v>Varans cirkularitet</v>
      </c>
      <c r="K175" s="75" t="str">
        <f t="shared" si="21"/>
        <v>Varans funktionalitet</v>
      </c>
      <c r="L175" s="75" t="str">
        <f t="shared" si="22"/>
        <v>Varans estetiska utformning</v>
      </c>
      <c r="M175" s="75" t="str">
        <f t="shared" si="23"/>
        <v>Varans anpassning till befintliga möbler och annan inredning</v>
      </c>
      <c r="N175" s="75" t="str">
        <f t="shared" si="24"/>
        <v>Varans anpassning till lokalens utformning och funktionalitet</v>
      </c>
      <c r="O175" s="75" t="str">
        <f t="shared" si="25"/>
        <v>Leveranstid</v>
      </c>
      <c r="P175" s="75" t="str">
        <f t="shared" si="26"/>
        <v>Pris</v>
      </c>
      <c r="Q175" s="75" t="str">
        <f t="shared" si="27"/>
        <v>Livscykelkostnad</v>
      </c>
    </row>
    <row r="176" spans="3:17" x14ac:dyDescent="0.2">
      <c r="C176" s="4" t="str">
        <f>IF(LEFT('1 Specifikation'!C67,4)="Vara",'1 Specifikation'!B67&amp;" - "&amp;'1 Specifikation'!C67&amp;" - "&amp;'1 Specifikation'!G67,IF('1 Specifikation'!C67="Tjänst",'1 Specifikation'!B67&amp;" - "&amp;'1 Specifikation'!C67&amp;" - "&amp;'1 Specifikation'!E67,""))</f>
        <v/>
      </c>
      <c r="D176" s="4" t="str">
        <f t="array" ref="D176">IFERROR(INDEX($C$156:$C$183,SMALL(IF($C$156:$C$183&lt;&gt;"",ROW($C$156:$C$183)-ROW(C$156)+1),ROWS(D$156:D176))),"")</f>
        <v/>
      </c>
      <c r="F176" s="75" t="e">
        <f>'1 Specifikation'!#REF!</f>
        <v>#REF!</v>
      </c>
      <c r="G176" s="75">
        <f t="shared" si="17"/>
        <v>0</v>
      </c>
      <c r="H176" s="75" t="str">
        <f t="shared" si="18"/>
        <v>Varans egenskaper</v>
      </c>
      <c r="I176" s="75" t="str">
        <f t="shared" si="19"/>
        <v>Varans hållbarhet</v>
      </c>
      <c r="J176" s="75" t="str">
        <f t="shared" si="20"/>
        <v>Varans cirkularitet</v>
      </c>
      <c r="K176" s="75" t="str">
        <f t="shared" si="21"/>
        <v>Varans funktionalitet</v>
      </c>
      <c r="L176" s="75" t="str">
        <f t="shared" si="22"/>
        <v>Varans estetiska utformning</v>
      </c>
      <c r="M176" s="75" t="str">
        <f t="shared" si="23"/>
        <v>Varans anpassning till befintliga möbler och annan inredning</v>
      </c>
      <c r="N176" s="75" t="str">
        <f t="shared" si="24"/>
        <v>Varans anpassning till lokalens utformning och funktionalitet</v>
      </c>
      <c r="O176" s="75" t="str">
        <f t="shared" si="25"/>
        <v>Leveranstid</v>
      </c>
      <c r="P176" s="75" t="str">
        <f t="shared" si="26"/>
        <v>Pris</v>
      </c>
      <c r="Q176" s="75" t="str">
        <f t="shared" si="27"/>
        <v>Livscykelkostnad</v>
      </c>
    </row>
    <row r="177" spans="3:17" x14ac:dyDescent="0.2">
      <c r="C177" s="4" t="e">
        <f>IF('1 Specifikation'!#REF!&lt;&gt;"Ja","","Cirkulär tjänst - "&amp;'1 Specifikation'!#REF!)</f>
        <v>#REF!</v>
      </c>
      <c r="D177" s="4" t="str">
        <f t="array" ref="D177">IFERROR(INDEX($C$156:$C$183,SMALL(IF($C$156:$C$183&lt;&gt;"",ROW($C$156:$C$183)-ROW(C$156)+1),ROWS(D$156:D177))),"")</f>
        <v/>
      </c>
      <c r="F177" s="75"/>
      <c r="G177" s="75"/>
      <c r="H177" s="75"/>
      <c r="I177" s="75"/>
      <c r="J177" s="75"/>
      <c r="K177" s="75"/>
      <c r="L177" s="75"/>
      <c r="M177" s="75"/>
      <c r="N177" s="75"/>
      <c r="O177" s="75"/>
      <c r="P177" s="75"/>
      <c r="Q177" s="75"/>
    </row>
    <row r="178" spans="3:17" x14ac:dyDescent="0.2">
      <c r="C178" s="4" t="e">
        <f>IF('1 Specifikation'!#REF!&lt;&gt;"Ja","","Cirkulär tjänst - "&amp;'1 Specifikation'!#REF!)</f>
        <v>#REF!</v>
      </c>
      <c r="D178" s="4" t="str">
        <f t="array" ref="D178">IFERROR(INDEX($C$156:$C$183,SMALL(IF($C$156:$C$183&lt;&gt;"",ROW($C$156:$C$183)-ROW(C$156)+1),ROWS(D$156:D178))),"")</f>
        <v/>
      </c>
      <c r="F178" s="75"/>
      <c r="G178" s="75"/>
      <c r="H178" s="75"/>
      <c r="I178" s="75"/>
      <c r="J178" s="75"/>
      <c r="K178" s="75"/>
      <c r="L178" s="75"/>
      <c r="M178" s="75"/>
      <c r="N178" s="75"/>
      <c r="O178" s="75"/>
      <c r="P178" s="75"/>
      <c r="Q178" s="75"/>
    </row>
    <row r="179" spans="3:17" x14ac:dyDescent="0.2">
      <c r="C179" s="4" t="e">
        <f>IF('1 Specifikation'!#REF!&lt;&gt;"Ja","","Cirkulär tjänst - "&amp;'1 Specifikation'!#REF!)</f>
        <v>#REF!</v>
      </c>
      <c r="D179" s="4" t="str">
        <f t="array" ref="D179">IFERROR(INDEX($C$156:$C$183,SMALL(IF($C$156:$C$183&lt;&gt;"",ROW($C$156:$C$183)-ROW(C$156)+1),ROWS(D$156:D179))),"")</f>
        <v/>
      </c>
      <c r="F179" s="75"/>
      <c r="G179" s="75"/>
      <c r="H179" s="75"/>
      <c r="I179" s="75"/>
      <c r="J179" s="75"/>
      <c r="K179" s="75"/>
      <c r="L179" s="75"/>
      <c r="M179" s="75"/>
      <c r="N179" s="75"/>
      <c r="O179" s="75"/>
      <c r="P179" s="75"/>
      <c r="Q179" s="75"/>
    </row>
    <row r="180" spans="3:17" x14ac:dyDescent="0.2">
      <c r="C180" s="4" t="e">
        <f>IF('1 Specifikation'!#REF!&lt;&gt;"Ja","","Cirkulär tjänst - "&amp;'1 Specifikation'!#REF!)</f>
        <v>#REF!</v>
      </c>
      <c r="D180" s="4" t="str">
        <f t="array" ref="D180">IFERROR(INDEX($C$156:$C$183,SMALL(IF($C$156:$C$183&lt;&gt;"",ROW($C$156:$C$183)-ROW(C$156)+1),ROWS(D$156:D180))),"")</f>
        <v/>
      </c>
      <c r="F180" s="75"/>
      <c r="G180" s="75"/>
      <c r="H180" s="75"/>
      <c r="I180" s="75"/>
      <c r="J180" s="75"/>
      <c r="K180" s="75"/>
      <c r="L180" s="75"/>
      <c r="M180" s="75"/>
      <c r="N180" s="75"/>
      <c r="O180" s="75"/>
      <c r="P180" s="75"/>
      <c r="Q180" s="75"/>
    </row>
    <row r="181" spans="3:17" x14ac:dyDescent="0.2">
      <c r="C181" s="4" t="e">
        <f>IF('1 Specifikation'!#REF!&lt;&gt;"Ja","","Cirkulär tjänst - "&amp;'1 Specifikation'!#REF!)</f>
        <v>#REF!</v>
      </c>
      <c r="D181" s="4" t="str">
        <f t="array" ref="D181">IFERROR(INDEX($C$156:$C$183,SMALL(IF($C$156:$C$183&lt;&gt;"",ROW($C$156:$C$183)-ROW(C$156)+1),ROWS(D$156:D181))),"")</f>
        <v/>
      </c>
      <c r="F181" s="75"/>
      <c r="G181" s="75"/>
      <c r="H181" s="75"/>
      <c r="I181" s="75"/>
      <c r="J181" s="75"/>
      <c r="K181" s="75"/>
      <c r="L181" s="75"/>
      <c r="M181" s="75"/>
      <c r="N181" s="75"/>
      <c r="O181" s="75"/>
      <c r="P181" s="75"/>
      <c r="Q181" s="75"/>
    </row>
    <row r="182" spans="3:17" x14ac:dyDescent="0.2">
      <c r="C182" s="4" t="e">
        <f>IF('1 Specifikation'!#REF!&lt;&gt;"Ja","","Cirkulär tjänst - "&amp;'1 Specifikation'!#REF!)</f>
        <v>#REF!</v>
      </c>
      <c r="D182" s="4" t="str">
        <f t="array" ref="D182">IFERROR(INDEX($C$156:$C$183,SMALL(IF($C$156:$C$183&lt;&gt;"",ROW($C$156:$C$183)-ROW(C$156)+1),ROWS(D$156:D182))),"")</f>
        <v/>
      </c>
      <c r="F182" s="75"/>
      <c r="G182" s="75"/>
      <c r="H182" s="75"/>
      <c r="I182" s="75"/>
      <c r="J182" s="75"/>
      <c r="K182" s="75"/>
      <c r="L182" s="75"/>
      <c r="M182" s="75"/>
      <c r="N182" s="75"/>
      <c r="O182" s="75"/>
      <c r="P182" s="75"/>
      <c r="Q182" s="75"/>
    </row>
    <row r="183" spans="3:17" x14ac:dyDescent="0.2">
      <c r="C183" s="4" t="e">
        <f>IF('1 Specifikation'!#REF!&lt;&gt;"Ja","","Cirkulär tjänst - "&amp;'1 Specifikation'!#REF!)</f>
        <v>#REF!</v>
      </c>
      <c r="D183" s="4" t="str">
        <f t="array" ref="D183">IFERROR(INDEX($C$156:$C$183,SMALL(IF($C$156:$C$183&lt;&gt;"",ROW($C$156:$C$183)-ROW(C$156)+1),ROWS(D$156:D183))),"")</f>
        <v/>
      </c>
      <c r="F183" s="75"/>
      <c r="G183" s="75"/>
      <c r="H183" s="75"/>
      <c r="I183" s="75"/>
      <c r="J183" s="75"/>
      <c r="K183" s="75"/>
      <c r="L183" s="75"/>
      <c r="M183" s="75"/>
      <c r="N183" s="75"/>
      <c r="O183" s="75"/>
      <c r="P183" s="75"/>
      <c r="Q183" s="75"/>
    </row>
    <row r="185" spans="3:17" x14ac:dyDescent="0.2">
      <c r="F185" s="15" t="s">
        <v>53</v>
      </c>
    </row>
    <row r="186" spans="3:17" x14ac:dyDescent="0.2">
      <c r="F186" s="75"/>
      <c r="G186" s="75"/>
      <c r="H186" s="75"/>
      <c r="I186" s="75"/>
      <c r="J186" s="75"/>
      <c r="K186" s="75"/>
      <c r="L186" s="75"/>
      <c r="M186" s="75"/>
      <c r="N186" s="75"/>
      <c r="O186" s="75"/>
    </row>
    <row r="187" spans="3:17" x14ac:dyDescent="0.2">
      <c r="F187" s="75" t="e">
        <f>'1 Specifikation'!#REF!</f>
        <v>#REF!</v>
      </c>
      <c r="G187" s="75">
        <f t="shared" ref="G187:G206" si="28">IFERROR(FIND("Tjänst",F187),0)</f>
        <v>0</v>
      </c>
      <c r="H187" s="75" t="str">
        <f>IF($G187=0,$N$52,"")</f>
        <v>Varans egenskaper</v>
      </c>
      <c r="I187" s="75" t="str">
        <f>IF($G187=0,$N$53,"")</f>
        <v>Varans hållbarhet</v>
      </c>
      <c r="J187" s="75" t="str">
        <f>IF($G187=0,$N$54,"")</f>
        <v>Varans cirkularitet</v>
      </c>
      <c r="K187" s="75" t="str">
        <f>IF($G187=0,$N$55,"")</f>
        <v>Varans funktionalitet</v>
      </c>
      <c r="L187" s="75" t="str">
        <f>IF($G187=0,$N$56,"")</f>
        <v>Varans estetiska utformning</v>
      </c>
      <c r="M187" s="75" t="str">
        <f>IF($G187=0,$N$57,"")</f>
        <v>Varans anpassning till befintliga möbler och annan inredning</v>
      </c>
      <c r="N187" s="75" t="str">
        <f>IF($G187=0,$N$58,"")</f>
        <v>Varans anpassning till lokalens utformning och funktionalitet</v>
      </c>
      <c r="O187" s="75" t="str">
        <f>IF($G187=0,$N$59,"")</f>
        <v>Leveranstid</v>
      </c>
    </row>
    <row r="188" spans="3:17" x14ac:dyDescent="0.2">
      <c r="F188" s="75" t="e">
        <f>'1 Specifikation'!#REF!</f>
        <v>#REF!</v>
      </c>
      <c r="G188" s="75">
        <f t="shared" si="28"/>
        <v>0</v>
      </c>
      <c r="H188" s="75" t="str">
        <f t="shared" ref="H188:H206" si="29">IF($G188=0,$N$52,"")</f>
        <v>Varans egenskaper</v>
      </c>
      <c r="I188" s="75" t="str">
        <f t="shared" ref="I188:I206" si="30">IF($G188=0,$N$53,"")</f>
        <v>Varans hållbarhet</v>
      </c>
      <c r="J188" s="75" t="str">
        <f t="shared" ref="J188:J206" si="31">IF($G188=0,$N$54,"")</f>
        <v>Varans cirkularitet</v>
      </c>
      <c r="K188" s="75" t="str">
        <f t="shared" ref="K188:K206" si="32">IF($G188=0,$N$55,"")</f>
        <v>Varans funktionalitet</v>
      </c>
      <c r="L188" s="75" t="str">
        <f t="shared" ref="L188:L206" si="33">IF($G188=0,$N$56,"")</f>
        <v>Varans estetiska utformning</v>
      </c>
      <c r="M188" s="75" t="str">
        <f t="shared" ref="M188:M206" si="34">IF($G188=0,$N$57,"")</f>
        <v>Varans anpassning till befintliga möbler och annan inredning</v>
      </c>
      <c r="N188" s="75" t="str">
        <f t="shared" ref="N188:N206" si="35">IF($G188=0,$N$58,"")</f>
        <v>Varans anpassning till lokalens utformning och funktionalitet</v>
      </c>
      <c r="O188" s="75" t="str">
        <f t="shared" ref="O188:O206" si="36">IF($G188=0,$N$59,"")</f>
        <v>Leveranstid</v>
      </c>
    </row>
    <row r="189" spans="3:17" x14ac:dyDescent="0.2">
      <c r="F189" s="75" t="e">
        <f>'1 Specifikation'!#REF!</f>
        <v>#REF!</v>
      </c>
      <c r="G189" s="75">
        <f t="shared" si="28"/>
        <v>0</v>
      </c>
      <c r="H189" s="75" t="str">
        <f t="shared" si="29"/>
        <v>Varans egenskaper</v>
      </c>
      <c r="I189" s="75" t="str">
        <f t="shared" si="30"/>
        <v>Varans hållbarhet</v>
      </c>
      <c r="J189" s="75" t="str">
        <f t="shared" si="31"/>
        <v>Varans cirkularitet</v>
      </c>
      <c r="K189" s="75" t="str">
        <f t="shared" si="32"/>
        <v>Varans funktionalitet</v>
      </c>
      <c r="L189" s="75" t="str">
        <f t="shared" si="33"/>
        <v>Varans estetiska utformning</v>
      </c>
      <c r="M189" s="75" t="str">
        <f t="shared" si="34"/>
        <v>Varans anpassning till befintliga möbler och annan inredning</v>
      </c>
      <c r="N189" s="75" t="str">
        <f t="shared" si="35"/>
        <v>Varans anpassning till lokalens utformning och funktionalitet</v>
      </c>
      <c r="O189" s="75" t="str">
        <f t="shared" si="36"/>
        <v>Leveranstid</v>
      </c>
    </row>
    <row r="190" spans="3:17" x14ac:dyDescent="0.2">
      <c r="F190" s="75" t="e">
        <f>'1 Specifikation'!#REF!</f>
        <v>#REF!</v>
      </c>
      <c r="G190" s="75">
        <f t="shared" si="28"/>
        <v>0</v>
      </c>
      <c r="H190" s="75" t="str">
        <f t="shared" si="29"/>
        <v>Varans egenskaper</v>
      </c>
      <c r="I190" s="75" t="str">
        <f t="shared" si="30"/>
        <v>Varans hållbarhet</v>
      </c>
      <c r="J190" s="75" t="str">
        <f t="shared" si="31"/>
        <v>Varans cirkularitet</v>
      </c>
      <c r="K190" s="75" t="str">
        <f t="shared" si="32"/>
        <v>Varans funktionalitet</v>
      </c>
      <c r="L190" s="75" t="str">
        <f t="shared" si="33"/>
        <v>Varans estetiska utformning</v>
      </c>
      <c r="M190" s="75" t="str">
        <f t="shared" si="34"/>
        <v>Varans anpassning till befintliga möbler och annan inredning</v>
      </c>
      <c r="N190" s="75" t="str">
        <f t="shared" si="35"/>
        <v>Varans anpassning till lokalens utformning och funktionalitet</v>
      </c>
      <c r="O190" s="75" t="str">
        <f t="shared" si="36"/>
        <v>Leveranstid</v>
      </c>
    </row>
    <row r="191" spans="3:17" x14ac:dyDescent="0.2">
      <c r="F191" s="75" t="e">
        <f>'1 Specifikation'!#REF!</f>
        <v>#REF!</v>
      </c>
      <c r="G191" s="75">
        <f t="shared" si="28"/>
        <v>0</v>
      </c>
      <c r="H191" s="75" t="str">
        <f t="shared" si="29"/>
        <v>Varans egenskaper</v>
      </c>
      <c r="I191" s="75" t="str">
        <f t="shared" si="30"/>
        <v>Varans hållbarhet</v>
      </c>
      <c r="J191" s="75" t="str">
        <f t="shared" si="31"/>
        <v>Varans cirkularitet</v>
      </c>
      <c r="K191" s="75" t="str">
        <f t="shared" si="32"/>
        <v>Varans funktionalitet</v>
      </c>
      <c r="L191" s="75" t="str">
        <f t="shared" si="33"/>
        <v>Varans estetiska utformning</v>
      </c>
      <c r="M191" s="75" t="str">
        <f t="shared" si="34"/>
        <v>Varans anpassning till befintliga möbler och annan inredning</v>
      </c>
      <c r="N191" s="75" t="str">
        <f t="shared" si="35"/>
        <v>Varans anpassning till lokalens utformning och funktionalitet</v>
      </c>
      <c r="O191" s="75" t="str">
        <f t="shared" si="36"/>
        <v>Leveranstid</v>
      </c>
    </row>
    <row r="192" spans="3:17" x14ac:dyDescent="0.2">
      <c r="F192" s="75" t="e">
        <f>'1 Specifikation'!#REF!</f>
        <v>#REF!</v>
      </c>
      <c r="G192" s="75">
        <f t="shared" si="28"/>
        <v>0</v>
      </c>
      <c r="H192" s="75" t="str">
        <f t="shared" si="29"/>
        <v>Varans egenskaper</v>
      </c>
      <c r="I192" s="75" t="str">
        <f t="shared" si="30"/>
        <v>Varans hållbarhet</v>
      </c>
      <c r="J192" s="75" t="str">
        <f t="shared" si="31"/>
        <v>Varans cirkularitet</v>
      </c>
      <c r="K192" s="75" t="str">
        <f t="shared" si="32"/>
        <v>Varans funktionalitet</v>
      </c>
      <c r="L192" s="75" t="str">
        <f t="shared" si="33"/>
        <v>Varans estetiska utformning</v>
      </c>
      <c r="M192" s="75" t="str">
        <f t="shared" si="34"/>
        <v>Varans anpassning till befintliga möbler och annan inredning</v>
      </c>
      <c r="N192" s="75" t="str">
        <f t="shared" si="35"/>
        <v>Varans anpassning till lokalens utformning och funktionalitet</v>
      </c>
      <c r="O192" s="75" t="str">
        <f t="shared" si="36"/>
        <v>Leveranstid</v>
      </c>
    </row>
    <row r="193" spans="6:15" x14ac:dyDescent="0.2">
      <c r="F193" s="75" t="e">
        <f>'1 Specifikation'!#REF!</f>
        <v>#REF!</v>
      </c>
      <c r="G193" s="75">
        <f t="shared" si="28"/>
        <v>0</v>
      </c>
      <c r="H193" s="75" t="str">
        <f t="shared" si="29"/>
        <v>Varans egenskaper</v>
      </c>
      <c r="I193" s="75" t="str">
        <f t="shared" si="30"/>
        <v>Varans hållbarhet</v>
      </c>
      <c r="J193" s="75" t="str">
        <f t="shared" si="31"/>
        <v>Varans cirkularitet</v>
      </c>
      <c r="K193" s="75" t="str">
        <f t="shared" si="32"/>
        <v>Varans funktionalitet</v>
      </c>
      <c r="L193" s="75" t="str">
        <f t="shared" si="33"/>
        <v>Varans estetiska utformning</v>
      </c>
      <c r="M193" s="75" t="str">
        <f t="shared" si="34"/>
        <v>Varans anpassning till befintliga möbler och annan inredning</v>
      </c>
      <c r="N193" s="75" t="str">
        <f t="shared" si="35"/>
        <v>Varans anpassning till lokalens utformning och funktionalitet</v>
      </c>
      <c r="O193" s="75" t="str">
        <f t="shared" si="36"/>
        <v>Leveranstid</v>
      </c>
    </row>
    <row r="194" spans="6:15" x14ac:dyDescent="0.2">
      <c r="F194" s="75" t="e">
        <f>'1 Specifikation'!#REF!</f>
        <v>#REF!</v>
      </c>
      <c r="G194" s="75">
        <f t="shared" si="28"/>
        <v>0</v>
      </c>
      <c r="H194" s="75" t="str">
        <f t="shared" si="29"/>
        <v>Varans egenskaper</v>
      </c>
      <c r="I194" s="75" t="str">
        <f t="shared" si="30"/>
        <v>Varans hållbarhet</v>
      </c>
      <c r="J194" s="75" t="str">
        <f t="shared" si="31"/>
        <v>Varans cirkularitet</v>
      </c>
      <c r="K194" s="75" t="str">
        <f t="shared" si="32"/>
        <v>Varans funktionalitet</v>
      </c>
      <c r="L194" s="75" t="str">
        <f t="shared" si="33"/>
        <v>Varans estetiska utformning</v>
      </c>
      <c r="M194" s="75" t="str">
        <f t="shared" si="34"/>
        <v>Varans anpassning till befintliga möbler och annan inredning</v>
      </c>
      <c r="N194" s="75" t="str">
        <f t="shared" si="35"/>
        <v>Varans anpassning till lokalens utformning och funktionalitet</v>
      </c>
      <c r="O194" s="75" t="str">
        <f t="shared" si="36"/>
        <v>Leveranstid</v>
      </c>
    </row>
    <row r="195" spans="6:15" x14ac:dyDescent="0.2">
      <c r="F195" s="75" t="e">
        <f>'1 Specifikation'!#REF!</f>
        <v>#REF!</v>
      </c>
      <c r="G195" s="75">
        <f t="shared" si="28"/>
        <v>0</v>
      </c>
      <c r="H195" s="75" t="str">
        <f t="shared" si="29"/>
        <v>Varans egenskaper</v>
      </c>
      <c r="I195" s="75" t="str">
        <f t="shared" si="30"/>
        <v>Varans hållbarhet</v>
      </c>
      <c r="J195" s="75" t="str">
        <f t="shared" si="31"/>
        <v>Varans cirkularitet</v>
      </c>
      <c r="K195" s="75" t="str">
        <f t="shared" si="32"/>
        <v>Varans funktionalitet</v>
      </c>
      <c r="L195" s="75" t="str">
        <f t="shared" si="33"/>
        <v>Varans estetiska utformning</v>
      </c>
      <c r="M195" s="75" t="str">
        <f t="shared" si="34"/>
        <v>Varans anpassning till befintliga möbler och annan inredning</v>
      </c>
      <c r="N195" s="75" t="str">
        <f t="shared" si="35"/>
        <v>Varans anpassning till lokalens utformning och funktionalitet</v>
      </c>
      <c r="O195" s="75" t="str">
        <f t="shared" si="36"/>
        <v>Leveranstid</v>
      </c>
    </row>
    <row r="196" spans="6:15" x14ac:dyDescent="0.2">
      <c r="F196" s="75" t="e">
        <f>'1 Specifikation'!#REF!</f>
        <v>#REF!</v>
      </c>
      <c r="G196" s="75">
        <f t="shared" si="28"/>
        <v>0</v>
      </c>
      <c r="H196" s="75" t="str">
        <f t="shared" si="29"/>
        <v>Varans egenskaper</v>
      </c>
      <c r="I196" s="75" t="str">
        <f t="shared" si="30"/>
        <v>Varans hållbarhet</v>
      </c>
      <c r="J196" s="75" t="str">
        <f t="shared" si="31"/>
        <v>Varans cirkularitet</v>
      </c>
      <c r="K196" s="75" t="str">
        <f t="shared" si="32"/>
        <v>Varans funktionalitet</v>
      </c>
      <c r="L196" s="75" t="str">
        <f t="shared" si="33"/>
        <v>Varans estetiska utformning</v>
      </c>
      <c r="M196" s="75" t="str">
        <f t="shared" si="34"/>
        <v>Varans anpassning till befintliga möbler och annan inredning</v>
      </c>
      <c r="N196" s="75" t="str">
        <f t="shared" si="35"/>
        <v>Varans anpassning till lokalens utformning och funktionalitet</v>
      </c>
      <c r="O196" s="75" t="str">
        <f t="shared" si="36"/>
        <v>Leveranstid</v>
      </c>
    </row>
    <row r="197" spans="6:15" x14ac:dyDescent="0.2">
      <c r="F197" s="75" t="e">
        <f>'1 Specifikation'!#REF!</f>
        <v>#REF!</v>
      </c>
      <c r="G197" s="75">
        <f t="shared" si="28"/>
        <v>0</v>
      </c>
      <c r="H197" s="75" t="str">
        <f t="shared" si="29"/>
        <v>Varans egenskaper</v>
      </c>
      <c r="I197" s="75" t="str">
        <f t="shared" si="30"/>
        <v>Varans hållbarhet</v>
      </c>
      <c r="J197" s="75" t="str">
        <f t="shared" si="31"/>
        <v>Varans cirkularitet</v>
      </c>
      <c r="K197" s="75" t="str">
        <f t="shared" si="32"/>
        <v>Varans funktionalitet</v>
      </c>
      <c r="L197" s="75" t="str">
        <f t="shared" si="33"/>
        <v>Varans estetiska utformning</v>
      </c>
      <c r="M197" s="75" t="str">
        <f t="shared" si="34"/>
        <v>Varans anpassning till befintliga möbler och annan inredning</v>
      </c>
      <c r="N197" s="75" t="str">
        <f t="shared" si="35"/>
        <v>Varans anpassning till lokalens utformning och funktionalitet</v>
      </c>
      <c r="O197" s="75" t="str">
        <f t="shared" si="36"/>
        <v>Leveranstid</v>
      </c>
    </row>
    <row r="198" spans="6:15" x14ac:dyDescent="0.2">
      <c r="F198" s="75" t="e">
        <f>'1 Specifikation'!#REF!</f>
        <v>#REF!</v>
      </c>
      <c r="G198" s="75">
        <f t="shared" si="28"/>
        <v>0</v>
      </c>
      <c r="H198" s="75" t="str">
        <f t="shared" si="29"/>
        <v>Varans egenskaper</v>
      </c>
      <c r="I198" s="75" t="str">
        <f t="shared" si="30"/>
        <v>Varans hållbarhet</v>
      </c>
      <c r="J198" s="75" t="str">
        <f t="shared" si="31"/>
        <v>Varans cirkularitet</v>
      </c>
      <c r="K198" s="75" t="str">
        <f t="shared" si="32"/>
        <v>Varans funktionalitet</v>
      </c>
      <c r="L198" s="75" t="str">
        <f t="shared" si="33"/>
        <v>Varans estetiska utformning</v>
      </c>
      <c r="M198" s="75" t="str">
        <f t="shared" si="34"/>
        <v>Varans anpassning till befintliga möbler och annan inredning</v>
      </c>
      <c r="N198" s="75" t="str">
        <f t="shared" si="35"/>
        <v>Varans anpassning till lokalens utformning och funktionalitet</v>
      </c>
      <c r="O198" s="75" t="str">
        <f t="shared" si="36"/>
        <v>Leveranstid</v>
      </c>
    </row>
    <row r="199" spans="6:15" x14ac:dyDescent="0.2">
      <c r="F199" s="75" t="e">
        <f>'1 Specifikation'!#REF!</f>
        <v>#REF!</v>
      </c>
      <c r="G199" s="75">
        <f t="shared" si="28"/>
        <v>0</v>
      </c>
      <c r="H199" s="75" t="str">
        <f t="shared" si="29"/>
        <v>Varans egenskaper</v>
      </c>
      <c r="I199" s="75" t="str">
        <f t="shared" si="30"/>
        <v>Varans hållbarhet</v>
      </c>
      <c r="J199" s="75" t="str">
        <f t="shared" si="31"/>
        <v>Varans cirkularitet</v>
      </c>
      <c r="K199" s="75" t="str">
        <f t="shared" si="32"/>
        <v>Varans funktionalitet</v>
      </c>
      <c r="L199" s="75" t="str">
        <f t="shared" si="33"/>
        <v>Varans estetiska utformning</v>
      </c>
      <c r="M199" s="75" t="str">
        <f t="shared" si="34"/>
        <v>Varans anpassning till befintliga möbler och annan inredning</v>
      </c>
      <c r="N199" s="75" t="str">
        <f t="shared" si="35"/>
        <v>Varans anpassning till lokalens utformning och funktionalitet</v>
      </c>
      <c r="O199" s="75" t="str">
        <f t="shared" si="36"/>
        <v>Leveranstid</v>
      </c>
    </row>
    <row r="200" spans="6:15" x14ac:dyDescent="0.2">
      <c r="F200" s="75" t="e">
        <f>'1 Specifikation'!#REF!</f>
        <v>#REF!</v>
      </c>
      <c r="G200" s="75">
        <f t="shared" si="28"/>
        <v>0</v>
      </c>
      <c r="H200" s="75" t="str">
        <f t="shared" si="29"/>
        <v>Varans egenskaper</v>
      </c>
      <c r="I200" s="75" t="str">
        <f t="shared" si="30"/>
        <v>Varans hållbarhet</v>
      </c>
      <c r="J200" s="75" t="str">
        <f t="shared" si="31"/>
        <v>Varans cirkularitet</v>
      </c>
      <c r="K200" s="75" t="str">
        <f t="shared" si="32"/>
        <v>Varans funktionalitet</v>
      </c>
      <c r="L200" s="75" t="str">
        <f t="shared" si="33"/>
        <v>Varans estetiska utformning</v>
      </c>
      <c r="M200" s="75" t="str">
        <f t="shared" si="34"/>
        <v>Varans anpassning till befintliga möbler och annan inredning</v>
      </c>
      <c r="N200" s="75" t="str">
        <f t="shared" si="35"/>
        <v>Varans anpassning till lokalens utformning och funktionalitet</v>
      </c>
      <c r="O200" s="75" t="str">
        <f t="shared" si="36"/>
        <v>Leveranstid</v>
      </c>
    </row>
    <row r="201" spans="6:15" x14ac:dyDescent="0.2">
      <c r="F201" s="75" t="e">
        <f>'1 Specifikation'!#REF!</f>
        <v>#REF!</v>
      </c>
      <c r="G201" s="75">
        <f t="shared" si="28"/>
        <v>0</v>
      </c>
      <c r="H201" s="75" t="str">
        <f t="shared" si="29"/>
        <v>Varans egenskaper</v>
      </c>
      <c r="I201" s="75" t="str">
        <f t="shared" si="30"/>
        <v>Varans hållbarhet</v>
      </c>
      <c r="J201" s="75" t="str">
        <f t="shared" si="31"/>
        <v>Varans cirkularitet</v>
      </c>
      <c r="K201" s="75" t="str">
        <f t="shared" si="32"/>
        <v>Varans funktionalitet</v>
      </c>
      <c r="L201" s="75" t="str">
        <f t="shared" si="33"/>
        <v>Varans estetiska utformning</v>
      </c>
      <c r="M201" s="75" t="str">
        <f t="shared" si="34"/>
        <v>Varans anpassning till befintliga möbler och annan inredning</v>
      </c>
      <c r="N201" s="75" t="str">
        <f t="shared" si="35"/>
        <v>Varans anpassning till lokalens utformning och funktionalitet</v>
      </c>
      <c r="O201" s="75" t="str">
        <f t="shared" si="36"/>
        <v>Leveranstid</v>
      </c>
    </row>
    <row r="202" spans="6:15" x14ac:dyDescent="0.2">
      <c r="F202" s="75" t="e">
        <f>'1 Specifikation'!#REF!</f>
        <v>#REF!</v>
      </c>
      <c r="G202" s="75">
        <f t="shared" si="28"/>
        <v>0</v>
      </c>
      <c r="H202" s="75" t="str">
        <f t="shared" si="29"/>
        <v>Varans egenskaper</v>
      </c>
      <c r="I202" s="75" t="str">
        <f t="shared" si="30"/>
        <v>Varans hållbarhet</v>
      </c>
      <c r="J202" s="75" t="str">
        <f t="shared" si="31"/>
        <v>Varans cirkularitet</v>
      </c>
      <c r="K202" s="75" t="str">
        <f t="shared" si="32"/>
        <v>Varans funktionalitet</v>
      </c>
      <c r="L202" s="75" t="str">
        <f t="shared" si="33"/>
        <v>Varans estetiska utformning</v>
      </c>
      <c r="M202" s="75" t="str">
        <f t="shared" si="34"/>
        <v>Varans anpassning till befintliga möbler och annan inredning</v>
      </c>
      <c r="N202" s="75" t="str">
        <f t="shared" si="35"/>
        <v>Varans anpassning till lokalens utformning och funktionalitet</v>
      </c>
      <c r="O202" s="75" t="str">
        <f t="shared" si="36"/>
        <v>Leveranstid</v>
      </c>
    </row>
    <row r="203" spans="6:15" x14ac:dyDescent="0.2">
      <c r="F203" s="75" t="e">
        <f>'1 Specifikation'!#REF!</f>
        <v>#REF!</v>
      </c>
      <c r="G203" s="75">
        <f t="shared" si="28"/>
        <v>0</v>
      </c>
      <c r="H203" s="75" t="str">
        <f t="shared" si="29"/>
        <v>Varans egenskaper</v>
      </c>
      <c r="I203" s="75" t="str">
        <f t="shared" si="30"/>
        <v>Varans hållbarhet</v>
      </c>
      <c r="J203" s="75" t="str">
        <f t="shared" si="31"/>
        <v>Varans cirkularitet</v>
      </c>
      <c r="K203" s="75" t="str">
        <f t="shared" si="32"/>
        <v>Varans funktionalitet</v>
      </c>
      <c r="L203" s="75" t="str">
        <f t="shared" si="33"/>
        <v>Varans estetiska utformning</v>
      </c>
      <c r="M203" s="75" t="str">
        <f t="shared" si="34"/>
        <v>Varans anpassning till befintliga möbler och annan inredning</v>
      </c>
      <c r="N203" s="75" t="str">
        <f t="shared" si="35"/>
        <v>Varans anpassning till lokalens utformning och funktionalitet</v>
      </c>
      <c r="O203" s="75" t="str">
        <f t="shared" si="36"/>
        <v>Leveranstid</v>
      </c>
    </row>
    <row r="204" spans="6:15" x14ac:dyDescent="0.2">
      <c r="F204" s="75" t="e">
        <f>'1 Specifikation'!#REF!</f>
        <v>#REF!</v>
      </c>
      <c r="G204" s="75">
        <f t="shared" si="28"/>
        <v>0</v>
      </c>
      <c r="H204" s="75" t="str">
        <f t="shared" si="29"/>
        <v>Varans egenskaper</v>
      </c>
      <c r="I204" s="75" t="str">
        <f t="shared" si="30"/>
        <v>Varans hållbarhet</v>
      </c>
      <c r="J204" s="75" t="str">
        <f t="shared" si="31"/>
        <v>Varans cirkularitet</v>
      </c>
      <c r="K204" s="75" t="str">
        <f t="shared" si="32"/>
        <v>Varans funktionalitet</v>
      </c>
      <c r="L204" s="75" t="str">
        <f t="shared" si="33"/>
        <v>Varans estetiska utformning</v>
      </c>
      <c r="M204" s="75" t="str">
        <f t="shared" si="34"/>
        <v>Varans anpassning till befintliga möbler och annan inredning</v>
      </c>
      <c r="N204" s="75" t="str">
        <f t="shared" si="35"/>
        <v>Varans anpassning till lokalens utformning och funktionalitet</v>
      </c>
      <c r="O204" s="75" t="str">
        <f t="shared" si="36"/>
        <v>Leveranstid</v>
      </c>
    </row>
    <row r="205" spans="6:15" x14ac:dyDescent="0.2">
      <c r="F205" s="75" t="e">
        <f>'1 Specifikation'!#REF!</f>
        <v>#REF!</v>
      </c>
      <c r="G205" s="75">
        <f t="shared" si="28"/>
        <v>0</v>
      </c>
      <c r="H205" s="75" t="str">
        <f t="shared" si="29"/>
        <v>Varans egenskaper</v>
      </c>
      <c r="I205" s="75" t="str">
        <f t="shared" si="30"/>
        <v>Varans hållbarhet</v>
      </c>
      <c r="J205" s="75" t="str">
        <f t="shared" si="31"/>
        <v>Varans cirkularitet</v>
      </c>
      <c r="K205" s="75" t="str">
        <f t="shared" si="32"/>
        <v>Varans funktionalitet</v>
      </c>
      <c r="L205" s="75" t="str">
        <f t="shared" si="33"/>
        <v>Varans estetiska utformning</v>
      </c>
      <c r="M205" s="75" t="str">
        <f t="shared" si="34"/>
        <v>Varans anpassning till befintliga möbler och annan inredning</v>
      </c>
      <c r="N205" s="75" t="str">
        <f t="shared" si="35"/>
        <v>Varans anpassning till lokalens utformning och funktionalitet</v>
      </c>
      <c r="O205" s="75" t="str">
        <f t="shared" si="36"/>
        <v>Leveranstid</v>
      </c>
    </row>
    <row r="206" spans="6:15" x14ac:dyDescent="0.2">
      <c r="F206" s="75" t="e">
        <f>'1 Specifikation'!#REF!</f>
        <v>#REF!</v>
      </c>
      <c r="G206" s="75">
        <f t="shared" si="28"/>
        <v>0</v>
      </c>
      <c r="H206" s="75" t="str">
        <f t="shared" si="29"/>
        <v>Varans egenskaper</v>
      </c>
      <c r="I206" s="75" t="str">
        <f t="shared" si="30"/>
        <v>Varans hållbarhet</v>
      </c>
      <c r="J206" s="75" t="str">
        <f t="shared" si="31"/>
        <v>Varans cirkularitet</v>
      </c>
      <c r="K206" s="75" t="str">
        <f t="shared" si="32"/>
        <v>Varans funktionalitet</v>
      </c>
      <c r="L206" s="75" t="str">
        <f t="shared" si="33"/>
        <v>Varans estetiska utformning</v>
      </c>
      <c r="M206" s="75" t="str">
        <f t="shared" si="34"/>
        <v>Varans anpassning till befintliga möbler och annan inredning</v>
      </c>
      <c r="N206" s="75" t="str">
        <f t="shared" si="35"/>
        <v>Varans anpassning till lokalens utformning och funktionalitet</v>
      </c>
      <c r="O206" s="75" t="str">
        <f t="shared" si="36"/>
        <v>Leveranstid</v>
      </c>
    </row>
    <row r="207" spans="6:15" x14ac:dyDescent="0.2">
      <c r="F207" s="75"/>
      <c r="G207" s="75"/>
      <c r="H207" s="75"/>
      <c r="I207" s="75"/>
      <c r="J207" s="75"/>
      <c r="K207" s="75"/>
      <c r="L207" s="75"/>
      <c r="M207" s="75"/>
      <c r="N207" s="75"/>
      <c r="O207" s="75"/>
    </row>
    <row r="208" spans="6:15" x14ac:dyDescent="0.2">
      <c r="F208" s="75"/>
      <c r="G208" s="75"/>
      <c r="H208" s="75"/>
      <c r="I208" s="75"/>
      <c r="J208" s="75"/>
      <c r="K208" s="75"/>
      <c r="L208" s="75"/>
      <c r="M208" s="75"/>
      <c r="N208" s="75"/>
      <c r="O208" s="75"/>
    </row>
    <row r="209" spans="6:15" x14ac:dyDescent="0.2">
      <c r="F209" s="75"/>
      <c r="G209" s="75"/>
      <c r="H209" s="75"/>
      <c r="I209" s="75"/>
      <c r="J209" s="75"/>
      <c r="K209" s="75"/>
      <c r="L209" s="75"/>
      <c r="M209" s="75"/>
      <c r="N209" s="75"/>
      <c r="O209" s="75"/>
    </row>
    <row r="210" spans="6:15" x14ac:dyDescent="0.2">
      <c r="F210" s="75"/>
      <c r="G210" s="75"/>
      <c r="H210" s="75"/>
      <c r="I210" s="75"/>
      <c r="J210" s="75"/>
      <c r="K210" s="75"/>
      <c r="L210" s="75"/>
      <c r="M210" s="75"/>
      <c r="N210" s="75"/>
      <c r="O210" s="75"/>
    </row>
    <row r="211" spans="6:15" x14ac:dyDescent="0.2">
      <c r="F211" s="75"/>
      <c r="G211" s="75"/>
      <c r="H211" s="75"/>
      <c r="I211" s="75"/>
      <c r="J211" s="75"/>
      <c r="K211" s="75"/>
      <c r="L211" s="75"/>
      <c r="M211" s="75"/>
      <c r="N211" s="75"/>
      <c r="O211" s="75"/>
    </row>
    <row r="212" spans="6:15" x14ac:dyDescent="0.2">
      <c r="F212" s="75"/>
      <c r="G212" s="75"/>
      <c r="H212" s="75"/>
      <c r="I212" s="75"/>
      <c r="J212" s="75"/>
      <c r="K212" s="75"/>
      <c r="L212" s="75"/>
      <c r="M212" s="75"/>
      <c r="N212" s="75"/>
      <c r="O212" s="75"/>
    </row>
    <row r="213" spans="6:15" x14ac:dyDescent="0.2">
      <c r="F213" s="75"/>
      <c r="G213" s="75"/>
      <c r="H213" s="75"/>
      <c r="I213" s="75"/>
      <c r="J213" s="75"/>
      <c r="K213" s="75"/>
      <c r="L213" s="75"/>
      <c r="M213" s="75"/>
      <c r="N213" s="75"/>
      <c r="O213" s="75"/>
    </row>
  </sheetData>
  <sheetProtection algorithmName="SHA-512" hashValue="ynPpnJCOsmlsKx3WHA5O6LxyrrwYC882lc43a9KQE20ou9IrE0HnO1jF51gc4RNQCtN91FZsk12FklxhR/L3zQ==" saltValue="UZwXk3Tzxv8+0CKp7yJHHg==" spinCount="100000" sheet="1" objects="1" scenarios="1" selectLockedCells="1"/>
  <phoneticPr fontId="14" type="noConversion"/>
  <pageMargins left="0.7" right="0.7" top="0.75" bottom="0.75" header="0.3" footer="0.3"/>
  <pageSetup paperSize="9" scale="29"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R10"/>
  <sheetViews>
    <sheetView zoomScaleNormal="100" workbookViewId="0"/>
  </sheetViews>
  <sheetFormatPr defaultColWidth="9.140625" defaultRowHeight="12.75" x14ac:dyDescent="0.2"/>
  <cols>
    <col min="1" max="1" width="9.140625" style="40"/>
    <col min="2" max="2" width="15" style="40" bestFit="1" customWidth="1"/>
    <col min="3" max="3" width="12.28515625" style="40" bestFit="1" customWidth="1"/>
    <col min="4" max="4" width="9.140625" style="40"/>
    <col min="5" max="5" width="16.85546875" style="40" customWidth="1"/>
    <col min="6" max="16" width="9.140625" style="40"/>
    <col min="17" max="17" width="24.85546875" style="40" bestFit="1" customWidth="1"/>
    <col min="18" max="16384" width="9.140625" style="40"/>
  </cols>
  <sheetData>
    <row r="1" spans="1:18" x14ac:dyDescent="0.2">
      <c r="A1" s="40" t="s">
        <v>108</v>
      </c>
      <c r="B1" s="40" t="b">
        <v>0</v>
      </c>
    </row>
    <row r="2" spans="1:18" x14ac:dyDescent="0.2">
      <c r="A2" s="52" t="s">
        <v>9</v>
      </c>
      <c r="B2" s="2" t="s">
        <v>139</v>
      </c>
      <c r="C2" s="2"/>
      <c r="D2" s="40">
        <v>1</v>
      </c>
      <c r="E2" s="53" t="str">
        <f>INDEX(E3:E5,D2)</f>
        <v>Adminläge! Klicka här för att låsa vita celler.</v>
      </c>
      <c r="P2" s="40" t="s">
        <v>569</v>
      </c>
    </row>
    <row r="3" spans="1:18" x14ac:dyDescent="0.2">
      <c r="A3" s="52" t="s">
        <v>10</v>
      </c>
      <c r="B3" s="50" t="s">
        <v>139</v>
      </c>
      <c r="C3" s="2"/>
      <c r="E3" s="2" t="s">
        <v>137</v>
      </c>
      <c r="N3" s="40" t="s">
        <v>594</v>
      </c>
    </row>
    <row r="4" spans="1:18" x14ac:dyDescent="0.2">
      <c r="A4" s="52" t="s">
        <v>11</v>
      </c>
      <c r="B4" s="51" t="s">
        <v>139</v>
      </c>
      <c r="C4" s="2" t="s">
        <v>16</v>
      </c>
      <c r="E4" s="53" t="s">
        <v>135</v>
      </c>
      <c r="N4" s="40" t="str" cm="1">
        <f t="array" ref="N4">INDEX($P$5:$P$28,COUNTA($P$5:$P$28))</f>
        <v>1.0</v>
      </c>
      <c r="P4" s="40" t="s">
        <v>570</v>
      </c>
      <c r="Q4" s="40" t="s">
        <v>572</v>
      </c>
      <c r="R4" s="40" t="s">
        <v>573</v>
      </c>
    </row>
    <row r="5" spans="1:18" x14ac:dyDescent="0.2">
      <c r="A5" s="52" t="s">
        <v>12</v>
      </c>
      <c r="B5" s="44" t="s">
        <v>13</v>
      </c>
      <c r="C5" s="2" t="s">
        <v>109</v>
      </c>
      <c r="E5" s="53" t="s">
        <v>136</v>
      </c>
      <c r="P5" s="40" t="s">
        <v>571</v>
      </c>
      <c r="Q5" s="40" t="s">
        <v>574</v>
      </c>
      <c r="R5" s="40" t="s">
        <v>575</v>
      </c>
    </row>
    <row r="6" spans="1:18" x14ac:dyDescent="0.2">
      <c r="A6" s="52"/>
      <c r="B6" s="41"/>
      <c r="C6" s="2" t="s">
        <v>14</v>
      </c>
      <c r="F6" s="54"/>
      <c r="P6" s="40" t="s">
        <v>620</v>
      </c>
      <c r="Q6" s="40" t="s">
        <v>621</v>
      </c>
      <c r="R6" s="40" t="s">
        <v>575</v>
      </c>
    </row>
    <row r="7" spans="1:18" x14ac:dyDescent="0.2">
      <c r="A7" s="52"/>
      <c r="B7" s="42"/>
      <c r="C7" s="2" t="s">
        <v>15</v>
      </c>
      <c r="E7" s="40" t="s">
        <v>155</v>
      </c>
      <c r="P7" s="40" t="s">
        <v>622</v>
      </c>
      <c r="Q7" s="40" t="s">
        <v>623</v>
      </c>
      <c r="R7" s="40" t="s">
        <v>575</v>
      </c>
    </row>
    <row r="8" spans="1:18" x14ac:dyDescent="0.2">
      <c r="A8" s="52"/>
      <c r="B8" s="43"/>
      <c r="C8" s="2" t="s">
        <v>17</v>
      </c>
      <c r="E8" s="40">
        <f>VALUE(IF(ISNUMBER(SEARCH("2",DpDwnTDV))=TRUE,"2","1"))</f>
        <v>1</v>
      </c>
      <c r="P8" s="40" t="s">
        <v>624</v>
      </c>
      <c r="Q8" s="40" t="s">
        <v>625</v>
      </c>
      <c r="R8" s="40" t="s">
        <v>575</v>
      </c>
    </row>
    <row r="9" spans="1:18" x14ac:dyDescent="0.2">
      <c r="A9" s="52"/>
      <c r="B9" s="3"/>
      <c r="C9" s="2" t="s">
        <v>18</v>
      </c>
      <c r="E9" s="40" t="str">
        <f>"Alt"&amp;IF(ISNUMBER(SEARCH("1",DpDwnUtvddrop))=TRUE,"1",IF(ISNUMBER(SEARCH("2",DpDwnUtvddrop))=TRUE,"2",IF(ISNUMBER(SEARCH("3",DpDwnUtvddrop))=TRUE,"3",IF(ISNUMBER(SEARCH("4",DpDwnUtvddrop))=TRUE,"4"))))</f>
        <v>AltFALSE</v>
      </c>
    </row>
    <row r="10" spans="1:18" x14ac:dyDescent="0.2">
      <c r="A10" s="2"/>
      <c r="B10" s="2"/>
      <c r="C10" s="2"/>
    </row>
  </sheetData>
  <sheetProtection algorithmName="SHA-512" hashValue="ynJvOtRYmABGwwSW72/qSfq/MMgo5r4hsPsuy7M5jXPuirSLEwMJ0MLeFhQtJlbtM8Huznm6B4mb7IQgYmhV9w==" saltValue="sJPJVZFzAO4EaL6Hdzk7bw=="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dc1ecffb87dce435b1e7fa360850c8c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85765a5b03855f3e45323f614b41726f"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03765042-8543-4770-AF26-506158E022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E3FAC7-0176-4C1E-90D5-143FF2D399E9}">
  <ds:schemaRefs>
    <ds:schemaRef ds:uri="http://schemas.microsoft.com/sharepoint/v3/contenttype/forms"/>
  </ds:schemaRefs>
</ds:datastoreItem>
</file>

<file path=customXml/itemProps3.xml><?xml version="1.0" encoding="utf-8"?>
<ds:datastoreItem xmlns:ds="http://schemas.openxmlformats.org/officeDocument/2006/customXml" ds:itemID="{76933797-4CBD-41AA-8872-89203239EF82}">
  <ds:schemaRefs>
    <ds:schemaRef ds:uri="http://schemas.microsoft.com/office/2006/documentManagement/types"/>
    <ds:schemaRef ds:uri="http://schemas.microsoft.com/office/infopath/2007/PartnerControls"/>
    <ds:schemaRef ds:uri="http://purl.org/dc/terms/"/>
    <ds:schemaRef ds:uri="d7532cd0-e888-47d6-8f58-db0210f25002"/>
    <ds:schemaRef ds:uri="http://purl.org/dc/dcmitype/"/>
    <ds:schemaRef ds:uri="10c3a147-0d64-46aa-a281-dc97358e8373"/>
    <ds:schemaRef ds:uri="http://www.w3.org/XML/1998/namespace"/>
    <ds:schemaRef ds:uri="http://schemas.microsoft.com/office/2006/metadata/propertie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3</vt:i4>
      </vt:variant>
      <vt:variant>
        <vt:lpstr>Namngivna områden</vt:lpstr>
      </vt:variant>
      <vt:variant>
        <vt:i4>122</vt:i4>
      </vt:variant>
    </vt:vector>
  </HeadingPairs>
  <TitlesOfParts>
    <vt:vector size="125" baseType="lpstr">
      <vt:lpstr>Information</vt:lpstr>
      <vt:lpstr>1 Specifikation</vt:lpstr>
      <vt:lpstr>2 Avtalstecknande</vt:lpstr>
      <vt:lpstr>Aktivt_blad</vt:lpstr>
      <vt:lpstr>Aktuell_version</vt:lpstr>
      <vt:lpstr>BeskTjänster</vt:lpstr>
      <vt:lpstr>BeskVaror</vt:lpstr>
      <vt:lpstr>ButtonStatus</vt:lpstr>
      <vt:lpstr>ButtonText</vt:lpstr>
      <vt:lpstr>Information!Cell_CB_St2_Rd1</vt:lpstr>
      <vt:lpstr>Cell_CB_St2_Rd1</vt:lpstr>
      <vt:lpstr>Cell_CB_St2_Rd10</vt:lpstr>
      <vt:lpstr>Information!Cell_CB_St2_Rd11</vt:lpstr>
      <vt:lpstr>Cell_CB_St2_Rd11</vt:lpstr>
      <vt:lpstr>Information!Cell_CB_St2_Rd12</vt:lpstr>
      <vt:lpstr>Cell_CB_St2_Rd12</vt:lpstr>
      <vt:lpstr>Information!Cell_CB_St2_Rd13</vt:lpstr>
      <vt:lpstr>Cell_CB_St2_Rd13</vt:lpstr>
      <vt:lpstr>Information!Cell_CB_St2_Rd14</vt:lpstr>
      <vt:lpstr>Cell_CB_St2_Rd14</vt:lpstr>
      <vt:lpstr>Information!Cell_CB_St2_Rd15</vt:lpstr>
      <vt:lpstr>Cell_CB_St2_Rd15</vt:lpstr>
      <vt:lpstr>Information!Cell_CB_St2_Rd16</vt:lpstr>
      <vt:lpstr>Cell_CB_St2_Rd16</vt:lpstr>
      <vt:lpstr>Information!Cell_CB_St2_Rd17</vt:lpstr>
      <vt:lpstr>Cell_CB_St2_Rd17</vt:lpstr>
      <vt:lpstr>Information!Cell_CB_St2_Rd18</vt:lpstr>
      <vt:lpstr>Cell_CB_St2_Rd18</vt:lpstr>
      <vt:lpstr>Information!Cell_CB_St2_Rd19</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Information!DpDwnTDV</vt:lpstr>
      <vt:lpstr>Information!DpDwnUtvddrop</vt:lpstr>
      <vt:lpstr>IndirektBlad</vt:lpstr>
      <vt:lpstr>Information!LarmStatus</vt:lpstr>
      <vt:lpstr>LarmStatus</vt:lpstr>
      <vt:lpstr>Information!ListaVaraTjänst</vt:lpstr>
      <vt:lpstr>ListaVaraTjänst</vt:lpstr>
      <vt:lpstr>ListLevNamn</vt:lpstr>
      <vt:lpstr>ListvalRegion</vt:lpstr>
      <vt:lpstr>LockStatus</vt:lpstr>
      <vt:lpstr>MiljöNrTjänst</vt:lpstr>
      <vt:lpstr>NrTjänst</vt:lpstr>
      <vt:lpstr>pkey</vt:lpstr>
      <vt:lpstr>Ramavtalsnummer</vt:lpstr>
      <vt:lpstr>Information!ResLevDelområde</vt:lpstr>
      <vt:lpstr>ResLevDelområde</vt:lpstr>
      <vt:lpstr>ResOpt</vt:lpstr>
      <vt:lpstr>Information!ResVarTja</vt:lpstr>
      <vt:lpstr>ResVarTja</vt:lpstr>
      <vt:lpstr>Information!SpecBilaga</vt:lpstr>
      <vt:lpstr>SpecBilaga</vt:lpstr>
      <vt:lpstr>Information!StatusSpec01</vt:lpstr>
      <vt:lpstr>StatusSpec01</vt:lpstr>
      <vt:lpstr>Tbl_krav</vt:lpstr>
      <vt:lpstr>TblBeräkning</vt:lpstr>
      <vt:lpstr>TblBörKravFKU</vt:lpstr>
      <vt:lpstr>TblBörKravSF</vt:lpstr>
      <vt:lpstr>Information!TblDelområde</vt:lpstr>
      <vt:lpstr>TblDelområde</vt:lpstr>
      <vt:lpstr>TblEnhet</vt:lpstr>
      <vt:lpstr>Information!TblGrundTilldeln</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TblTjänst</vt:lpstr>
      <vt:lpstr>Information!TblUtVrd</vt:lpstr>
      <vt:lpstr>TblUtVrd</vt:lpstr>
      <vt:lpstr>TblValdaVaraTjnst</vt:lpstr>
      <vt:lpstr>Information!TblVaraTjanstAlt</vt:lpstr>
      <vt:lpstr>TblVaraTjanstAlt</vt:lpstr>
      <vt:lpstr>TidsåtgNrTjänst</vt:lpstr>
      <vt:lpstr>Information!TillDelVal</vt:lpstr>
      <vt:lpstr>TillDelVal</vt:lpstr>
      <vt:lpstr>Information!TillDelVal2</vt:lpstr>
      <vt:lpstr>Tjänster</vt:lpstr>
      <vt:lpstr>UKey</vt:lpstr>
      <vt:lpstr>Admin!USRDelområde</vt:lpstr>
      <vt:lpstr>Information!USRDelområde</vt:lpstr>
      <vt:lpstr>USRDelområde</vt:lpstr>
      <vt:lpstr>'1 Specifikation'!Utskriftsområde</vt:lpstr>
      <vt:lpstr>Information!Utskriftsområde</vt:lpstr>
      <vt:lpstr>'1 Specifikation'!Utskriftsrubriker</vt:lpstr>
      <vt:lpstr>'2 Avtalstecknande'!Utskriftsrubriker</vt:lpstr>
      <vt:lpstr>Information!Utskriftsrubriker</vt:lpstr>
      <vt:lpstr>Information!UtvarderingsVal</vt:lpstr>
      <vt:lpstr>UtvarderingsVal</vt:lpstr>
      <vt:lpstr>Information!UtvarderingsVal2</vt:lpstr>
      <vt:lpstr>Information!ValBilaga</vt:lpstr>
      <vt:lpstr>ValBilaga</vt:lpstr>
      <vt:lpstr>ValVarTja</vt:lpstr>
      <vt:lpstr>Varor</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Stefan Persson</cp:lastModifiedBy>
  <cp:lastPrinted>2015-03-03T09:21:41Z</cp:lastPrinted>
  <dcterms:created xsi:type="dcterms:W3CDTF">2008-11-24T11:40:31Z</dcterms:created>
  <dcterms:modified xsi:type="dcterms:W3CDTF">2026-01-12T09:39:18Z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