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showInkAnnotation="0" codeName="ThisWorkbook"/>
  <mc:AlternateContent xmlns:mc="http://schemas.openxmlformats.org/markup-compatibility/2006">
    <mc:Choice Requires="x15">
      <x15ac:absPath xmlns:x15ac="http://schemas.microsoft.com/office/spreadsheetml/2010/11/ac" url="U:\Säkerhetsteknik 2021\3 Förvaltning\10 Stöddokument\"/>
    </mc:Choice>
  </mc:AlternateContent>
  <xr:revisionPtr revIDLastSave="0" documentId="8_{716E3C96-CE6A-4ECC-8215-7A891572407A}" xr6:coauthVersionLast="47" xr6:coauthVersionMax="47" xr10:uidLastSave="{00000000-0000-0000-0000-000000000000}"/>
  <workbookProtection workbookAlgorithmName="SHA-512" workbookHashValue="DFcNY0XmrCuCVJDHmQVM75Ie7ygnI9SRwgxsWi9LEMvGRLn/YTB5fvXEkO/PzEiHlAMULczUiz5JW4v3L9ldbQ==" workbookSaltValue="4vb5UnRSI8BRjUFmV9D0Zg==" workbookSpinCount="100000" lockStructure="1"/>
  <bookViews>
    <workbookView xWindow="90" yWindow="1060" windowWidth="19200" windowHeight="9350" tabRatio="768" xr2:uid="{00000000-000D-0000-FFFF-FFFF00000000}"/>
  </bookViews>
  <sheets>
    <sheet name="Information" sheetId="103" r:id="rId1"/>
    <sheet name="1 Spec. - 1. Lägsta pris" sheetId="98" r:id="rId2"/>
    <sheet name="1 Spec. - 2. Relativ viktning" sheetId="104" r:id="rId3"/>
    <sheet name="1 Spec. - 3. Mervärdesmodell" sheetId="105" r:id="rId4"/>
    <sheet name="1 Spec. - 4. Annan modell" sheetId="106" r:id="rId5"/>
    <sheet name="3 Kravkatalog" sheetId="102" r:id="rId6"/>
    <sheet name="4 Avtalstecknande" sheetId="100" r:id="rId7"/>
    <sheet name="Admin" sheetId="86" state="hidden" r:id="rId8"/>
    <sheet name="SysAdmin" sheetId="101" state="hidden" r:id="rId9"/>
  </sheets>
  <definedNames>
    <definedName name="Aktivt_blad">Admin!$N$50</definedName>
    <definedName name="AntalSpec01" localSheetId="2">'1 Spec. - 2. Relativ viktning'!$M$49</definedName>
    <definedName name="AntalSpec01" localSheetId="4">'1 Spec. - 4. Annan modell'!$M$49</definedName>
    <definedName name="AntalSpec01">'1 Spec. - 1. Lägsta pris'!$M$49</definedName>
    <definedName name="ButtonStatus">SysAdmin!$D$2</definedName>
    <definedName name="ButtonText">SysAdmin!$E$2</definedName>
    <definedName name="Cell_CB_St2_Rd1" localSheetId="2">'1 Spec. - 2. Relativ viktning'!$L$49</definedName>
    <definedName name="Cell_CB_St2_Rd1" localSheetId="4">'1 Spec. - 4. Annan modell'!$L$49</definedName>
    <definedName name="Cell_CB_St2_Rd1" localSheetId="0">Information!$N$44</definedName>
    <definedName name="Cell_CB_St2_Rd1">'1 Spec. - 1. Lägsta pris'!$L$49</definedName>
    <definedName name="Cell_CB_St2_Rd10" localSheetId="2">'1 Spec. - 2. Relativ viktning'!$L$68</definedName>
    <definedName name="Cell_CB_St2_Rd10" localSheetId="4">'1 Spec. - 4. Annan modell'!$L$68</definedName>
    <definedName name="Cell_CB_St2_Rd10">'1 Spec. - 1. Lägsta pris'!$L$68</definedName>
    <definedName name="Cell_CB_St2_Rd11" localSheetId="2">'1 Spec. - 2. Relativ viktning'!$L$50</definedName>
    <definedName name="Cell_CB_St2_Rd11" localSheetId="4">'1 Spec. - 4. Annan modell'!$L$50</definedName>
    <definedName name="Cell_CB_St2_Rd11" localSheetId="0">Information!$N$45</definedName>
    <definedName name="Cell_CB_St2_Rd11">'1 Spec. - 1. Lägsta pris'!$L$50</definedName>
    <definedName name="Cell_CB_St2_Rd12" localSheetId="2">'1 Spec. - 2. Relativ viktning'!$L$51</definedName>
    <definedName name="Cell_CB_St2_Rd12" localSheetId="4">'1 Spec. - 4. Annan modell'!$L$51</definedName>
    <definedName name="Cell_CB_St2_Rd12" localSheetId="0">Information!$N$46</definedName>
    <definedName name="Cell_CB_St2_Rd12">'1 Spec. - 1. Lägsta pris'!$L$51</definedName>
    <definedName name="Cell_CB_St2_Rd13" localSheetId="2">'1 Spec. - 2. Relativ viktning'!$L$52</definedName>
    <definedName name="Cell_CB_St2_Rd13" localSheetId="4">'1 Spec. - 4. Annan modell'!$L$52</definedName>
    <definedName name="Cell_CB_St2_Rd13" localSheetId="0">Information!$N$47</definedName>
    <definedName name="Cell_CB_St2_Rd13">'1 Spec. - 1. Lägsta pris'!$L$52</definedName>
    <definedName name="Cell_CB_St2_Rd14" localSheetId="2">'1 Spec. - 2. Relativ viktning'!$L$53</definedName>
    <definedName name="Cell_CB_St2_Rd14" localSheetId="4">'1 Spec. - 4. Annan modell'!$L$53</definedName>
    <definedName name="Cell_CB_St2_Rd14" localSheetId="0">Information!$N$48</definedName>
    <definedName name="Cell_CB_St2_Rd14">'1 Spec. - 1. Lägsta pris'!$L$53</definedName>
    <definedName name="Cell_CB_St2_Rd15" localSheetId="2">'1 Spec. - 2. Relativ viktning'!$L$54</definedName>
    <definedName name="Cell_CB_St2_Rd15" localSheetId="4">'1 Spec. - 4. Annan modell'!$L$54</definedName>
    <definedName name="Cell_CB_St2_Rd15" localSheetId="0">Information!$N$49</definedName>
    <definedName name="Cell_CB_St2_Rd15">'1 Spec. - 1. Lägsta pris'!$L$54</definedName>
    <definedName name="Cell_CB_St2_Rd16" localSheetId="2">'1 Spec. - 2. Relativ viktning'!$L$55</definedName>
    <definedName name="Cell_CB_St2_Rd16" localSheetId="4">'1 Spec. - 4. Annan modell'!$L$55</definedName>
    <definedName name="Cell_CB_St2_Rd16" localSheetId="0">Information!$N$50</definedName>
    <definedName name="Cell_CB_St2_Rd16">'1 Spec. - 1. Lägsta pris'!$L$55</definedName>
    <definedName name="Cell_CB_St2_Rd17" localSheetId="2">'1 Spec. - 2. Relativ viktning'!$L$56</definedName>
    <definedName name="Cell_CB_St2_Rd17" localSheetId="4">'1 Spec. - 4. Annan modell'!$L$56</definedName>
    <definedName name="Cell_CB_St2_Rd17" localSheetId="0">Information!$N$51</definedName>
    <definedName name="Cell_CB_St2_Rd17">'1 Spec. - 1. Lägsta pris'!$L$56</definedName>
    <definedName name="Cell_CB_St2_Rd18" localSheetId="2">'1 Spec. - 2. Relativ viktning'!$L$57</definedName>
    <definedName name="Cell_CB_St2_Rd18" localSheetId="4">'1 Spec. - 4. Annan modell'!$L$57</definedName>
    <definedName name="Cell_CB_St2_Rd18" localSheetId="0">Information!$N$52</definedName>
    <definedName name="Cell_CB_St2_Rd18">'1 Spec. - 1. Lägsta pris'!$L$57</definedName>
    <definedName name="Cell_CB_St2_Rd19" localSheetId="2">'1 Spec. - 2. Relativ viktning'!$L$58</definedName>
    <definedName name="Cell_CB_St2_Rd19" localSheetId="4">'1 Spec. - 4. Annan modell'!$L$58</definedName>
    <definedName name="Cell_CB_St2_Rd19" localSheetId="0">Information!$N$53</definedName>
    <definedName name="Cell_CB_St2_Rd19">'1 Spec. - 1. Lägsta pris'!$L$58</definedName>
    <definedName name="Cell_CB_St2_Rd2" localSheetId="2">'1 Spec. - 2. Relativ viktning'!$L$59</definedName>
    <definedName name="Cell_CB_St2_Rd2" localSheetId="4">'1 Spec. - 4. Annan modell'!$L$59</definedName>
    <definedName name="Cell_CB_St2_Rd2">'1 Spec. - 1. Lägsta pris'!$L$59</definedName>
    <definedName name="Cell_CB_St2_Rd20" localSheetId="2">'1 Spec. - 2. Relativ viktning'!$L$67</definedName>
    <definedName name="Cell_CB_St2_Rd20" localSheetId="4">'1 Spec. - 4. Annan modell'!$L$67</definedName>
    <definedName name="Cell_CB_St2_Rd20">'1 Spec. - 1. Lägsta pris'!$L$67</definedName>
    <definedName name="Cell_CB_St2_Rd3" localSheetId="2">'1 Spec. - 2. Relativ viktning'!$L$60</definedName>
    <definedName name="Cell_CB_St2_Rd3" localSheetId="4">'1 Spec. - 4. Annan modell'!$L$60</definedName>
    <definedName name="Cell_CB_St2_Rd3">'1 Spec. - 1. Lägsta pris'!$L$60</definedName>
    <definedName name="Cell_CB_St2_Rd4" localSheetId="2">'1 Spec. - 2. Relativ viktning'!$L$61</definedName>
    <definedName name="Cell_CB_St2_Rd4" localSheetId="4">'1 Spec. - 4. Annan modell'!$L$61</definedName>
    <definedName name="Cell_CB_St2_Rd4">'1 Spec. - 1. Lägsta pris'!$L$61</definedName>
    <definedName name="Cell_CB_St2_Rd5" localSheetId="2">'1 Spec. - 2. Relativ viktning'!$L$62</definedName>
    <definedName name="Cell_CB_St2_Rd5" localSheetId="4">'1 Spec. - 4. Annan modell'!$L$62</definedName>
    <definedName name="Cell_CB_St2_Rd5">'1 Spec. - 1. Lägsta pris'!$L$62</definedName>
    <definedName name="Cell_CB_St2_Rd6" localSheetId="2">'1 Spec. - 2. Relativ viktning'!$L$63</definedName>
    <definedName name="Cell_CB_St2_Rd6" localSheetId="4">'1 Spec. - 4. Annan modell'!$L$63</definedName>
    <definedName name="Cell_CB_St2_Rd6">'1 Spec. - 1. Lägsta pris'!$L$63</definedName>
    <definedName name="Cell_CB_St2_Rd7" localSheetId="2">'1 Spec. - 2. Relativ viktning'!$L$64</definedName>
    <definedName name="Cell_CB_St2_Rd7" localSheetId="4">'1 Spec. - 4. Annan modell'!$L$64</definedName>
    <definedName name="Cell_CB_St2_Rd7">'1 Spec. - 1. Lägsta pris'!$L$64</definedName>
    <definedName name="Cell_CB_St2_Rd8" localSheetId="2">'1 Spec. - 2. Relativ viktning'!$L$65</definedName>
    <definedName name="Cell_CB_St2_Rd8" localSheetId="4">'1 Spec. - 4. Annan modell'!$L$65</definedName>
    <definedName name="Cell_CB_St2_Rd8">'1 Spec. - 1. Lägsta pris'!$L$65</definedName>
    <definedName name="Cell_CB_St2_Rd9" localSheetId="2">'1 Spec. - 2. Relativ viktning'!$L$66</definedName>
    <definedName name="Cell_CB_St2_Rd9" localSheetId="4">'1 Spec. - 4. Annan modell'!$L$66</definedName>
    <definedName name="Cell_CB_St2_Rd9">'1 Spec. - 1. Lägsta pris'!$L$66</definedName>
    <definedName name="DpDwnTDV" localSheetId="2">'1 Spec. - 2. Relativ viktning'!$B$74</definedName>
    <definedName name="DpDwnTDV" localSheetId="4">'1 Spec. - 4. Annan modell'!$B$74</definedName>
    <definedName name="DpDwnTDV" localSheetId="0">Information!$C$80</definedName>
    <definedName name="DpDwnTDV">'1 Spec. - 1. Lägsta pris'!$B$74</definedName>
    <definedName name="DpDwnUtvddrop" localSheetId="2">'1 Spec. - 2. Relativ viktning'!$B$80</definedName>
    <definedName name="DpDwnUtvddrop" localSheetId="4">'1 Spec. - 4. Annan modell'!$B$80</definedName>
    <definedName name="DpDwnUtvddrop" localSheetId="0">Information!$C$87</definedName>
    <definedName name="DpDwnUtvddrop">'1 Spec. - 1. Lägsta pris'!$B$80</definedName>
    <definedName name="LarmStatus" localSheetId="2">'1 Spec. - 2. Relativ viktning'!$AH$3</definedName>
    <definedName name="LarmStatus" localSheetId="3">'1 Spec. - 3. Mervärdesmodell'!$AH$3</definedName>
    <definedName name="LarmStatus" localSheetId="4">'1 Spec. - 4. Annan modell'!$AH$3</definedName>
    <definedName name="LarmStatus" localSheetId="0">Information!$AI$3</definedName>
    <definedName name="LarmStatus">'1 Spec. - 1. Lägsta pris'!$AH$3</definedName>
    <definedName name="ListLevNamn">Admin!$C$81:$C$97</definedName>
    <definedName name="ListvalRegion">Admin!$J$56:$J$76</definedName>
    <definedName name="LockStatus">SysAdmin!$B$1</definedName>
    <definedName name="MiljöNrTjänst">Admin!$I$71:$I$77</definedName>
    <definedName name="NrTjänst">Admin!$G$71:$G$77</definedName>
    <definedName name="pkey">SysAdmin!$B$3</definedName>
    <definedName name="ResOpt">Admin!$J$28:$J$53</definedName>
    <definedName name="SpecBilaga" localSheetId="2">'1 Spec. - 2. Relativ viktning'!$L$49:$L$68</definedName>
    <definedName name="SpecBilaga" localSheetId="4">'1 Spec. - 4. Annan modell'!$L$49:$L$68</definedName>
    <definedName name="SpecBilaga" localSheetId="0">Information!$N$44:$N$72</definedName>
    <definedName name="SpecBilaga">'1 Spec. - 1. Lägsta pris'!$L$49:$L$68</definedName>
    <definedName name="StatusSpec01" localSheetId="2">'1 Spec. - 2. Relativ viktning'!$AC$49</definedName>
    <definedName name="StatusSpec01" localSheetId="4">'1 Spec. - 4. Annan modell'!$AC$49</definedName>
    <definedName name="StatusSpec01" localSheetId="0">Information!$AD$44</definedName>
    <definedName name="StatusSpec01">'1 Spec. - 1. Lägsta pris'!$AC$49</definedName>
    <definedName name="TblAnbudsområde">Admin!$C$16:$C$19</definedName>
    <definedName name="TblBeräkning">Admin!$C$55:$M$67</definedName>
    <definedName name="TblBörKrav">Admin!#REF!</definedName>
    <definedName name="TblCertifieringar">Admin!$H$71:$H$78</definedName>
    <definedName name="TblDelområde">Admin!$C$4:$C$10</definedName>
    <definedName name="TblEnhet">Admin!$H$57:$H$59</definedName>
    <definedName name="TblGrundTilldeln">Admin!$D$57:$D$59</definedName>
    <definedName name="TblKrv2">Admin!$E$101:$E$107</definedName>
    <definedName name="TblKrvRes1">Admin!$E$114:$E$122</definedName>
    <definedName name="TblKrvRes10">Admin!$N$114:$N$122</definedName>
    <definedName name="TblKrvRes11">Admin!$O$114:$O$122</definedName>
    <definedName name="TblKrvRes12">Admin!$P$114:$P$122</definedName>
    <definedName name="TblKrvRes13">Admin!$Q$114:$Q$122</definedName>
    <definedName name="TblKrvRes14">Admin!$R$114:$R$122</definedName>
    <definedName name="TblKrvRes15">Admin!$S$114:$S$122</definedName>
    <definedName name="TblKrvRes16">Admin!$T$114:$T$122</definedName>
    <definedName name="TblKrvRes17">Admin!$U$114:$U$122</definedName>
    <definedName name="TblKrvRes18">Admin!$V$114:$V$122</definedName>
    <definedName name="TblKrvRes19">Admin!$W$114:$W$122</definedName>
    <definedName name="TblKrvRes2">Admin!$F$114:$F$122</definedName>
    <definedName name="TblKrvRes20">Admin!$X$114:$X$122</definedName>
    <definedName name="TblKrvRes3">Admin!$G$114:$G$122</definedName>
    <definedName name="TblKrvRes4">Admin!$H$114:$H$122</definedName>
    <definedName name="TblKrvRes5">Admin!$I$114:$I$122</definedName>
    <definedName name="TblKrvRes6">Admin!$J$114:$J$122</definedName>
    <definedName name="TblKrvRes7">Admin!$K$114:$K$122</definedName>
    <definedName name="TblKrvRes8">Admin!$L$114:$L$122</definedName>
    <definedName name="TblKrvRes9">Admin!$M$114:$M$122</definedName>
    <definedName name="TblLeverantörer">Admin!$C$80:$Q$97</definedName>
    <definedName name="TblRegion">Admin!$J$56:$J$61</definedName>
    <definedName name="TblSkaKrav">Admin!#REF!</definedName>
    <definedName name="TblSäkSkyddAvtal">Admin!$H$66:$H$68</definedName>
    <definedName name="TblTilldelningskriterier">Admin!#REF!</definedName>
    <definedName name="TblTjänst">Admin!$J$3:$J$25</definedName>
    <definedName name="TblUtVrd">Admin!$D$62:$D$66</definedName>
    <definedName name="TblValdaVarTj">Admin!$C$145:$C$166</definedName>
    <definedName name="TblVarTjBrandskydd">Admin!$F$127:$F$142</definedName>
    <definedName name="TblVarTjKonsulterFörSäksys">Admin!$E$127:$E$142</definedName>
    <definedName name="TblVarTjResultat">Admin!$C$126:$C$142</definedName>
    <definedName name="TblVarTjSäkerhetsystem">Admin!$D$127:$D$142</definedName>
    <definedName name="TidsåtgNrTjänst">Admin!$M$71:$M$75</definedName>
    <definedName name="TillDelVal">SysAdmin!$E$8</definedName>
    <definedName name="TillDelVal2" localSheetId="2">'1 Spec. - 2. Relativ viktning'!$AA$76</definedName>
    <definedName name="TillDelVal2" localSheetId="4">'1 Spec. - 4. Annan modell'!$AA$76</definedName>
    <definedName name="TillDelVal2" localSheetId="0">Information!$AB$82</definedName>
    <definedName name="TillDelVal2">'1 Spec. - 1. Lägsta pris'!$AA$76</definedName>
    <definedName name="UKey">SysAdmin!$B$2</definedName>
    <definedName name="USRDelområde" localSheetId="2">'1 Spec. - 2. Relativ viktning'!$B$44</definedName>
    <definedName name="USRDelområde" localSheetId="4">'1 Spec. - 4. Annan modell'!$B$44</definedName>
    <definedName name="USRDelområde" localSheetId="0">Information!$C$39</definedName>
    <definedName name="USRDelområde">'1 Spec. - 1. Lägsta pris'!$B$44</definedName>
    <definedName name="_xlnm.Print_Area" localSheetId="1">'1 Spec. - 1. Lägsta pris'!$B$2:$AC$249</definedName>
    <definedName name="_xlnm.Print_Area" localSheetId="2">'1 Spec. - 2. Relativ viktning'!$B$2:$AC$249</definedName>
    <definedName name="_xlnm.Print_Area" localSheetId="3">'1 Spec. - 3. Mervärdesmodell'!$B$2:$AC$249</definedName>
    <definedName name="_xlnm.Print_Area" localSheetId="4">'1 Spec. - 4. Annan modell'!$B$2:$AC$249</definedName>
    <definedName name="_xlnm.Print_Area" localSheetId="0">Information!$C$2:$AD$175</definedName>
    <definedName name="_xlnm.Print_Titles" localSheetId="1">'1 Spec. - 1. Lägsta pris'!$1:$1</definedName>
    <definedName name="_xlnm.Print_Titles" localSheetId="2">'1 Spec. - 2. Relativ viktning'!$1:$1</definedName>
    <definedName name="_xlnm.Print_Titles" localSheetId="3">'1 Spec. - 3. Mervärdesmodell'!$1:$1</definedName>
    <definedName name="_xlnm.Print_Titles" localSheetId="4">'1 Spec. - 4. Annan modell'!$1:$1</definedName>
    <definedName name="_xlnm.Print_Titles" localSheetId="6">'4 Avtalstecknande'!$5:$5</definedName>
    <definedName name="_xlnm.Print_Titles" localSheetId="0">Information!$1:$1</definedName>
    <definedName name="UtvarderingsVal">SysAdmin!$E$9</definedName>
    <definedName name="UtvarderingsVal2" localSheetId="2">'1 Spec. - 2. Relativ viktning'!#REF!</definedName>
    <definedName name="UtvarderingsVal2" localSheetId="4">'1 Spec. - 4. Annan modell'!#REF!</definedName>
    <definedName name="UtvarderingsVal2" localSheetId="0">Information!$AB$83</definedName>
    <definedName name="UtvarderingsVal2">'1 Spec. - 1. Lägsta pris'!#REF!</definedName>
    <definedName name="ValBilaga">Admin!$F$67:$F$68</definedName>
    <definedName name="ValOpt">Admin!#REF!</definedName>
    <definedName name="ValVarTja">Admin!$D$3</definedName>
    <definedName name="Wkey">SysAdmin!$B$4</definedName>
    <definedName name="YColor">SysAdmin!$B$5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06" l="1"/>
  <c r="B1" i="105"/>
  <c r="B1" i="104"/>
  <c r="B1" i="98"/>
  <c r="AG3" i="105" l="1"/>
  <c r="T3" i="105" s="1"/>
  <c r="AG3" i="104"/>
  <c r="T3" i="104" s="1"/>
  <c r="G40" i="105"/>
  <c r="M53" i="86"/>
  <c r="M52" i="86"/>
  <c r="M51" i="86"/>
  <c r="F148" i="86" l="1"/>
  <c r="F149" i="86"/>
  <c r="F150" i="86"/>
  <c r="F151" i="86"/>
  <c r="F152" i="86"/>
  <c r="F153" i="86"/>
  <c r="F154" i="86"/>
  <c r="F155" i="86"/>
  <c r="F156" i="86"/>
  <c r="F157" i="86"/>
  <c r="F158" i="86"/>
  <c r="F159" i="86"/>
  <c r="F160" i="86"/>
  <c r="F161" i="86"/>
  <c r="F162" i="86"/>
  <c r="F163" i="86"/>
  <c r="F164" i="86"/>
  <c r="F165" i="86"/>
  <c r="F166" i="86"/>
  <c r="F147" i="86"/>
  <c r="E148" i="86"/>
  <c r="E149" i="86"/>
  <c r="E150" i="86"/>
  <c r="E151" i="86"/>
  <c r="E152" i="86"/>
  <c r="E153" i="86"/>
  <c r="E154" i="86"/>
  <c r="E155" i="86"/>
  <c r="E156" i="86"/>
  <c r="E157" i="86"/>
  <c r="E158" i="86"/>
  <c r="E159" i="86"/>
  <c r="E160" i="86"/>
  <c r="E161" i="86"/>
  <c r="E162" i="86"/>
  <c r="E163" i="86"/>
  <c r="E164" i="86"/>
  <c r="E165" i="86"/>
  <c r="E166" i="86"/>
  <c r="E147" i="86"/>
  <c r="D148" i="86"/>
  <c r="D149" i="86"/>
  <c r="D150" i="86"/>
  <c r="D151" i="86"/>
  <c r="D152" i="86"/>
  <c r="D153" i="86"/>
  <c r="D154" i="86"/>
  <c r="D155" i="86"/>
  <c r="D156" i="86"/>
  <c r="D157" i="86"/>
  <c r="D158" i="86"/>
  <c r="D159" i="86"/>
  <c r="D160" i="86"/>
  <c r="D161" i="86"/>
  <c r="D162" i="86"/>
  <c r="D163" i="86"/>
  <c r="D164" i="86"/>
  <c r="D165" i="86"/>
  <c r="D166" i="86"/>
  <c r="D147" i="86"/>
  <c r="C147" i="86"/>
  <c r="AA148" i="106" l="1"/>
  <c r="AB148" i="106" s="1"/>
  <c r="AH148" i="106" s="1"/>
  <c r="AA147" i="106"/>
  <c r="AB147" i="106" s="1"/>
  <c r="AH147" i="106" s="1"/>
  <c r="AA146" i="106"/>
  <c r="AB146" i="106" s="1"/>
  <c r="AH146" i="106" s="1"/>
  <c r="AA145" i="106"/>
  <c r="AB145" i="106" s="1"/>
  <c r="AH145" i="106" s="1"/>
  <c r="AA144" i="106"/>
  <c r="AB144" i="106" s="1"/>
  <c r="AH144" i="106" s="1"/>
  <c r="AA143" i="106"/>
  <c r="AB143" i="106" s="1"/>
  <c r="AH143" i="106" s="1"/>
  <c r="AA142" i="106"/>
  <c r="AB142" i="106" s="1"/>
  <c r="AH142" i="106" s="1"/>
  <c r="AA141" i="106"/>
  <c r="AB141" i="106" s="1"/>
  <c r="AH141" i="106" s="1"/>
  <c r="AA140" i="106"/>
  <c r="AB140" i="106" s="1"/>
  <c r="AH140" i="106" s="1"/>
  <c r="AA139" i="106"/>
  <c r="AB139" i="106" s="1"/>
  <c r="AH139" i="106" s="1"/>
  <c r="AA137" i="106"/>
  <c r="AB137" i="106" s="1"/>
  <c r="AH137" i="106" s="1"/>
  <c r="AA136" i="106"/>
  <c r="AB136" i="106" s="1"/>
  <c r="AH136" i="106" s="1"/>
  <c r="AA135" i="106"/>
  <c r="AB135" i="106" s="1"/>
  <c r="AH135" i="106" s="1"/>
  <c r="AA134" i="106"/>
  <c r="AB134" i="106" s="1"/>
  <c r="AH134" i="106" s="1"/>
  <c r="AA133" i="106"/>
  <c r="AB133" i="106" s="1"/>
  <c r="AH133" i="106" s="1"/>
  <c r="AA132" i="106"/>
  <c r="AB132" i="106" s="1"/>
  <c r="AH132" i="106" s="1"/>
  <c r="AA131" i="106"/>
  <c r="AB131" i="106" s="1"/>
  <c r="AH131" i="106" s="1"/>
  <c r="AA130" i="106"/>
  <c r="AB130" i="106" s="1"/>
  <c r="AH130" i="106" s="1"/>
  <c r="AA129" i="106"/>
  <c r="AB129" i="106" s="1"/>
  <c r="AH129" i="106" s="1"/>
  <c r="AA128" i="106"/>
  <c r="AB128" i="106" s="1"/>
  <c r="AH128" i="106" s="1"/>
  <c r="AA116" i="106"/>
  <c r="AA115" i="106"/>
  <c r="AA114" i="106"/>
  <c r="AA113" i="106"/>
  <c r="AA112" i="106"/>
  <c r="AA111" i="106"/>
  <c r="AA110" i="106"/>
  <c r="AA109" i="106"/>
  <c r="AA108" i="106"/>
  <c r="AA107" i="106"/>
  <c r="AA106" i="106"/>
  <c r="AA105" i="106"/>
  <c r="AA104" i="106"/>
  <c r="AA103" i="106"/>
  <c r="AA102" i="106"/>
  <c r="AA101" i="106"/>
  <c r="AA100" i="106"/>
  <c r="AA99" i="106"/>
  <c r="AA98" i="106"/>
  <c r="AA97" i="106"/>
  <c r="AA94" i="106"/>
  <c r="AA93" i="106"/>
  <c r="AA92" i="106"/>
  <c r="AA91" i="106"/>
  <c r="AA89" i="106"/>
  <c r="AA116" i="105"/>
  <c r="AA115" i="105"/>
  <c r="AA114" i="105"/>
  <c r="AA113" i="105"/>
  <c r="AA112" i="105"/>
  <c r="AA111" i="105"/>
  <c r="AA110" i="105"/>
  <c r="AA109" i="105"/>
  <c r="AA108" i="105"/>
  <c r="AA107" i="105"/>
  <c r="AA106" i="105"/>
  <c r="AA105" i="105"/>
  <c r="AA104" i="105"/>
  <c r="AA103" i="105"/>
  <c r="AA102" i="105"/>
  <c r="AA101" i="105"/>
  <c r="AA100" i="105"/>
  <c r="AA99" i="105"/>
  <c r="AA98" i="105"/>
  <c r="AA97" i="105"/>
  <c r="AA94" i="105"/>
  <c r="AA93" i="105"/>
  <c r="AA92" i="105"/>
  <c r="AA91" i="105"/>
  <c r="AA89" i="105"/>
  <c r="AA116" i="104"/>
  <c r="AA115" i="104"/>
  <c r="AA114" i="104"/>
  <c r="AA113" i="104"/>
  <c r="AA112" i="104"/>
  <c r="AA111" i="104"/>
  <c r="AA110" i="104"/>
  <c r="AA109" i="104"/>
  <c r="AA108" i="104"/>
  <c r="AA107" i="104"/>
  <c r="AA106" i="104"/>
  <c r="AA105" i="104"/>
  <c r="AA104" i="104"/>
  <c r="AA103" i="104"/>
  <c r="AA102" i="104"/>
  <c r="AA101" i="104"/>
  <c r="AA100" i="104"/>
  <c r="AA99" i="104"/>
  <c r="AA98" i="104"/>
  <c r="AA97" i="104"/>
  <c r="AA94" i="104"/>
  <c r="AA93" i="104"/>
  <c r="AA92" i="104"/>
  <c r="AA91" i="104"/>
  <c r="AA89" i="104"/>
  <c r="AA94" i="98"/>
  <c r="AA93" i="98"/>
  <c r="AA92" i="98"/>
  <c r="AA91" i="98"/>
  <c r="AA89" i="98"/>
  <c r="AA98" i="98"/>
  <c r="AA99" i="98"/>
  <c r="AA100" i="98"/>
  <c r="AA101" i="98"/>
  <c r="AA102" i="98"/>
  <c r="AA103" i="98"/>
  <c r="AA104" i="98"/>
  <c r="AA105" i="98"/>
  <c r="AA106" i="98"/>
  <c r="AA107" i="98"/>
  <c r="AA108" i="98"/>
  <c r="AA109" i="98"/>
  <c r="AA110" i="98"/>
  <c r="AA111" i="98"/>
  <c r="AA112" i="98"/>
  <c r="AA113" i="98"/>
  <c r="AA114" i="98"/>
  <c r="AA115" i="98"/>
  <c r="AA116" i="98"/>
  <c r="AA97" i="98"/>
  <c r="AH89" i="105"/>
  <c r="AC89" i="105"/>
  <c r="AH247" i="105"/>
  <c r="AH243" i="105"/>
  <c r="O2" i="86"/>
  <c r="O24" i="86" s="1"/>
  <c r="N2" i="86"/>
  <c r="N22" i="86" s="1"/>
  <c r="M2" i="86"/>
  <c r="M19" i="86" s="1"/>
  <c r="L2" i="86"/>
  <c r="L17" i="86" s="1"/>
  <c r="AH17" i="105"/>
  <c r="AH17" i="106"/>
  <c r="AG3" i="106" s="1"/>
  <c r="AH17" i="104"/>
  <c r="AH17" i="98"/>
  <c r="AG3" i="98" s="1"/>
  <c r="G40" i="104"/>
  <c r="G40" i="106"/>
  <c r="G40" i="98"/>
  <c r="L13" i="86" l="1"/>
  <c r="O18" i="86"/>
  <c r="O7" i="86"/>
  <c r="O19" i="86"/>
  <c r="O16" i="86"/>
  <c r="O20" i="86"/>
  <c r="O9" i="86"/>
  <c r="O21" i="86"/>
  <c r="O13" i="86"/>
  <c r="O15" i="86"/>
  <c r="O17" i="86"/>
  <c r="O10" i="86"/>
  <c r="O22" i="86"/>
  <c r="O14" i="86"/>
  <c r="O4" i="86"/>
  <c r="O6" i="86"/>
  <c r="O11" i="86"/>
  <c r="O23" i="86"/>
  <c r="O5" i="86"/>
  <c r="O8" i="86"/>
  <c r="O12" i="86"/>
  <c r="N13" i="86"/>
  <c r="N15" i="86"/>
  <c r="N4" i="86"/>
  <c r="N16" i="86"/>
  <c r="N17" i="86"/>
  <c r="N12" i="86"/>
  <c r="N14" i="86"/>
  <c r="N6" i="86"/>
  <c r="N18" i="86"/>
  <c r="N24" i="86"/>
  <c r="N7" i="86"/>
  <c r="N19" i="86"/>
  <c r="N11" i="86"/>
  <c r="N5" i="86"/>
  <c r="N8" i="86"/>
  <c r="N20" i="86"/>
  <c r="N23" i="86"/>
  <c r="N9" i="86"/>
  <c r="N21" i="86"/>
  <c r="N10" i="86"/>
  <c r="M21" i="86"/>
  <c r="M22" i="86"/>
  <c r="M11" i="86"/>
  <c r="M23" i="86"/>
  <c r="M12" i="86"/>
  <c r="M24" i="86"/>
  <c r="M14" i="86"/>
  <c r="M15" i="86"/>
  <c r="M8" i="86"/>
  <c r="M4" i="86"/>
  <c r="M16" i="86"/>
  <c r="M5" i="86"/>
  <c r="M17" i="86"/>
  <c r="M20" i="86"/>
  <c r="M10" i="86"/>
  <c r="M13" i="86"/>
  <c r="M6" i="86"/>
  <c r="M18" i="86"/>
  <c r="M9" i="86"/>
  <c r="M7" i="86"/>
  <c r="L19" i="86"/>
  <c r="L11" i="86"/>
  <c r="L23" i="86"/>
  <c r="L18" i="86"/>
  <c r="L8" i="86"/>
  <c r="L22" i="86"/>
  <c r="L14" i="86"/>
  <c r="L15" i="86"/>
  <c r="L6" i="86"/>
  <c r="L7" i="86"/>
  <c r="L21" i="86"/>
  <c r="L12" i="86"/>
  <c r="L4" i="86"/>
  <c r="L16" i="86"/>
  <c r="L20" i="86"/>
  <c r="L9" i="86"/>
  <c r="L10" i="86"/>
  <c r="L24" i="86"/>
  <c r="L5" i="86"/>
  <c r="M130" i="86" a="1"/>
  <c r="M130" i="86" s="1"/>
  <c r="N130" i="86" a="1"/>
  <c r="N130" i="86" s="1"/>
  <c r="M131" i="86" a="1"/>
  <c r="M131" i="86" s="1"/>
  <c r="N131" i="86" a="1"/>
  <c r="N131" i="86" s="1"/>
  <c r="M132" i="86" a="1"/>
  <c r="M132" i="86" s="1"/>
  <c r="N132" i="86" a="1"/>
  <c r="N132" i="86" s="1"/>
  <c r="M133" i="86" a="1"/>
  <c r="M133" i="86" s="1"/>
  <c r="N133" i="86" a="1"/>
  <c r="N133" i="86" s="1"/>
  <c r="M134" i="86" a="1"/>
  <c r="M134" i="86" s="1"/>
  <c r="N134" i="86" a="1"/>
  <c r="N134" i="86" s="1"/>
  <c r="M135" i="86" a="1"/>
  <c r="M135" i="86" s="1"/>
  <c r="N135" i="86" a="1"/>
  <c r="N135" i="86" s="1"/>
  <c r="M136" i="86" a="1"/>
  <c r="M136" i="86" s="1"/>
  <c r="N136" i="86" a="1"/>
  <c r="N136" i="86" s="1"/>
  <c r="M137" i="86" a="1"/>
  <c r="M137" i="86" s="1"/>
  <c r="N137" i="86" a="1"/>
  <c r="N137" i="86" s="1"/>
  <c r="M138" i="86" a="1"/>
  <c r="M138" i="86" s="1"/>
  <c r="N138" i="86" a="1"/>
  <c r="N138" i="86" s="1"/>
  <c r="M139" i="86" a="1"/>
  <c r="M139" i="86" s="1"/>
  <c r="N139" i="86" a="1"/>
  <c r="N139" i="86" s="1"/>
  <c r="M140" i="86" a="1"/>
  <c r="M140" i="86" s="1"/>
  <c r="N140" i="86" a="1"/>
  <c r="N140" i="86" s="1"/>
  <c r="M141" i="86" a="1"/>
  <c r="M141" i="86" s="1"/>
  <c r="N141" i="86" a="1"/>
  <c r="N141" i="86" s="1"/>
  <c r="M142" i="86" a="1"/>
  <c r="M142" i="86" s="1"/>
  <c r="N142" i="86" a="1"/>
  <c r="N142" i="86" s="1"/>
  <c r="M143" i="86" a="1"/>
  <c r="M143" i="86" s="1"/>
  <c r="N143" i="86" a="1"/>
  <c r="N143" i="86" s="1"/>
  <c r="M144" i="86" a="1"/>
  <c r="M144" i="86" s="1"/>
  <c r="N144" i="86" a="1"/>
  <c r="N144" i="86" s="1"/>
  <c r="M145" i="86" a="1"/>
  <c r="M145" i="86" s="1"/>
  <c r="N145" i="86" a="1"/>
  <c r="N145" i="86" s="1"/>
  <c r="M146" i="86" a="1"/>
  <c r="M146" i="86" s="1"/>
  <c r="N146" i="86" a="1"/>
  <c r="N146" i="86" s="1"/>
  <c r="M147" i="86" a="1"/>
  <c r="M147" i="86" s="1"/>
  <c r="N147" i="86" a="1"/>
  <c r="N147" i="86" s="1"/>
  <c r="M148" i="86" a="1"/>
  <c r="M148" i="86" s="1"/>
  <c r="N148" i="86" a="1"/>
  <c r="N148" i="86" s="1"/>
  <c r="M149" i="86" a="1"/>
  <c r="M149" i="86" s="1"/>
  <c r="N149" i="86" a="1"/>
  <c r="N149" i="86" s="1"/>
  <c r="M150" i="86" a="1"/>
  <c r="M150" i="86" s="1"/>
  <c r="N150" i="86" a="1"/>
  <c r="N150" i="86" s="1"/>
  <c r="M151" i="86" a="1"/>
  <c r="M151" i="86" s="1"/>
  <c r="N151" i="86" a="1"/>
  <c r="N151" i="86" s="1"/>
  <c r="M152" i="86" a="1"/>
  <c r="M152" i="86" s="1"/>
  <c r="N152" i="86" a="1"/>
  <c r="N152" i="86" s="1"/>
  <c r="M153" i="86" a="1"/>
  <c r="M153" i="86" s="1"/>
  <c r="N153" i="86" a="1"/>
  <c r="N153" i="86" s="1"/>
  <c r="M154" i="86" a="1"/>
  <c r="M154" i="86" s="1"/>
  <c r="N154" i="86" a="1"/>
  <c r="N154" i="86" s="1"/>
  <c r="M155" i="86" a="1"/>
  <c r="M155" i="86" s="1"/>
  <c r="N155" i="86" a="1"/>
  <c r="N155" i="86" s="1"/>
  <c r="M156" i="86" a="1"/>
  <c r="M156" i="86" s="1"/>
  <c r="N156" i="86" a="1"/>
  <c r="N156" i="86" s="1"/>
  <c r="M157" i="86" a="1"/>
  <c r="M157" i="86" s="1"/>
  <c r="N157" i="86" a="1"/>
  <c r="N157" i="86" s="1"/>
  <c r="M158" i="86" a="1"/>
  <c r="M158" i="86" s="1"/>
  <c r="N158" i="86" a="1"/>
  <c r="N158" i="86" s="1"/>
  <c r="M159" i="86" a="1"/>
  <c r="M159" i="86" s="1"/>
  <c r="N159" i="86" a="1"/>
  <c r="N159" i="86" s="1"/>
  <c r="M160" i="86" a="1"/>
  <c r="M160" i="86" s="1"/>
  <c r="N160" i="86" a="1"/>
  <c r="N160" i="86" s="1"/>
  <c r="M161" i="86" a="1"/>
  <c r="M161" i="86" s="1"/>
  <c r="N161" i="86" a="1"/>
  <c r="N161" i="86" s="1"/>
  <c r="M162" i="86" a="1"/>
  <c r="M162" i="86" s="1"/>
  <c r="N162" i="86" a="1"/>
  <c r="N162" i="86" s="1"/>
  <c r="M163" i="86" a="1"/>
  <c r="M163" i="86" s="1"/>
  <c r="N163" i="86" a="1"/>
  <c r="N163" i="86" s="1"/>
  <c r="M164" i="86" a="1"/>
  <c r="M164" i="86" s="1"/>
  <c r="N164" i="86" a="1"/>
  <c r="N164" i="86" s="1"/>
  <c r="M165" i="86" a="1"/>
  <c r="M165" i="86" s="1"/>
  <c r="N165" i="86" a="1"/>
  <c r="N165" i="86" s="1"/>
  <c r="M166" i="86" a="1"/>
  <c r="M166" i="86" s="1"/>
  <c r="N166" i="86" a="1"/>
  <c r="N166" i="86" s="1"/>
  <c r="M167" i="86" a="1"/>
  <c r="M167" i="86" s="1"/>
  <c r="N167" i="86" a="1"/>
  <c r="N167" i="86" s="1"/>
  <c r="M168" i="86" a="1"/>
  <c r="M168" i="86" s="1"/>
  <c r="N168" i="86" a="1"/>
  <c r="N168" i="86" s="1"/>
  <c r="M169" i="86" a="1"/>
  <c r="M169" i="86" s="1"/>
  <c r="N169" i="86" a="1"/>
  <c r="N169" i="86" s="1"/>
  <c r="M170" i="86" a="1"/>
  <c r="M170" i="86" s="1"/>
  <c r="N170" i="86" a="1"/>
  <c r="N170" i="86" s="1"/>
  <c r="M171" i="86" a="1"/>
  <c r="M171" i="86" s="1"/>
  <c r="N171" i="86" a="1"/>
  <c r="N171" i="86" s="1"/>
  <c r="M172" i="86" a="1"/>
  <c r="M172" i="86" s="1"/>
  <c r="N172" i="86" a="1"/>
  <c r="N172" i="86" s="1"/>
  <c r="M173" i="86" a="1"/>
  <c r="M173" i="86" s="1"/>
  <c r="N173" i="86" a="1"/>
  <c r="N173" i="86" s="1"/>
  <c r="M174" i="86" a="1"/>
  <c r="M174" i="86" s="1"/>
  <c r="N174" i="86" a="1"/>
  <c r="N174" i="86" s="1"/>
  <c r="M175" i="86" a="1"/>
  <c r="M175" i="86" s="1"/>
  <c r="N175" i="86" a="1"/>
  <c r="N175" i="86" s="1"/>
  <c r="M176" i="86" a="1"/>
  <c r="M176" i="86" s="1"/>
  <c r="N176" i="86" a="1"/>
  <c r="N176" i="86" s="1"/>
  <c r="M177" i="86" a="1"/>
  <c r="M177" i="86" s="1"/>
  <c r="N177" i="86" a="1"/>
  <c r="N177" i="86" s="1"/>
  <c r="M178" i="86" a="1"/>
  <c r="M178" i="86" s="1"/>
  <c r="N178" i="86" a="1"/>
  <c r="N178" i="86" s="1"/>
  <c r="N129" i="86" a="1"/>
  <c r="N129" i="86" s="1"/>
  <c r="M129" i="86" a="1"/>
  <c r="M129" i="86" s="1"/>
  <c r="L130" i="86" a="1"/>
  <c r="L130" i="86" s="1"/>
  <c r="L131" i="86" a="1"/>
  <c r="L131" i="86" s="1"/>
  <c r="L132" i="86" a="1"/>
  <c r="L132" i="86" s="1"/>
  <c r="L133" i="86" a="1"/>
  <c r="L133" i="86" s="1"/>
  <c r="L134" i="86" a="1"/>
  <c r="L134" i="86" s="1"/>
  <c r="L135" i="86" a="1"/>
  <c r="L135" i="86" s="1"/>
  <c r="L136" i="86" a="1"/>
  <c r="L136" i="86" s="1"/>
  <c r="L137" i="86" a="1"/>
  <c r="L137" i="86" s="1"/>
  <c r="L138" i="86" a="1"/>
  <c r="L138" i="86" s="1"/>
  <c r="L139" i="86" a="1"/>
  <c r="L139" i="86" s="1"/>
  <c r="L140" i="86" a="1"/>
  <c r="L140" i="86" s="1"/>
  <c r="L141" i="86" a="1"/>
  <c r="L141" i="86" s="1"/>
  <c r="L142" i="86" a="1"/>
  <c r="L142" i="86" s="1"/>
  <c r="L143" i="86" a="1"/>
  <c r="L143" i="86" s="1"/>
  <c r="L144" i="86" a="1"/>
  <c r="L144" i="86" s="1"/>
  <c r="L145" i="86" a="1"/>
  <c r="L145" i="86" s="1"/>
  <c r="L146" i="86" a="1"/>
  <c r="L146" i="86" s="1"/>
  <c r="L147" i="86" a="1"/>
  <c r="L147" i="86" s="1"/>
  <c r="L148" i="86" a="1"/>
  <c r="L148" i="86" s="1"/>
  <c r="L149" i="86" a="1"/>
  <c r="L149" i="86" s="1"/>
  <c r="L150" i="86" a="1"/>
  <c r="L150" i="86" s="1"/>
  <c r="L151" i="86" a="1"/>
  <c r="L151" i="86" s="1"/>
  <c r="L152" i="86" a="1"/>
  <c r="L152" i="86" s="1"/>
  <c r="L153" i="86" a="1"/>
  <c r="L153" i="86" s="1"/>
  <c r="L154" i="86" a="1"/>
  <c r="L154" i="86" s="1"/>
  <c r="L155" i="86" a="1"/>
  <c r="L155" i="86" s="1"/>
  <c r="L156" i="86" a="1"/>
  <c r="L156" i="86" s="1"/>
  <c r="L157" i="86" a="1"/>
  <c r="L157" i="86" s="1"/>
  <c r="L158" i="86" a="1"/>
  <c r="L158" i="86" s="1"/>
  <c r="L159" i="86" a="1"/>
  <c r="L159" i="86" s="1"/>
  <c r="L160" i="86" a="1"/>
  <c r="L160" i="86" s="1"/>
  <c r="L161" i="86" a="1"/>
  <c r="L161" i="86" s="1"/>
  <c r="L162" i="86" a="1"/>
  <c r="L162" i="86" s="1"/>
  <c r="L163" i="86" a="1"/>
  <c r="L163" i="86" s="1"/>
  <c r="L164" i="86" a="1"/>
  <c r="L164" i="86" s="1"/>
  <c r="L165" i="86" a="1"/>
  <c r="L165" i="86" s="1"/>
  <c r="L166" i="86" a="1"/>
  <c r="L166" i="86" s="1"/>
  <c r="L167" i="86" a="1"/>
  <c r="L167" i="86" s="1"/>
  <c r="L168" i="86" a="1"/>
  <c r="L168" i="86" s="1"/>
  <c r="L169" i="86" a="1"/>
  <c r="L169" i="86" s="1"/>
  <c r="L170" i="86" a="1"/>
  <c r="L170" i="86" s="1"/>
  <c r="L171" i="86" a="1"/>
  <c r="L171" i="86" s="1"/>
  <c r="L172" i="86" a="1"/>
  <c r="L172" i="86" s="1"/>
  <c r="L173" i="86" a="1"/>
  <c r="L173" i="86" s="1"/>
  <c r="L174" i="86" a="1"/>
  <c r="L174" i="86" s="1"/>
  <c r="L175" i="86" a="1"/>
  <c r="L175" i="86" s="1"/>
  <c r="L176" i="86" a="1"/>
  <c r="L176" i="86" s="1"/>
  <c r="L177" i="86" a="1"/>
  <c r="L177" i="86" s="1"/>
  <c r="L178" i="86" a="1"/>
  <c r="L178" i="86" s="1"/>
  <c r="L129" i="86" a="1"/>
  <c r="L129" i="86" s="1"/>
  <c r="K130" i="86" a="1"/>
  <c r="K130" i="86" s="1"/>
  <c r="K131" i="86" a="1"/>
  <c r="K131" i="86" s="1"/>
  <c r="K132" i="86" a="1"/>
  <c r="K132" i="86" s="1"/>
  <c r="K133" i="86" a="1"/>
  <c r="K133" i="86" s="1"/>
  <c r="K134" i="86" a="1"/>
  <c r="K134" i="86" s="1"/>
  <c r="K135" i="86" a="1"/>
  <c r="K135" i="86" s="1"/>
  <c r="K136" i="86" a="1"/>
  <c r="K136" i="86" s="1"/>
  <c r="K137" i="86" a="1"/>
  <c r="K137" i="86" s="1"/>
  <c r="K138" i="86" a="1"/>
  <c r="K138" i="86" s="1"/>
  <c r="K139" i="86" a="1"/>
  <c r="K139" i="86" s="1"/>
  <c r="K140" i="86" a="1"/>
  <c r="K140" i="86" s="1"/>
  <c r="K141" i="86" a="1"/>
  <c r="K141" i="86" s="1"/>
  <c r="K142" i="86" a="1"/>
  <c r="K142" i="86" s="1"/>
  <c r="K143" i="86" a="1"/>
  <c r="K143" i="86" s="1"/>
  <c r="K144" i="86" a="1"/>
  <c r="K144" i="86" s="1"/>
  <c r="K145" i="86" a="1"/>
  <c r="K145" i="86" s="1"/>
  <c r="K146" i="86" a="1"/>
  <c r="K146" i="86" s="1"/>
  <c r="K147" i="86" a="1"/>
  <c r="K147" i="86" s="1"/>
  <c r="K148" i="86" a="1"/>
  <c r="K148" i="86" s="1"/>
  <c r="K149" i="86" a="1"/>
  <c r="K149" i="86" s="1"/>
  <c r="K150" i="86" a="1"/>
  <c r="K150" i="86" s="1"/>
  <c r="K151" i="86" a="1"/>
  <c r="K151" i="86" s="1"/>
  <c r="K152" i="86" a="1"/>
  <c r="K152" i="86" s="1"/>
  <c r="K153" i="86" a="1"/>
  <c r="K153" i="86" s="1"/>
  <c r="K154" i="86" a="1"/>
  <c r="K154" i="86" s="1"/>
  <c r="K155" i="86" a="1"/>
  <c r="K155" i="86" s="1"/>
  <c r="K156" i="86" a="1"/>
  <c r="K156" i="86" s="1"/>
  <c r="K157" i="86" a="1"/>
  <c r="K157" i="86" s="1"/>
  <c r="K158" i="86" a="1"/>
  <c r="K158" i="86" s="1"/>
  <c r="K159" i="86" a="1"/>
  <c r="K159" i="86" s="1"/>
  <c r="K160" i="86" a="1"/>
  <c r="K160" i="86" s="1"/>
  <c r="K161" i="86" a="1"/>
  <c r="K161" i="86" s="1"/>
  <c r="K162" i="86" a="1"/>
  <c r="K162" i="86" s="1"/>
  <c r="K163" i="86" a="1"/>
  <c r="K163" i="86" s="1"/>
  <c r="K164" i="86" a="1"/>
  <c r="K164" i="86" s="1"/>
  <c r="K165" i="86" a="1"/>
  <c r="K165" i="86" s="1"/>
  <c r="K166" i="86" a="1"/>
  <c r="K166" i="86" s="1"/>
  <c r="K167" i="86" a="1"/>
  <c r="K167" i="86" s="1"/>
  <c r="K168" i="86" a="1"/>
  <c r="K168" i="86" s="1"/>
  <c r="K169" i="86" a="1"/>
  <c r="K169" i="86" s="1"/>
  <c r="K170" i="86" a="1"/>
  <c r="K170" i="86" s="1"/>
  <c r="K171" i="86" a="1"/>
  <c r="K171" i="86" s="1"/>
  <c r="K172" i="86" a="1"/>
  <c r="K172" i="86" s="1"/>
  <c r="K173" i="86" a="1"/>
  <c r="K173" i="86" s="1"/>
  <c r="K174" i="86" a="1"/>
  <c r="K174" i="86" s="1"/>
  <c r="K175" i="86" a="1"/>
  <c r="K175" i="86" s="1"/>
  <c r="K176" i="86" a="1"/>
  <c r="K176" i="86" s="1"/>
  <c r="K177" i="86" a="1"/>
  <c r="K177" i="86" s="1"/>
  <c r="K178" i="86" a="1"/>
  <c r="K178" i="86" s="1"/>
  <c r="K129" i="86" a="1"/>
  <c r="K129" i="86" s="1"/>
  <c r="AH247" i="106"/>
  <c r="AH243" i="106"/>
  <c r="P241" i="106"/>
  <c r="Q162" i="106"/>
  <c r="J161" i="106"/>
  <c r="Q160" i="106"/>
  <c r="AC116" i="106"/>
  <c r="AB116" i="106"/>
  <c r="AC115" i="106"/>
  <c r="AB115" i="106"/>
  <c r="AC114" i="106"/>
  <c r="AB114" i="106"/>
  <c r="AC113" i="106"/>
  <c r="AB113" i="106"/>
  <c r="AC112" i="106"/>
  <c r="AB112" i="106"/>
  <c r="AC111" i="106"/>
  <c r="AB111" i="106"/>
  <c r="AC110" i="106"/>
  <c r="AB110" i="106"/>
  <c r="AH110" i="106"/>
  <c r="AC109" i="106"/>
  <c r="AB109" i="106"/>
  <c r="AC108" i="106"/>
  <c r="AB108" i="106"/>
  <c r="AC107" i="106"/>
  <c r="AB107" i="106"/>
  <c r="AC106" i="106"/>
  <c r="AB106" i="106"/>
  <c r="AH106" i="106"/>
  <c r="AC105" i="106"/>
  <c r="AB105" i="106"/>
  <c r="AC104" i="106"/>
  <c r="AB104" i="106"/>
  <c r="AC103" i="106"/>
  <c r="AB103" i="106"/>
  <c r="AC102" i="106"/>
  <c r="AB102" i="106"/>
  <c r="AH102" i="106"/>
  <c r="AC101" i="106"/>
  <c r="AB101" i="106"/>
  <c r="AC100" i="106"/>
  <c r="AB100" i="106"/>
  <c r="AC99" i="106"/>
  <c r="AB99" i="106"/>
  <c r="AC98" i="106"/>
  <c r="AB98" i="106"/>
  <c r="AH98" i="106"/>
  <c r="AC97" i="106"/>
  <c r="AB97" i="106"/>
  <c r="AC94" i="106"/>
  <c r="AB94" i="106"/>
  <c r="AC93" i="106"/>
  <c r="AB93" i="106"/>
  <c r="AC92" i="106"/>
  <c r="AB92" i="106"/>
  <c r="AH92" i="106"/>
  <c r="AC91" i="106"/>
  <c r="AB91" i="106"/>
  <c r="AC89" i="106"/>
  <c r="AB89" i="106"/>
  <c r="X68" i="106"/>
  <c r="X67" i="106"/>
  <c r="X66" i="106"/>
  <c r="X65" i="106"/>
  <c r="X64" i="106"/>
  <c r="X63" i="106"/>
  <c r="X62" i="106"/>
  <c r="X61" i="106"/>
  <c r="X60" i="106"/>
  <c r="X59" i="106"/>
  <c r="X58" i="106"/>
  <c r="X57" i="106"/>
  <c r="X56" i="106"/>
  <c r="X55" i="106"/>
  <c r="X54" i="106"/>
  <c r="X53" i="106"/>
  <c r="X52" i="106"/>
  <c r="X51" i="106"/>
  <c r="X50" i="106"/>
  <c r="X49" i="106"/>
  <c r="J8" i="106"/>
  <c r="W2" i="106"/>
  <c r="O2" i="106"/>
  <c r="P241" i="105"/>
  <c r="Q162" i="105"/>
  <c r="J161" i="105"/>
  <c r="Q160" i="105"/>
  <c r="AA148" i="105"/>
  <c r="AB148" i="105" s="1"/>
  <c r="AH148" i="105" s="1"/>
  <c r="AA147" i="105"/>
  <c r="AB147" i="105" s="1"/>
  <c r="AH147" i="105" s="1"/>
  <c r="AA146" i="105"/>
  <c r="AB146" i="105" s="1"/>
  <c r="AH146" i="105" s="1"/>
  <c r="AA145" i="105"/>
  <c r="AB145" i="105" s="1"/>
  <c r="AH145" i="105" s="1"/>
  <c r="AA144" i="105"/>
  <c r="AB144" i="105" s="1"/>
  <c r="AH144" i="105" s="1"/>
  <c r="AA143" i="105"/>
  <c r="AB143" i="105" s="1"/>
  <c r="AH143" i="105" s="1"/>
  <c r="AA142" i="105"/>
  <c r="AB142" i="105" s="1"/>
  <c r="AH142" i="105" s="1"/>
  <c r="AA141" i="105"/>
  <c r="AB141" i="105" s="1"/>
  <c r="AH141" i="105" s="1"/>
  <c r="AA140" i="105"/>
  <c r="AB140" i="105" s="1"/>
  <c r="AH140" i="105" s="1"/>
  <c r="AA139" i="105"/>
  <c r="AB139" i="105" s="1"/>
  <c r="AH139" i="105" s="1"/>
  <c r="AA137" i="105"/>
  <c r="AB137" i="105" s="1"/>
  <c r="AH137" i="105" s="1"/>
  <c r="AA136" i="105"/>
  <c r="AB136" i="105" s="1"/>
  <c r="AH136" i="105" s="1"/>
  <c r="AA135" i="105"/>
  <c r="AB135" i="105" s="1"/>
  <c r="AH135" i="105" s="1"/>
  <c r="AA134" i="105"/>
  <c r="AB134" i="105" s="1"/>
  <c r="AH134" i="105" s="1"/>
  <c r="AA133" i="105"/>
  <c r="AB133" i="105" s="1"/>
  <c r="AH133" i="105" s="1"/>
  <c r="AA132" i="105"/>
  <c r="AB132" i="105" s="1"/>
  <c r="AH132" i="105" s="1"/>
  <c r="AA131" i="105"/>
  <c r="AB131" i="105" s="1"/>
  <c r="AH131" i="105" s="1"/>
  <c r="AA130" i="105"/>
  <c r="AB130" i="105" s="1"/>
  <c r="AH130" i="105" s="1"/>
  <c r="AA129" i="105"/>
  <c r="AB129" i="105" s="1"/>
  <c r="AH129" i="105" s="1"/>
  <c r="AA128" i="105"/>
  <c r="AB128" i="105" s="1"/>
  <c r="AH128" i="105" s="1"/>
  <c r="AC116" i="105"/>
  <c r="AB116" i="105"/>
  <c r="AC115" i="105"/>
  <c r="AB115" i="105"/>
  <c r="AC114" i="105"/>
  <c r="AB114" i="105"/>
  <c r="AC113" i="105"/>
  <c r="AB113" i="105"/>
  <c r="AC112" i="105"/>
  <c r="AB112" i="105"/>
  <c r="AC111" i="105"/>
  <c r="AB111" i="105"/>
  <c r="AC110" i="105"/>
  <c r="AB110" i="105"/>
  <c r="AC109" i="105"/>
  <c r="AB109" i="105"/>
  <c r="AC108" i="105"/>
  <c r="AB108" i="105"/>
  <c r="AC107" i="105"/>
  <c r="AB107" i="105"/>
  <c r="AC106" i="105"/>
  <c r="AB106" i="105"/>
  <c r="AC105" i="105"/>
  <c r="AB105" i="105"/>
  <c r="AC104" i="105"/>
  <c r="AB104" i="105"/>
  <c r="AC103" i="105"/>
  <c r="AB103" i="105"/>
  <c r="AC102" i="105"/>
  <c r="AB102" i="105"/>
  <c r="AC101" i="105"/>
  <c r="AB101" i="105"/>
  <c r="AC100" i="105"/>
  <c r="AB100" i="105"/>
  <c r="AC99" i="105"/>
  <c r="AB99" i="105"/>
  <c r="AC98" i="105"/>
  <c r="AB98" i="105"/>
  <c r="AC97" i="105"/>
  <c r="AB97" i="105"/>
  <c r="AC94" i="105"/>
  <c r="AB94" i="105"/>
  <c r="AC93" i="105"/>
  <c r="AB93" i="105"/>
  <c r="AC92" i="105"/>
  <c r="AB92" i="105"/>
  <c r="AC91" i="105"/>
  <c r="AB91" i="105"/>
  <c r="AB89" i="105"/>
  <c r="X68" i="105"/>
  <c r="X67" i="105"/>
  <c r="X66" i="105"/>
  <c r="X65" i="105"/>
  <c r="X64" i="105"/>
  <c r="X63" i="105"/>
  <c r="X62" i="105"/>
  <c r="X61" i="105"/>
  <c r="X60" i="105"/>
  <c r="X59" i="105"/>
  <c r="X58" i="105"/>
  <c r="X57" i="105"/>
  <c r="X56" i="105"/>
  <c r="X55" i="105"/>
  <c r="X54" i="105"/>
  <c r="X53" i="105"/>
  <c r="X52" i="105"/>
  <c r="X51" i="105"/>
  <c r="X50" i="105"/>
  <c r="X49" i="105"/>
  <c r="J8" i="105"/>
  <c r="W2" i="105"/>
  <c r="O2" i="105"/>
  <c r="AH247" i="104"/>
  <c r="AH243" i="104"/>
  <c r="P241" i="104"/>
  <c r="Q162" i="104"/>
  <c r="J161" i="104"/>
  <c r="Q160" i="104"/>
  <c r="AA148" i="104"/>
  <c r="AB148" i="104" s="1"/>
  <c r="AH148" i="104" s="1"/>
  <c r="AA147" i="104"/>
  <c r="AB147" i="104" s="1"/>
  <c r="AH147" i="104" s="1"/>
  <c r="AA146" i="104"/>
  <c r="AB146" i="104" s="1"/>
  <c r="AH146" i="104" s="1"/>
  <c r="AA145" i="104"/>
  <c r="AB145" i="104" s="1"/>
  <c r="AH145" i="104" s="1"/>
  <c r="AA144" i="104"/>
  <c r="AB144" i="104" s="1"/>
  <c r="AH144" i="104" s="1"/>
  <c r="AA143" i="104"/>
  <c r="AB143" i="104" s="1"/>
  <c r="AH143" i="104" s="1"/>
  <c r="AA142" i="104"/>
  <c r="AB142" i="104" s="1"/>
  <c r="AH142" i="104" s="1"/>
  <c r="AA141" i="104"/>
  <c r="AB141" i="104" s="1"/>
  <c r="AH141" i="104" s="1"/>
  <c r="AA140" i="104"/>
  <c r="AB140" i="104" s="1"/>
  <c r="AH140" i="104" s="1"/>
  <c r="AA139" i="104"/>
  <c r="AB139" i="104" s="1"/>
  <c r="AH139" i="104" s="1"/>
  <c r="AA137" i="104"/>
  <c r="AB137" i="104" s="1"/>
  <c r="AH137" i="104" s="1"/>
  <c r="AA136" i="104"/>
  <c r="AB136" i="104" s="1"/>
  <c r="AH136" i="104" s="1"/>
  <c r="AA135" i="104"/>
  <c r="AB135" i="104" s="1"/>
  <c r="AH135" i="104" s="1"/>
  <c r="AA134" i="104"/>
  <c r="AB134" i="104" s="1"/>
  <c r="AH134" i="104" s="1"/>
  <c r="AA133" i="104"/>
  <c r="AB133" i="104" s="1"/>
  <c r="AH133" i="104" s="1"/>
  <c r="AA132" i="104"/>
  <c r="AB132" i="104" s="1"/>
  <c r="AH132" i="104" s="1"/>
  <c r="AA131" i="104"/>
  <c r="AB131" i="104" s="1"/>
  <c r="AH131" i="104" s="1"/>
  <c r="AA130" i="104"/>
  <c r="AB130" i="104" s="1"/>
  <c r="AH130" i="104" s="1"/>
  <c r="AA129" i="104"/>
  <c r="AB129" i="104" s="1"/>
  <c r="AH129" i="104" s="1"/>
  <c r="AA128" i="104"/>
  <c r="AB128" i="104" s="1"/>
  <c r="AH128" i="104" s="1"/>
  <c r="AC116" i="104"/>
  <c r="AB116" i="104"/>
  <c r="AC115" i="104"/>
  <c r="AB115" i="104"/>
  <c r="AC114" i="104"/>
  <c r="AB114" i="104"/>
  <c r="AC113" i="104"/>
  <c r="AB113" i="104"/>
  <c r="AC112" i="104"/>
  <c r="AB112" i="104"/>
  <c r="AC111" i="104"/>
  <c r="AB111" i="104"/>
  <c r="AC110" i="104"/>
  <c r="AB110" i="104"/>
  <c r="AC109" i="104"/>
  <c r="AB109" i="104"/>
  <c r="AC108" i="104"/>
  <c r="AB108" i="104"/>
  <c r="AC107" i="104"/>
  <c r="AB107" i="104"/>
  <c r="AC106" i="104"/>
  <c r="AB106" i="104"/>
  <c r="AC105" i="104"/>
  <c r="AB105" i="104"/>
  <c r="AC104" i="104"/>
  <c r="AB104" i="104"/>
  <c r="AC103" i="104"/>
  <c r="AB103" i="104"/>
  <c r="AC102" i="104"/>
  <c r="AB102" i="104"/>
  <c r="AC101" i="104"/>
  <c r="AB101" i="104"/>
  <c r="AC100" i="104"/>
  <c r="AB100" i="104"/>
  <c r="AC99" i="104"/>
  <c r="AB99" i="104"/>
  <c r="AC98" i="104"/>
  <c r="AB98" i="104"/>
  <c r="AC97" i="104"/>
  <c r="AB97" i="104"/>
  <c r="AC94" i="104"/>
  <c r="AB94" i="104"/>
  <c r="AC93" i="104"/>
  <c r="AB93" i="104"/>
  <c r="AC92" i="104"/>
  <c r="AB92" i="104"/>
  <c r="AC91" i="104"/>
  <c r="AB91" i="104"/>
  <c r="AC89" i="104"/>
  <c r="AB89" i="104"/>
  <c r="X68" i="104"/>
  <c r="X67" i="104"/>
  <c r="X66" i="104"/>
  <c r="X65" i="104"/>
  <c r="X64" i="104"/>
  <c r="X63" i="104"/>
  <c r="X62" i="104"/>
  <c r="X61" i="104"/>
  <c r="X60" i="104"/>
  <c r="X59" i="104"/>
  <c r="X58" i="104"/>
  <c r="X57" i="104"/>
  <c r="X56" i="104"/>
  <c r="X55" i="104"/>
  <c r="X54" i="104"/>
  <c r="X53" i="104"/>
  <c r="X52" i="104"/>
  <c r="X51" i="104"/>
  <c r="X50" i="104"/>
  <c r="X49" i="104"/>
  <c r="J8" i="104"/>
  <c r="W2" i="104"/>
  <c r="O2" i="104"/>
  <c r="AH114" i="106" l="1"/>
  <c r="AH102" i="104"/>
  <c r="AH105" i="104"/>
  <c r="AH113" i="104"/>
  <c r="AH93" i="105"/>
  <c r="AH99" i="105"/>
  <c r="AH107" i="105"/>
  <c r="AH111" i="105"/>
  <c r="AH91" i="106"/>
  <c r="AH97" i="106"/>
  <c r="AH101" i="106"/>
  <c r="AH105" i="106"/>
  <c r="AH109" i="106"/>
  <c r="AH113" i="106"/>
  <c r="AH107" i="104"/>
  <c r="AH115" i="104"/>
  <c r="AH91" i="105"/>
  <c r="AH101" i="105"/>
  <c r="AH105" i="105"/>
  <c r="AH113" i="105"/>
  <c r="AH93" i="106"/>
  <c r="AH99" i="106"/>
  <c r="AH103" i="106"/>
  <c r="AH107" i="106"/>
  <c r="AH111" i="106"/>
  <c r="AH115" i="106"/>
  <c r="AH99" i="104"/>
  <c r="AH111" i="104"/>
  <c r="AH108" i="104"/>
  <c r="AH112" i="104"/>
  <c r="AH98" i="105"/>
  <c r="AH102" i="105"/>
  <c r="AH110" i="105"/>
  <c r="AH114" i="105"/>
  <c r="AH89" i="106"/>
  <c r="AH94" i="106"/>
  <c r="AH100" i="106"/>
  <c r="AH104" i="106"/>
  <c r="AH108" i="106"/>
  <c r="AH112" i="106"/>
  <c r="AH116" i="106"/>
  <c r="AH94" i="104"/>
  <c r="AH100" i="104"/>
  <c r="AH104" i="104"/>
  <c r="AH91" i="104"/>
  <c r="AH97" i="104"/>
  <c r="AH92" i="105"/>
  <c r="AH106" i="105"/>
  <c r="AH92" i="104"/>
  <c r="AH103" i="105"/>
  <c r="AH115" i="105"/>
  <c r="X70" i="106"/>
  <c r="P160" i="106" s="1"/>
  <c r="S160" i="106" s="1"/>
  <c r="U160" i="106" s="1"/>
  <c r="AH106" i="104"/>
  <c r="AH94" i="105"/>
  <c r="AH104" i="105"/>
  <c r="AH108" i="105"/>
  <c r="AH116" i="105"/>
  <c r="AH93" i="104"/>
  <c r="AH114" i="104"/>
  <c r="AH100" i="105"/>
  <c r="AH112" i="105"/>
  <c r="AH97" i="105"/>
  <c r="AH109" i="105"/>
  <c r="X70" i="105"/>
  <c r="P160" i="105" s="1"/>
  <c r="S160" i="105" s="1"/>
  <c r="U160" i="105" s="1"/>
  <c r="X70" i="104"/>
  <c r="P160" i="104" s="1"/>
  <c r="S160" i="104" s="1"/>
  <c r="U160" i="104" s="1"/>
  <c r="AH101" i="104"/>
  <c r="AH98" i="104"/>
  <c r="AH116" i="104"/>
  <c r="AH109" i="104"/>
  <c r="AH89" i="104"/>
  <c r="AH110" i="104"/>
  <c r="AH103" i="104"/>
  <c r="J2" i="86"/>
  <c r="AH3" i="105" l="1"/>
  <c r="AH3" i="106"/>
  <c r="AH3" i="104"/>
  <c r="T249" i="104" s="1"/>
  <c r="M50" i="86"/>
  <c r="T249" i="106" l="1"/>
  <c r="T3" i="106"/>
  <c r="M46" i="86"/>
  <c r="N50" i="86"/>
  <c r="D1" i="100" a="1"/>
  <c r="D1" i="100" l="1"/>
  <c r="M44" i="86"/>
  <c r="N46" i="86"/>
  <c r="N44" i="86" s="1"/>
  <c r="AC116" i="98"/>
  <c r="AB116" i="98"/>
  <c r="AC115" i="98"/>
  <c r="AB115" i="98"/>
  <c r="AC114" i="98"/>
  <c r="AB114" i="98"/>
  <c r="AC113" i="98"/>
  <c r="AB113" i="98"/>
  <c r="AC112" i="98"/>
  <c r="AB112" i="98"/>
  <c r="AC111" i="98"/>
  <c r="AB111" i="98"/>
  <c r="AC110" i="98"/>
  <c r="AB110" i="98"/>
  <c r="AH110" i="98"/>
  <c r="AC109" i="98"/>
  <c r="AB109" i="98"/>
  <c r="AC108" i="98"/>
  <c r="AB108" i="98"/>
  <c r="AC107" i="98"/>
  <c r="AB107" i="98"/>
  <c r="AC106" i="98"/>
  <c r="AB106" i="98"/>
  <c r="AC105" i="98"/>
  <c r="AB105" i="98"/>
  <c r="AC104" i="98"/>
  <c r="AB104" i="98"/>
  <c r="AC103" i="98"/>
  <c r="AB103" i="98"/>
  <c r="AC102" i="98"/>
  <c r="AB102" i="98"/>
  <c r="AC101" i="98"/>
  <c r="AB101" i="98"/>
  <c r="AC100" i="98"/>
  <c r="AB100" i="98"/>
  <c r="AC99" i="98"/>
  <c r="AB99" i="98"/>
  <c r="AC98" i="98"/>
  <c r="AB98" i="98"/>
  <c r="AC97" i="98"/>
  <c r="AB97" i="98"/>
  <c r="AC94" i="98"/>
  <c r="AB94" i="98"/>
  <c r="AC93" i="98"/>
  <c r="AB93" i="98"/>
  <c r="AH93" i="98"/>
  <c r="AC92" i="98"/>
  <c r="AB92" i="98"/>
  <c r="AH92" i="98"/>
  <c r="AC91" i="98"/>
  <c r="AB91" i="98"/>
  <c r="AC89" i="98"/>
  <c r="AB89" i="98"/>
  <c r="J8" i="98"/>
  <c r="AA139" i="98"/>
  <c r="AB139" i="98" s="1"/>
  <c r="AH139" i="98" s="1"/>
  <c r="AA140" i="98"/>
  <c r="AA141" i="98"/>
  <c r="AB141" i="98" s="1"/>
  <c r="AH141" i="98" s="1"/>
  <c r="AA142" i="98"/>
  <c r="AB142" i="98" s="1"/>
  <c r="AH142" i="98" s="1"/>
  <c r="AA143" i="98"/>
  <c r="AB143" i="98" s="1"/>
  <c r="AH143" i="98" s="1"/>
  <c r="AA144" i="98"/>
  <c r="AA145" i="98"/>
  <c r="AB145" i="98" s="1"/>
  <c r="AH145" i="98" s="1"/>
  <c r="AA146" i="98"/>
  <c r="AB146" i="98" s="1"/>
  <c r="AH146" i="98" s="1"/>
  <c r="AA147" i="98"/>
  <c r="AB147" i="98" s="1"/>
  <c r="AH147" i="98" s="1"/>
  <c r="AA148" i="98"/>
  <c r="AA137" i="98"/>
  <c r="AB137" i="98" s="1"/>
  <c r="AH137" i="98" s="1"/>
  <c r="AA136" i="98"/>
  <c r="AB136" i="98" s="1"/>
  <c r="AH136" i="98" s="1"/>
  <c r="AA135" i="98"/>
  <c r="AB135" i="98" s="1"/>
  <c r="AH135" i="98" s="1"/>
  <c r="AA134" i="98"/>
  <c r="AB134" i="98" s="1"/>
  <c r="AH134" i="98" s="1"/>
  <c r="AA133" i="98"/>
  <c r="AB133" i="98" s="1"/>
  <c r="AH133" i="98" s="1"/>
  <c r="AA132" i="98"/>
  <c r="AB132" i="98" s="1"/>
  <c r="AH132" i="98" s="1"/>
  <c r="AA131" i="98"/>
  <c r="AB131" i="98" s="1"/>
  <c r="AH131" i="98" s="1"/>
  <c r="AA130" i="98"/>
  <c r="AB130" i="98" s="1"/>
  <c r="AH130" i="98" s="1"/>
  <c r="AA129" i="98"/>
  <c r="AB129" i="98" s="1"/>
  <c r="AH129" i="98" s="1"/>
  <c r="AA128" i="98"/>
  <c r="AB128" i="98" s="1"/>
  <c r="AH128" i="98" s="1"/>
  <c r="B6" i="103" a="1"/>
  <c r="D26" i="100" a="1"/>
  <c r="D24" i="100" a="1"/>
  <c r="B26" i="100" a="1"/>
  <c r="B24" i="100" a="1"/>
  <c r="N42" i="86" a="1"/>
  <c r="B24" i="100" l="1"/>
  <c r="B26" i="100"/>
  <c r="D24" i="100"/>
  <c r="D26" i="100"/>
  <c r="B6" i="103"/>
  <c r="AH99" i="98"/>
  <c r="AH101" i="98"/>
  <c r="AH94" i="98"/>
  <c r="AH100" i="98"/>
  <c r="AH104" i="98"/>
  <c r="AH116" i="98"/>
  <c r="N42" i="86"/>
  <c r="AH89" i="98"/>
  <c r="AH113" i="98"/>
  <c r="AH97" i="98"/>
  <c r="AH105" i="98"/>
  <c r="AH109" i="98"/>
  <c r="AH98" i="98"/>
  <c r="AH102" i="98"/>
  <c r="AH114" i="98"/>
  <c r="AH106" i="98"/>
  <c r="AH111" i="98"/>
  <c r="AH107" i="98"/>
  <c r="AH115" i="98"/>
  <c r="AH108" i="98"/>
  <c r="AH91" i="98"/>
  <c r="AH103" i="98"/>
  <c r="AH112" i="98"/>
  <c r="AB148" i="98"/>
  <c r="AH148" i="98" s="1"/>
  <c r="AB144" i="98"/>
  <c r="AH144" i="98" s="1"/>
  <c r="AB140" i="98"/>
  <c r="AH140" i="98" s="1"/>
  <c r="M42" i="86" a="1"/>
  <c r="B5" i="103" a="1"/>
  <c r="B5" i="103" l="1"/>
  <c r="B6" i="100" s="1"/>
  <c r="M42" i="86"/>
  <c r="C166" i="86"/>
  <c r="C165" i="86"/>
  <c r="C164" i="86"/>
  <c r="C163" i="86"/>
  <c r="C162" i="86"/>
  <c r="C161" i="86"/>
  <c r="C160" i="86"/>
  <c r="C159" i="86"/>
  <c r="C158" i="86"/>
  <c r="C157" i="86"/>
  <c r="C156" i="86"/>
  <c r="C155" i="86"/>
  <c r="C154" i="86"/>
  <c r="C153" i="86"/>
  <c r="C152" i="86"/>
  <c r="C151" i="86"/>
  <c r="C150" i="86"/>
  <c r="C149" i="86"/>
  <c r="C148" i="86"/>
  <c r="X68" i="98" l="1"/>
  <c r="X67" i="98"/>
  <c r="X66" i="98"/>
  <c r="X65" i="98"/>
  <c r="X64" i="98"/>
  <c r="X63" i="98"/>
  <c r="X62" i="98"/>
  <c r="X61" i="98"/>
  <c r="X60" i="98"/>
  <c r="X59" i="98"/>
  <c r="X58" i="98"/>
  <c r="X57" i="98"/>
  <c r="X56" i="98"/>
  <c r="X55" i="98"/>
  <c r="X54" i="98"/>
  <c r="X53" i="98"/>
  <c r="X52" i="98"/>
  <c r="X51" i="98"/>
  <c r="X50" i="98"/>
  <c r="X49" i="98"/>
  <c r="C128" i="86" l="1"/>
  <c r="C129" i="86"/>
  <c r="C130" i="86"/>
  <c r="C131" i="86"/>
  <c r="C132" i="86"/>
  <c r="C133" i="86"/>
  <c r="C134" i="86"/>
  <c r="C135" i="86"/>
  <c r="C136" i="86"/>
  <c r="C137" i="86"/>
  <c r="C138" i="86"/>
  <c r="C139" i="86"/>
  <c r="C140" i="86"/>
  <c r="C141" i="86"/>
  <c r="C142" i="86"/>
  <c r="C126" i="86"/>
  <c r="W2" i="98" l="1"/>
  <c r="C117" i="86" l="1"/>
  <c r="C118" i="86"/>
  <c r="C119" i="86"/>
  <c r="C120" i="86"/>
  <c r="C121" i="86"/>
  <c r="C102" i="86"/>
  <c r="E9" i="101" l="1"/>
  <c r="L150" i="106" l="1"/>
  <c r="M150" i="106"/>
  <c r="V151" i="105"/>
  <c r="P167" i="105" s="1"/>
  <c r="R167" i="105" s="1"/>
  <c r="V151" i="106"/>
  <c r="P167" i="106" s="1"/>
  <c r="R167" i="106" s="1"/>
  <c r="T151" i="105"/>
  <c r="T151" i="106"/>
  <c r="P162" i="105"/>
  <c r="Q151" i="106"/>
  <c r="P162" i="106" s="1"/>
  <c r="P151" i="106"/>
  <c r="M150" i="105"/>
  <c r="P167" i="104"/>
  <c r="R167" i="104" s="1"/>
  <c r="Q151" i="104"/>
  <c r="P162" i="104" s="1"/>
  <c r="P151" i="104"/>
  <c r="L150" i="104"/>
  <c r="Q151" i="98"/>
  <c r="P162" i="98" s="1"/>
  <c r="V151" i="98"/>
  <c r="P167" i="98" s="1"/>
  <c r="P151" i="98"/>
  <c r="L150" i="98"/>
  <c r="T151" i="98"/>
  <c r="M150" i="98"/>
  <c r="O2" i="98" l="1"/>
  <c r="E8" i="101" l="1"/>
  <c r="C103" i="86"/>
  <c r="C104" i="86"/>
  <c r="C105" i="86"/>
  <c r="C106" i="86"/>
  <c r="C107" i="86"/>
  <c r="C108" i="86"/>
  <c r="C109" i="86"/>
  <c r="C110" i="86"/>
  <c r="C111" i="86"/>
  <c r="C112" i="86"/>
  <c r="C113" i="86"/>
  <c r="C114" i="86"/>
  <c r="C115" i="86"/>
  <c r="C116" i="86"/>
  <c r="M127" i="105" l="1"/>
  <c r="M127" i="106"/>
  <c r="L127" i="105"/>
  <c r="L127" i="106"/>
  <c r="M138" i="105"/>
  <c r="M151" i="105" s="1"/>
  <c r="M138" i="106"/>
  <c r="M151" i="106" s="1"/>
  <c r="L138" i="105"/>
  <c r="U162" i="105" s="1"/>
  <c r="W160" i="105" s="1"/>
  <c r="L138" i="106"/>
  <c r="L151" i="106" s="1"/>
  <c r="U162" i="106" s="1"/>
  <c r="W160" i="106" s="1"/>
  <c r="M127" i="104"/>
  <c r="L127" i="104"/>
  <c r="L138" i="104"/>
  <c r="L151" i="104" s="1"/>
  <c r="U162" i="104" s="1"/>
  <c r="W160" i="104" s="1"/>
  <c r="M138" i="104"/>
  <c r="L138" i="98"/>
  <c r="L151" i="98" s="1"/>
  <c r="M138" i="98"/>
  <c r="M151" i="98" s="1"/>
  <c r="M127" i="98"/>
  <c r="L127" i="98"/>
  <c r="E2" i="101"/>
  <c r="C122" i="86"/>
  <c r="F112" i="86"/>
  <c r="G112" i="86" s="1"/>
  <c r="H112" i="86" s="1"/>
  <c r="I112" i="86" s="1"/>
  <c r="J112" i="86" s="1"/>
  <c r="K112" i="86" s="1"/>
  <c r="L112" i="86" s="1"/>
  <c r="M112" i="86" s="1"/>
  <c r="N112" i="86" s="1"/>
  <c r="O112" i="86" s="1"/>
  <c r="P112" i="86" s="1"/>
  <c r="Q112" i="86" s="1"/>
  <c r="R112" i="86" s="1"/>
  <c r="S112" i="86" s="1"/>
  <c r="T112" i="86" s="1"/>
  <c r="U112" i="86" s="1"/>
  <c r="V112" i="86" s="1"/>
  <c r="W112" i="86" s="1"/>
  <c r="X112" i="86" s="1"/>
  <c r="Y112" i="86" s="1"/>
  <c r="G99" i="86"/>
  <c r="H99" i="86" s="1"/>
  <c r="I99" i="86" s="1"/>
  <c r="J99" i="86" s="1"/>
  <c r="K99" i="86" s="1"/>
  <c r="L99" i="86" s="1"/>
  <c r="M99" i="86" s="1"/>
  <c r="N99" i="86" s="1"/>
  <c r="O99" i="86" s="1"/>
  <c r="P99" i="86" s="1"/>
  <c r="Q99" i="86" s="1"/>
  <c r="R99" i="86" s="1"/>
  <c r="S99" i="86" s="1"/>
  <c r="T99" i="86" s="1"/>
  <c r="U99" i="86" s="1"/>
  <c r="V99" i="86" s="1"/>
  <c r="W99" i="86" s="1"/>
  <c r="X99" i="86" s="1"/>
  <c r="Y99" i="86" s="1"/>
  <c r="Z99" i="86" s="1"/>
  <c r="AA99" i="86" s="1"/>
  <c r="AB99" i="86" s="1"/>
  <c r="AC99" i="86" s="1"/>
  <c r="Q82" i="86"/>
  <c r="P82" i="86"/>
  <c r="O82" i="86"/>
  <c r="N82" i="86"/>
  <c r="M82" i="86"/>
  <c r="L82" i="86"/>
  <c r="K82" i="86"/>
  <c r="J82" i="86"/>
  <c r="I82" i="86"/>
  <c r="H82" i="86"/>
  <c r="G82" i="86"/>
  <c r="F82" i="86"/>
  <c r="E82" i="86"/>
  <c r="D82" i="86"/>
  <c r="C82" i="86"/>
  <c r="E28" i="86"/>
  <c r="F28" i="86" s="1"/>
  <c r="G28" i="86" s="1"/>
  <c r="H28" i="86" s="1"/>
  <c r="I28" i="86" s="1"/>
  <c r="J52" i="86"/>
  <c r="AH247" i="98"/>
  <c r="AH243" i="98"/>
  <c r="P241" i="98"/>
  <c r="Q162" i="98"/>
  <c r="J161" i="98"/>
  <c r="Q160" i="98"/>
  <c r="AH3" i="98"/>
  <c r="T3" i="98" s="1"/>
  <c r="Y114" i="86"/>
  <c r="E111" i="86"/>
  <c r="N111" i="86"/>
  <c r="T111" i="86"/>
  <c r="T249" i="105" l="1"/>
  <c r="U162" i="98"/>
  <c r="J3" i="86"/>
  <c r="J19" i="86"/>
  <c r="J41" i="86"/>
  <c r="J7" i="86"/>
  <c r="J23" i="86"/>
  <c r="J29" i="86"/>
  <c r="E100" i="86" s="1"/>
  <c r="J45" i="86"/>
  <c r="J15" i="86"/>
  <c r="J37" i="86"/>
  <c r="J53" i="86"/>
  <c r="J11" i="86"/>
  <c r="J33" i="86"/>
  <c r="J49" i="86"/>
  <c r="X70" i="98"/>
  <c r="P160" i="98" s="1"/>
  <c r="S160" i="98" s="1"/>
  <c r="U160" i="98" s="1"/>
  <c r="J4" i="86"/>
  <c r="J8" i="86"/>
  <c r="J12" i="86"/>
  <c r="J16" i="86"/>
  <c r="J20" i="86"/>
  <c r="J24" i="86"/>
  <c r="J30" i="86"/>
  <c r="J34" i="86"/>
  <c r="J38" i="86"/>
  <c r="J42" i="86"/>
  <c r="J46" i="86"/>
  <c r="J50" i="86"/>
  <c r="J5" i="86"/>
  <c r="J9" i="86"/>
  <c r="J13" i="86"/>
  <c r="J17" i="86"/>
  <c r="J21" i="86"/>
  <c r="J31" i="86"/>
  <c r="J35" i="86"/>
  <c r="J39" i="86"/>
  <c r="J43" i="86"/>
  <c r="J47" i="86"/>
  <c r="J51" i="86"/>
  <c r="J6" i="86"/>
  <c r="J10" i="86"/>
  <c r="J14" i="86"/>
  <c r="J18" i="86"/>
  <c r="J22" i="86"/>
  <c r="J28" i="86"/>
  <c r="J32" i="86"/>
  <c r="J36" i="86"/>
  <c r="J40" i="86"/>
  <c r="J44" i="86"/>
  <c r="J48" i="86"/>
  <c r="K100" i="86"/>
  <c r="R111" i="86"/>
  <c r="L111" i="86"/>
  <c r="P111" i="86"/>
  <c r="U111" i="86"/>
  <c r="V111" i="86"/>
  <c r="M100" i="86"/>
  <c r="H111" i="86"/>
  <c r="X100" i="86"/>
  <c r="AA100" i="86"/>
  <c r="J111" i="86"/>
  <c r="N100" i="86"/>
  <c r="X111" i="86"/>
  <c r="V100" i="86"/>
  <c r="J100" i="86"/>
  <c r="R100" i="86"/>
  <c r="Y100" i="86"/>
  <c r="L100" i="86"/>
  <c r="M111" i="86"/>
  <c r="H100" i="86"/>
  <c r="Q111" i="86"/>
  <c r="Z100" i="86"/>
  <c r="W100" i="86"/>
  <c r="Q100" i="86"/>
  <c r="F111" i="86"/>
  <c r="S100" i="86"/>
  <c r="P100" i="86"/>
  <c r="G111" i="86"/>
  <c r="W111" i="86"/>
  <c r="T100" i="86"/>
  <c r="F100" i="86"/>
  <c r="U100" i="86"/>
  <c r="O111" i="86"/>
  <c r="AB100" i="86"/>
  <c r="K111" i="86"/>
  <c r="AC100" i="86"/>
  <c r="I111" i="86"/>
  <c r="O100" i="86"/>
  <c r="I100" i="86"/>
  <c r="S111" i="86"/>
  <c r="G100" i="86"/>
  <c r="W160" i="98" l="1"/>
  <c r="R167" i="98"/>
  <c r="F117" i="86"/>
  <c r="F115" i="86"/>
  <c r="F122" i="86"/>
  <c r="W117" i="86"/>
  <c r="W116" i="86"/>
  <c r="J116" i="86"/>
  <c r="J122" i="86"/>
  <c r="X119" i="86"/>
  <c r="X122" i="86"/>
  <c r="U116" i="86"/>
  <c r="U118" i="86"/>
  <c r="U117" i="86"/>
  <c r="N120" i="86"/>
  <c r="N114" i="86"/>
  <c r="S122" i="86"/>
  <c r="S119" i="86"/>
  <c r="P119" i="86"/>
  <c r="P117" i="86"/>
  <c r="K114" i="86"/>
  <c r="K121" i="86"/>
  <c r="K115" i="86"/>
  <c r="H118" i="86"/>
  <c r="H121" i="86"/>
  <c r="F121" i="86"/>
  <c r="F118" i="86"/>
  <c r="W114" i="86"/>
  <c r="W121" i="86"/>
  <c r="W119" i="86"/>
  <c r="J120" i="86"/>
  <c r="J115" i="86"/>
  <c r="X114" i="86"/>
  <c r="X120" i="86"/>
  <c r="U120" i="86"/>
  <c r="U121" i="86"/>
  <c r="N117" i="86"/>
  <c r="N115" i="86"/>
  <c r="N122" i="86"/>
  <c r="S117" i="86"/>
  <c r="S120" i="86"/>
  <c r="P114" i="86"/>
  <c r="P120" i="86"/>
  <c r="K118" i="86"/>
  <c r="K116" i="86"/>
  <c r="H115" i="86"/>
  <c r="H122" i="86"/>
  <c r="H116" i="86"/>
  <c r="Q119" i="86"/>
  <c r="Q118" i="86"/>
  <c r="V116" i="86"/>
  <c r="V119" i="86"/>
  <c r="O118" i="86"/>
  <c r="O120" i="86"/>
  <c r="L115" i="86"/>
  <c r="L122" i="86"/>
  <c r="L120" i="86"/>
  <c r="I119" i="86"/>
  <c r="I118" i="86"/>
  <c r="M115" i="86"/>
  <c r="M114" i="86"/>
  <c r="R121" i="86"/>
  <c r="R114" i="86"/>
  <c r="G114" i="86"/>
  <c r="G121" i="86"/>
  <c r="G119" i="86"/>
  <c r="T118" i="86"/>
  <c r="T117" i="86"/>
  <c r="X115" i="86"/>
  <c r="U122" i="86"/>
  <c r="N119" i="86"/>
  <c r="P115" i="86"/>
  <c r="P116" i="86"/>
  <c r="K120" i="86"/>
  <c r="Q120" i="86"/>
  <c r="V117" i="86"/>
  <c r="V122" i="86"/>
  <c r="O116" i="86"/>
  <c r="I120" i="86"/>
  <c r="M116" i="86"/>
  <c r="M117" i="86"/>
  <c r="R115" i="86"/>
  <c r="G115" i="86"/>
  <c r="T121" i="86"/>
  <c r="Q117" i="86"/>
  <c r="V121" i="86"/>
  <c r="O114" i="86"/>
  <c r="O119" i="86"/>
  <c r="L117" i="86"/>
  <c r="I117" i="86"/>
  <c r="M121" i="86"/>
  <c r="R119" i="86"/>
  <c r="G117" i="86"/>
  <c r="T114" i="86"/>
  <c r="F116" i="86"/>
  <c r="F119" i="86"/>
  <c r="W118" i="86"/>
  <c r="W120" i="86"/>
  <c r="J117" i="86"/>
  <c r="J119" i="86"/>
  <c r="J118" i="86"/>
  <c r="X118" i="86"/>
  <c r="X121" i="86"/>
  <c r="U115" i="86"/>
  <c r="U114" i="86"/>
  <c r="N121" i="86"/>
  <c r="N118" i="86"/>
  <c r="S114" i="86"/>
  <c r="S121" i="86"/>
  <c r="S115" i="86"/>
  <c r="P118" i="86"/>
  <c r="P121" i="86"/>
  <c r="K122" i="86"/>
  <c r="K119" i="86"/>
  <c r="H119" i="86"/>
  <c r="H117" i="86"/>
  <c r="Q116" i="86"/>
  <c r="Q114" i="86"/>
  <c r="Q121" i="86"/>
  <c r="V120" i="86"/>
  <c r="V114" i="86"/>
  <c r="O122" i="86"/>
  <c r="O115" i="86"/>
  <c r="L119" i="86"/>
  <c r="L121" i="86"/>
  <c r="I116" i="86"/>
  <c r="I114" i="86"/>
  <c r="I121" i="86"/>
  <c r="M119" i="86"/>
  <c r="M122" i="86"/>
  <c r="R116" i="86"/>
  <c r="R122" i="86"/>
  <c r="G118" i="86"/>
  <c r="G120" i="86"/>
  <c r="T115" i="86"/>
  <c r="T122" i="86"/>
  <c r="T120" i="86"/>
  <c r="F120" i="86"/>
  <c r="F114" i="86"/>
  <c r="W122" i="86"/>
  <c r="W115" i="86"/>
  <c r="J121" i="86"/>
  <c r="J114" i="86"/>
  <c r="X117" i="86"/>
  <c r="X116" i="86"/>
  <c r="U119" i="86"/>
  <c r="N116" i="86"/>
  <c r="S118" i="86"/>
  <c r="S116" i="86"/>
  <c r="P122" i="86"/>
  <c r="K117" i="86"/>
  <c r="H114" i="86"/>
  <c r="H120" i="86"/>
  <c r="Q122" i="86"/>
  <c r="V115" i="86"/>
  <c r="O117" i="86"/>
  <c r="L114" i="86"/>
  <c r="L116" i="86"/>
  <c r="I122" i="86"/>
  <c r="M118" i="86"/>
  <c r="R120" i="86"/>
  <c r="G122" i="86"/>
  <c r="T119" i="86"/>
  <c r="Q115" i="86"/>
  <c r="V118" i="86"/>
  <c r="O121" i="86"/>
  <c r="L118" i="86"/>
  <c r="I115" i="86"/>
  <c r="M120" i="86"/>
  <c r="R117" i="86"/>
  <c r="R118" i="86"/>
  <c r="G116" i="86"/>
  <c r="T116" i="86"/>
  <c r="E115" i="86"/>
  <c r="E120" i="86"/>
  <c r="E121" i="86"/>
  <c r="E119" i="86"/>
  <c r="E122" i="86"/>
  <c r="E118" i="86"/>
  <c r="E117" i="86"/>
  <c r="E116" i="86"/>
  <c r="E114" i="86"/>
  <c r="T249" i="9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Klas Ericsson</author>
  </authors>
  <commentList>
    <comment ref="B40" authorId="0" shapeId="0" xr:uid="{0A2CB2B4-0094-4F6C-82BE-D10543238866}">
      <text>
        <r>
          <rPr>
            <sz val="9"/>
            <color indexed="81"/>
            <rFont val="Tahoma"/>
            <family val="2"/>
          </rPr>
          <t xml:space="preserve">OBS!
Det går ej att kombinera flera anbudsområden i samma blankett.
</t>
        </r>
      </text>
    </comment>
    <comment ref="C48" authorId="0" shapeId="0" xr:uid="{F8EF8257-F06B-4B0B-B4B7-2F8DE19FE0AF}">
      <text>
        <r>
          <rPr>
            <sz val="9"/>
            <color indexed="81"/>
            <rFont val="Tahoma"/>
            <family val="2"/>
          </rPr>
          <t xml:space="preserve">OBS!
Vid byte av anbudsområde, se till att redan valda varor/tjänster inte ligger kvar.
</t>
        </r>
      </text>
    </comment>
    <comment ref="C49" authorId="0" shapeId="0" xr:uid="{0902153B-E706-421D-93B3-BE782055B264}">
      <text>
        <r>
          <rPr>
            <sz val="9"/>
            <color indexed="81"/>
            <rFont val="Tahoma"/>
            <family val="2"/>
          </rPr>
          <t xml:space="preserve">Scrolla gärna i rullistan med pilar upp/ned på tangentbordet.
</t>
        </r>
      </text>
    </comment>
    <comment ref="B97" authorId="0" shapeId="0" xr:uid="{6C207D18-91BD-4D5F-BF10-FED706B6F1C0}">
      <text>
        <r>
          <rPr>
            <sz val="9"/>
            <color indexed="81"/>
            <rFont val="Tahoma"/>
            <family val="2"/>
          </rPr>
          <t xml:space="preserve">Scrolla gärna i rullistan med pilar upp/ned på tangentbordet.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Klas Ericsson</author>
  </authors>
  <commentList>
    <comment ref="B40" authorId="0" shapeId="0" xr:uid="{7CE83CE3-1B8F-49B8-9568-298E502DA1D0}">
      <text>
        <r>
          <rPr>
            <sz val="9"/>
            <color indexed="81"/>
            <rFont val="Tahoma"/>
            <family val="2"/>
          </rPr>
          <t>OBS!
Det går ej att kombinera flera anbudsområden i samma blankett.</t>
        </r>
      </text>
    </comment>
    <comment ref="C48" authorId="0" shapeId="0" xr:uid="{9FEEC7FA-64DF-47E2-A4AE-932A89AFEB30}">
      <text>
        <r>
          <rPr>
            <sz val="9"/>
            <color indexed="81"/>
            <rFont val="Tahoma"/>
            <family val="2"/>
          </rPr>
          <t>OBS!
Vid byte av anbudsområde, se till att redan valda varor/tjänster inte ligger kvar.</t>
        </r>
      </text>
    </comment>
    <comment ref="C49" authorId="0" shapeId="0" xr:uid="{7F7B9D4F-BC9E-4077-9963-97D5DB5AEB0C}">
      <text>
        <r>
          <rPr>
            <sz val="9"/>
            <color indexed="81"/>
            <rFont val="Tahoma"/>
            <family val="2"/>
          </rPr>
          <t xml:space="preserve">Scrolla gärna i rullistan med pilar upp/ned på tangentbordet.
</t>
        </r>
      </text>
    </comment>
    <comment ref="B97" authorId="0" shapeId="0" xr:uid="{25246698-94CB-40A1-B067-B82E97887599}">
      <text>
        <r>
          <rPr>
            <sz val="9"/>
            <color indexed="81"/>
            <rFont val="Tahoma"/>
            <family val="2"/>
          </rPr>
          <t xml:space="preserve">Scrolla gärna i rullistan med pilar upp/ned på tangentbordet.
</t>
        </r>
      </text>
    </comment>
    <comment ref="B128" authorId="0" shapeId="0" xr:uid="{706E3607-2E93-4630-9A95-925080702AEF}">
      <text>
        <r>
          <rPr>
            <sz val="9"/>
            <color indexed="81"/>
            <rFont val="Tahoma"/>
            <family val="2"/>
          </rPr>
          <t xml:space="preserve">Scrolla gärna i rullistan med pilar upp/ned på tangentbordet.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Klas Ericsson</author>
  </authors>
  <commentList>
    <comment ref="B40" authorId="0" shapeId="0" xr:uid="{B8CB0D22-3A46-4B66-B350-683879003093}">
      <text>
        <r>
          <rPr>
            <sz val="9"/>
            <color indexed="81"/>
            <rFont val="Tahoma"/>
            <family val="2"/>
          </rPr>
          <t>OBS!
Det går ej att kombinera flera anbudsområden i samma blankett.</t>
        </r>
      </text>
    </comment>
    <comment ref="C48" authorId="0" shapeId="0" xr:uid="{33F0A705-4F44-4830-AC4D-C01B19292D3E}">
      <text>
        <r>
          <rPr>
            <sz val="9"/>
            <color indexed="81"/>
            <rFont val="Tahoma"/>
            <family val="2"/>
          </rPr>
          <t>OBS!
Vid byte av anbudsområde, se till att redan valda varor/tjänster inte ligger kvar.</t>
        </r>
      </text>
    </comment>
    <comment ref="C49" authorId="0" shapeId="0" xr:uid="{E94A0CF7-323F-4F57-8760-123BA21D3A84}">
      <text>
        <r>
          <rPr>
            <sz val="9"/>
            <color indexed="81"/>
            <rFont val="Tahoma"/>
            <family val="2"/>
          </rPr>
          <t xml:space="preserve">Scrolla gärna i rullistan med pilar upp/ned på tangentbordet.
</t>
        </r>
      </text>
    </comment>
    <comment ref="B97" authorId="0" shapeId="0" xr:uid="{9B99A6CD-A7B2-4CD6-AFBA-455DEF245EE2}">
      <text>
        <r>
          <rPr>
            <sz val="9"/>
            <color indexed="81"/>
            <rFont val="Tahoma"/>
            <family val="2"/>
          </rPr>
          <t xml:space="preserve">Scrolla gärna i rullistan med pilar upp/ned på tangentbordet.
</t>
        </r>
      </text>
    </comment>
    <comment ref="B128" authorId="0" shapeId="0" xr:uid="{B4933FA2-91D7-473E-82B8-60223CCA5D6D}">
      <text>
        <r>
          <rPr>
            <sz val="9"/>
            <color indexed="81"/>
            <rFont val="Tahoma"/>
            <family val="2"/>
          </rPr>
          <t xml:space="preserve">Scrolla gärna i rullistan med pilar upp/ned på tangentbordet.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Klas Ericsson</author>
  </authors>
  <commentList>
    <comment ref="B40" authorId="0" shapeId="0" xr:uid="{DB9B91C1-F263-45C5-91D6-C359CAF1CA6E}">
      <text>
        <r>
          <rPr>
            <sz val="9"/>
            <color indexed="81"/>
            <rFont val="Tahoma"/>
            <family val="2"/>
          </rPr>
          <t xml:space="preserve">OBS!
Det går ej att kombinera flera anbudsområden i samma blankett.
</t>
        </r>
      </text>
    </comment>
    <comment ref="C48" authorId="0" shapeId="0" xr:uid="{978D3720-2022-4B0C-99D8-22CDE002A493}">
      <text>
        <r>
          <rPr>
            <sz val="9"/>
            <color indexed="81"/>
            <rFont val="Tahoma"/>
            <family val="2"/>
          </rPr>
          <t xml:space="preserve">OBS!
Vid byte av anbudsområde, se till att redan valda varor/tjänster inte ligger kvar.
</t>
        </r>
      </text>
    </comment>
    <comment ref="C49" authorId="0" shapeId="0" xr:uid="{6719C3B7-AFAB-4A74-87FA-DA914B18B8F0}">
      <text>
        <r>
          <rPr>
            <sz val="9"/>
            <color indexed="81"/>
            <rFont val="Tahoma"/>
            <family val="2"/>
          </rPr>
          <t xml:space="preserve">Scrolla gärna i rullistan med pilar upp/ned på tangentbordet.
</t>
        </r>
      </text>
    </comment>
    <comment ref="B97" authorId="0" shapeId="0" xr:uid="{0C7C194F-3973-43C5-B712-E145C986DC80}">
      <text>
        <r>
          <rPr>
            <sz val="9"/>
            <color indexed="81"/>
            <rFont val="Tahoma"/>
            <family val="2"/>
          </rPr>
          <t xml:space="preserve">Scrolla gärna i rullistan med pilar upp/ned på tangentbordet.
</t>
        </r>
      </text>
    </comment>
    <comment ref="B128" authorId="0" shapeId="0" xr:uid="{C3A898D7-2C8F-426E-AA9C-464A9CE5FF84}">
      <text>
        <r>
          <rPr>
            <sz val="9"/>
            <color indexed="81"/>
            <rFont val="Tahoma"/>
            <family val="2"/>
          </rPr>
          <t xml:space="preserve">Scrolla gärna i rullistan med pilar upp/ned på tangentbordet.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<sst xmlns="http://schemas.openxmlformats.org/spreadsheetml/2006/main" count="1927" uniqueCount="883">
  <si>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</si>
  <si>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</si>
  <si>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</si>
  <si>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</si>
  <si>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</si>
  <si>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</si>
  <si>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</si>
  <si>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</si>
  <si>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</si>
  <si>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</si>
  <si>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</si>
  <si>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</si>
  <si>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</si>
  <si>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</si>
  <si>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</si>
  <si>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</si>
  <si>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</si>
  <si>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</si>
  <si>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</si>
  <si>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</si>
  <si>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</si>
  <si>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</si>
  <si>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Organisations-nummer</t>
  </si>
  <si>
    <t>E-post kontaktperson</t>
  </si>
  <si>
    <t>Befattning Kontaktperson</t>
  </si>
  <si>
    <t>Hemsida</t>
  </si>
  <si>
    <t>E-post Gruppbrevlåda</t>
  </si>
  <si>
    <t>Telefon Växel</t>
  </si>
  <si>
    <t>Telefon kundtjänst</t>
  </si>
  <si>
    <t>Uppgifter om Ramavtalsleverantören</t>
  </si>
  <si>
    <t>Organisationsnummer</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</si>
  <si>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</si>
  <si>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</si>
  <si>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</si>
  <si>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</si>
  <si>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</si>
  <si>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Eventuella bilagor till kontraktet</t>
  </si>
  <si>
    <t>Org.nr.</t>
  </si>
  <si>
    <t>Leverantör</t>
  </si>
  <si>
    <t>Avropande organisation</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</si>
  <si>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</si>
  <si>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</si>
  <si>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</si>
  <si>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</si>
  <si>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Summa kriterievikt:</t>
  </si>
  <si>
    <t>(ska alltid summera till 100 %)</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</si>
  <si>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</si>
  <si>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</si>
  <si>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</si>
  <si>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</si>
  <si>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</si>
  <si>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</si>
  <si>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</si>
  <si>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Välj Juridiskt Namn 2</t>
  </si>
  <si>
    <t>Förvaltningens avtalsnummer  2</t>
  </si>
  <si>
    <t>Organisations-nummer 2</t>
  </si>
  <si>
    <t>Adress 2</t>
  </si>
  <si>
    <t>Postnummer 2</t>
  </si>
  <si>
    <t>Postadress 2</t>
  </si>
  <si>
    <t>Telefon Växel 2</t>
  </si>
  <si>
    <t>Telefon kundtjänst 2</t>
  </si>
  <si>
    <t>Hemsida 2</t>
  </si>
  <si>
    <t>Kontaktperson  2</t>
  </si>
  <si>
    <t>Telefon 2</t>
  </si>
  <si>
    <t>E-post kontaktperson 2</t>
  </si>
  <si>
    <t>Befattning Kontaktperson 2</t>
  </si>
  <si>
    <t>Fax 2</t>
  </si>
  <si>
    <t>E-post Gruppbrevlåda 2</t>
  </si>
  <si>
    <t>Uppgifter om avropande organisation</t>
  </si>
  <si>
    <t>Avropsförfrågan</t>
  </si>
  <si>
    <t>Avropssvar</t>
  </si>
  <si>
    <t>Beskrivning av hur leverantören uppfyller kravet eller referera till bilaga</t>
  </si>
  <si>
    <t>Tilldelningskriterier</t>
  </si>
  <si>
    <t>01.</t>
  </si>
  <si>
    <t>02.</t>
  </si>
  <si>
    <t>03.</t>
  </si>
  <si>
    <t>04.</t>
  </si>
  <si>
    <t>05.</t>
  </si>
  <si>
    <t>07.</t>
  </si>
  <si>
    <t>06.</t>
  </si>
  <si>
    <t>08.</t>
  </si>
  <si>
    <t>09.</t>
  </si>
  <si>
    <t>10.</t>
  </si>
  <si>
    <t>E-post för frågor (om annan än ovan)</t>
  </si>
  <si>
    <t>Viktning %</t>
  </si>
  <si>
    <t>Lägsta inkomna totalpris</t>
  </si>
  <si>
    <t>Erhållen poäng för totalpris</t>
  </si>
  <si>
    <t>Viktade poäng per kriterium</t>
  </si>
  <si>
    <t>Viktning</t>
  </si>
  <si>
    <t>20.</t>
  </si>
  <si>
    <t xml:space="preserve">Totalt pris (utvärderas): </t>
  </si>
  <si>
    <t>Fyll i det gula fältet efter att samtliga avropssvar inkommit!</t>
  </si>
  <si>
    <t>Pris</t>
  </si>
  <si>
    <t>Poängsumma för uppfyllda bör-krav</t>
  </si>
  <si>
    <t>Leveranstid</t>
  </si>
  <si>
    <t>Instruktion till avropande organisation: 
Spara ned blanketten på din dator.
Gulmarkerade rutor fylls i av avropare innan blanketten skickas.
Blanketten skickas med e-post till antagna leverantörer inom aktuellt avropsområde.
Se vidare "Vägledning vid avrop".</t>
  </si>
  <si>
    <t>Utvärderingskrav 
(bör-krav)</t>
  </si>
  <si>
    <t>Välj krav</t>
  </si>
  <si>
    <t>Timmar</t>
  </si>
  <si>
    <t>Bilaga</t>
  </si>
  <si>
    <t>Totalpris</t>
  </si>
  <si>
    <t>Sammanställning för detta avropssvar</t>
  </si>
  <si>
    <t>Summa utvärderingskostnad för detta avropssvar</t>
  </si>
  <si>
    <t xml:space="preserve">Prisavdrag för uppfyllda bör-krav. </t>
  </si>
  <si>
    <t>Ange kriterievikt för pris respektive bör-krav i tabellen nedan</t>
  </si>
  <si>
    <t xml:space="preserve">Priset jämförs mellan avropssvaren. Poäng för uppfyllda bör-krav jämförs med möjlig maxpoäng. </t>
  </si>
  <si>
    <t>Avropande organisations beskrivning av den utvärderingsmodell som kommer att tillämpas (eller hänvisning till bilaga)</t>
  </si>
  <si>
    <t>Referens/diarienr för avropet</t>
  </si>
  <si>
    <t>Bilagor från leverantören</t>
  </si>
  <si>
    <t>Specificera ev. bilagor som medföljer detta avropssvar</t>
  </si>
  <si>
    <t>Specificera ev. bilagor som medföljer denna avropsförfrågan</t>
  </si>
  <si>
    <t>Tbl krav</t>
  </si>
  <si>
    <t>Krav 1</t>
  </si>
  <si>
    <t>Krav 2</t>
  </si>
  <si>
    <t>Krav 3</t>
  </si>
  <si>
    <t>Krav 4</t>
  </si>
  <si>
    <t>Krav 5</t>
  </si>
  <si>
    <t>Krav 6</t>
  </si>
  <si>
    <t>Se bilaga</t>
  </si>
  <si>
    <t>TblDelområde</t>
  </si>
  <si>
    <t>Välj utvärdering…..</t>
  </si>
  <si>
    <t>TblEnhet</t>
  </si>
  <si>
    <t>TblGrundTilldeln</t>
  </si>
  <si>
    <t>TblUtVrd</t>
  </si>
  <si>
    <t>TblLeverantörer</t>
  </si>
  <si>
    <t>ResOpt</t>
  </si>
  <si>
    <t>ResVarTja</t>
  </si>
  <si>
    <t>LockStatus</t>
  </si>
  <si>
    <t xml:space="preserve">Utvärdering av det totala sammanräknade priset: </t>
  </si>
  <si>
    <t>Slutlig poängsumma för detta avropssvar
(utvärderas)</t>
  </si>
  <si>
    <t>255, 255, 153</t>
  </si>
  <si>
    <t>Ut1</t>
  </si>
  <si>
    <t>Ut2</t>
  </si>
  <si>
    <t>Ut3</t>
  </si>
  <si>
    <t>Steg 1 - Administrativa uppgifter</t>
  </si>
  <si>
    <t>OBS! Ej detsamma som kontraktssumma</t>
  </si>
  <si>
    <t>Leveransvillkor (framgår av ramavtalets allmänna villkor)</t>
  </si>
  <si>
    <t>Bilagor från avropande organisation (kontraktshandlingar framgår av flik 3)</t>
  </si>
  <si>
    <t>Steg 3 - Grund för tilldelning av kontrakt</t>
  </si>
  <si>
    <t>Steg 4 - Kravspecifikation</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</si>
  <si>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</si>
  <si>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Antal
(blir alltid 1 om bilaga)</t>
  </si>
  <si>
    <t>Specifikation i bilaga?</t>
  </si>
  <si>
    <t>Uppfyller kravet?</t>
  </si>
  <si>
    <t/>
  </si>
  <si>
    <t>Ange ev adress för uppdraget/uppdragen</t>
  </si>
  <si>
    <t xml:space="preserve">Utvärdering av ställda bör-krav på avropade tjänster: </t>
  </si>
  <si>
    <t>Det erhållna prisavdraget för uppfyllda utvärderingskrav (bör-krav) dras ifrån det totala priset för avropade tjänster. Resultatet blir en utvärderingskostnad som ligger till grund för tilldelningsbeslutet.</t>
  </si>
  <si>
    <t>11.</t>
  </si>
  <si>
    <t>12.</t>
  </si>
  <si>
    <t>13.</t>
  </si>
  <si>
    <t>14.</t>
  </si>
  <si>
    <t>15.</t>
  </si>
  <si>
    <t>16.</t>
  </si>
  <si>
    <t>17.</t>
  </si>
  <si>
    <t>18.</t>
  </si>
  <si>
    <t>19.</t>
  </si>
  <si>
    <t>TblSpecTjnstr</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</si>
  <si>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</si>
  <si>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</si>
  <si>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</si>
  <si>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</si>
  <si>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</si>
  <si>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</si>
  <si>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</si>
  <si>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</si>
  <si>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</si>
  <si>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</si>
  <si>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</si>
  <si>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</si>
  <si>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</si>
  <si>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</si>
  <si>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</si>
  <si>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</si>
  <si>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Delområde 2</t>
  </si>
  <si>
    <t>Delområde 3</t>
  </si>
  <si>
    <t>Delområde 4</t>
  </si>
  <si>
    <t>Delområde 5</t>
  </si>
  <si>
    <t>Delområde 6</t>
  </si>
  <si>
    <t>Välj vara/tjänst</t>
  </si>
  <si>
    <t>Välj delområde</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</si>
  <si>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</si>
  <si>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</si>
  <si>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</si>
  <si>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</si>
  <si>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</si>
  <si>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</si>
  <si>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</si>
  <si>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</si>
  <si>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</si>
  <si>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</si>
  <si>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</si>
  <si>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</si>
  <si>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</si>
  <si>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</si>
  <si>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</si>
  <si>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</si>
  <si>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</si>
  <si>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</si>
  <si>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</si>
  <si>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</si>
  <si>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</si>
  <si>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</si>
  <si>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</si>
  <si>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</si>
  <si>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</si>
  <si>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</si>
  <si>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</si>
  <si>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</si>
  <si>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</si>
  <si>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</si>
  <si>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</si>
  <si>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</si>
  <si>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</si>
  <si>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</si>
  <si>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</si>
  <si>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</si>
  <si>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</si>
  <si>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</si>
  <si>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</si>
  <si>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</si>
  <si>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</si>
  <si>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</si>
  <si>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</si>
  <si>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</si>
  <si>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</si>
  <si>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</si>
  <si>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</si>
  <si>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</si>
  <si>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</si>
  <si>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</si>
  <si>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</si>
  <si>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</si>
  <si>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</si>
  <si>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</si>
  <si>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</si>
  <si>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</si>
  <si>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</si>
  <si>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</si>
  <si>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</si>
  <si>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</si>
  <si>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</si>
  <si>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</si>
  <si>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</si>
  <si>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</si>
  <si>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</si>
  <si>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</si>
  <si>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</si>
  <si>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</si>
  <si>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</si>
  <si>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</si>
  <si>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</si>
  <si>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</si>
  <si>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</si>
  <si>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</si>
  <si>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</si>
  <si>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</si>
  <si>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</si>
  <si>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</si>
  <si>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Delområde 1/Vara/Tjanst 14</t>
  </si>
  <si>
    <t>Delområde 2/Vara/Tjanst 14</t>
  </si>
  <si>
    <t>Delområde 3/Vara/Tjanst 14</t>
  </si>
  <si>
    <t>Delområde 4/Vara/Tjanst 14</t>
  </si>
  <si>
    <t>Delområde 5/Vara/Tjanst 14</t>
  </si>
  <si>
    <t>Delområde 6/Vara/Tjanst 14</t>
  </si>
  <si>
    <t>Delområde 1/Vara/Tjanst 15</t>
  </si>
  <si>
    <t>Delområde 2/Vara/Tjanst 15</t>
  </si>
  <si>
    <t>Delområde 3/Vara/Tjanst 15</t>
  </si>
  <si>
    <t>Delområde 4/Vara/Tjanst 15</t>
  </si>
  <si>
    <t>Delområde 5/Vara/Tjanst 15</t>
  </si>
  <si>
    <t>Delområde 6/Vara/Tjanst 15</t>
  </si>
  <si>
    <t>Delområde 1/Vara/Tjanst 16</t>
  </si>
  <si>
    <t>Delområde 2/Vara/Tjanst 16</t>
  </si>
  <si>
    <t>Delområde 3/Vara/Tjanst 16</t>
  </si>
  <si>
    <t>Delområde 4/Vara/Tjanst 16</t>
  </si>
  <si>
    <t>Delområde 5/Vara/Tjanst 16</t>
  </si>
  <si>
    <t>Delområde 6/Vara/Tjanst 16</t>
  </si>
  <si>
    <t>Delområde 1/Vara/Tjanst 17</t>
  </si>
  <si>
    <t>Delområde 2/Vara/Tjanst 17</t>
  </si>
  <si>
    <t>Delområde 3/Vara/Tjanst 17</t>
  </si>
  <si>
    <t>Delområde 4/Vara/Tjanst 17</t>
  </si>
  <si>
    <t>Delområde 5/Vara/Tjanst 17</t>
  </si>
  <si>
    <t>Delområde 6/Vara/Tjanst 17</t>
  </si>
  <si>
    <t>Delområde 1/Vara/Tjanst 18</t>
  </si>
  <si>
    <t>Delområde 2/Vara/Tjanst 18</t>
  </si>
  <si>
    <t>Delområde 3/Vara/Tjanst 18</t>
  </si>
  <si>
    <t>Delområde 4/Vara/Tjanst 18</t>
  </si>
  <si>
    <t>Delområde 5/Vara/Tjanst 18</t>
  </si>
  <si>
    <t>Delområde 6/Vara/Tjanst 18</t>
  </si>
  <si>
    <t>Delområde 1/Vara/Tjanst 19</t>
  </si>
  <si>
    <t>Delområde 2/Vara/Tjanst 19</t>
  </si>
  <si>
    <t>Delområde 3/Vara/Tjanst 19</t>
  </si>
  <si>
    <t>Delområde 4/Vara/Tjanst 19</t>
  </si>
  <si>
    <t>Delområde 5/Vara/Tjanst 19</t>
  </si>
  <si>
    <t>Delområde 6/Vara/Tjanst 19</t>
  </si>
  <si>
    <t>Delområde 1/Vara/Tjanst 20</t>
  </si>
  <si>
    <t>Delområde 2/Vara/Tjanst 20</t>
  </si>
  <si>
    <t>Delområde 3/Vara/Tjanst 20</t>
  </si>
  <si>
    <t>Delområde 4/Vara/Tjanst 20</t>
  </si>
  <si>
    <t>Delområde 5/Vara/Tjanst 20</t>
  </si>
  <si>
    <t>Delområde 6/Vara/Tjanst 20</t>
  </si>
  <si>
    <t>Delområde 1/Vara/Tjanst 21</t>
  </si>
  <si>
    <t>Delområde 2/Vara/Tjanst 21</t>
  </si>
  <si>
    <t>Delområde 3/Vara/Tjanst 21</t>
  </si>
  <si>
    <t>Delområde 4/Vara/Tjanst 21</t>
  </si>
  <si>
    <t>Delområde 5/Vara/Tjanst 21</t>
  </si>
  <si>
    <t>Delområde 6/Vara/Tjanst 21</t>
  </si>
  <si>
    <t>Styck</t>
  </si>
  <si>
    <t>År</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</si>
  <si>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</si>
  <si>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</si>
  <si>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</si>
  <si>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</si>
  <si>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</si>
  <si>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</si>
  <si>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</si>
  <si>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</si>
  <si>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</si>
  <si>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</si>
  <si>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</si>
  <si>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</si>
  <si>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Enhet/
bilaga</t>
  </si>
  <si>
    <t>Alt. 1. Lägsta pris</t>
  </si>
  <si>
    <t>Alt. 2. Relativ viktning - summan av viktade poäng för pris och uppfyllda bör-krav</t>
  </si>
  <si>
    <t>Alt. 3. Mervärdesmodell - prisavdrag för uppfyllda bör-krav</t>
  </si>
  <si>
    <t>Alt. 4. Annan utvärderingsmodell</t>
  </si>
  <si>
    <t>Steg 2 - Specifikation av varor/tjänster</t>
  </si>
  <si>
    <t>Välj i lista
OBS! Varje vara/tjänst kan väljas flera gånger.</t>
  </si>
  <si>
    <t>Vara/tjänst nr</t>
  </si>
  <si>
    <t>Ramavtalets allmänna villkor utgör alltid en del av kontraktet.</t>
  </si>
  <si>
    <t>Steg 5 - Övriga kontraktsvillkor</t>
  </si>
  <si>
    <t>Alt. 2. Ekonomiskt mest fördelaktiga (bästa förhållande mellan pris och kvalitet)</t>
  </si>
  <si>
    <t>Tilldelningskriterier ("bör-krav")</t>
  </si>
  <si>
    <t>Precisera krav i fritext eller hänvisa till bilaga</t>
  </si>
  <si>
    <t>Alt. 2. Ekonomiskt mest fördelaktiga utifrån bästa förhållande mellan pris och kvalitet</t>
  </si>
  <si>
    <t>Kompletterande avtalsdokument</t>
  </si>
  <si>
    <t>Leveransadress (om annan än ovan)</t>
  </si>
  <si>
    <t xml:space="preserve">Faktureringsuppgifter </t>
  </si>
  <si>
    <t>Ange fakturaadress, fakturareferens, adress för e-faktura</t>
  </si>
  <si>
    <t>Information om avropet, t ex syfte och omfattning</t>
  </si>
  <si>
    <t>Förfarande  om två avropssvar har erhållit samma poängsumma/utvärderingspris</t>
  </si>
  <si>
    <t>(Tag bort detta fält och valmöjligheten, tilldelningsgrunden ska vara fast utifrån respektive ramavtal.)</t>
  </si>
  <si>
    <t>Förnyad kontroll av leverantörskrav (ESPD)</t>
  </si>
  <si>
    <t>Leverantörskrav (ESPD) - Ramavtalsleverantörens intygande</t>
  </si>
  <si>
    <t>(plats för text utifrån aktuellt ramavtal)</t>
  </si>
  <si>
    <t>Alt. 2. Summan av viktade poäng för pris och uppfyllda bör-krav, högsta slutsumma vinner.</t>
  </si>
  <si>
    <t xml:space="preserve">Alt. 3. Prisavdrag för uppfyllda bör-krav, lägsta utvärderingskostnad vinner. </t>
  </si>
  <si>
    <t>Alt. 4. Annan utvärderingsmodell (än de ovan föreslagna)</t>
  </si>
  <si>
    <t>Ramavtalsområde</t>
  </si>
  <si>
    <t>I enlighet med ramavtalet sker tilldelning av kontrakt utifrån tilldelningsgrunden: Ekonomiskt mest fördelaktiga utifrån bästa förhållande mellan pris och kvalitet</t>
  </si>
  <si>
    <t>Ange ev leveranstid/er för varor/tjänster</t>
  </si>
  <si>
    <t>Välj Vara/Tjanst</t>
  </si>
  <si>
    <t>Delområde 1/Vara/Tjanst 22</t>
  </si>
  <si>
    <t>Delområde 2/Vara/Tjanst 22</t>
  </si>
  <si>
    <t>Delområde 3/Vara/Tjanst 22</t>
  </si>
  <si>
    <t>Delområde 4/Vara/Tjanst 22</t>
  </si>
  <si>
    <t>Delområde 5/Vara/Tjanst 22</t>
  </si>
  <si>
    <t>Delområde 6/Vara/Tjanst 22</t>
  </si>
  <si>
    <t>Delområde 1/Vara/Tjanst 23</t>
  </si>
  <si>
    <t>Delområde 2/Vara/Tjanst 23</t>
  </si>
  <si>
    <t>Delområde 3/Vara/Tjanst 23</t>
  </si>
  <si>
    <t>Delområde 4/Vara/Tjanst 23</t>
  </si>
  <si>
    <t>Delområde 5/Vara/Tjanst 23</t>
  </si>
  <si>
    <t>Delområde 6/Vara/Tjanst 23</t>
  </si>
  <si>
    <t>Delområde 1/Vara/Tjanst 24</t>
  </si>
  <si>
    <t>Delområde 2/Vara/Tjanst 24</t>
  </si>
  <si>
    <t>Delområde 3/Vara/Tjanst 24</t>
  </si>
  <si>
    <t>Delområde 4/Vara/Tjanst 24</t>
  </si>
  <si>
    <t>Delområde 5/Vara/Tjanst 24</t>
  </si>
  <si>
    <t>Delområde 6/Vara/Tjanst 24</t>
  </si>
  <si>
    <t>Delområde 1/Vara/Tjanst 25</t>
  </si>
  <si>
    <t>Delområde 2/Vara/Tjanst 25</t>
  </si>
  <si>
    <t>Delområde 3/Vara/Tjanst 25</t>
  </si>
  <si>
    <t>Delområde 4/Vara/Tjanst 25</t>
  </si>
  <si>
    <t>Delområde 5/Vara/Tjanst 25</t>
  </si>
  <si>
    <t>Delområde 6/Vara/Tjanst 25</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</si>
  <si>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</si>
  <si>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</si>
  <si>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</si>
  <si>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</si>
  <si>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</si>
  <si>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</si>
  <si>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</si>
  <si>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</si>
  <si>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</si>
  <si>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</si>
  <si>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</si>
  <si>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</si>
  <si>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</si>
  <si>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</si>
  <si>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</si>
  <si>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</si>
  <si>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</si>
  <si>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</si>
  <si>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</si>
  <si>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</si>
  <si>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</si>
  <si>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</si>
  <si>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</si>
  <si>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</si>
  <si>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</si>
  <si>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</si>
  <si>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</si>
  <si>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</si>
  <si>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</si>
  <si>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</si>
  <si>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</si>
  <si>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</si>
  <si>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</si>
  <si>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</si>
  <si>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</si>
  <si>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</si>
  <si>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</si>
  <si>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</si>
  <si>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</si>
  <si>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</si>
  <si>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</si>
  <si>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</si>
  <si>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</si>
  <si>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</si>
  <si>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</si>
  <si>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</si>
  <si>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</si>
  <si>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</si>
  <si>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</si>
  <si>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</si>
  <si>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</si>
  <si>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</si>
  <si>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</si>
  <si>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</si>
  <si>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</si>
  <si>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</si>
  <si>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</si>
  <si>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</si>
  <si>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</si>
  <si>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</si>
  <si>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</si>
  <si>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</si>
  <si>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</si>
  <si>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</si>
  <si>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</si>
  <si>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</si>
  <si>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</si>
  <si>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</si>
  <si>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</si>
  <si>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</si>
  <si>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</si>
  <si>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</si>
  <si>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</si>
  <si>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</si>
  <si>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</si>
  <si>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</si>
  <si>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</si>
  <si>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</si>
  <si>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</si>
  <si>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</si>
  <si>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</si>
  <si>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</si>
  <si>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</si>
  <si>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</si>
  <si>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</si>
  <si>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</si>
  <si>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</si>
  <si>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</si>
  <si>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</si>
  <si>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</si>
  <si>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</si>
  <si>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</si>
  <si>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</si>
  <si>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</si>
  <si>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</si>
  <si>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</si>
  <si>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</si>
  <si>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</si>
  <si>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</si>
  <si>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</si>
  <si>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</si>
  <si>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</si>
  <si>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</si>
  <si>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</si>
  <si>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</si>
  <si>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</si>
  <si>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</si>
  <si>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</si>
  <si>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</si>
  <si>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</si>
  <si>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</si>
  <si>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</si>
  <si>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</si>
  <si>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</si>
  <si>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</si>
  <si>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</si>
  <si>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</si>
  <si>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</si>
  <si>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</si>
  <si>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</si>
  <si>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</si>
  <si>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</si>
  <si>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</si>
  <si>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</si>
  <si>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</si>
  <si>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</si>
  <si>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</si>
  <si>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</si>
  <si>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</si>
  <si>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</si>
  <si>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</si>
  <si>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</si>
  <si>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</si>
  <si>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</si>
  <si>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</si>
  <si>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</si>
  <si>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</si>
  <si>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</si>
  <si>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</si>
  <si>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</si>
  <si>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</si>
  <si>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</si>
  <si>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</si>
  <si>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</si>
  <si>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</si>
  <si>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</si>
  <si>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</si>
  <si>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</si>
  <si>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</si>
  <si>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</si>
  <si>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</si>
  <si>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</si>
  <si>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</si>
  <si>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</si>
  <si>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</si>
  <si>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</si>
  <si>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</si>
  <si>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</si>
  <si>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</si>
  <si>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</si>
  <si>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</si>
  <si>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</si>
  <si>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</si>
  <si>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</si>
  <si>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</si>
  <si>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</si>
  <si>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</si>
  <si>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</si>
  <si>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</si>
  <si>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</si>
  <si>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</si>
  <si>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</si>
  <si>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</si>
  <si>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</si>
  <si>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</si>
  <si>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</si>
  <si>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</si>
  <si>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</si>
  <si>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</si>
  <si>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</si>
  <si>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</si>
  <si>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</si>
  <si>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</si>
  <si>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</si>
  <si>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</si>
  <si>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</si>
  <si>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</si>
  <si>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</si>
  <si>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</si>
  <si>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</si>
  <si>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</si>
  <si>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</si>
  <si>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</si>
  <si>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</si>
  <si>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</si>
  <si>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</si>
  <si>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</si>
  <si>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</si>
  <si>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</si>
  <si>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</si>
  <si>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</si>
  <si>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</si>
  <si>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</si>
  <si>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</si>
  <si>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</si>
  <si>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</si>
  <si>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</si>
  <si>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</si>
  <si>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</si>
  <si>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</si>
  <si>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</si>
  <si>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</si>
  <si>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</si>
  <si>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</si>
  <si>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</si>
  <si>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</si>
  <si>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</si>
  <si>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</si>
  <si>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</si>
  <si>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</si>
  <si>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</si>
  <si>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</si>
  <si>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</si>
  <si>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</si>
  <si>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</si>
  <si>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Vara/Tjanster</t>
  </si>
  <si>
    <t>Sista dag för att ställa frågor</t>
  </si>
  <si>
    <t>Sista dag för 
svar på frågor</t>
  </si>
  <si>
    <t>Kontraktets giltighetstid (t.o.m. datum)</t>
  </si>
  <si>
    <t>Förlängningsoption
(t.o.m. datum)</t>
  </si>
  <si>
    <t>Specificera varor/tjänster i fritext eller hänvisa till bilaga. Ange bilagans nummer. Om specifikation görs i en bilaga anges "Antal" till 1 för hela beställningen. Vid flera bilagor, använd en rad per bilaga.
Specificera uppdragets omfattning, t.ex. start- och slutdatum</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</si>
  <si>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</si>
  <si>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</si>
  <si>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</si>
  <si>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</si>
  <si>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 xml:space="preserve">Avrop med förnyad konkurrensutsättning
Kammarkollegiets diarienr. </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</si>
  <si>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</si>
  <si>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</si>
  <si>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</si>
  <si>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När det gula fältet är ifyllt sker en automatisk poängberäkning. Lägst inkomna pris divideras med det aktuella avropssvarets pris, multipliceras med 100 och därefter med angiven viktning. Poängsumman för uppfyllda bör-krav divideras med max poäng för uppfyllda bör-krav, multipliceras med 100 och därefter med angiven viktning. En slutlig poängsumma för detta avropssvar kommer att framgå av fältet längst ned. Denna slutliga poängsumma ska jämföras med övriga inkomna avropssvar och ligger till grund för tilldelningsbeslutet.</t>
  </si>
  <si>
    <r>
      <rPr>
        <b/>
        <i/>
        <sz val="10"/>
        <rFont val="Arial"/>
        <family val="2"/>
      </rPr>
      <t>Välj vara/tjänst (endast de som valts i steg 2 ovan är möjliga)</t>
    </r>
    <r>
      <rPr>
        <b/>
        <i/>
        <sz val="12"/>
        <rFont val="Arial"/>
        <family val="2"/>
      </rPr>
      <t xml:space="preserve">
</t>
    </r>
    <r>
      <rPr>
        <b/>
        <i/>
        <sz val="10"/>
        <rFont val="Arial"/>
        <family val="2"/>
      </rPr>
      <t>OBS! Varje vara/tjänst kan väljas flera gånger.</t>
    </r>
  </si>
  <si>
    <t>Välj vara/tjänst (endast de som valts i steg 2 ovan är möjliga)
OBS! Varje vara/tjänst kan väljas flera gånger.</t>
  </si>
  <si>
    <t>Säkerhetsteknik</t>
  </si>
  <si>
    <t>Ange anbudsområde</t>
  </si>
  <si>
    <t>Säkerhetssystem</t>
  </si>
  <si>
    <t>Konsulter för säkerhetssystem</t>
  </si>
  <si>
    <t>Brandskydd</t>
  </si>
  <si>
    <t>TblAnbudsområde</t>
  </si>
  <si>
    <t>TblVarTjSäkerhetsystem</t>
  </si>
  <si>
    <t>TblVarTjKonsulterFörSäksys</t>
  </si>
  <si>
    <t>TblVarTjBrandskydd</t>
  </si>
  <si>
    <t>Inbrottslarm</t>
  </si>
  <si>
    <t>Överfallslarm</t>
  </si>
  <si>
    <t>Passerkontrollsystem inkl. kodbärare och porttelefon</t>
  </si>
  <si>
    <t>CCTV (kamerateknik för övervakning)</t>
  </si>
  <si>
    <t>Brandlarmssystem</t>
  </si>
  <si>
    <t>Service och underhåll</t>
  </si>
  <si>
    <t>TblVarTjResultat</t>
  </si>
  <si>
    <t>Öppna säkerhetssystem för inbrottslarm, passerkontrollsystem och CCTV</t>
  </si>
  <si>
    <t>Integrerade systemlösningar inkl. överordnat system</t>
  </si>
  <si>
    <t>Elektromekaniska lås och låssystem</t>
  </si>
  <si>
    <t>Mekaniska lås</t>
  </si>
  <si>
    <t>Riskanalys/riskhantering</t>
  </si>
  <si>
    <t>Projektering</t>
  </si>
  <si>
    <t>Besiktning</t>
  </si>
  <si>
    <t>Inpasseringsspärrar/entrégrindar</t>
  </si>
  <si>
    <t>Mekaniskt inbrottsskydd</t>
  </si>
  <si>
    <t>Säkerhetssystem för hängning och larmande av flyttbara objekt</t>
  </si>
  <si>
    <t>Fjärrtjänster A (support, administration och driftövervakning av säkerhetssystem)</t>
  </si>
  <si>
    <t>Fjärrtjänster B (via larmcentral med operatörer övervaka objekt samt vidta åtgärder vid eventuella tillbud)</t>
  </si>
  <si>
    <t>Säkerhetsskyddsavtal (ange nivå), registerkontroll av aktuell personal</t>
  </si>
  <si>
    <t>Ange nivå för säkerhetsskyddsavtal</t>
  </si>
  <si>
    <t>TblSäkSkyddAvtal</t>
  </si>
  <si>
    <t>Nivå 1</t>
  </si>
  <si>
    <t>Nivå 2</t>
  </si>
  <si>
    <t>Nivå 3</t>
  </si>
  <si>
    <t>Obligatoriska krav på avropade produkter och tjänster enligt ovan</t>
  </si>
  <si>
    <t>a</t>
  </si>
  <si>
    <t>Krav på säkerhetsskyddsavtal</t>
  </si>
  <si>
    <t>Avtalsspärr kommer att iakttas?</t>
  </si>
  <si>
    <t>Avtalsspärr efter tilldelningsbeslut</t>
  </si>
  <si>
    <t>3. Skriftliga ändringar och tillägg till Kontrakt</t>
  </si>
  <si>
    <t>5. Eventuellt kompletterande Avropsförfrågan</t>
  </si>
  <si>
    <t xml:space="preserve">6. Avropsförfrågan med bilagor </t>
  </si>
  <si>
    <t>7. Eventuella tillåtna kompletteringar av Avropssvar</t>
  </si>
  <si>
    <t>8. Avropssvar med bilagor</t>
  </si>
  <si>
    <t>1. Säkerhetsskyddsavtal</t>
  </si>
  <si>
    <t>2. Personuppgiftsbiträdesavtal</t>
  </si>
  <si>
    <r>
      <rPr>
        <b/>
        <i/>
        <sz val="10"/>
        <rFont val="Arial"/>
        <family val="2"/>
      </rPr>
      <t>Välj tjänst (endast de som valts i steg 2 ovan är möjliga)</t>
    </r>
    <r>
      <rPr>
        <b/>
        <i/>
        <sz val="12"/>
        <rFont val="Arial"/>
        <family val="2"/>
      </rPr>
      <t xml:space="preserve">
</t>
    </r>
    <r>
      <rPr>
        <b/>
        <i/>
        <sz val="10"/>
        <rFont val="Arial"/>
        <family val="2"/>
      </rPr>
      <t>OBS! Varje tjänst kan väljas flera gånger.</t>
    </r>
  </si>
  <si>
    <r>
      <t xml:space="preserve">Precisera krav i fritext eller hänvisa till bilaga
</t>
    </r>
    <r>
      <rPr>
        <b/>
        <i/>
        <sz val="11"/>
        <color rgb="FFFF0000"/>
        <rFont val="Arial"/>
        <family val="2"/>
      </rPr>
      <t>OBS! Endast krav som som utvärderas efter att avropssvar inkommit</t>
    </r>
    <r>
      <rPr>
        <b/>
        <i/>
        <sz val="11"/>
        <rFont val="Arial"/>
        <family val="2"/>
      </rPr>
      <t xml:space="preserve">
</t>
    </r>
  </si>
  <si>
    <t xml:space="preserve">Avropande organisation beskriver hur leverantören uppfyller krav för att erhålla angivet poängvärde eller prisavdrag.
</t>
  </si>
  <si>
    <t>Ange faktiskt utfall,
poängväde/prisavdrag efter utvärdering</t>
  </si>
  <si>
    <t xml:space="preserve">Precisera krav i fritext eller hänvisa till bilaga
OBS! Endast krav som kan besvaras med Ja eller Nej av leverantören
</t>
  </si>
  <si>
    <t>Precisera krav i fritext eller hänvisa till bilaga
Endast krav som utvärderas efter att avropssvar inkommit</t>
  </si>
  <si>
    <t>Planerat startdatum för uppdraget</t>
  </si>
  <si>
    <t>Leverantörens svar och beskrivning av hur kravet uppfylls (eller referera till bilaga)</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</si>
  <si>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</si>
  <si>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Genom att lämna avropssvar, bekräftar ramavtalsleverantören följande:
1.	Att i ramavtalsupphandlingen lämnad egenförsäkran fortfarande är korrekt.
2.	Att i ramavtalsupphandlingen ingivna bevis, såsom Sanningsförsäkran avseende uteslutningsgrunder (gällande leverantören och ev. åberopade företag) fortfarande aktuella.
3.	Att ramavtalsleverantören har säkerställt att ev. åberopade företag inte omfattas av någon uteslutningsgrund.
Med "åberopat företag" avses specifikt en underleverantör som har åberopats i ramavtalsupphandlingen för att uppfylla krav på ekonomisk, teknisk och yrkesmässig kapacitet”.</t>
  </si>
  <si>
    <t xml:space="preserve">Krav på certfieringar (brandskydd)
vid avrop av fasta släcksystem och översyn av brandlarm </t>
  </si>
  <si>
    <t>Ange relevant certifiering</t>
  </si>
  <si>
    <t>Välj certifiering</t>
  </si>
  <si>
    <t>Brandredskap</t>
  </si>
  <si>
    <t>Brandposter</t>
  </si>
  <si>
    <t>Skyltar</t>
  </si>
  <si>
    <t>Utrymningsprodukter</t>
  </si>
  <si>
    <t>Nödbelysning</t>
  </si>
  <si>
    <t>Skyddsutrustning</t>
  </si>
  <si>
    <t>Service, underhåll, översyn</t>
  </si>
  <si>
    <t>Utbildning, rådgivning, dokumentation</t>
  </si>
  <si>
    <t>Fasta släcksystem</t>
  </si>
  <si>
    <t>TblCertifieringar</t>
  </si>
  <si>
    <t>SBF2006 Anläggarfirma F-gas</t>
  </si>
  <si>
    <t>SBF2005 Brandskyddstekniker F-gas</t>
  </si>
  <si>
    <t>SBF1020 Anläggarfirma vattensprinkler</t>
  </si>
  <si>
    <t>SBF1018 Behörig ingenjör vattensprinkler</t>
  </si>
  <si>
    <t>SBF1002 Anläggarfirma gassläcksystem</t>
  </si>
  <si>
    <t>SBF1008 Anläggarfirma brandlarm</t>
  </si>
  <si>
    <t>SBF1001 Behörig ingenjör gassläcksystem</t>
  </si>
  <si>
    <t>SBF1007 Behörig ingenjör brandlarm</t>
  </si>
  <si>
    <t>SYD – Skåne, Blekinge, Kronoberg, Kalmar, Jönköping</t>
  </si>
  <si>
    <t>VÄST – Halland, Västra Götaland, Värmland</t>
  </si>
  <si>
    <t>ÖST – Stockholm, Uppsala, Västmanland, Örebro, Södermanland, Östergötland, Gotland</t>
  </si>
  <si>
    <t>Nedre Norrland – Dalarna, Gävleborg, Västernorrland, Jämtland</t>
  </si>
  <si>
    <t>Övre Norrland – Norrbotten, Västerbotten</t>
  </si>
  <si>
    <t>Ange region</t>
  </si>
  <si>
    <t>TblRegion</t>
  </si>
  <si>
    <t>Rikstäckande - om avropet gäller fler än en region</t>
  </si>
  <si>
    <t>4. Kontrakt med bilagor, inkl. Allmänna villkor samt AB/ABT/ABK</t>
  </si>
  <si>
    <t>x</t>
  </si>
  <si>
    <r>
      <t>Avropssvar lämnas Ja/Nej</t>
    </r>
    <r>
      <rPr>
        <sz val="16"/>
        <rFont val="Arial"/>
        <family val="2"/>
      </rPr>
      <t xml:space="preserve"> </t>
    </r>
    <r>
      <rPr>
        <b/>
        <sz val="16"/>
        <color rgb="FFFF0000"/>
        <rFont val="Arial"/>
        <family val="2"/>
      </rPr>
      <t>*</t>
    </r>
  </si>
  <si>
    <r>
      <t>Uppfylls kravet?</t>
    </r>
    <r>
      <rPr>
        <b/>
        <sz val="16"/>
        <color rgb="FFFF0000"/>
        <rFont val="Arial"/>
        <family val="2"/>
      </rPr>
      <t xml:space="preserve"> *</t>
    </r>
    <r>
      <rPr>
        <sz val="10"/>
        <color indexed="8"/>
        <rFont val="Arial"/>
        <family val="2"/>
      </rPr>
      <t xml:space="preserve">
Ja/Nej</t>
    </r>
  </si>
  <si>
    <r>
      <t>Beskrivning av hur leverantören uppfyller kravet eller referera till bilaga.</t>
    </r>
    <r>
      <rPr>
        <b/>
        <sz val="16"/>
        <color rgb="FFFF0000"/>
        <rFont val="Arial"/>
        <family val="2"/>
      </rPr>
      <t xml:space="preserve"> *</t>
    </r>
  </si>
  <si>
    <r>
      <t>Ort, datum</t>
    </r>
    <r>
      <rPr>
        <b/>
        <sz val="16"/>
        <color rgb="FFFF0000"/>
        <rFont val="Arial"/>
        <family val="2"/>
      </rPr>
      <t xml:space="preserve"> *</t>
    </r>
  </si>
  <si>
    <r>
      <t>Namn, befattning (behörig företrädare för leverantören)</t>
    </r>
    <r>
      <rPr>
        <b/>
        <sz val="16"/>
        <color rgb="FFFF0000"/>
        <rFont val="Arial"/>
        <family val="2"/>
      </rPr>
      <t xml:space="preserve"> *</t>
    </r>
  </si>
  <si>
    <t>Konsulttjänster</t>
  </si>
  <si>
    <t>23.3-4104-2022</t>
  </si>
  <si>
    <t>Ramavtalets giltighetstid</t>
  </si>
  <si>
    <t>23.3-1953-20</t>
  </si>
  <si>
    <t>Avropsförfrågan - förnyad konkurrensutsättning</t>
  </si>
  <si>
    <t xml:space="preserve">inom området </t>
  </si>
  <si>
    <t>Information</t>
  </si>
  <si>
    <r>
      <rPr>
        <b/>
        <u/>
        <sz val="14"/>
        <rFont val="Arial"/>
        <family val="2"/>
      </rPr>
      <t>Makrofri blankett</t>
    </r>
    <r>
      <rPr>
        <sz val="14"/>
        <rFont val="Arial"/>
        <family val="2"/>
      </rPr>
      <t xml:space="preserve"> - blanketten innehåller inga makron vilket innebär att det inte automatiskt går att öka antal rader, välja utvärderingsmodell eller låsa blanketten innan utskick. </t>
    </r>
  </si>
  <si>
    <t xml:space="preserve">Den här blanketten är utformad med (utöver denna) 4 flikar, en per utvärderingsmodell samt en för avtalstecknande. 
Välj flik för er avropsförfrågan beroende på vilken utvärderingsmodell ni föredrar att använda vid utvärdering av inkomna avropssvar. 
Välj utvärderingsmodell i kolumn C nedan. Observera att endast en modell (flik) ska väljas. Därefter fyller ni i de gula fälten för avropet i vald flik.
</t>
  </si>
  <si>
    <t>Alternativen i denna blankett är följande:</t>
  </si>
  <si>
    <t>1. Lägsta pris - endast obligatoriska krav (ska-krav), lägsta totalpris tilldelas kontrakt</t>
  </si>
  <si>
    <t>Jag väljer denna modell (Välj "Ja" i lista):</t>
  </si>
  <si>
    <t>J5</t>
  </si>
  <si>
    <t>J8</t>
  </si>
  <si>
    <t>Test</t>
  </si>
  <si>
    <t>1 Spec. - 1. Lägsta pris</t>
  </si>
  <si>
    <t>1 Spec. - 2. Relativ viktning</t>
  </si>
  <si>
    <t>1 Spec. - 3. Mervärdesmodell</t>
  </si>
  <si>
    <t>1 Spec. - 4. Annan modell</t>
  </si>
  <si>
    <t>Inbrottslarm (öppet samt proprietärt system) inkl överfallslarm</t>
  </si>
  <si>
    <t>Brandlarm</t>
  </si>
  <si>
    <t>Personliga larm (mobila överfallslarm och personlarm)</t>
  </si>
  <si>
    <t>Utrymningslarm</t>
  </si>
  <si>
    <t>Utrymningslarm med talat meddelande (UTM)</t>
  </si>
  <si>
    <t>Mobilt brand- och utrymningslarm</t>
  </si>
  <si>
    <t>Överfallslarm  (enskilda fasta överfallslarm)</t>
  </si>
  <si>
    <t>Kamerabevakningssystem (öppet samt proprietärt system)</t>
  </si>
  <si>
    <t>Integrerade systemlösnngar inkl. överordnat system</t>
  </si>
  <si>
    <t>Lås och låssystem</t>
  </si>
  <si>
    <t>Passerkontrollsystem inklusive kodbärare och porttelefon (öppet samt proprietärt
system)</t>
  </si>
  <si>
    <t>Mekaniskt inbrottsskydd  (t.ex. galler, skyddsglas, stoppbom)</t>
  </si>
  <si>
    <t>Besökshanteringssystem</t>
  </si>
  <si>
    <t>Säkerhetssystem för flyttbara objekt</t>
  </si>
  <si>
    <t>Övriga säkerhetssystem</t>
  </si>
  <si>
    <t>Fjärrstyrning med hjälp av kamerateknik</t>
  </si>
  <si>
    <t>Projektering av säkerhetssystem/stöd vid avrop av säkerhetssystem</t>
  </si>
  <si>
    <t>Besiktning av installerade säkerhetssystem</t>
  </si>
  <si>
    <t>Riskanalys och riskhantering</t>
  </si>
  <si>
    <t>Strategiskt säkerhetsarbete</t>
  </si>
  <si>
    <t>2. Relativ viktning - summan av viktade poäng för pris och uppfyllda tilldelningskriterier (bör-krav), högsta slutsumma tilldelas kontrakt</t>
  </si>
  <si>
    <t>3. Mervärde - prisavdrag för uppfyllda tilldelningskriterier (bör-krav), lägsta totalpris efter prisavdrag tilldelas kontrakt</t>
  </si>
  <si>
    <t>4. Annan modell - egen utvärderingsmodell (ska beskrivas i fritext)</t>
  </si>
  <si>
    <t>E-handel</t>
  </si>
  <si>
    <t>Övrigt</t>
  </si>
  <si>
    <t>API - applikationsprogrammeringsgränssnitt</t>
  </si>
  <si>
    <t>Driftsättning</t>
  </si>
  <si>
    <t>Projektledning</t>
  </si>
  <si>
    <t xml:space="preserve">Programvara </t>
  </si>
  <si>
    <t xml:space="preserve">Regler och föreskrifter </t>
  </si>
  <si>
    <t>Krav</t>
  </si>
  <si>
    <t>Beskrivning</t>
  </si>
  <si>
    <t>Fakturering och specifikationer</t>
  </si>
  <si>
    <t>Dokumentation</t>
  </si>
  <si>
    <t>Användardokumentation, systemdokumentation och hjälpfunktioner samt dokumentationens språk, tillämpning av AMA AF 21 vid avropsstöd.</t>
  </si>
  <si>
    <t>Certifiering</t>
  </si>
  <si>
    <t>Beroende på avropad tjänst.</t>
  </si>
  <si>
    <t>Beställningsrutiner</t>
  </si>
  <si>
    <t>Möjlighet att kunna ta emot elektroniska beställningar från avropande myndighets e-handelssystem samt krav på vilken eller vilka affärsprocesser som ska tillämpas.</t>
  </si>
  <si>
    <t>Rådgivning gällande t.ex. energieffektivitet, cirkularitet, klimatavtryck, ingående material, avsaknad av konfliktmineraler och kemikalier, miljövarudeklaration (EPD) samt miljöbedömning enligt BASTA-systemet, SundaHus Bedömning och Byggvarubedömningen.</t>
  </si>
  <si>
    <t>Miljö och hållbarhet</t>
  </si>
  <si>
    <t>Utformning av fakturor, ex.vis gällande detaljeringsgrad, faktureringsperiod och standard för e-faktura.</t>
  </si>
  <si>
    <t>T.ex. förhållanden vid tredjelandsöverföring av personuppgifter, för att säkerställa att dataskyddsförordningen efterlevs vid tillhandahållande av tjänst enligt kontrakt.</t>
  </si>
  <si>
    <t>Personuppgiftsbehandling</t>
  </si>
  <si>
    <t>Pris och prismodell</t>
  </si>
  <si>
    <t>Rådgivning kring exempelvis tekniska aspekter, service, miljöfrågor, tillgänglighet, informationssäkerhetsfrågor och produkter.</t>
  </si>
  <si>
    <t>Rådgivning</t>
  </si>
  <si>
    <t>Samarbetsformer</t>
  </si>
  <si>
    <t>Olika typer av samarbetsformer mellan avropande myndighet och ramavtalsleverantör.</t>
  </si>
  <si>
    <t>Ramavtalsleverantör och ev. underleverantör ingår säkerhetsskyddsavtal med avropande myndighet.</t>
  </si>
  <si>
    <t>Säkerhetsskyddsavtal</t>
  </si>
  <si>
    <t>Tider, genomförande och leverans</t>
  </si>
  <si>
    <t>Ex.vis leverans, tidplan, tidpunkter för utförande och geografisk plats för genomförandet.</t>
  </si>
  <si>
    <t>T.ex. avseende konsults kunskap och erfarenhet inom området samt rörande säkerhetssystems utformning eller användargränssnitt.</t>
  </si>
  <si>
    <t>Tillgänglighet och användbarhet</t>
  </si>
  <si>
    <t>Utförandet av tjänster</t>
  </si>
  <si>
    <t>Tjänster</t>
  </si>
  <si>
    <t>Leverantörens förmåga att leverera till avropande myndighets verksamhet i utlandet.</t>
  </si>
  <si>
    <t>Utlandsleveranser</t>
  </si>
  <si>
    <t>Hur en överlämning till en ny leverantör och hantering av avslut av kontrakt ska ske.</t>
  </si>
  <si>
    <t>Överlämning och avslut av kontrakt</t>
  </si>
  <si>
    <t>Användardokumentation, systemdokumentation och hjälpfunktioner samt dokumentationens språk.</t>
  </si>
  <si>
    <t>Till annan fysisk adress eller inom befintlig adress.</t>
  </si>
  <si>
    <t>På avropade varor och tjänster.</t>
  </si>
  <si>
    <t>Exempelvis funktionalitet, storlek, bestyckning, komponenter, reservdelar, tillbehör och kompatibilitet.</t>
  </si>
  <si>
    <t>Exempelvis avseende kryptering, spårbarhet, behörigheter, administration, loggning, back-up, infrastruktur, hårdvara, uppdateringar, användaridentiteter, autentisering, monitorering och detekteringsförmåga, destruering, gallring, radering, rensning, tillgänglighet, planerade driftstopp, skydd mot avlyssning, lösenord, fysisk säkerhet, elsäkerhet, signalskydd, pseudonymisering, tillitsnivåer, uppdatering av system med mera.</t>
  </si>
  <si>
    <t>Att det som avropas är möjligt att integrera med avropande myndighets befintliga miljö.</t>
  </si>
  <si>
    <t>Hjälp och stöd med att installera hårdvara eller programvara i avropande myndighets lokaler, exempelvis en fysisk sammankoppling av hårdvara med elströmkälla och datanätverk på angiven plats.</t>
  </si>
  <si>
    <t>Exempelvis tider, dagar och utförande.</t>
  </si>
  <si>
    <t>Hjälp med att kundanpassa parametrar för avropande myndighets behov.</t>
  </si>
  <si>
    <t>Exempelvis öppettider, svarstider, kundportal.</t>
  </si>
  <si>
    <t>Att leverans sker viss tid och till angiven plats.</t>
  </si>
  <si>
    <t>För proprietär eller öppen programvara.</t>
  </si>
  <si>
    <t>Byte av teknisk plattform för ett system. Verksamhetens data och eventuellt också program (alla eller vissa av dem). Kan innebära byte av hårdvara, byte av operativsystem eller byte av databashanterare. Ev. konverterar data och anpassar eller skriver om program.</t>
  </si>
  <si>
    <t>Hela eller delar av hårdvara och aktuella tillbehör. Exempelvis en mekanisk sammansättning och övriga förberedelser av en hårdvara. Ev. även nedmontering.</t>
  </si>
  <si>
    <t>Exempelvis förhållanden vid tredjelandsöverföring av personuppgifter, för att säkerställa att dataskyddsförordningen efterlevs vid tillhandahållande av tjänst enligt kontrakt. Ev. krav på personuppgiftsbiträdesavtal.</t>
  </si>
  <si>
    <t>Pris och särskilda kostnader så som kostnader för resor och logi. Pris kan anges som exempelvis löpande räkning, fastpris, engångslicensavgift, prenumeration, periodisk avgift (abonnemangsavgift), takpris, påslag på inköpspriser eller en rabattsats mot allmänt gällande publik prislista. Priserna kan kombineras, tillsammans eller var och en för sig, i samma avrop, exempelvis rabattsats i kombination med takpris.</t>
  </si>
  <si>
    <t>Utredning- och förberedelsearbete för uppdrag.</t>
  </si>
  <si>
    <t>Exempelvis vid strömavbrott.</t>
  </si>
  <si>
    <t>Exempelvis kring  tekniska aspekter, service, miljöfrågor, tillgänglighet, informationssäkerhetsfrågor och produkter.</t>
  </si>
  <si>
    <t>Precisering av villkor och omfattning av service utöver ramavtalets allmänna villkor. Tillämpas standardvillkor för avrop utgår ramavtalets allmänna villkor i sin helhet, inklusive villkoren för service.</t>
  </si>
  <si>
    <t>Olika typer av servicenivåer för säkerhetssystemet som reglerar exempelvis tillgänglighet, svarstider, återkoppling gällande felanmälan, prestanda, inställelsetid och åtgärdstid.</t>
  </si>
  <si>
    <t>Olika typer av standarder för produkter inom området (t.ex. SS och EN).</t>
  </si>
  <si>
    <t>Utöver det som anges i ramavtalet.</t>
  </si>
  <si>
    <t>Exempelvis avseende IP-baserade kameror, kommunikationsnät, lagringsenheter, programvara, systemklass, standarder samt olika typer av smart kamerateknik så som videoanalys, rörelsedetektion, värmekameror, AI och djupinlärningsmöjligheter samt kamerateknik anpassade för obemannade farkoster.</t>
  </si>
  <si>
    <t>Förändringar och anpassningar av hårdvara och programvara.</t>
  </si>
  <si>
    <t>Olika avropsobjektets interoperabilitet och kompatibilitet med avropande myndighets tekniska miljö.</t>
  </si>
  <si>
    <t>Exempelvis planering för och test av installation och funktionalitet, konfiguration, migrering, systemutveckling, integration och avveckling.</t>
  </si>
  <si>
    <t>Exempelvis leverans, tidplan, tidpunkter för genomförande/leverans, geografisk plats för genomförande och leveranskontroll.</t>
  </si>
  <si>
    <t>Exempelvis avseende säkerhetssystemets utformning eller användargränssnitt samt rörande tillgängligt utbildningsmaterial</t>
  </si>
  <si>
    <t>Exempelvis avseende installation, relationshandlingar, dokumentation, driftsättning, provning, leveransbesiktning, uppdatering, uppgradering, garanti, utbildning, drift- och skötselinstruktioner, service, underhåll, administration av system samt support</t>
  </si>
  <si>
    <t>Precisering av villkor och omfattning av underhåll utöver ramavtalets allmänna villkor. Tillämpas standardvillkor för avrop utgår ramavtalets allmänna villkor i sin helhet, inklusive villkoren för underhåll.</t>
  </si>
  <si>
    <t>(Som en del av leverans eller separat tjänst). Exempelvis vilken pedagogik, metodik eller verktyg som används under den kundanpassade utbildningen. Tillgängligt utbildningsmaterial för personer med olika funktionsnedsättningar i fysiskt, sensoriskt eller kognitivt hänseende.</t>
  </si>
  <si>
    <t>Återställande arbete, som t.ex. igensättning av hål och målning.</t>
  </si>
  <si>
    <t>Processer och rutiner för förändringar, anpassningar och liknande.</t>
  </si>
  <si>
    <t>Precisering och definiering för öppna säkerhetssystem för att säkra en oberoende försörjning av exempelvis installation, produkter och 
komponenter, utbildning, drift, uppdatering, uppgradering, utökning, underhåll, övertagande, vidareutveckling, öppen källkod etc.</t>
  </si>
  <si>
    <t>Flytt av utrustning</t>
  </si>
  <si>
    <t>Funktionalitet och egenskaper</t>
  </si>
  <si>
    <t>Försörjningsberedskap</t>
  </si>
  <si>
    <t>Hårdvara</t>
  </si>
  <si>
    <t>Informationssäkerhet och säkerhet</t>
  </si>
  <si>
    <t>Integration</t>
  </si>
  <si>
    <t>Installation</t>
  </si>
  <si>
    <t>Jour</t>
  </si>
  <si>
    <t>Konfiguration</t>
  </si>
  <si>
    <t>Kundtjänst</t>
  </si>
  <si>
    <t>Leverans</t>
  </si>
  <si>
    <t>Licens</t>
  </si>
  <si>
    <t>Migrering</t>
  </si>
  <si>
    <t>Montering</t>
  </si>
  <si>
    <t>Redundans</t>
  </si>
  <si>
    <t>Service</t>
  </si>
  <si>
    <t>Servicenivå</t>
  </si>
  <si>
    <t>Standarder</t>
  </si>
  <si>
    <t>Support</t>
  </si>
  <si>
    <t>Tekniska egenskaper och funktioner</t>
  </si>
  <si>
    <t>Tekniska förändringar</t>
  </si>
  <si>
    <t>Tekniska förutsättningar</t>
  </si>
  <si>
    <t>Testning</t>
  </si>
  <si>
    <t>Tillhörande tjänster</t>
  </si>
  <si>
    <t>Underhåll</t>
  </si>
  <si>
    <t>Utbildning</t>
  </si>
  <si>
    <t>Återställning</t>
  </si>
  <si>
    <t>Ändringshantering</t>
  </si>
  <si>
    <t>Öppet säkerhetssystem</t>
  </si>
  <si>
    <t>Exempelvis löpande räkning, fastpris och takpris, särskilda kostnader så som kostnader för resor och logi.</t>
  </si>
  <si>
    <t>Försörjningsberedskapsdialog och deltagande i försörjningsberedskapsplanering/totalförsvarsplanering.</t>
  </si>
  <si>
    <t>Utvärderingsmodell - Lägsta pris</t>
  </si>
  <si>
    <t>Utvärderingsmodell - Relativ viktning</t>
  </si>
  <si>
    <t>Utvärderingsmodell - Mervärdesmodell</t>
  </si>
  <si>
    <t>Utvärderingsmodell - Annan utvärderingsmodell</t>
  </si>
  <si>
    <t xml:space="preserve">Välj krav i lista
</t>
  </si>
  <si>
    <r>
      <t>Instruktion till leverantör:</t>
    </r>
    <r>
      <rPr>
        <b/>
        <i/>
        <sz val="10"/>
        <color indexed="10"/>
        <rFont val="Arial"/>
        <family val="2"/>
      </rPr>
      <t xml:space="preserve">
</t>
    </r>
    <r>
      <rPr>
        <b/>
        <i/>
        <sz val="10"/>
        <rFont val="Arial"/>
        <family val="2"/>
      </rPr>
      <t xml:space="preserve">Blåmarkerade rutor fylls i av leverantören.
Läs och kontrollera obligatoriska krav.
Returnera blanketten med e-post till avropande organisation (oavsett Ja eller Nej).
</t>
    </r>
    <r>
      <rPr>
        <b/>
        <i/>
        <sz val="10"/>
        <rFont val="Arial"/>
        <family val="2"/>
      </rPr>
      <t>Mer information finns under vissa rubriker</t>
    </r>
  </si>
  <si>
    <t>Instruktion till leverantör:
Blåmarkerade rutor fylls i av leverantören.
Läs och kontrollera obligatoriska krav.
Returnera blanketten med e-post till avropande organisation (oavsett Ja eller Nej).
Mer information finns under vissa rubriker</t>
  </si>
  <si>
    <t>Observera att tilldelning ska ske senast:</t>
  </si>
  <si>
    <t>Fjärradministration</t>
  </si>
  <si>
    <t>Obligatoriska krav ("ska-krav") på leverantören. Gäller endast brandskydd.</t>
  </si>
  <si>
    <r>
      <t>Ramavtalsleverantörens namn</t>
    </r>
    <r>
      <rPr>
        <b/>
        <sz val="16"/>
        <color rgb="FFFF0000"/>
        <rFont val="Arial"/>
        <family val="2"/>
      </rPr>
      <t xml:space="preserve"> *</t>
    </r>
  </si>
  <si>
    <r>
      <t xml:space="preserve">Kontaktperson </t>
    </r>
    <r>
      <rPr>
        <b/>
        <sz val="16"/>
        <color rgb="FFFF0000"/>
        <rFont val="Arial"/>
        <family val="2"/>
      </rPr>
      <t>*</t>
    </r>
  </si>
  <si>
    <r>
      <t xml:space="preserve">Postadress </t>
    </r>
    <r>
      <rPr>
        <b/>
        <sz val="16"/>
        <color rgb="FFFF0000"/>
        <rFont val="Arial"/>
        <family val="2"/>
      </rPr>
      <t>*</t>
    </r>
  </si>
  <si>
    <r>
      <t>Telefon</t>
    </r>
    <r>
      <rPr>
        <b/>
        <sz val="16"/>
        <color rgb="FFFF0000"/>
        <rFont val="Arial"/>
        <family val="2"/>
      </rPr>
      <t xml:space="preserve"> *</t>
    </r>
  </si>
  <si>
    <r>
      <t xml:space="preserve">Offertnummer el likn för detta avropssvar </t>
    </r>
    <r>
      <rPr>
        <b/>
        <sz val="16"/>
        <color rgb="FFFF0000"/>
        <rFont val="Arial"/>
        <family val="2"/>
      </rPr>
      <t>*</t>
    </r>
  </si>
  <si>
    <r>
      <t xml:space="preserve">Ort </t>
    </r>
    <r>
      <rPr>
        <b/>
        <sz val="16"/>
        <color rgb="FFFF0000"/>
        <rFont val="Arial"/>
        <family val="2"/>
      </rPr>
      <t>*</t>
    </r>
  </si>
  <si>
    <r>
      <t xml:space="preserve">Postnummer </t>
    </r>
    <r>
      <rPr>
        <sz val="16"/>
        <color rgb="FFFF0000"/>
        <rFont val="Arial"/>
        <family val="2"/>
      </rPr>
      <t>*</t>
    </r>
  </si>
  <si>
    <r>
      <t xml:space="preserve">E-post </t>
    </r>
    <r>
      <rPr>
        <b/>
        <sz val="16"/>
        <color rgb="FFFF0000"/>
        <rFont val="Arial"/>
        <family val="2"/>
      </rPr>
      <t>*</t>
    </r>
  </si>
  <si>
    <r>
      <t xml:space="preserve">Organisationsnummer </t>
    </r>
    <r>
      <rPr>
        <b/>
        <sz val="16"/>
        <color rgb="FFFF0000"/>
        <rFont val="Arial"/>
        <family val="2"/>
      </rPr>
      <t>*</t>
    </r>
  </si>
  <si>
    <r>
      <t>Vid behov specificera varor/tjänster, annan information eller hänvisa till bilaga.</t>
    </r>
    <r>
      <rPr>
        <b/>
        <sz val="16"/>
        <color rgb="FFFF0000"/>
        <rFont val="Arial"/>
        <family val="2"/>
      </rPr>
      <t xml:space="preserve"> *</t>
    </r>
  </si>
  <si>
    <r>
      <t xml:space="preserve">Pris/enhet </t>
    </r>
    <r>
      <rPr>
        <b/>
        <sz val="16"/>
        <color rgb="FFFF0000"/>
        <rFont val="Arial"/>
        <family val="2"/>
      </rPr>
      <t>*</t>
    </r>
    <r>
      <rPr>
        <sz val="10"/>
        <rFont val="Arial"/>
        <family val="2"/>
      </rPr>
      <t xml:space="preserve">
</t>
    </r>
  </si>
  <si>
    <t>Välj krav i listan (gäller ej brandskydd, specificera istället i fritext)</t>
  </si>
  <si>
    <t>Pris totalt</t>
  </si>
  <si>
    <t>Version 3.1</t>
  </si>
  <si>
    <r>
      <t xml:space="preserve">OBS! Spara </t>
    </r>
    <r>
      <rPr>
        <b/>
        <i/>
        <u/>
        <sz val="11"/>
        <rFont val="Arial"/>
        <family val="2"/>
      </rPr>
      <t>inte</t>
    </r>
    <r>
      <rPr>
        <b/>
        <i/>
        <sz val="11"/>
        <rFont val="Arial"/>
        <family val="2"/>
      </rPr>
      <t xml:space="preserve"> blanketten i PDF-format. Då kan inte leverantörerna fylla i den.</t>
    </r>
  </si>
  <si>
    <t>Ange standardavtal, för säkerhetssystem: AB 04 alt. ABT 06. 
Därutöver t.ex. säkerhetsskyddsavtal, personuppgiftsbiträdesavtal, sekretessavtal, servicenivåavtal. (alternativt enl separat bilaga). 
Observera att det måste framgå av ramavtalet att krav kan ställas på sådana avtal.</t>
  </si>
  <si>
    <t>Aktivt blad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</si>
</sst>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7" formatCode="#,##0.00\ &quot;kr&quot;;\-#,##0.00\ &quot;kr&quot;"/>
    <numFmt numFmtId="44" formatCode="_-* #,##0.00\ &quot;kr&quot;_-;\-* #,##0.00\ &quot;kr&quot;_-;_-* &quot;-&quot;??\ &quot;kr&quot;_-;_-@_-"/>
    <numFmt numFmtId="164" formatCode="_-* #,##0.00\ _k_r_-;\-* #,##0.00\ _k_r_-;_-* &quot;-&quot;??\ _k_r_-;_-@_-"/>
    <numFmt numFmtId="165" formatCode="#,##0;\-#,##0;"/>
    <numFmt numFmtId="166" formatCode="0.0"/>
    <numFmt numFmtId="167" formatCode="#,###"/>
    <numFmt numFmtId="168" formatCode="#,##0.00\ &quot;kr&quot;"/>
    <numFmt numFmtId="169" formatCode="#,##0\ &quot;kr&quot;"/>
    <numFmt numFmtId="170" formatCode="#,##0_ ;\-#,##0\ "/>
    <numFmt numFmtId="171" formatCode="#,##0.0_ ;\-#,##0.0\ "/>
    <numFmt numFmtId="172" formatCode=";;;"/>
    <numFmt numFmtId="173" formatCode="#,##0\ &quot;kr&quot;;\-#,##0\ &quot;kr&quot;;"/>
    <numFmt numFmtId="174" formatCode=";;;@"/>
    <numFmt numFmtId="175" formatCode="0;\-0;;@"/>
    <numFmt numFmtId="176" formatCode="0;0;;@"/>
  </numFmts>
  <fonts count="70" x14ac:knownFonts="1">
    <font>
      <sz val="10"/>
      <name val="Arial"/>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b/>
      <sz val="11"/>
      <color indexed="8"/>
      <name val="Arial"/>
      <family val="2"/>
    </font>
    <font>
      <sz val="10"/>
      <color indexed="8"/>
      <name val="Arial"/>
      <family val="2"/>
    </font>
    <font>
      <b/>
      <i/>
      <sz val="10"/>
      <color indexed="10"/>
      <name val="Arial"/>
      <family val="2"/>
    </font>
    <font>
      <sz val="10"/>
      <name val="Arial"/>
      <family val="2"/>
    </font>
    <font>
      <b/>
      <i/>
      <sz val="11"/>
      <name val="Arial"/>
      <family val="2"/>
    </font>
    <font>
      <b/>
      <i/>
      <u/>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sz val="10"/>
      <color theme="1"/>
      <name val="Arial"/>
      <family val="2"/>
    </font>
    <font>
      <i/>
      <sz val="10"/>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Arial"/>
      <family val="2"/>
    </font>
    <font>
      <sz val="10"/>
      <name val="Century Schoolbook"/>
      <family val="1"/>
    </font>
    <font>
      <b/>
      <sz val="11"/>
      <name val="Arial"/>
      <family val="2"/>
    </font>
    <font>
      <sz val="18"/>
      <name val="Arial"/>
      <family val="2"/>
    </font>
    <font>
      <sz val="16"/>
      <name val="Arial"/>
      <family val="2"/>
    </font>
    <font>
      <sz val="20"/>
      <name val="Arial"/>
      <family val="2"/>
    </font>
    <font>
      <b/>
      <i/>
      <sz val="11"/>
      <color rgb="FFFF0000"/>
      <name val="Arial"/>
      <family val="2"/>
    </font>
    <font>
      <b/>
      <i/>
      <sz val="10"/>
      <color indexed="8"/>
      <name val="Arial"/>
      <family val="2"/>
    </font>
    <font>
      <b/>
      <sz val="16"/>
      <color rgb="FFFF0000"/>
      <name val="Arial"/>
      <family val="2"/>
    </font>
    <font>
      <sz val="14"/>
      <name val="Arial"/>
      <family val="2"/>
    </font>
    <font>
      <b/>
      <u/>
      <sz val="14"/>
      <name val="Arial"/>
      <family val="2"/>
    </font>
    <font>
      <b/>
      <i/>
      <sz val="10"/>
      <color theme="4"/>
      <name val="Arial"/>
      <family val="2"/>
    </font>
    <font>
      <b/>
      <sz val="8"/>
      <name val="Arial"/>
      <family val="2"/>
    </font>
    <font>
      <sz val="16"/>
      <color rgb="FFFF0000"/>
      <name val="Arial"/>
      <family val="2"/>
    </font>
    <font>
      <sz val="9"/>
      <color indexed="81"/>
      <name val="Tahoma"/>
      <family val="2"/>
    </font>
    <font>
      <b/>
      <sz val="8"/>
      <color rgb="FFFF0000"/>
      <name val="Arial"/>
      <family val="2"/>
    </font>
  </fonts>
  <fills count="47">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
      <patternFill patternType="solid">
        <fgColor theme="0" tint="-0.14999847407452621"/>
        <bgColor indexed="64"/>
      </patternFill>
    </fill>
  </fills>
  <borders count="112">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style="medium">
        <color indexed="64"/>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right/>
      <top style="thin">
        <color indexed="55"/>
      </top>
      <bottom style="thin">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indexed="55"/>
      </left>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rgb="FF969696"/>
      </right>
      <top style="thin">
        <color theme="0" tint="-0.34998626667073579"/>
      </top>
      <bottom/>
      <diagonal/>
    </border>
    <border>
      <left/>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top style="thin">
        <color theme="0" tint="-0.34998626667073579"/>
      </top>
      <bottom style="thin">
        <color theme="0" tint="-0.34998626667073579"/>
      </bottom>
      <diagonal/>
    </border>
    <border>
      <left style="thin">
        <color theme="0"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n">
        <color rgb="FF969696"/>
      </right>
      <top style="thin">
        <color theme="0" tint="-0.34998626667073579"/>
      </top>
      <bottom style="thin">
        <color theme="0" tint="-0.34998626667073579"/>
      </bottom>
      <diagonal/>
    </border>
    <border>
      <left style="thin">
        <color rgb="FF969696"/>
      </left>
      <right style="thin">
        <color rgb="FF969696"/>
      </right>
      <top style="thin">
        <color theme="0" tint="-0.34998626667073579"/>
      </top>
      <bottom style="thin">
        <color theme="0" tint="-0.34998626667073579"/>
      </bottom>
      <diagonal/>
    </border>
    <border>
      <left style="thin">
        <color rgb="FF969696"/>
      </left>
      <right style="thin">
        <color theme="0" tint="-0.499984740745262"/>
      </right>
      <top style="thin">
        <color theme="0" tint="-0.34998626667073579"/>
      </top>
      <bottom style="thin">
        <color theme="0" tint="-0.34998626667073579"/>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medium">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right/>
      <top/>
      <bottom style="thin">
        <color auto="1"/>
      </bottom>
      <diagonal/>
    </border>
    <border>
      <left/>
      <right style="thin">
        <color rgb="FF969696"/>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medium">
        <color indexed="64"/>
      </left>
      <right style="medium">
        <color indexed="64"/>
      </right>
      <top style="thin">
        <color indexed="64"/>
      </top>
      <bottom/>
      <diagonal/>
    </border>
    <border>
      <left style="thin">
        <color auto="1"/>
      </left>
      <right style="thin">
        <color auto="1"/>
      </right>
      <top style="thin">
        <color auto="1"/>
      </top>
      <bottom style="thin">
        <color auto="1"/>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style="thin">
        <color indexed="55"/>
      </top>
      <bottom style="thin">
        <color indexed="55"/>
      </bottom>
      <diagonal/>
    </border>
  </borders>
  <cellStyleXfs count="49">
    <xf numFmtId="0" fontId="0" fillId="0" borderId="0"/>
    <xf numFmtId="0" fontId="3" fillId="2" borderId="17" applyNumberFormat="0">
      <alignment vertical="top" wrapText="1"/>
      <protection locked="0"/>
    </xf>
    <xf numFmtId="0" fontId="17" fillId="0" borderId="0" applyNumberFormat="0" applyFill="0" applyBorder="0" applyAlignment="0" applyProtection="0"/>
    <xf numFmtId="0" fontId="3" fillId="8" borderId="0" applyNumberFormat="0" applyFont="0" applyBorder="0" applyAlignment="0" applyProtection="0"/>
    <xf numFmtId="0" fontId="3" fillId="11" borderId="0" applyNumberFormat="0" applyFont="0" applyBorder="0" applyAlignment="0" applyProtection="0">
      <alignment vertical="top"/>
    </xf>
    <xf numFmtId="165" fontId="3" fillId="9" borderId="0" applyNumberFormat="0" applyFont="0" applyBorder="0" applyAlignment="0" applyProtection="0"/>
    <xf numFmtId="0" fontId="3" fillId="12" borderId="0" applyNumberFormat="0" applyFont="0" applyBorder="0" applyAlignment="0" applyProtection="0"/>
    <xf numFmtId="0" fontId="3" fillId="0" borderId="18" applyNumberFormat="0" applyFont="0" applyFill="0" applyAlignment="0" applyProtection="0"/>
    <xf numFmtId="0" fontId="3" fillId="10" borderId="0" applyNumberFormat="0" applyFont="0" applyBorder="0" applyAlignment="0" applyProtection="0">
      <alignment horizontal="center" vertical="center" wrapText="1"/>
      <protection locked="0"/>
    </xf>
    <xf numFmtId="0" fontId="32" fillId="0" borderId="0"/>
    <xf numFmtId="0" fontId="3" fillId="0" borderId="18" applyNumberFormat="0" applyFill="0" applyAlignment="0" applyProtection="0"/>
    <xf numFmtId="0" fontId="2" fillId="0" borderId="18" applyNumberFormat="0" applyFill="0" applyAlignment="0" applyProtection="0"/>
    <xf numFmtId="0" fontId="15" fillId="0" borderId="0" applyNumberFormat="0" applyFill="0" applyProtection="0"/>
    <xf numFmtId="44" fontId="6" fillId="0" borderId="0" applyFon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3" fillId="16" borderId="0" applyNumberFormat="0" applyBorder="0" applyAlignment="0" applyProtection="0"/>
    <xf numFmtId="0" fontId="44" fillId="17" borderId="0" applyNumberFormat="0" applyBorder="0" applyAlignment="0" applyProtection="0"/>
    <xf numFmtId="0" fontId="45" fillId="18" borderId="0" applyNumberFormat="0" applyBorder="0" applyAlignment="0" applyProtection="0"/>
    <xf numFmtId="0" fontId="46" fillId="19" borderId="56" applyNumberFormat="0" applyAlignment="0" applyProtection="0"/>
    <xf numFmtId="0" fontId="47" fillId="20" borderId="57" applyNumberFormat="0" applyAlignment="0" applyProtection="0"/>
    <xf numFmtId="0" fontId="48" fillId="20" borderId="56" applyNumberFormat="0" applyAlignment="0" applyProtection="0"/>
    <xf numFmtId="0" fontId="49" fillId="0" borderId="58" applyNumberFormat="0" applyFill="0" applyAlignment="0" applyProtection="0"/>
    <xf numFmtId="0" fontId="50" fillId="21" borderId="59" applyNumberFormat="0" applyAlignment="0" applyProtection="0"/>
    <xf numFmtId="0" fontId="51" fillId="0" borderId="0" applyNumberFormat="0" applyFill="0" applyBorder="0" applyAlignment="0" applyProtection="0"/>
    <xf numFmtId="0" fontId="28" fillId="22" borderId="60" applyNumberFormat="0" applyFont="0" applyAlignment="0" applyProtection="0"/>
    <xf numFmtId="0" fontId="32" fillId="23" borderId="0" applyNumberFormat="0" applyBorder="0" applyAlignment="0" applyProtection="0"/>
    <xf numFmtId="0" fontId="32" fillId="24" borderId="0" applyNumberFormat="0" applyBorder="0" applyAlignment="0" applyProtection="0"/>
    <xf numFmtId="0" fontId="52" fillId="25" borderId="0" applyNumberFormat="0" applyBorder="0" applyAlignment="0" applyProtection="0"/>
    <xf numFmtId="0" fontId="32" fillId="26" borderId="0" applyNumberFormat="0" applyBorder="0" applyAlignment="0" applyProtection="0"/>
    <xf numFmtId="0" fontId="32" fillId="27" borderId="0" applyNumberFormat="0" applyBorder="0" applyAlignment="0" applyProtection="0"/>
    <xf numFmtId="0" fontId="52"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52" fillId="31"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52" fillId="34"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52" fillId="37" borderId="0" applyNumberFormat="0" applyBorder="0" applyAlignment="0" applyProtection="0"/>
    <xf numFmtId="0" fontId="52" fillId="38"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52" fillId="41" borderId="0" applyNumberFormat="0" applyBorder="0" applyAlignment="0" applyProtection="0"/>
    <xf numFmtId="164" fontId="54" fillId="0" borderId="0" applyFont="0" applyFill="0" applyBorder="0" applyAlignment="0" applyProtection="0"/>
    <xf numFmtId="0" fontId="3" fillId="0" borderId="0"/>
    <xf numFmtId="0" fontId="3" fillId="0" borderId="0"/>
    <xf numFmtId="0" fontId="1" fillId="0" borderId="0"/>
  </cellStyleXfs>
  <cellXfs count="805">
    <xf numFmtId="0" fontId="0" fillId="0" borderId="0" xfId="0"/>
    <xf numFmtId="0" fontId="3" fillId="0" borderId="0" xfId="0" applyFont="1"/>
    <xf numFmtId="0" fontId="3" fillId="0" borderId="0" xfId="0" applyFont="1" applyProtection="1">
      <protection locked="0"/>
    </xf>
    <xf numFmtId="0" fontId="3" fillId="5" borderId="0" xfId="0" applyFont="1" applyFill="1" applyAlignment="1" applyProtection="1">
      <alignment horizontal="center" vertical="center" wrapText="1"/>
      <protection locked="0"/>
    </xf>
    <xf numFmtId="0" fontId="3" fillId="0" borderId="2" xfId="0" applyFont="1" applyBorder="1"/>
    <xf numFmtId="0" fontId="17" fillId="0" borderId="0" xfId="2"/>
    <xf numFmtId="0" fontId="12" fillId="0" borderId="0" xfId="3" applyFont="1" applyFill="1" applyAlignment="1">
      <alignment horizontal="left" vertical="top"/>
    </xf>
    <xf numFmtId="0" fontId="3" fillId="0" borderId="0" xfId="0" applyFont="1" applyAlignment="1">
      <alignment horizontal="right" vertical="top"/>
    </xf>
    <xf numFmtId="0" fontId="7" fillId="0" borderId="3" xfId="0" applyFont="1" applyBorder="1" applyAlignment="1">
      <alignment vertical="center" wrapText="1"/>
    </xf>
    <xf numFmtId="0" fontId="19" fillId="0" borderId="0" xfId="0" applyFont="1"/>
    <xf numFmtId="0" fontId="3" fillId="0" borderId="0" xfId="0" applyFont="1" applyAlignment="1">
      <alignment horizontal="left" vertical="top" wrapText="1"/>
    </xf>
    <xf numFmtId="0" fontId="0" fillId="0" borderId="6" xfId="0" applyBorder="1" applyAlignment="1">
      <alignment wrapText="1"/>
    </xf>
    <xf numFmtId="49" fontId="3" fillId="8" borderId="4" xfId="3" applyNumberFormat="1" applyBorder="1" applyAlignment="1" applyProtection="1">
      <alignment vertical="center" wrapText="1"/>
      <protection locked="0"/>
    </xf>
    <xf numFmtId="49" fontId="3" fillId="12" borderId="4" xfId="6" applyNumberFormat="1" applyBorder="1" applyAlignment="1" applyProtection="1">
      <alignment vertical="center" wrapText="1"/>
      <protection locked="0"/>
    </xf>
    <xf numFmtId="0" fontId="2" fillId="0" borderId="0" xfId="0" applyFont="1"/>
    <xf numFmtId="0" fontId="2" fillId="0" borderId="5" xfId="0" applyFont="1" applyBorder="1" applyAlignment="1">
      <alignment wrapText="1"/>
    </xf>
    <xf numFmtId="0" fontId="7" fillId="0" borderId="0" xfId="0" applyFont="1" applyAlignment="1">
      <alignment vertical="center" wrapText="1"/>
    </xf>
    <xf numFmtId="0" fontId="3" fillId="0" borderId="0" xfId="0" applyFont="1" applyAlignment="1">
      <alignment vertical="center"/>
    </xf>
    <xf numFmtId="0" fontId="5" fillId="0" borderId="0" xfId="0" applyFont="1"/>
    <xf numFmtId="0" fontId="10" fillId="0" borderId="0" xfId="0" applyFont="1" applyAlignment="1">
      <alignment horizontal="left" wrapText="1"/>
    </xf>
    <xf numFmtId="0" fontId="20" fillId="0" borderId="0" xfId="0" applyFont="1" applyAlignment="1">
      <alignment horizontal="left" vertical="center" indent="1"/>
    </xf>
    <xf numFmtId="0" fontId="13" fillId="0" borderId="0" xfId="0" applyFont="1"/>
    <xf numFmtId="0" fontId="3" fillId="0" borderId="0" xfId="0" applyFont="1" applyAlignment="1">
      <alignment horizontal="right"/>
    </xf>
    <xf numFmtId="0" fontId="33" fillId="0" borderId="0" xfId="0" applyFont="1"/>
    <xf numFmtId="0" fontId="5" fillId="0" borderId="0" xfId="0" applyFont="1" applyAlignment="1">
      <alignment wrapText="1"/>
    </xf>
    <xf numFmtId="0" fontId="3" fillId="0" borderId="0" xfId="0" applyFont="1" applyAlignment="1">
      <alignment vertical="top"/>
    </xf>
    <xf numFmtId="0" fontId="4" fillId="0" borderId="0" xfId="0" applyFont="1" applyAlignment="1">
      <alignment vertical="top"/>
    </xf>
    <xf numFmtId="0" fontId="13" fillId="0" borderId="0" xfId="0" applyFont="1" applyAlignment="1">
      <alignment vertical="top"/>
    </xf>
    <xf numFmtId="0" fontId="4" fillId="0" borderId="3" xfId="0" applyFont="1" applyBorder="1" applyAlignment="1">
      <alignment vertical="top"/>
    </xf>
    <xf numFmtId="0" fontId="3" fillId="0" borderId="0" xfId="0" applyFont="1" applyAlignment="1">
      <alignment vertical="top" wrapText="1"/>
    </xf>
    <xf numFmtId="0" fontId="9" fillId="0" borderId="0" xfId="0" applyFont="1" applyAlignment="1">
      <alignment horizontal="center" vertical="top" wrapText="1"/>
    </xf>
    <xf numFmtId="0" fontId="4" fillId="0" borderId="0" xfId="0" applyFont="1" applyAlignment="1">
      <alignment horizontal="left" vertical="top" wrapText="1"/>
    </xf>
    <xf numFmtId="0" fontId="18" fillId="0" borderId="0" xfId="0" applyFont="1" applyAlignment="1">
      <alignment horizontal="right" vertical="top"/>
    </xf>
    <xf numFmtId="0" fontId="3" fillId="6" borderId="0" xfId="0" applyFont="1" applyFill="1" applyAlignment="1">
      <alignment horizontal="left" vertical="top" wrapText="1"/>
    </xf>
    <xf numFmtId="0" fontId="18" fillId="0" borderId="0" xfId="0" applyFont="1" applyAlignment="1">
      <alignment vertical="top" wrapText="1"/>
    </xf>
    <xf numFmtId="0" fontId="3" fillId="0" borderId="0" xfId="0" applyFont="1" applyAlignment="1">
      <alignment horizontal="left" vertical="top"/>
    </xf>
    <xf numFmtId="0" fontId="19" fillId="0" borderId="0" xfId="0" applyFont="1" applyAlignment="1">
      <alignment vertical="top"/>
    </xf>
    <xf numFmtId="49" fontId="3" fillId="0" borderId="0" xfId="0" applyNumberFormat="1" applyFont="1" applyAlignment="1">
      <alignment vertical="top"/>
    </xf>
    <xf numFmtId="0" fontId="3" fillId="6" borderId="0" xfId="0" applyFont="1" applyFill="1" applyAlignment="1">
      <alignment vertical="center"/>
    </xf>
    <xf numFmtId="49" fontId="3" fillId="13" borderId="0" xfId="6" applyNumberFormat="1" applyFill="1" applyAlignment="1">
      <alignment vertical="top"/>
    </xf>
    <xf numFmtId="0" fontId="3" fillId="0" borderId="6" xfId="0" applyFont="1" applyBorder="1" applyAlignment="1">
      <alignment wrapText="1"/>
    </xf>
    <xf numFmtId="0" fontId="34" fillId="0" borderId="0" xfId="0" applyFont="1" applyAlignment="1">
      <alignment vertical="top"/>
    </xf>
    <xf numFmtId="0" fontId="35" fillId="0" borderId="0" xfId="0" applyFont="1" applyAlignment="1">
      <alignment vertical="top"/>
    </xf>
    <xf numFmtId="0" fontId="36" fillId="0" borderId="0" xfId="0" applyFont="1"/>
    <xf numFmtId="167" fontId="3" fillId="0" borderId="2" xfId="0" applyNumberFormat="1" applyFont="1" applyBorder="1"/>
    <xf numFmtId="0" fontId="4" fillId="0" borderId="0" xfId="0" applyFont="1"/>
    <xf numFmtId="0" fontId="5" fillId="0" borderId="0" xfId="0" applyFont="1" applyAlignment="1">
      <alignment vertical="top"/>
    </xf>
    <xf numFmtId="165" fontId="3" fillId="0" borderId="0" xfId="5" applyFill="1" applyAlignment="1">
      <alignment horizontal="right" vertical="top" wrapText="1"/>
    </xf>
    <xf numFmtId="0" fontId="3" fillId="0" borderId="0" xfId="0" applyFont="1" applyAlignment="1">
      <alignment horizontal="center" vertical="top"/>
    </xf>
    <xf numFmtId="0" fontId="34" fillId="0" borderId="0" xfId="0" applyFont="1" applyAlignment="1">
      <alignment horizontal="right" vertical="top"/>
    </xf>
    <xf numFmtId="0" fontId="2" fillId="0" borderId="0" xfId="0" applyFont="1" applyAlignment="1">
      <alignment horizontal="left" vertical="top"/>
    </xf>
    <xf numFmtId="0" fontId="0" fillId="0" borderId="0" xfId="0" applyAlignment="1">
      <alignment horizontal="left" vertical="top" wrapText="1"/>
    </xf>
    <xf numFmtId="0" fontId="3" fillId="0" borderId="0" xfId="0" applyFont="1" applyAlignment="1" applyProtection="1">
      <alignment vertical="top"/>
      <protection locked="0"/>
    </xf>
    <xf numFmtId="0" fontId="4" fillId="0" borderId="0" xfId="0" applyFont="1" applyAlignment="1" applyProtection="1">
      <alignment vertical="top"/>
      <protection locked="0"/>
    </xf>
    <xf numFmtId="0" fontId="3" fillId="0" borderId="0" xfId="0" applyFont="1" applyAlignment="1" applyProtection="1">
      <alignment horizontal="left" vertical="top"/>
      <protection locked="0"/>
    </xf>
    <xf numFmtId="0" fontId="19" fillId="0" borderId="0" xfId="0" applyFont="1" applyAlignment="1" applyProtection="1">
      <alignment vertical="top"/>
      <protection locked="0"/>
    </xf>
    <xf numFmtId="49" fontId="3" fillId="0" borderId="0" xfId="0" applyNumberFormat="1" applyFont="1" applyAlignment="1" applyProtection="1">
      <alignment vertical="top"/>
      <protection locked="0"/>
    </xf>
    <xf numFmtId="0" fontId="3" fillId="0" borderId="0" xfId="7" applyBorder="1" applyAlignment="1">
      <alignment vertical="center" wrapText="1"/>
    </xf>
    <xf numFmtId="0" fontId="4" fillId="0" borderId="0" xfId="0" applyFont="1" applyAlignment="1">
      <alignment vertical="top" wrapText="1"/>
    </xf>
    <xf numFmtId="0" fontId="0" fillId="0" borderId="0" xfId="0" applyAlignment="1">
      <alignment vertical="center"/>
    </xf>
    <xf numFmtId="0" fontId="3" fillId="6" borderId="0" xfId="0" applyFont="1" applyFill="1" applyAlignment="1">
      <alignment vertical="top" wrapText="1"/>
    </xf>
    <xf numFmtId="0" fontId="3" fillId="0" borderId="0" xfId="10" applyBorder="1" applyAlignment="1">
      <alignment horizontal="left" vertical="top"/>
    </xf>
    <xf numFmtId="0" fontId="4" fillId="0" borderId="0" xfId="0" applyFont="1" applyAlignment="1">
      <alignment horizontal="right" vertical="center"/>
    </xf>
    <xf numFmtId="4" fontId="3" fillId="0" borderId="0" xfId="5" applyNumberFormat="1" applyFill="1" applyAlignment="1">
      <alignment horizontal="right" vertical="center" wrapText="1"/>
    </xf>
    <xf numFmtId="0" fontId="3" fillId="0" borderId="0" xfId="7" applyBorder="1" applyAlignment="1">
      <alignment horizontal="left" vertical="center" wrapText="1"/>
    </xf>
    <xf numFmtId="0" fontId="3" fillId="0" borderId="0" xfId="7" applyBorder="1" applyAlignment="1" applyProtection="1">
      <alignment vertical="top"/>
      <protection locked="0"/>
    </xf>
    <xf numFmtId="165" fontId="3" fillId="0" borderId="0" xfId="7" applyNumberFormat="1" applyBorder="1" applyAlignment="1">
      <alignment horizontal="right" vertical="top" wrapText="1"/>
    </xf>
    <xf numFmtId="9" fontId="3" fillId="0" borderId="0" xfId="0" applyNumberFormat="1" applyFont="1" applyAlignment="1">
      <alignment vertical="top"/>
    </xf>
    <xf numFmtId="0" fontId="24" fillId="0" borderId="0" xfId="9" applyFont="1"/>
    <xf numFmtId="0" fontId="3" fillId="0" borderId="1" xfId="0" applyFont="1" applyBorder="1" applyAlignment="1">
      <alignment vertical="top"/>
    </xf>
    <xf numFmtId="0" fontId="24" fillId="0" borderId="0" xfId="9" applyFont="1" applyAlignment="1">
      <alignment vertical="center"/>
    </xf>
    <xf numFmtId="0" fontId="34" fillId="0" borderId="0" xfId="0" applyFont="1" applyAlignment="1">
      <alignment horizontal="center" vertical="top" wrapText="1"/>
    </xf>
    <xf numFmtId="165" fontId="33" fillId="0" borderId="0" xfId="5" applyFont="1" applyFill="1" applyAlignment="1">
      <alignment horizontal="right" vertical="top" wrapText="1"/>
    </xf>
    <xf numFmtId="0" fontId="25" fillId="9" borderId="20" xfId="9" applyFont="1" applyFill="1" applyBorder="1" applyAlignment="1">
      <alignment vertical="center"/>
    </xf>
    <xf numFmtId="0" fontId="23" fillId="0" borderId="0" xfId="7" applyFont="1" applyBorder="1" applyAlignment="1">
      <alignment horizontal="left" vertical="center" wrapText="1"/>
    </xf>
    <xf numFmtId="0" fontId="4" fillId="0" borderId="0" xfId="0" applyFont="1" applyAlignment="1">
      <alignment horizontal="right" vertical="top"/>
    </xf>
    <xf numFmtId="0" fontId="4" fillId="0" borderId="0" xfId="0" applyFont="1" applyAlignment="1">
      <alignment vertical="center"/>
    </xf>
    <xf numFmtId="0" fontId="7" fillId="0" borderId="0" xfId="0" applyFont="1" applyAlignment="1">
      <alignment horizontal="right"/>
    </xf>
    <xf numFmtId="0" fontId="38" fillId="0" borderId="0" xfId="0" applyFont="1" applyAlignment="1">
      <alignment horizontal="left" vertical="top" wrapText="1"/>
    </xf>
    <xf numFmtId="0" fontId="34" fillId="0" borderId="0" xfId="0" applyFont="1" applyAlignment="1">
      <alignment horizontal="left" vertical="top"/>
    </xf>
    <xf numFmtId="0" fontId="33" fillId="0" borderId="0" xfId="0" applyFont="1" applyAlignment="1">
      <alignment horizontal="left" vertical="top" wrapText="1"/>
    </xf>
    <xf numFmtId="0" fontId="0" fillId="0" borderId="19" xfId="0" applyBorder="1"/>
    <xf numFmtId="0" fontId="3" fillId="0" borderId="19" xfId="0" applyFont="1" applyBorder="1" applyAlignment="1">
      <alignment vertical="top"/>
    </xf>
    <xf numFmtId="0" fontId="3" fillId="0" borderId="23" xfId="0" applyFont="1" applyBorder="1" applyAlignment="1">
      <alignment vertical="top"/>
    </xf>
    <xf numFmtId="0" fontId="3" fillId="0" borderId="25" xfId="0" applyFont="1" applyBorder="1" applyAlignment="1">
      <alignment vertical="top"/>
    </xf>
    <xf numFmtId="0" fontId="3" fillId="0" borderId="26" xfId="0" applyFont="1" applyBorder="1" applyAlignment="1">
      <alignment vertical="top"/>
    </xf>
    <xf numFmtId="0" fontId="3" fillId="0" borderId="0" xfId="7" applyBorder="1" applyAlignment="1">
      <alignment horizontal="left" vertical="top" wrapText="1"/>
    </xf>
    <xf numFmtId="0" fontId="3" fillId="14" borderId="0" xfId="7" applyFill="1" applyBorder="1" applyAlignment="1">
      <alignment horizontal="left" vertical="top" wrapText="1"/>
    </xf>
    <xf numFmtId="0" fontId="25" fillId="0" borderId="20" xfId="9" applyFont="1" applyBorder="1" applyAlignment="1">
      <alignment vertical="center"/>
    </xf>
    <xf numFmtId="0" fontId="22" fillId="13" borderId="0" xfId="7" applyFont="1" applyFill="1" applyBorder="1" applyAlignment="1">
      <alignment vertical="top"/>
    </xf>
    <xf numFmtId="0" fontId="0" fillId="0" borderId="0" xfId="0" applyAlignment="1">
      <alignment horizontal="right" vertical="center" wrapText="1"/>
    </xf>
    <xf numFmtId="0" fontId="0" fillId="0" borderId="0" xfId="0" applyAlignment="1">
      <alignment vertical="top" wrapText="1"/>
    </xf>
    <xf numFmtId="0" fontId="0" fillId="0" borderId="33" xfId="0" applyBorder="1" applyAlignment="1" applyProtection="1">
      <alignment vertical="top" wrapText="1"/>
      <protection locked="0"/>
    </xf>
    <xf numFmtId="0" fontId="0" fillId="0" borderId="0" xfId="0" applyAlignment="1" applyProtection="1">
      <alignment vertical="top" wrapText="1"/>
      <protection locked="0"/>
    </xf>
    <xf numFmtId="0" fontId="31" fillId="0" borderId="0" xfId="0" applyFont="1" applyAlignment="1">
      <alignment vertical="top" wrapText="1"/>
    </xf>
    <xf numFmtId="7" fontId="3" fillId="9" borderId="34" xfId="5" applyNumberFormat="1" applyBorder="1" applyAlignment="1">
      <alignment horizontal="right" vertical="top" wrapText="1"/>
    </xf>
    <xf numFmtId="0" fontId="3" fillId="0" borderId="33" xfId="7" applyBorder="1" applyAlignment="1">
      <alignment horizontal="left" vertical="top" wrapText="1"/>
    </xf>
    <xf numFmtId="49" fontId="3" fillId="0" borderId="33" xfId="7" applyNumberFormat="1" applyBorder="1" applyAlignment="1" applyProtection="1">
      <alignment horizontal="left" vertical="top" wrapText="1"/>
      <protection locked="0"/>
    </xf>
    <xf numFmtId="49" fontId="3" fillId="0" borderId="0" xfId="7" applyNumberFormat="1" applyBorder="1" applyAlignment="1" applyProtection="1">
      <alignment horizontal="left" vertical="top" wrapText="1"/>
      <protection locked="0"/>
    </xf>
    <xf numFmtId="167" fontId="3" fillId="0" borderId="0" xfId="0" applyNumberFormat="1" applyFont="1"/>
    <xf numFmtId="167" fontId="4" fillId="0" borderId="0" xfId="0" applyNumberFormat="1" applyFont="1" applyAlignment="1">
      <alignment wrapText="1"/>
    </xf>
    <xf numFmtId="0" fontId="9" fillId="0" borderId="0" xfId="0" applyFont="1" applyAlignment="1">
      <alignment horizontal="centerContinuous" vertical="top" wrapText="1"/>
    </xf>
    <xf numFmtId="0" fontId="9" fillId="0" borderId="0" xfId="0" applyFont="1" applyAlignment="1">
      <alignment horizontal="centerContinuous" wrapText="1"/>
    </xf>
    <xf numFmtId="0" fontId="3" fillId="0" borderId="0" xfId="0" applyFont="1" applyAlignment="1">
      <alignment horizontal="centerContinuous" vertical="top" wrapText="1"/>
    </xf>
    <xf numFmtId="0" fontId="0" fillId="0" borderId="0" xfId="0" applyAlignment="1">
      <alignment vertical="top"/>
    </xf>
    <xf numFmtId="0" fontId="3" fillId="42" borderId="2" xfId="0" applyFont="1" applyFill="1" applyBorder="1"/>
    <xf numFmtId="167" fontId="3" fillId="42" borderId="2" xfId="0" applyNumberFormat="1" applyFont="1" applyFill="1" applyBorder="1"/>
    <xf numFmtId="0" fontId="4" fillId="0" borderId="0" xfId="0" applyFont="1" applyAlignment="1" applyProtection="1">
      <alignment vertical="top" wrapText="1"/>
      <protection locked="0"/>
    </xf>
    <xf numFmtId="0" fontId="34" fillId="0" borderId="0" xfId="9" applyFont="1" applyAlignment="1">
      <alignment horizontal="right" vertical="center"/>
    </xf>
    <xf numFmtId="0" fontId="3" fillId="0" borderId="0" xfId="0" applyFont="1" applyAlignment="1">
      <alignment vertical="center" wrapText="1"/>
    </xf>
    <xf numFmtId="0" fontId="3" fillId="0" borderId="46" xfId="0" applyFont="1" applyBorder="1" applyAlignment="1">
      <alignment horizontal="left" vertical="top" wrapText="1"/>
    </xf>
    <xf numFmtId="0" fontId="3" fillId="0" borderId="48" xfId="0" applyFont="1" applyBorder="1" applyAlignment="1">
      <alignment vertical="top"/>
    </xf>
    <xf numFmtId="0" fontId="3" fillId="0" borderId="35" xfId="0" applyFont="1" applyBorder="1" applyAlignment="1">
      <alignment vertical="top"/>
    </xf>
    <xf numFmtId="167" fontId="4" fillId="0" borderId="0" xfId="0" applyNumberFormat="1" applyFont="1"/>
    <xf numFmtId="0" fontId="3" fillId="0" borderId="63" xfId="0" applyFont="1" applyBorder="1"/>
    <xf numFmtId="0" fontId="3" fillId="0" borderId="64" xfId="0" applyFont="1" applyBorder="1" applyAlignment="1" applyProtection="1">
      <alignment vertical="top" wrapText="1"/>
      <protection locked="0"/>
    </xf>
    <xf numFmtId="0" fontId="3" fillId="0" borderId="65" xfId="0" applyFont="1" applyBorder="1" applyAlignment="1" applyProtection="1">
      <alignment vertical="top" wrapText="1"/>
      <protection locked="0"/>
    </xf>
    <xf numFmtId="0" fontId="3" fillId="0" borderId="66" xfId="0" applyFont="1" applyBorder="1" applyAlignment="1">
      <alignment vertical="center"/>
    </xf>
    <xf numFmtId="0" fontId="3" fillId="0" borderId="67" xfId="0" applyFont="1" applyBorder="1" applyAlignment="1">
      <alignment vertical="center"/>
    </xf>
    <xf numFmtId="0" fontId="3" fillId="0" borderId="64" xfId="0" applyFont="1" applyBorder="1" applyAlignment="1">
      <alignment horizontal="left" vertical="center"/>
    </xf>
    <xf numFmtId="0" fontId="3" fillId="0" borderId="65" xfId="0" applyFont="1" applyBorder="1" applyAlignment="1">
      <alignment horizontal="left" vertical="center"/>
    </xf>
    <xf numFmtId="0" fontId="3" fillId="0" borderId="68" xfId="0" applyFont="1" applyBorder="1"/>
    <xf numFmtId="0" fontId="4" fillId="0" borderId="8" xfId="0" applyFont="1" applyBorder="1"/>
    <xf numFmtId="0" fontId="3" fillId="0" borderId="63" xfId="0" applyFont="1" applyBorder="1" applyAlignment="1">
      <alignment vertical="center"/>
    </xf>
    <xf numFmtId="0" fontId="3" fillId="0" borderId="64" xfId="0" applyFont="1" applyBorder="1" applyAlignment="1">
      <alignment vertical="center"/>
    </xf>
    <xf numFmtId="0" fontId="3" fillId="0" borderId="65" xfId="0" applyFont="1" applyBorder="1" applyAlignment="1">
      <alignment vertical="center"/>
    </xf>
    <xf numFmtId="167" fontId="3" fillId="0" borderId="61" xfId="0" applyNumberFormat="1" applyFont="1" applyBorder="1"/>
    <xf numFmtId="0" fontId="3" fillId="42" borderId="61" xfId="0" applyFont="1" applyFill="1" applyBorder="1"/>
    <xf numFmtId="0" fontId="0" fillId="0" borderId="0" xfId="0" applyAlignment="1">
      <alignment wrapText="1"/>
    </xf>
    <xf numFmtId="0" fontId="3" fillId="42" borderId="63" xfId="0" applyFont="1" applyFill="1" applyBorder="1"/>
    <xf numFmtId="0" fontId="3" fillId="42" borderId="64" xfId="0" applyFont="1" applyFill="1" applyBorder="1"/>
    <xf numFmtId="167" fontId="3" fillId="42" borderId="62" xfId="0" applyNumberFormat="1" applyFont="1" applyFill="1" applyBorder="1"/>
    <xf numFmtId="0" fontId="3" fillId="42" borderId="62" xfId="0" applyFont="1" applyFill="1" applyBorder="1"/>
    <xf numFmtId="0" fontId="4" fillId="0" borderId="9" xfId="0" applyFont="1" applyBorder="1"/>
    <xf numFmtId="0" fontId="0" fillId="0" borderId="0" xfId="0" applyProtection="1">
      <protection locked="0"/>
    </xf>
    <xf numFmtId="0" fontId="3" fillId="3" borderId="0" xfId="0" applyFont="1" applyFill="1" applyProtection="1">
      <protection locked="0"/>
    </xf>
    <xf numFmtId="0" fontId="3" fillId="0" borderId="1" xfId="0" applyFont="1" applyBorder="1" applyProtection="1">
      <protection locked="0"/>
    </xf>
    <xf numFmtId="165" fontId="11" fillId="4" borderId="0" xfId="13" applyNumberFormat="1" applyFont="1" applyFill="1" applyProtection="1">
      <protection locked="0"/>
    </xf>
    <xf numFmtId="0" fontId="15" fillId="0" borderId="0" xfId="9" applyFont="1" applyAlignment="1">
      <alignment horizontal="left" vertical="top" wrapText="1"/>
    </xf>
    <xf numFmtId="0" fontId="7" fillId="0" borderId="70" xfId="0" applyFont="1" applyBorder="1" applyAlignment="1">
      <alignment vertical="center"/>
    </xf>
    <xf numFmtId="0" fontId="3" fillId="0" borderId="36" xfId="0" applyFont="1" applyBorder="1" applyAlignment="1">
      <alignment vertical="top"/>
    </xf>
    <xf numFmtId="0" fontId="34" fillId="0" borderId="36" xfId="0" applyFont="1" applyBorder="1" applyAlignment="1">
      <alignment vertical="center"/>
    </xf>
    <xf numFmtId="0" fontId="3" fillId="0" borderId="36" xfId="0" applyFont="1" applyBorder="1" applyAlignment="1">
      <alignment horizontal="right" vertical="top"/>
    </xf>
    <xf numFmtId="0" fontId="34" fillId="0" borderId="36" xfId="0" applyFont="1" applyBorder="1" applyAlignment="1">
      <alignment horizontal="left" vertical="top"/>
    </xf>
    <xf numFmtId="0" fontId="34" fillId="0" borderId="71" xfId="0" applyFont="1" applyBorder="1" applyAlignment="1">
      <alignment horizontal="left" vertical="top"/>
    </xf>
    <xf numFmtId="0" fontId="3" fillId="0" borderId="45" xfId="0" applyFont="1" applyBorder="1" applyAlignment="1">
      <alignment vertical="top"/>
    </xf>
    <xf numFmtId="0" fontId="34" fillId="0" borderId="69" xfId="0" applyFont="1" applyBorder="1" applyAlignment="1">
      <alignment horizontal="left" vertical="top"/>
    </xf>
    <xf numFmtId="0" fontId="22" fillId="13" borderId="70" xfId="7" applyFont="1" applyFill="1" applyBorder="1" applyAlignment="1">
      <alignment vertical="center"/>
    </xf>
    <xf numFmtId="0" fontId="7" fillId="0" borderId="36" xfId="0" applyFont="1" applyBorder="1" applyAlignment="1">
      <alignment vertical="top"/>
    </xf>
    <xf numFmtId="0" fontId="7" fillId="0" borderId="75" xfId="0" applyFont="1" applyBorder="1" applyAlignment="1">
      <alignment vertical="top"/>
    </xf>
    <xf numFmtId="0" fontId="3" fillId="6" borderId="36" xfId="7" applyFill="1" applyBorder="1" applyAlignment="1">
      <alignment horizontal="left" vertical="top" wrapText="1"/>
    </xf>
    <xf numFmtId="0" fontId="3" fillId="0" borderId="71" xfId="0" applyFont="1" applyBorder="1" applyAlignment="1">
      <alignment vertical="top"/>
    </xf>
    <xf numFmtId="0" fontId="4" fillId="0" borderId="45" xfId="0" applyFont="1" applyBorder="1" applyAlignment="1">
      <alignment vertical="top"/>
    </xf>
    <xf numFmtId="0" fontId="3" fillId="0" borderId="69" xfId="0" applyFont="1" applyBorder="1" applyAlignment="1">
      <alignment vertical="top"/>
    </xf>
    <xf numFmtId="0" fontId="4" fillId="0" borderId="69" xfId="0" applyFont="1" applyBorder="1" applyAlignment="1">
      <alignment wrapText="1"/>
    </xf>
    <xf numFmtId="0" fontId="31" fillId="0" borderId="69" xfId="0" applyFont="1" applyBorder="1" applyAlignment="1">
      <alignment vertical="top" wrapText="1"/>
    </xf>
    <xf numFmtId="0" fontId="0" fillId="0" borderId="72" xfId="0" applyBorder="1" applyAlignment="1">
      <alignment horizontal="left" vertical="top" wrapText="1"/>
    </xf>
    <xf numFmtId="0" fontId="0" fillId="0" borderId="73" xfId="0" applyBorder="1" applyAlignment="1">
      <alignment horizontal="left" vertical="top" wrapText="1"/>
    </xf>
    <xf numFmtId="0" fontId="3" fillId="0" borderId="73" xfId="0" applyFont="1" applyBorder="1" applyAlignment="1">
      <alignment horizontal="right" vertical="top"/>
    </xf>
    <xf numFmtId="0" fontId="3" fillId="0" borderId="73" xfId="0" applyFont="1" applyBorder="1" applyAlignment="1">
      <alignment vertical="top"/>
    </xf>
    <xf numFmtId="0" fontId="3" fillId="0" borderId="74" xfId="0" applyFont="1" applyBorder="1" applyAlignment="1">
      <alignment vertical="top"/>
    </xf>
    <xf numFmtId="7" fontId="3" fillId="9" borderId="24" xfId="7" applyNumberFormat="1" applyFill="1" applyBorder="1" applyAlignment="1">
      <alignment horizontal="right" vertical="center" wrapText="1"/>
    </xf>
    <xf numFmtId="9" fontId="3" fillId="0" borderId="24" xfId="0" applyNumberFormat="1" applyFont="1" applyBorder="1" applyAlignment="1">
      <alignment vertical="center"/>
    </xf>
    <xf numFmtId="170" fontId="3" fillId="9" borderId="24" xfId="7" applyNumberFormat="1" applyFill="1" applyBorder="1" applyAlignment="1">
      <alignment horizontal="right" vertical="center" wrapText="1"/>
    </xf>
    <xf numFmtId="0" fontId="3" fillId="0" borderId="25" xfId="7" applyBorder="1" applyAlignment="1" applyProtection="1">
      <alignment vertical="center"/>
      <protection locked="0"/>
    </xf>
    <xf numFmtId="9" fontId="3" fillId="0" borderId="0" xfId="0" applyNumberFormat="1" applyFont="1" applyAlignment="1">
      <alignment horizontal="right" vertical="center" wrapText="1"/>
    </xf>
    <xf numFmtId="0" fontId="4" fillId="0" borderId="54" xfId="0" applyFont="1" applyBorder="1" applyAlignment="1">
      <alignment vertical="top"/>
    </xf>
    <xf numFmtId="0" fontId="7" fillId="0" borderId="76" xfId="0" applyFont="1" applyBorder="1" applyAlignment="1">
      <alignment vertical="top"/>
    </xf>
    <xf numFmtId="0" fontId="7" fillId="0" borderId="77" xfId="0" applyFont="1" applyBorder="1" applyAlignment="1">
      <alignment vertical="top"/>
    </xf>
    <xf numFmtId="0" fontId="3" fillId="0" borderId="76" xfId="0" applyFont="1" applyBorder="1" applyAlignment="1">
      <alignment vertical="top"/>
    </xf>
    <xf numFmtId="0" fontId="0" fillId="0" borderId="76" xfId="0" applyBorder="1" applyAlignment="1">
      <alignment vertical="top"/>
    </xf>
    <xf numFmtId="0" fontId="0" fillId="0" borderId="77" xfId="0" applyBorder="1" applyAlignment="1">
      <alignment vertical="top"/>
    </xf>
    <xf numFmtId="0" fontId="3" fillId="6" borderId="78" xfId="7" applyFill="1" applyBorder="1" applyAlignment="1">
      <alignment horizontal="right" vertical="top"/>
    </xf>
    <xf numFmtId="0" fontId="3" fillId="0" borderId="77" xfId="0" applyFont="1" applyBorder="1" applyAlignment="1">
      <alignment vertical="top"/>
    </xf>
    <xf numFmtId="0" fontId="3" fillId="0" borderId="76" xfId="7" applyBorder="1" applyAlignment="1">
      <alignment vertical="top"/>
    </xf>
    <xf numFmtId="0" fontId="3" fillId="0" borderId="77" xfId="7" applyBorder="1" applyAlignment="1">
      <alignment vertical="top"/>
    </xf>
    <xf numFmtId="0" fontId="3" fillId="0" borderId="78" xfId="7" applyBorder="1" applyAlignment="1">
      <alignment horizontal="right" vertical="top"/>
    </xf>
    <xf numFmtId="9" fontId="3" fillId="0" borderId="79" xfId="0" applyNumberFormat="1" applyFont="1" applyBorder="1" applyAlignment="1">
      <alignment vertical="top" wrapText="1"/>
    </xf>
    <xf numFmtId="0" fontId="7" fillId="0" borderId="45" xfId="0" applyFont="1" applyBorder="1"/>
    <xf numFmtId="0" fontId="3" fillId="0" borderId="35" xfId="7" applyBorder="1" applyAlignment="1">
      <alignment wrapText="1"/>
    </xf>
    <xf numFmtId="0" fontId="3" fillId="0" borderId="25" xfId="7" applyBorder="1" applyAlignment="1">
      <alignment horizontal="right" wrapText="1"/>
    </xf>
    <xf numFmtId="0" fontId="24" fillId="0" borderId="3" xfId="9" applyFont="1" applyBorder="1"/>
    <xf numFmtId="0" fontId="3" fillId="7" borderId="0" xfId="0" applyFont="1" applyFill="1" applyProtection="1">
      <protection locked="0"/>
    </xf>
    <xf numFmtId="172" fontId="9" fillId="0" borderId="0" xfId="0" applyNumberFormat="1" applyFont="1" applyAlignment="1">
      <alignment horizontal="center" vertical="top" wrapText="1"/>
    </xf>
    <xf numFmtId="0" fontId="3" fillId="0" borderId="0" xfId="0" applyFont="1" applyAlignment="1" applyProtection="1">
      <alignment horizontal="left" vertical="center" wrapText="1"/>
      <protection locked="0"/>
    </xf>
    <xf numFmtId="172" fontId="3" fillId="0" borderId="0" xfId="0" applyNumberFormat="1" applyFont="1" applyAlignment="1">
      <alignment vertical="top"/>
    </xf>
    <xf numFmtId="172" fontId="3" fillId="0" borderId="0" xfId="0" applyNumberFormat="1" applyFont="1" applyAlignment="1">
      <alignment vertical="top" wrapText="1"/>
    </xf>
    <xf numFmtId="172" fontId="9" fillId="15" borderId="0" xfId="0" applyNumberFormat="1" applyFont="1" applyFill="1" applyAlignment="1">
      <alignment horizontal="center" vertical="top" wrapText="1"/>
    </xf>
    <xf numFmtId="0" fontId="3" fillId="14" borderId="0" xfId="7" applyFill="1" applyBorder="1" applyAlignment="1" applyProtection="1">
      <alignment horizontal="center" vertical="top" wrapText="1"/>
      <protection locked="0"/>
    </xf>
    <xf numFmtId="0" fontId="37" fillId="0" borderId="3" xfId="0" applyFont="1" applyBorder="1" applyAlignment="1">
      <alignment vertical="top" wrapText="1"/>
    </xf>
    <xf numFmtId="0" fontId="16" fillId="0" borderId="0" xfId="0" applyFont="1" applyAlignment="1">
      <alignment vertical="top"/>
    </xf>
    <xf numFmtId="0" fontId="40" fillId="0" borderId="0" xfId="0" applyFont="1" applyAlignment="1" applyProtection="1">
      <alignment horizontal="left"/>
      <protection locked="0"/>
    </xf>
    <xf numFmtId="0" fontId="34" fillId="0" borderId="0" xfId="0" applyFont="1" applyAlignment="1">
      <alignment horizontal="left" vertical="top" wrapText="1"/>
    </xf>
    <xf numFmtId="0" fontId="34" fillId="0" borderId="0" xfId="0" applyFont="1" applyAlignment="1">
      <alignment horizontal="left" wrapText="1"/>
    </xf>
    <xf numFmtId="0" fontId="3" fillId="0" borderId="83" xfId="0" applyFont="1" applyBorder="1"/>
    <xf numFmtId="0" fontId="3" fillId="0" borderId="84" xfId="0" applyFont="1" applyBorder="1"/>
    <xf numFmtId="0" fontId="55" fillId="0" borderId="2" xfId="0" applyFont="1" applyBorder="1" applyAlignment="1">
      <alignment vertical="center"/>
    </xf>
    <xf numFmtId="0" fontId="3" fillId="0" borderId="0" xfId="7" applyBorder="1" applyAlignment="1">
      <alignment vertical="top" wrapText="1"/>
    </xf>
    <xf numFmtId="14" fontId="4" fillId="0" borderId="0" xfId="7" applyNumberFormat="1" applyFont="1" applyBorder="1" applyAlignment="1" applyProtection="1">
      <alignment vertical="center" wrapText="1"/>
      <protection locked="0"/>
    </xf>
    <xf numFmtId="0" fontId="3" fillId="44" borderId="64" xfId="0" applyFont="1" applyFill="1" applyBorder="1"/>
    <xf numFmtId="0" fontId="31" fillId="7" borderId="1" xfId="9" applyFont="1" applyFill="1" applyBorder="1" applyAlignment="1" applyProtection="1">
      <alignment vertical="center"/>
      <protection locked="0"/>
    </xf>
    <xf numFmtId="9" fontId="3" fillId="7" borderId="79" xfId="0" applyNumberFormat="1" applyFont="1" applyFill="1" applyBorder="1" applyAlignment="1" applyProtection="1">
      <alignment horizontal="right" vertical="center" wrapText="1"/>
      <protection locked="0"/>
    </xf>
    <xf numFmtId="168" fontId="3" fillId="7" borderId="24" xfId="7" applyNumberFormat="1" applyFill="1" applyBorder="1" applyAlignment="1" applyProtection="1">
      <alignment vertical="center"/>
      <protection locked="0"/>
    </xf>
    <xf numFmtId="0" fontId="24" fillId="0" borderId="5" xfId="9" applyFont="1" applyBorder="1"/>
    <xf numFmtId="0" fontId="3" fillId="0" borderId="85" xfId="0" applyFont="1" applyBorder="1" applyProtection="1">
      <protection locked="0"/>
    </xf>
    <xf numFmtId="0" fontId="3" fillId="0" borderId="86" xfId="0" applyFont="1" applyBorder="1" applyProtection="1">
      <protection locked="0"/>
    </xf>
    <xf numFmtId="0" fontId="3" fillId="0" borderId="0" xfId="0" applyFont="1" applyAlignment="1" applyProtection="1">
      <alignment horizontal="right"/>
      <protection locked="0"/>
    </xf>
    <xf numFmtId="0" fontId="12" fillId="0" borderId="0" xfId="0" applyFont="1" applyProtection="1">
      <protection locked="0"/>
    </xf>
    <xf numFmtId="0" fontId="34" fillId="0" borderId="0" xfId="0" applyFont="1" applyProtection="1">
      <protection locked="0"/>
    </xf>
    <xf numFmtId="0" fontId="3" fillId="0" borderId="88" xfId="0" applyFont="1" applyBorder="1" applyAlignment="1">
      <alignment horizontal="left" vertical="center"/>
    </xf>
    <xf numFmtId="0" fontId="3" fillId="0" borderId="89" xfId="0" applyFont="1" applyBorder="1"/>
    <xf numFmtId="0" fontId="3" fillId="0" borderId="90" xfId="0" applyFont="1" applyBorder="1"/>
    <xf numFmtId="0" fontId="3" fillId="0" borderId="91" xfId="0" applyFont="1" applyBorder="1"/>
    <xf numFmtId="0" fontId="3" fillId="44" borderId="0" xfId="0" applyFont="1" applyFill="1"/>
    <xf numFmtId="0" fontId="16" fillId="15" borderId="11" xfId="0" applyFont="1" applyFill="1" applyBorder="1" applyAlignment="1" applyProtection="1">
      <alignment vertical="top" wrapText="1"/>
      <protection locked="0"/>
    </xf>
    <xf numFmtId="167" fontId="3" fillId="0" borderId="92" xfId="0" applyNumberFormat="1" applyFont="1" applyBorder="1"/>
    <xf numFmtId="0" fontId="3" fillId="0" borderId="93" xfId="0" applyFont="1" applyBorder="1"/>
    <xf numFmtId="0" fontId="3" fillId="0" borderId="94" xfId="0" applyFont="1" applyBorder="1" applyAlignment="1" applyProtection="1">
      <alignment vertical="top" wrapText="1"/>
      <protection locked="0"/>
    </xf>
    <xf numFmtId="0" fontId="3" fillId="0" borderId="95" xfId="0" applyFont="1" applyBorder="1" applyAlignment="1" applyProtection="1">
      <alignment vertical="top" wrapText="1"/>
      <protection locked="0"/>
    </xf>
    <xf numFmtId="0" fontId="34" fillId="15" borderId="0" xfId="0" applyFont="1" applyFill="1" applyAlignment="1">
      <alignment vertical="top"/>
    </xf>
    <xf numFmtId="0" fontId="34" fillId="0" borderId="0" xfId="0" applyFont="1" applyAlignment="1">
      <alignment vertical="top" wrapText="1"/>
    </xf>
    <xf numFmtId="0" fontId="37" fillId="0" borderId="0" xfId="0" applyFont="1" applyAlignment="1">
      <alignment wrapText="1"/>
    </xf>
    <xf numFmtId="0" fontId="37" fillId="0" borderId="0" xfId="0" applyFont="1" applyAlignment="1">
      <alignment vertical="top" wrapText="1"/>
    </xf>
    <xf numFmtId="0" fontId="4" fillId="0" borderId="0" xfId="0" applyFont="1" applyAlignment="1" applyProtection="1">
      <alignment horizontal="left" vertical="top" wrapText="1"/>
      <protection locked="0"/>
    </xf>
    <xf numFmtId="0" fontId="3" fillId="15" borderId="0" xfId="7" applyFill="1" applyBorder="1" applyAlignment="1" applyProtection="1">
      <alignment horizontal="left" vertical="top" wrapText="1"/>
      <protection locked="0"/>
    </xf>
    <xf numFmtId="0" fontId="3" fillId="0" borderId="0" xfId="6" applyFill="1" applyAlignment="1" applyProtection="1">
      <alignment horizontal="left" vertical="top" wrapText="1"/>
      <protection locked="0"/>
    </xf>
    <xf numFmtId="167" fontId="3" fillId="0" borderId="0" xfId="7" applyNumberFormat="1" applyBorder="1" applyAlignment="1" applyProtection="1">
      <alignment horizontal="left" vertical="top" wrapText="1"/>
      <protection locked="0"/>
    </xf>
    <xf numFmtId="0" fontId="3" fillId="0" borderId="0" xfId="0" applyFont="1" applyAlignment="1">
      <alignment horizontal="center" vertical="top" wrapText="1"/>
    </xf>
    <xf numFmtId="0" fontId="26" fillId="0" borderId="7" xfId="9" applyFont="1" applyBorder="1" applyAlignment="1">
      <alignment vertical="top" wrapText="1"/>
    </xf>
    <xf numFmtId="0" fontId="3" fillId="0" borderId="0" xfId="10" applyFill="1" applyBorder="1" applyAlignment="1">
      <alignment horizontal="left" vertical="top"/>
    </xf>
    <xf numFmtId="0" fontId="3" fillId="0" borderId="87" xfId="0" applyFont="1" applyBorder="1" applyAlignment="1">
      <alignment vertical="top"/>
    </xf>
    <xf numFmtId="0" fontId="3" fillId="0" borderId="0" xfId="7" applyFill="1" applyBorder="1" applyAlignment="1">
      <alignment vertical="top" wrapText="1"/>
    </xf>
    <xf numFmtId="14" fontId="4" fillId="0" borderId="0" xfId="7" applyNumberFormat="1" applyFont="1" applyFill="1" applyBorder="1" applyAlignment="1" applyProtection="1">
      <alignment vertical="center" wrapText="1"/>
      <protection locked="0"/>
    </xf>
    <xf numFmtId="0" fontId="33" fillId="0" borderId="0" xfId="0" applyFont="1" applyAlignment="1">
      <alignment horizontal="center" vertical="top"/>
    </xf>
    <xf numFmtId="0" fontId="3" fillId="0" borderId="0" xfId="0" quotePrefix="1" applyFont="1" applyAlignment="1">
      <alignment vertical="top"/>
    </xf>
    <xf numFmtId="0" fontId="3" fillId="0" borderId="99" xfId="0" applyFont="1" applyBorder="1"/>
    <xf numFmtId="0" fontId="3" fillId="0" borderId="64" xfId="0" applyFont="1" applyBorder="1"/>
    <xf numFmtId="0" fontId="3" fillId="0" borderId="100" xfId="0" applyFont="1" applyBorder="1"/>
    <xf numFmtId="0" fontId="4" fillId="0" borderId="100" xfId="0" applyFont="1" applyBorder="1"/>
    <xf numFmtId="174" fontId="3" fillId="0" borderId="100" xfId="0" applyNumberFormat="1" applyFont="1" applyBorder="1"/>
    <xf numFmtId="14" fontId="3" fillId="0" borderId="0" xfId="0" applyNumberFormat="1" applyFont="1"/>
    <xf numFmtId="0" fontId="4" fillId="0" borderId="104" xfId="0" applyFont="1" applyBorder="1"/>
    <xf numFmtId="172" fontId="3" fillId="0" borderId="0" xfId="0" applyNumberFormat="1" applyFont="1" applyAlignment="1">
      <alignment horizontal="center" vertical="top" wrapText="1"/>
    </xf>
    <xf numFmtId="0" fontId="3" fillId="7" borderId="18" xfId="7" applyFill="1" applyAlignment="1" applyProtection="1">
      <alignment horizontal="left" vertical="top"/>
      <protection locked="0"/>
    </xf>
    <xf numFmtId="1" fontId="3" fillId="7" borderId="18" xfId="45" applyNumberFormat="1" applyFont="1" applyFill="1" applyBorder="1" applyAlignment="1" applyProtection="1">
      <alignment horizontal="left" vertical="top" wrapText="1"/>
      <protection locked="0"/>
    </xf>
    <xf numFmtId="0" fontId="3" fillId="7" borderId="1" xfId="6" applyFill="1" applyBorder="1" applyAlignment="1" applyProtection="1">
      <alignment horizontal="left" vertical="top" wrapText="1"/>
      <protection locked="0"/>
    </xf>
    <xf numFmtId="0" fontId="3" fillId="8" borderId="1" xfId="0" applyFont="1" applyFill="1" applyBorder="1" applyAlignment="1" applyProtection="1">
      <alignment vertical="top"/>
      <protection locked="0"/>
    </xf>
    <xf numFmtId="0" fontId="3" fillId="0" borderId="72" xfId="0" applyFont="1" applyBorder="1" applyAlignment="1">
      <alignment vertical="top"/>
    </xf>
    <xf numFmtId="0" fontId="4" fillId="0" borderId="74" xfId="0" applyFont="1" applyBorder="1" applyAlignment="1">
      <alignment wrapText="1"/>
    </xf>
    <xf numFmtId="0" fontId="16" fillId="0" borderId="1" xfId="0" applyFont="1" applyBorder="1" applyAlignment="1">
      <alignment vertical="top" wrapText="1"/>
    </xf>
    <xf numFmtId="0" fontId="3" fillId="12" borderId="18" xfId="7" applyFill="1" applyAlignment="1" applyProtection="1">
      <alignment vertical="top" wrapText="1"/>
      <protection locked="0"/>
    </xf>
    <xf numFmtId="0" fontId="31" fillId="7" borderId="1" xfId="1" applyFont="1" applyFill="1" applyBorder="1" applyAlignment="1">
      <alignment horizontal="right" vertical="center" wrapText="1"/>
      <protection locked="0"/>
    </xf>
    <xf numFmtId="0" fontId="31" fillId="8" borderId="1" xfId="1" applyFont="1" applyFill="1" applyBorder="1" applyAlignment="1">
      <alignment horizontal="left" vertical="top" wrapText="1"/>
      <protection locked="0"/>
    </xf>
    <xf numFmtId="0" fontId="26" fillId="0" borderId="101" xfId="9" applyFont="1" applyBorder="1" applyAlignment="1">
      <alignment vertical="top" wrapText="1"/>
    </xf>
    <xf numFmtId="0" fontId="3" fillId="8" borderId="106" xfId="0" applyFont="1" applyFill="1" applyBorder="1" applyAlignment="1" applyProtection="1">
      <alignment vertical="top"/>
      <protection locked="0"/>
    </xf>
    <xf numFmtId="0" fontId="3" fillId="0" borderId="107" xfId="0" applyFont="1" applyBorder="1" applyAlignment="1">
      <alignment vertical="center"/>
    </xf>
    <xf numFmtId="0" fontId="3" fillId="0" borderId="0" xfId="0" applyFont="1" applyAlignment="1">
      <alignment horizontal="center" vertical="center" wrapText="1"/>
    </xf>
    <xf numFmtId="0" fontId="3" fillId="7" borderId="22" xfId="7" applyFill="1" applyBorder="1" applyAlignment="1" applyProtection="1">
      <alignment horizontal="left" vertical="top" wrapText="1"/>
      <protection locked="0"/>
    </xf>
    <xf numFmtId="0" fontId="3" fillId="0" borderId="0" xfId="0" applyFont="1" applyAlignment="1">
      <alignment wrapText="1"/>
    </xf>
    <xf numFmtId="0" fontId="3" fillId="0" borderId="0" xfId="0" applyFont="1" applyAlignment="1">
      <alignment horizontal="center"/>
    </xf>
    <xf numFmtId="0" fontId="3" fillId="0" borderId="108" xfId="0" applyFont="1" applyBorder="1"/>
    <xf numFmtId="14" fontId="3" fillId="0" borderId="108" xfId="0" applyNumberFormat="1" applyFont="1" applyBorder="1"/>
    <xf numFmtId="0" fontId="3" fillId="0" borderId="0" xfId="0" quotePrefix="1" applyFont="1" applyAlignment="1">
      <alignment horizontal="centerContinuous" vertical="top" wrapText="1"/>
    </xf>
    <xf numFmtId="172" fontId="3" fillId="0" borderId="0" xfId="46" applyNumberFormat="1" applyAlignment="1">
      <alignment vertical="top"/>
    </xf>
    <xf numFmtId="0" fontId="3" fillId="0" borderId="0" xfId="46" applyAlignment="1">
      <alignment vertical="top"/>
    </xf>
    <xf numFmtId="0" fontId="4" fillId="0" borderId="0" xfId="46" applyFont="1" applyAlignment="1">
      <alignment vertical="top"/>
    </xf>
    <xf numFmtId="0" fontId="34" fillId="0" borderId="0" xfId="46" applyFont="1" applyAlignment="1">
      <alignment vertical="top"/>
    </xf>
    <xf numFmtId="0" fontId="34" fillId="0" borderId="0" xfId="46" applyFont="1" applyAlignment="1">
      <alignment horizontal="right" vertical="top"/>
    </xf>
    <xf numFmtId="0" fontId="3" fillId="0" borderId="0" xfId="46" applyAlignment="1">
      <alignment horizontal="right"/>
    </xf>
    <xf numFmtId="0" fontId="3" fillId="0" borderId="0" xfId="46" applyAlignment="1" applyProtection="1">
      <alignment vertical="top"/>
      <protection locked="0"/>
    </xf>
    <xf numFmtId="0" fontId="3" fillId="0" borderId="0" xfId="46"/>
    <xf numFmtId="0" fontId="21" fillId="0" borderId="0" xfId="46" applyFont="1" applyAlignment="1">
      <alignment horizontal="left" vertical="center" wrapText="1"/>
    </xf>
    <xf numFmtId="0" fontId="3" fillId="0" borderId="0" xfId="46" applyAlignment="1">
      <alignment horizontal="left" vertical="center" wrapText="1"/>
    </xf>
    <xf numFmtId="0" fontId="3" fillId="0" borderId="0" xfId="46" applyAlignment="1">
      <alignment wrapText="1"/>
    </xf>
    <xf numFmtId="0" fontId="4" fillId="0" borderId="0" xfId="46" applyFont="1" applyAlignment="1">
      <alignment vertical="top" wrapText="1"/>
    </xf>
    <xf numFmtId="0" fontId="57" fillId="0" borderId="0" xfId="46" applyFont="1" applyAlignment="1">
      <alignment horizontal="center" wrapText="1"/>
    </xf>
    <xf numFmtId="0" fontId="13" fillId="0" borderId="0" xfId="46" applyFont="1" applyAlignment="1">
      <alignment vertical="top"/>
    </xf>
    <xf numFmtId="0" fontId="59" fillId="0" borderId="0" xfId="47" applyFont="1" applyAlignment="1">
      <alignment horizontal="center"/>
    </xf>
    <xf numFmtId="0" fontId="3" fillId="0" borderId="0" xfId="46" applyAlignment="1">
      <alignment vertical="top" wrapText="1"/>
    </xf>
    <xf numFmtId="0" fontId="58" fillId="0" borderId="0" xfId="46" applyFont="1" applyAlignment="1">
      <alignment horizontal="center" wrapText="1"/>
    </xf>
    <xf numFmtId="0" fontId="12" fillId="0" borderId="0" xfId="3" applyFont="1" applyFill="1" applyBorder="1" applyAlignment="1">
      <alignment horizontal="left" vertical="top"/>
    </xf>
    <xf numFmtId="0" fontId="10" fillId="0" borderId="0" xfId="46" applyFont="1" applyAlignment="1">
      <alignment horizontal="center" wrapText="1"/>
    </xf>
    <xf numFmtId="0" fontId="3" fillId="0" borderId="0" xfId="7" applyFill="1" applyBorder="1" applyAlignment="1">
      <alignment horizontal="center" wrapText="1"/>
    </xf>
    <xf numFmtId="0" fontId="3" fillId="0" borderId="0" xfId="7" applyFill="1" applyBorder="1" applyAlignment="1">
      <alignment horizontal="left" vertical="top" wrapText="1"/>
    </xf>
    <xf numFmtId="0" fontId="3" fillId="0" borderId="0" xfId="46" applyAlignment="1">
      <alignment horizontal="center" wrapText="1"/>
    </xf>
    <xf numFmtId="167" fontId="3" fillId="0" borderId="0" xfId="7" applyNumberFormat="1" applyFill="1" applyBorder="1" applyAlignment="1" applyProtection="1">
      <alignment horizontal="center" wrapText="1"/>
      <protection locked="0"/>
    </xf>
    <xf numFmtId="167" fontId="3" fillId="0" borderId="0" xfId="7" applyNumberFormat="1" applyFill="1" applyBorder="1" applyAlignment="1" applyProtection="1">
      <alignment horizontal="left" vertical="top" wrapText="1"/>
      <protection locked="0"/>
    </xf>
    <xf numFmtId="0" fontId="3" fillId="0" borderId="0" xfId="46" applyAlignment="1">
      <alignment horizontal="left" vertical="top" wrapText="1"/>
    </xf>
    <xf numFmtId="0" fontId="5" fillId="0" borderId="108" xfId="47" applyFont="1" applyBorder="1" applyAlignment="1">
      <alignment horizontal="left" vertical="center" wrapText="1"/>
    </xf>
    <xf numFmtId="0" fontId="63" fillId="0" borderId="108" xfId="46" applyFont="1" applyBorder="1" applyAlignment="1">
      <alignment horizontal="left" vertical="center" wrapText="1"/>
    </xf>
    <xf numFmtId="0" fontId="63" fillId="0" borderId="108" xfId="46" applyFont="1" applyBorder="1" applyAlignment="1" applyProtection="1">
      <alignment horizontal="center" vertical="center" wrapText="1"/>
      <protection locked="0"/>
    </xf>
    <xf numFmtId="0" fontId="3" fillId="0" borderId="0" xfId="6" applyFill="1" applyBorder="1" applyAlignment="1" applyProtection="1">
      <alignment horizontal="left" vertical="top" wrapText="1"/>
      <protection locked="0"/>
    </xf>
    <xf numFmtId="0" fontId="3" fillId="0" borderId="0" xfId="7" applyFill="1" applyBorder="1" applyAlignment="1" applyProtection="1">
      <alignment horizontal="left" vertical="top" wrapText="1"/>
      <protection locked="0"/>
    </xf>
    <xf numFmtId="0" fontId="3" fillId="0" borderId="0" xfId="46" applyAlignment="1">
      <alignment vertical="center"/>
    </xf>
    <xf numFmtId="0" fontId="59" fillId="0" borderId="0" xfId="47" applyFont="1" applyAlignment="1">
      <alignment horizontal="center" wrapText="1"/>
    </xf>
    <xf numFmtId="0" fontId="4" fillId="0" borderId="0" xfId="46" applyFont="1"/>
    <xf numFmtId="0" fontId="4" fillId="0" borderId="0" xfId="46" applyFont="1" applyAlignment="1">
      <alignment horizontal="center" wrapText="1"/>
    </xf>
    <xf numFmtId="0" fontId="3" fillId="0" borderId="0" xfId="3" applyFill="1" applyBorder="1" applyAlignment="1" applyProtection="1">
      <alignment horizontal="center" wrapText="1"/>
      <protection locked="0"/>
    </xf>
    <xf numFmtId="0" fontId="3" fillId="0" borderId="0" xfId="46" applyAlignment="1">
      <alignment horizontal="left" vertical="top"/>
    </xf>
    <xf numFmtId="0" fontId="34" fillId="0" borderId="0" xfId="46" applyFont="1" applyAlignment="1">
      <alignment horizontal="left" vertical="top"/>
    </xf>
    <xf numFmtId="0" fontId="33" fillId="0" borderId="0" xfId="46" applyFont="1" applyAlignment="1">
      <alignment horizontal="center" vertical="top"/>
    </xf>
    <xf numFmtId="0" fontId="9" fillId="0" borderId="0" xfId="46" applyFont="1" applyAlignment="1">
      <alignment horizontal="center" vertical="top" wrapText="1"/>
    </xf>
    <xf numFmtId="0" fontId="5" fillId="0" borderId="0" xfId="46" applyFont="1" applyAlignment="1">
      <alignment horizontal="center" wrapText="1"/>
    </xf>
    <xf numFmtId="0" fontId="3" fillId="0" borderId="0" xfId="46" applyAlignment="1" applyProtection="1">
      <alignment vertical="top" wrapText="1"/>
      <protection locked="0"/>
    </xf>
    <xf numFmtId="0" fontId="3" fillId="0" borderId="0" xfId="46" applyAlignment="1" applyProtection="1">
      <alignment horizontal="left" vertical="top" wrapText="1"/>
      <protection locked="0"/>
    </xf>
    <xf numFmtId="0" fontId="3" fillId="0" borderId="0" xfId="7" applyFill="1" applyBorder="1" applyAlignment="1" applyProtection="1">
      <alignment horizontal="center" vertical="center"/>
      <protection locked="0"/>
    </xf>
    <xf numFmtId="0" fontId="3" fillId="0" borderId="0" xfId="7" applyFill="1" applyBorder="1" applyAlignment="1" applyProtection="1">
      <alignment horizontal="center" wrapText="1"/>
      <protection locked="0"/>
    </xf>
    <xf numFmtId="0" fontId="3" fillId="0" borderId="0" xfId="46" applyAlignment="1" applyProtection="1">
      <alignment horizontal="center" wrapText="1"/>
      <protection locked="0"/>
    </xf>
    <xf numFmtId="0" fontId="3" fillId="0" borderId="0" xfId="10" applyFill="1" applyBorder="1" applyAlignment="1">
      <alignment horizontal="center" wrapText="1"/>
    </xf>
    <xf numFmtId="0" fontId="16" fillId="0" borderId="0" xfId="46" applyFont="1" applyAlignment="1">
      <alignment vertical="center" wrapText="1"/>
    </xf>
    <xf numFmtId="0" fontId="3" fillId="0" borderId="0" xfId="46" applyAlignment="1">
      <alignment vertical="center" wrapText="1"/>
    </xf>
    <xf numFmtId="0" fontId="3" fillId="0" borderId="0" xfId="46" applyAlignment="1">
      <alignment horizontal="right" vertical="center"/>
    </xf>
    <xf numFmtId="172" fontId="9" fillId="0" borderId="0" xfId="46" applyNumberFormat="1" applyFont="1" applyAlignment="1">
      <alignment horizontal="center" vertical="top" wrapText="1"/>
    </xf>
    <xf numFmtId="0" fontId="16" fillId="0" borderId="0" xfId="46" applyFont="1" applyAlignment="1">
      <alignment vertical="top"/>
    </xf>
    <xf numFmtId="0" fontId="4" fillId="0" borderId="0" xfId="46" applyFont="1" applyAlignment="1">
      <alignment horizontal="right" vertical="center"/>
    </xf>
    <xf numFmtId="4" fontId="3" fillId="0" borderId="0" xfId="5" applyNumberFormat="1" applyFill="1" applyBorder="1" applyAlignment="1">
      <alignment horizontal="right" vertical="center" wrapText="1"/>
    </xf>
    <xf numFmtId="0" fontId="16" fillId="0" borderId="0" xfId="7" applyFont="1" applyFill="1" applyBorder="1" applyAlignment="1" applyProtection="1">
      <alignment vertical="top" wrapText="1"/>
      <protection locked="0"/>
    </xf>
    <xf numFmtId="0" fontId="3" fillId="0" borderId="0" xfId="7" applyFill="1" applyBorder="1" applyAlignment="1" applyProtection="1">
      <alignment vertical="top" wrapText="1"/>
      <protection locked="0"/>
    </xf>
    <xf numFmtId="0" fontId="9" fillId="0" borderId="0" xfId="46" applyFont="1" applyAlignment="1">
      <alignment horizontal="left" vertical="top" wrapText="1"/>
    </xf>
    <xf numFmtId="0" fontId="9" fillId="0" borderId="0" xfId="46" applyFont="1" applyAlignment="1">
      <alignment horizontal="center" wrapText="1"/>
    </xf>
    <xf numFmtId="0" fontId="3" fillId="0" borderId="0" xfId="46" applyAlignment="1">
      <alignment horizontal="center" vertical="top" wrapText="1"/>
    </xf>
    <xf numFmtId="4" fontId="3" fillId="0" borderId="0" xfId="5" applyNumberFormat="1" applyFont="1" applyFill="1" applyBorder="1" applyAlignment="1">
      <alignment horizontal="right" vertical="center" wrapText="1"/>
    </xf>
    <xf numFmtId="0" fontId="5" fillId="0" borderId="0" xfId="46" applyFont="1" applyAlignment="1">
      <alignment vertical="top"/>
    </xf>
    <xf numFmtId="0" fontId="4" fillId="0" borderId="0" xfId="46" applyFont="1" applyAlignment="1">
      <alignment horizontal="left" vertical="top" wrapText="1"/>
    </xf>
    <xf numFmtId="172" fontId="9" fillId="15" borderId="0" xfId="46" applyNumberFormat="1" applyFont="1" applyFill="1" applyAlignment="1">
      <alignment horizontal="center" vertical="top" wrapText="1"/>
    </xf>
    <xf numFmtId="0" fontId="34" fillId="0" borderId="0" xfId="46" applyFont="1" applyAlignment="1">
      <alignment horizontal="left" vertical="top" wrapText="1"/>
    </xf>
    <xf numFmtId="0" fontId="4" fillId="0" borderId="0" xfId="46" applyFont="1" applyAlignment="1" applyProtection="1">
      <alignment horizontal="left" vertical="top" wrapText="1"/>
      <protection locked="0"/>
    </xf>
    <xf numFmtId="0" fontId="37" fillId="0" borderId="0" xfId="46" applyFont="1" applyAlignment="1">
      <alignment vertical="top" wrapText="1"/>
    </xf>
    <xf numFmtId="0" fontId="37" fillId="0" borderId="0" xfId="46" applyFont="1" applyAlignment="1">
      <alignment wrapText="1"/>
    </xf>
    <xf numFmtId="0" fontId="40" fillId="0" borderId="0" xfId="46" applyFont="1" applyAlignment="1" applyProtection="1">
      <alignment horizontal="left"/>
      <protection locked="0"/>
    </xf>
    <xf numFmtId="0" fontId="26" fillId="0" borderId="0" xfId="48" applyFont="1" applyAlignment="1">
      <alignment vertical="top" wrapText="1"/>
    </xf>
    <xf numFmtId="0" fontId="24" fillId="0" borderId="0" xfId="48" applyFont="1"/>
    <xf numFmtId="0" fontId="3" fillId="0" borderId="0" xfId="46" applyAlignment="1" applyProtection="1">
      <alignment horizontal="center" vertical="center"/>
      <protection locked="0"/>
    </xf>
    <xf numFmtId="0" fontId="3" fillId="0" borderId="0" xfId="46" applyAlignment="1" applyProtection="1">
      <alignment horizontal="left" vertical="top"/>
      <protection locked="0"/>
    </xf>
    <xf numFmtId="0" fontId="34" fillId="0" borderId="0" xfId="46" applyFont="1" applyAlignment="1">
      <alignment horizontal="left" wrapText="1"/>
    </xf>
    <xf numFmtId="0" fontId="3" fillId="0" borderId="0" xfId="46" applyAlignment="1">
      <alignment horizontal="right" vertical="top"/>
    </xf>
    <xf numFmtId="0" fontId="33" fillId="0" borderId="0" xfId="46" applyFont="1" applyAlignment="1">
      <alignment horizontal="left" vertical="top" wrapText="1"/>
    </xf>
    <xf numFmtId="0" fontId="3" fillId="0" borderId="0" xfId="7" applyFill="1" applyBorder="1" applyAlignment="1">
      <alignment horizontal="left" vertical="center" wrapText="1"/>
    </xf>
    <xf numFmtId="0" fontId="34" fillId="0" borderId="0" xfId="46" applyFont="1" applyAlignment="1">
      <alignment horizontal="center" vertical="top" wrapText="1"/>
    </xf>
    <xf numFmtId="0" fontId="3" fillId="0" borderId="0" xfId="7" applyFill="1" applyBorder="1" applyAlignment="1" applyProtection="1">
      <alignment horizontal="center" vertical="top" wrapText="1"/>
      <protection locked="0"/>
    </xf>
    <xf numFmtId="165" fontId="33" fillId="0" borderId="0" xfId="5" applyFont="1" applyFill="1" applyBorder="1" applyAlignment="1">
      <alignment horizontal="right" vertical="top" wrapText="1"/>
    </xf>
    <xf numFmtId="49" fontId="3" fillId="0" borderId="0" xfId="6" applyNumberFormat="1" applyFill="1" applyBorder="1" applyAlignment="1">
      <alignment vertical="top"/>
    </xf>
    <xf numFmtId="0" fontId="18" fillId="0" borderId="0" xfId="46" applyFont="1" applyAlignment="1">
      <alignment horizontal="right" vertical="top"/>
    </xf>
    <xf numFmtId="0" fontId="5" fillId="0" borderId="0" xfId="46" applyFont="1"/>
    <xf numFmtId="49" fontId="3" fillId="0" borderId="0" xfId="7" applyNumberFormat="1" applyFill="1" applyBorder="1" applyAlignment="1" applyProtection="1">
      <alignment horizontal="left" vertical="top" wrapText="1"/>
      <protection locked="0"/>
    </xf>
    <xf numFmtId="0" fontId="18" fillId="0" borderId="0" xfId="46" applyFont="1" applyAlignment="1">
      <alignment vertical="top" wrapText="1"/>
    </xf>
    <xf numFmtId="0" fontId="4" fillId="0" borderId="0" xfId="46" applyFont="1" applyAlignment="1">
      <alignment horizontal="right" vertical="top"/>
    </xf>
    <xf numFmtId="0" fontId="4" fillId="0" borderId="0" xfId="46" applyFont="1" applyAlignment="1" applyProtection="1">
      <alignment vertical="top"/>
      <protection locked="0"/>
    </xf>
    <xf numFmtId="0" fontId="4" fillId="0" borderId="0" xfId="46" applyFont="1" applyAlignment="1">
      <alignment vertical="center"/>
    </xf>
    <xf numFmtId="0" fontId="19" fillId="0" borderId="0" xfId="46" applyFont="1" applyAlignment="1" applyProtection="1">
      <alignment vertical="top"/>
      <protection locked="0"/>
    </xf>
    <xf numFmtId="0" fontId="19" fillId="0" borderId="0" xfId="46" applyFont="1" applyAlignment="1">
      <alignment vertical="top"/>
    </xf>
    <xf numFmtId="49" fontId="3" fillId="0" borderId="0" xfId="46" applyNumberFormat="1" applyAlignment="1">
      <alignment vertical="top"/>
    </xf>
    <xf numFmtId="49" fontId="3" fillId="0" borderId="0" xfId="46" applyNumberFormat="1" applyAlignment="1" applyProtection="1">
      <alignment vertical="top"/>
      <protection locked="0"/>
    </xf>
    <xf numFmtId="0" fontId="35" fillId="0" borderId="0" xfId="46" applyFont="1" applyAlignment="1">
      <alignment vertical="top"/>
    </xf>
    <xf numFmtId="0" fontId="4" fillId="0" borderId="0" xfId="0" applyFont="1" applyAlignment="1">
      <alignment horizontal="center"/>
    </xf>
    <xf numFmtId="167" fontId="4" fillId="0" borderId="0" xfId="0" applyNumberFormat="1" applyFont="1" applyAlignment="1">
      <alignment horizontal="right" wrapText="1"/>
    </xf>
    <xf numFmtId="0" fontId="3" fillId="0" borderId="0" xfId="0" applyFont="1" applyAlignment="1">
      <alignment horizontal="left"/>
    </xf>
    <xf numFmtId="0" fontId="3" fillId="42" borderId="0" xfId="0" applyFont="1" applyFill="1"/>
    <xf numFmtId="0" fontId="31" fillId="42" borderId="1" xfId="9" applyFont="1" applyFill="1" applyBorder="1" applyAlignment="1" applyProtection="1">
      <alignment vertical="center"/>
      <protection locked="0"/>
    </xf>
    <xf numFmtId="0" fontId="7" fillId="0" borderId="0" xfId="0" applyFont="1"/>
    <xf numFmtId="175" fontId="3" fillId="0" borderId="108" xfId="0" applyNumberFormat="1" applyFont="1" applyBorder="1"/>
    <xf numFmtId="0" fontId="66" fillId="46" borderId="108" xfId="0" applyFont="1" applyFill="1" applyBorder="1" applyAlignment="1">
      <alignment vertical="center" wrapText="1"/>
    </xf>
    <xf numFmtId="14" fontId="3" fillId="42" borderId="0" xfId="0" applyNumberFormat="1" applyFont="1" applyFill="1"/>
    <xf numFmtId="0" fontId="3" fillId="0" borderId="18" xfId="7" applyFill="1" applyAlignment="1" applyProtection="1">
      <alignment horizontal="left" vertical="top" wrapText="1"/>
    </xf>
    <xf numFmtId="0" fontId="3" fillId="0" borderId="18" xfId="0" applyFont="1" applyBorder="1" applyAlignment="1">
      <alignment horizontal="left" vertical="top" wrapText="1"/>
    </xf>
    <xf numFmtId="0" fontId="5" fillId="0" borderId="0" xfId="0" applyFont="1" applyAlignment="1">
      <alignment vertical="center"/>
    </xf>
    <xf numFmtId="0" fontId="40" fillId="0" borderId="0" xfId="0" applyFont="1" applyAlignment="1">
      <alignment horizontal="left"/>
    </xf>
    <xf numFmtId="0" fontId="16" fillId="15" borderId="11" xfId="0" applyFont="1" applyFill="1" applyBorder="1" applyAlignment="1">
      <alignment vertical="top" wrapText="1"/>
    </xf>
    <xf numFmtId="0" fontId="16" fillId="42" borderId="11" xfId="0" applyFont="1" applyFill="1" applyBorder="1" applyAlignment="1">
      <alignment vertical="top" wrapText="1"/>
    </xf>
    <xf numFmtId="176" fontId="3" fillId="0" borderId="4" xfId="6" applyNumberFormat="1" applyFill="1" applyBorder="1" applyAlignment="1" applyProtection="1">
      <alignment horizontal="left" vertical="center" wrapText="1"/>
      <protection locked="0"/>
    </xf>
    <xf numFmtId="176" fontId="3" fillId="0" borderId="4" xfId="3" applyNumberFormat="1" applyFill="1" applyBorder="1" applyAlignment="1" applyProtection="1">
      <alignment horizontal="left" vertical="center" wrapText="1"/>
      <protection locked="0"/>
    </xf>
    <xf numFmtId="176" fontId="3" fillId="0" borderId="6" xfId="6" applyNumberFormat="1" applyFill="1" applyBorder="1" applyAlignment="1" applyProtection="1">
      <alignment wrapText="1"/>
      <protection locked="0"/>
    </xf>
    <xf numFmtId="176" fontId="3" fillId="0" borderId="6" xfId="3" applyNumberFormat="1" applyFill="1" applyBorder="1" applyAlignment="1" applyProtection="1">
      <alignment wrapText="1"/>
      <protection locked="0"/>
    </xf>
    <xf numFmtId="49" fontId="3" fillId="0" borderId="0" xfId="7" applyNumberFormat="1" applyFill="1" applyBorder="1" applyAlignment="1" applyProtection="1">
      <alignment horizontal="left" vertical="top" wrapText="1"/>
      <protection locked="0"/>
    </xf>
    <xf numFmtId="0" fontId="3" fillId="0" borderId="0" xfId="7" applyFill="1" applyBorder="1" applyAlignment="1">
      <alignment horizontal="left" vertical="top"/>
    </xf>
    <xf numFmtId="49" fontId="3" fillId="0" borderId="0" xfId="7" applyNumberFormat="1" applyFill="1" applyBorder="1" applyAlignment="1" applyProtection="1">
      <alignment horizontal="left" vertical="top"/>
      <protection locked="0"/>
    </xf>
    <xf numFmtId="0" fontId="40" fillId="0" borderId="0" xfId="46" applyFont="1" applyAlignment="1">
      <alignment horizontal="right" vertical="top" wrapText="1"/>
    </xf>
    <xf numFmtId="0" fontId="3" fillId="0" borderId="0" xfId="7" applyFill="1" applyBorder="1" applyAlignment="1">
      <alignment horizontal="left" vertical="top" wrapText="1"/>
    </xf>
    <xf numFmtId="0" fontId="3" fillId="0" borderId="0" xfId="46" applyAlignment="1">
      <alignment vertical="top" wrapText="1"/>
    </xf>
    <xf numFmtId="0" fontId="29" fillId="0" borderId="0" xfId="46" applyFont="1" applyAlignment="1" applyProtection="1">
      <alignment vertical="top" wrapText="1"/>
      <protection locked="0"/>
    </xf>
    <xf numFmtId="0" fontId="3" fillId="0" borderId="0" xfId="46" applyAlignment="1">
      <alignment horizontal="left" vertical="center" wrapText="1"/>
    </xf>
    <xf numFmtId="0" fontId="3" fillId="0" borderId="0" xfId="46" applyAlignment="1">
      <alignment vertical="top"/>
    </xf>
    <xf numFmtId="0" fontId="3" fillId="0" borderId="0" xfId="6" applyFill="1" applyBorder="1" applyAlignment="1" applyProtection="1">
      <alignment horizontal="left" vertical="top" wrapText="1"/>
      <protection locked="0"/>
    </xf>
    <xf numFmtId="0" fontId="3" fillId="0" borderId="0" xfId="46" applyAlignment="1" applyProtection="1">
      <alignment wrapText="1"/>
      <protection locked="0"/>
    </xf>
    <xf numFmtId="0" fontId="5" fillId="0" borderId="0" xfId="46" applyFont="1" applyAlignment="1">
      <alignment horizontal="left" vertical="top" wrapText="1"/>
    </xf>
    <xf numFmtId="0" fontId="3" fillId="0" borderId="0" xfId="46" applyAlignment="1">
      <alignment horizontal="left" vertical="top" wrapText="1"/>
    </xf>
    <xf numFmtId="0" fontId="56" fillId="0" borderId="0" xfId="46" applyFont="1" applyAlignment="1">
      <alignment horizontal="left" vertical="top" wrapText="1"/>
    </xf>
    <xf numFmtId="165" fontId="33" fillId="0" borderId="0" xfId="5" applyFont="1" applyFill="1" applyBorder="1" applyAlignment="1">
      <alignment horizontal="right" vertical="top" wrapText="1"/>
    </xf>
    <xf numFmtId="0" fontId="3" fillId="0" borderId="0" xfId="46" applyAlignment="1" applyProtection="1">
      <alignment vertical="top" wrapText="1"/>
      <protection locked="0"/>
    </xf>
    <xf numFmtId="0" fontId="3" fillId="0" borderId="0" xfId="46" applyAlignment="1" applyProtection="1">
      <alignment horizontal="left" vertical="top" wrapText="1"/>
      <protection locked="0"/>
    </xf>
    <xf numFmtId="0" fontId="3" fillId="0" borderId="0" xfId="46" applyAlignment="1" applyProtection="1">
      <alignment horizontal="left" vertical="top"/>
      <protection locked="0"/>
    </xf>
    <xf numFmtId="0" fontId="23" fillId="0" borderId="0" xfId="46" applyFont="1" applyAlignment="1" applyProtection="1">
      <alignment vertical="top" wrapText="1"/>
      <protection locked="0"/>
    </xf>
    <xf numFmtId="0" fontId="8" fillId="0" borderId="0" xfId="46" applyFont="1" applyAlignment="1" applyProtection="1">
      <alignment vertical="top" wrapText="1"/>
      <protection locked="0"/>
    </xf>
    <xf numFmtId="0" fontId="29" fillId="0" borderId="0" xfId="46" applyFont="1" applyAlignment="1" applyProtection="1">
      <alignment horizontal="left" vertical="top" wrapText="1"/>
      <protection locked="0"/>
    </xf>
    <xf numFmtId="0" fontId="26" fillId="0" borderId="0" xfId="48" applyFont="1" applyAlignment="1">
      <alignment horizontal="left" vertical="top" wrapText="1"/>
    </xf>
    <xf numFmtId="0" fontId="4" fillId="0" borderId="0" xfId="46" applyFont="1" applyAlignment="1" applyProtection="1">
      <alignment horizontal="left" vertical="top" wrapText="1"/>
      <protection locked="0"/>
    </xf>
    <xf numFmtId="0" fontId="37" fillId="0" borderId="0" xfId="46" applyFont="1" applyAlignment="1">
      <alignment vertical="top" wrapText="1"/>
    </xf>
    <xf numFmtId="0" fontId="34" fillId="0" borderId="0" xfId="46" applyFont="1" applyAlignment="1">
      <alignment vertical="top" wrapText="1"/>
    </xf>
    <xf numFmtId="0" fontId="7" fillId="0" borderId="0" xfId="46" applyFont="1" applyAlignment="1">
      <alignment horizontal="left" vertical="top" wrapText="1"/>
    </xf>
    <xf numFmtId="165" fontId="4" fillId="0" borderId="0" xfId="5" applyFont="1" applyFill="1" applyBorder="1" applyAlignment="1">
      <alignment horizontal="center" vertical="center" wrapText="1"/>
    </xf>
    <xf numFmtId="0" fontId="4" fillId="0" borderId="0" xfId="46" applyFont="1" applyAlignment="1">
      <alignment horizontal="left" vertical="top" wrapText="1"/>
    </xf>
    <xf numFmtId="0" fontId="3" fillId="0" borderId="0" xfId="46" applyAlignment="1" applyProtection="1">
      <alignment horizontal="left" vertical="center" wrapText="1"/>
      <protection locked="0"/>
    </xf>
    <xf numFmtId="0" fontId="34" fillId="0" borderId="0" xfId="46" applyFont="1" applyAlignment="1">
      <alignment horizontal="left" vertical="top" wrapText="1"/>
    </xf>
    <xf numFmtId="0" fontId="5" fillId="0" borderId="0" xfId="46" applyFont="1" applyAlignment="1">
      <alignment horizontal="left" vertical="center" wrapText="1"/>
    </xf>
    <xf numFmtId="0" fontId="23" fillId="0" borderId="0" xfId="46" applyFont="1" applyAlignment="1">
      <alignment horizontal="left" vertical="top" wrapText="1"/>
    </xf>
    <xf numFmtId="0" fontId="23" fillId="0" borderId="0" xfId="46" applyFont="1" applyAlignment="1" applyProtection="1">
      <alignment horizontal="left" vertical="top" wrapText="1"/>
      <protection locked="0"/>
    </xf>
    <xf numFmtId="0" fontId="3" fillId="0" borderId="0" xfId="7" applyFill="1" applyBorder="1" applyAlignment="1" applyProtection="1">
      <alignment horizontal="left" vertical="top" wrapText="1"/>
      <protection locked="0"/>
    </xf>
    <xf numFmtId="165" fontId="3" fillId="0" borderId="0" xfId="7" applyNumberFormat="1" applyFill="1" applyBorder="1" applyAlignment="1" applyProtection="1">
      <alignment horizontal="right" vertical="center" wrapText="1"/>
      <protection locked="0"/>
    </xf>
    <xf numFmtId="165" fontId="3" fillId="0" borderId="0" xfId="46" applyNumberFormat="1" applyAlignment="1" applyProtection="1">
      <alignment horizontal="right" vertical="center" wrapText="1"/>
      <protection locked="0"/>
    </xf>
    <xf numFmtId="165" fontId="3" fillId="0" borderId="0" xfId="5" applyFill="1" applyBorder="1" applyAlignment="1">
      <alignment horizontal="right" vertical="center" wrapText="1"/>
    </xf>
    <xf numFmtId="165" fontId="3" fillId="0" borderId="0" xfId="46" applyNumberFormat="1" applyAlignment="1">
      <alignment horizontal="right" vertical="center" wrapText="1"/>
    </xf>
    <xf numFmtId="0" fontId="3" fillId="0" borderId="0" xfId="46" applyAlignment="1">
      <alignment horizontal="center" vertical="top"/>
    </xf>
    <xf numFmtId="0" fontId="9" fillId="0" borderId="0" xfId="46" applyFont="1" applyAlignment="1">
      <alignment horizontal="center" vertical="top"/>
    </xf>
    <xf numFmtId="0" fontId="9" fillId="0" borderId="0" xfId="46" applyFont="1" applyAlignment="1">
      <alignment horizontal="right" vertical="center"/>
    </xf>
    <xf numFmtId="0" fontId="3" fillId="0" borderId="0" xfId="46" applyAlignment="1">
      <alignment horizontal="right" vertical="center"/>
    </xf>
    <xf numFmtId="165" fontId="4" fillId="0" borderId="0" xfId="5" applyFont="1" applyFill="1" applyBorder="1" applyAlignment="1">
      <alignment horizontal="right" vertical="center" wrapText="1"/>
    </xf>
    <xf numFmtId="165" fontId="4" fillId="0" borderId="0" xfId="46" applyNumberFormat="1" applyFont="1" applyAlignment="1">
      <alignment horizontal="right" vertical="center"/>
    </xf>
    <xf numFmtId="0" fontId="7" fillId="0" borderId="0" xfId="46" applyFont="1" applyAlignment="1">
      <alignment horizontal="left" vertical="center" wrapText="1"/>
    </xf>
    <xf numFmtId="0" fontId="16" fillId="0" borderId="0" xfId="7" applyFont="1" applyFill="1" applyBorder="1" applyAlignment="1" applyProtection="1">
      <alignment horizontal="left" vertical="top" wrapText="1"/>
      <protection locked="0"/>
    </xf>
    <xf numFmtId="0" fontId="12" fillId="0" borderId="0" xfId="7" applyFont="1" applyFill="1" applyBorder="1" applyAlignment="1" applyProtection="1">
      <alignment horizontal="left" vertical="top" wrapText="1"/>
      <protection locked="0"/>
    </xf>
    <xf numFmtId="165" fontId="3" fillId="0" borderId="0" xfId="7" applyNumberFormat="1" applyFill="1" applyBorder="1" applyAlignment="1" applyProtection="1">
      <alignment vertical="top" wrapText="1"/>
      <protection locked="0"/>
    </xf>
    <xf numFmtId="165" fontId="3" fillId="0" borderId="0" xfId="46" applyNumberFormat="1" applyAlignment="1" applyProtection="1">
      <alignment vertical="top" wrapText="1"/>
      <protection locked="0"/>
    </xf>
    <xf numFmtId="165" fontId="3" fillId="0" borderId="0" xfId="5" applyFill="1" applyBorder="1" applyAlignment="1">
      <alignment horizontal="right" vertical="top" wrapText="1"/>
    </xf>
    <xf numFmtId="165" fontId="3" fillId="0" borderId="0" xfId="46" applyNumberFormat="1" applyAlignment="1">
      <alignment horizontal="right" vertical="top" wrapText="1"/>
    </xf>
    <xf numFmtId="0" fontId="3" fillId="0" borderId="0" xfId="46" applyAlignment="1">
      <alignment horizontal="left" vertical="top"/>
    </xf>
    <xf numFmtId="14" fontId="4" fillId="0" borderId="0" xfId="7" applyNumberFormat="1" applyFont="1" applyFill="1" applyBorder="1" applyAlignment="1" applyProtection="1">
      <alignment horizontal="left" vertical="center" wrapText="1"/>
      <protection locked="0"/>
    </xf>
    <xf numFmtId="0" fontId="65" fillId="0" borderId="0" xfId="46" quotePrefix="1" applyFont="1" applyAlignment="1">
      <alignment horizontal="center" vertical="center" wrapText="1"/>
    </xf>
    <xf numFmtId="0" fontId="3" fillId="0" borderId="0" xfId="11" applyFont="1" applyFill="1" applyBorder="1" applyAlignment="1">
      <alignment horizontal="left" vertical="top" wrapText="1"/>
    </xf>
    <xf numFmtId="14" fontId="3" fillId="0" borderId="0" xfId="7" applyNumberFormat="1" applyFill="1" applyBorder="1" applyAlignment="1" applyProtection="1">
      <alignment horizontal="left" vertical="center" wrapText="1"/>
      <protection locked="0"/>
    </xf>
    <xf numFmtId="14" fontId="3" fillId="0" borderId="0" xfId="7" applyNumberFormat="1" applyFill="1" applyBorder="1" applyAlignment="1" applyProtection="1">
      <alignment horizontal="left" vertical="top" wrapText="1"/>
      <protection locked="0"/>
    </xf>
    <xf numFmtId="0" fontId="3" fillId="0" borderId="0" xfId="7" applyFill="1" applyBorder="1" applyAlignment="1" applyProtection="1">
      <alignment horizontal="left" vertical="top"/>
      <protection locked="0"/>
    </xf>
    <xf numFmtId="0" fontId="63" fillId="0" borderId="0" xfId="47" applyFont="1" applyAlignment="1">
      <alignment horizontal="left" vertical="top" wrapText="1"/>
    </xf>
    <xf numFmtId="0" fontId="3" fillId="0" borderId="0" xfId="46" applyAlignment="1">
      <alignment horizontal="left" wrapText="1"/>
    </xf>
    <xf numFmtId="167" fontId="3" fillId="0" borderId="0" xfId="7" applyNumberFormat="1" applyFill="1" applyBorder="1" applyAlignment="1" applyProtection="1">
      <alignment horizontal="left" vertical="top" wrapText="1"/>
      <protection locked="0"/>
    </xf>
    <xf numFmtId="0" fontId="63" fillId="0" borderId="104" xfId="47" applyFont="1" applyBorder="1" applyAlignment="1">
      <alignment horizontal="left" vertical="center"/>
    </xf>
    <xf numFmtId="0" fontId="3" fillId="0" borderId="104" xfId="46" applyBorder="1" applyAlignment="1">
      <alignment vertical="center"/>
    </xf>
    <xf numFmtId="0" fontId="59" fillId="0" borderId="0" xfId="46" applyFont="1" applyAlignment="1">
      <alignment horizontal="center"/>
    </xf>
    <xf numFmtId="0" fontId="3" fillId="0" borderId="0" xfId="46"/>
    <xf numFmtId="0" fontId="59" fillId="0" borderId="0" xfId="47" applyFont="1" applyAlignment="1">
      <alignment horizontal="center"/>
    </xf>
    <xf numFmtId="0" fontId="59" fillId="0" borderId="0" xfId="46" applyFont="1" applyAlignment="1">
      <alignment horizontal="center" vertical="center" wrapText="1"/>
    </xf>
    <xf numFmtId="0" fontId="63" fillId="0" borderId="0" xfId="47" applyFont="1" applyAlignment="1">
      <alignment horizontal="center"/>
    </xf>
    <xf numFmtId="0" fontId="21" fillId="0" borderId="0" xfId="47" applyFont="1" applyAlignment="1">
      <alignment horizontal="center" vertical="center"/>
    </xf>
    <xf numFmtId="0" fontId="3" fillId="7" borderId="101" xfId="0" applyFont="1" applyFill="1" applyBorder="1" applyAlignment="1" applyProtection="1">
      <alignment horizontal="left" vertical="top" wrapText="1"/>
      <protection locked="0"/>
    </xf>
    <xf numFmtId="0" fontId="3" fillId="7" borderId="102" xfId="0" applyFont="1" applyFill="1" applyBorder="1" applyAlignment="1" applyProtection="1">
      <alignment horizontal="left" vertical="top" wrapText="1"/>
      <protection locked="0"/>
    </xf>
    <xf numFmtId="0" fontId="3" fillId="7" borderId="103" xfId="0" applyFont="1" applyFill="1" applyBorder="1" applyAlignment="1" applyProtection="1">
      <alignment horizontal="left" vertical="top" wrapText="1"/>
      <protection locked="0"/>
    </xf>
    <xf numFmtId="0" fontId="3" fillId="7" borderId="7" xfId="0" applyFont="1" applyFill="1" applyBorder="1" applyAlignment="1" applyProtection="1">
      <alignment horizontal="left" vertical="top" wrapText="1"/>
      <protection locked="0"/>
    </xf>
    <xf numFmtId="0" fontId="3" fillId="7" borderId="37" xfId="0" applyFont="1" applyFill="1" applyBorder="1" applyAlignment="1" applyProtection="1">
      <alignment vertical="top" wrapText="1"/>
      <protection locked="0"/>
    </xf>
    <xf numFmtId="0" fontId="16" fillId="15" borderId="7" xfId="0" applyFont="1" applyFill="1" applyBorder="1" applyAlignment="1" applyProtection="1">
      <alignment vertical="top" wrapText="1"/>
      <protection locked="0"/>
    </xf>
    <xf numFmtId="0" fontId="8" fillId="15" borderId="37" xfId="0" applyFont="1" applyFill="1" applyBorder="1" applyAlignment="1" applyProtection="1">
      <alignment vertical="top" wrapText="1"/>
      <protection locked="0"/>
    </xf>
    <xf numFmtId="0" fontId="3" fillId="0" borderId="22" xfId="7" applyFill="1" applyBorder="1" applyAlignment="1">
      <alignment horizontal="left" vertical="top" wrapText="1"/>
    </xf>
    <xf numFmtId="0" fontId="3" fillId="0" borderId="31" xfId="7" applyFill="1" applyBorder="1" applyAlignment="1">
      <alignment horizontal="left" vertical="top" wrapText="1"/>
    </xf>
    <xf numFmtId="0" fontId="3" fillId="0" borderId="32" xfId="7" applyFill="1" applyBorder="1" applyAlignment="1">
      <alignment horizontal="left" vertical="top" wrapText="1"/>
    </xf>
    <xf numFmtId="14" fontId="4" fillId="7" borderId="22" xfId="7" applyNumberFormat="1" applyFont="1" applyFill="1" applyBorder="1" applyAlignment="1" applyProtection="1">
      <alignment horizontal="left" vertical="center" wrapText="1"/>
      <protection locked="0"/>
    </xf>
    <xf numFmtId="14" fontId="4" fillId="7" borderId="31" xfId="7" applyNumberFormat="1" applyFont="1" applyFill="1" applyBorder="1" applyAlignment="1" applyProtection="1">
      <alignment horizontal="left" vertical="center" wrapText="1"/>
      <protection locked="0"/>
    </xf>
    <xf numFmtId="14" fontId="4" fillId="7" borderId="32" xfId="7" applyNumberFormat="1" applyFont="1" applyFill="1" applyBorder="1" applyAlignment="1" applyProtection="1">
      <alignment horizontal="left" vertical="center" wrapText="1"/>
      <protection locked="0"/>
    </xf>
    <xf numFmtId="0" fontId="4" fillId="0" borderId="22" xfId="11" applyFont="1" applyBorder="1" applyAlignment="1">
      <alignment horizontal="left" vertical="top" wrapText="1"/>
    </xf>
    <xf numFmtId="0" fontId="4" fillId="0" borderId="31" xfId="11" applyFont="1" applyBorder="1" applyAlignment="1">
      <alignment horizontal="left" vertical="top" wrapText="1"/>
    </xf>
    <xf numFmtId="0" fontId="4" fillId="0" borderId="32" xfId="11" applyFont="1" applyBorder="1" applyAlignment="1">
      <alignment horizontal="left" vertical="top" wrapText="1"/>
    </xf>
    <xf numFmtId="14" fontId="7" fillId="0" borderId="22" xfId="7" applyNumberFormat="1" applyFont="1" applyFill="1" applyBorder="1" applyAlignment="1" applyProtection="1">
      <alignment horizontal="left" vertical="center" wrapText="1"/>
    </xf>
    <xf numFmtId="14" fontId="7" fillId="0" borderId="31" xfId="7" applyNumberFormat="1" applyFont="1" applyFill="1" applyBorder="1" applyAlignment="1" applyProtection="1">
      <alignment horizontal="left" vertical="center" wrapText="1"/>
    </xf>
    <xf numFmtId="14" fontId="7" fillId="0" borderId="32" xfId="7" applyNumberFormat="1" applyFont="1" applyFill="1" applyBorder="1" applyAlignment="1" applyProtection="1">
      <alignment horizontal="left" vertical="center" wrapText="1"/>
    </xf>
    <xf numFmtId="0" fontId="29" fillId="15" borderId="101" xfId="0" applyFont="1" applyFill="1" applyBorder="1" applyAlignment="1" applyProtection="1">
      <alignment horizontal="left" vertical="top" wrapText="1"/>
      <protection locked="0"/>
    </xf>
    <xf numFmtId="0" fontId="29" fillId="15" borderId="102" xfId="0" applyFont="1" applyFill="1" applyBorder="1" applyAlignment="1" applyProtection="1">
      <alignment horizontal="left" vertical="top" wrapText="1"/>
      <protection locked="0"/>
    </xf>
    <xf numFmtId="0" fontId="29" fillId="15" borderId="103" xfId="0" applyFont="1" applyFill="1" applyBorder="1" applyAlignment="1" applyProtection="1">
      <alignment horizontal="left" vertical="top" wrapText="1"/>
      <protection locked="0"/>
    </xf>
    <xf numFmtId="0" fontId="3" fillId="7" borderId="109" xfId="0" applyFont="1" applyFill="1" applyBorder="1" applyAlignment="1" applyProtection="1">
      <alignment horizontal="left" vertical="center" wrapText="1"/>
      <protection locked="0"/>
    </xf>
    <xf numFmtId="0" fontId="3" fillId="7" borderId="110" xfId="0" applyFont="1" applyFill="1" applyBorder="1" applyAlignment="1" applyProtection="1">
      <alignment horizontal="left" vertical="center" wrapText="1"/>
      <protection locked="0"/>
    </xf>
    <xf numFmtId="0" fontId="3" fillId="7" borderId="111" xfId="0" applyFont="1" applyFill="1" applyBorder="1" applyAlignment="1" applyProtection="1">
      <alignment horizontal="left" vertical="center" wrapText="1"/>
      <protection locked="0"/>
    </xf>
    <xf numFmtId="0" fontId="3" fillId="7" borderId="22" xfId="7" applyFill="1" applyBorder="1" applyAlignment="1" applyProtection="1">
      <alignment horizontal="left" vertical="top" wrapText="1"/>
      <protection locked="0"/>
    </xf>
    <xf numFmtId="0" fontId="0" fillId="7" borderId="31" xfId="0" applyFill="1" applyBorder="1" applyAlignment="1" applyProtection="1">
      <alignment horizontal="left" vertical="top" wrapText="1"/>
      <protection locked="0"/>
    </xf>
    <xf numFmtId="0" fontId="5" fillId="0" borderId="0" xfId="0" applyFont="1" applyAlignment="1">
      <alignment horizontal="left" vertical="top" wrapText="1"/>
    </xf>
    <xf numFmtId="0" fontId="3" fillId="7" borderId="101" xfId="0" applyFont="1" applyFill="1" applyBorder="1" applyAlignment="1" applyProtection="1">
      <alignment horizontal="left" vertical="center" wrapText="1"/>
      <protection locked="0"/>
    </xf>
    <xf numFmtId="0" fontId="3" fillId="7" borderId="102" xfId="0" applyFont="1" applyFill="1" applyBorder="1" applyAlignment="1" applyProtection="1">
      <alignment horizontal="left" vertical="center" wrapText="1"/>
      <protection locked="0"/>
    </xf>
    <xf numFmtId="0" fontId="3" fillId="7" borderId="103" xfId="0" applyFont="1" applyFill="1" applyBorder="1" applyAlignment="1" applyProtection="1">
      <alignment horizontal="left" vertical="center" wrapText="1"/>
      <protection locked="0"/>
    </xf>
    <xf numFmtId="0" fontId="16" fillId="15" borderId="101" xfId="0" applyFont="1" applyFill="1" applyBorder="1" applyAlignment="1">
      <alignment horizontal="left" vertical="top" wrapText="1"/>
    </xf>
    <xf numFmtId="0" fontId="23" fillId="15" borderId="102" xfId="0" applyFont="1" applyFill="1" applyBorder="1" applyAlignment="1">
      <alignment horizontal="left" vertical="top" wrapText="1"/>
    </xf>
    <xf numFmtId="0" fontId="23" fillId="15" borderId="103" xfId="0" applyFont="1" applyFill="1" applyBorder="1" applyAlignment="1">
      <alignment horizontal="left" vertical="top" wrapText="1"/>
    </xf>
    <xf numFmtId="0" fontId="29" fillId="15" borderId="101" xfId="0" applyFont="1" applyFill="1" applyBorder="1" applyAlignment="1">
      <alignment horizontal="left" vertical="top" wrapText="1"/>
    </xf>
    <xf numFmtId="0" fontId="29" fillId="15" borderId="102" xfId="0" applyFont="1" applyFill="1" applyBorder="1" applyAlignment="1">
      <alignment horizontal="left" vertical="top" wrapText="1"/>
    </xf>
    <xf numFmtId="0" fontId="29" fillId="15" borderId="103" xfId="0" applyFont="1" applyFill="1" applyBorder="1" applyAlignment="1">
      <alignment horizontal="left" vertical="top" wrapText="1"/>
    </xf>
    <xf numFmtId="165" fontId="33" fillId="0" borderId="0" xfId="5" applyFont="1" applyFill="1" applyAlignment="1">
      <alignment horizontal="right" vertical="top" wrapText="1"/>
    </xf>
    <xf numFmtId="0" fontId="23" fillId="0" borderId="0" xfId="0" applyFont="1" applyAlignment="1">
      <alignment horizontal="left" vertical="top" wrapText="1"/>
    </xf>
    <xf numFmtId="0" fontId="3" fillId="8" borderId="13" xfId="0" applyFont="1" applyFill="1" applyBorder="1" applyAlignment="1" applyProtection="1">
      <alignment horizontal="left" vertical="top"/>
      <protection locked="0"/>
    </xf>
    <xf numFmtId="0" fontId="3" fillId="8" borderId="14" xfId="0" applyFont="1" applyFill="1" applyBorder="1" applyAlignment="1" applyProtection="1">
      <alignment horizontal="left" vertical="top"/>
      <protection locked="0"/>
    </xf>
    <xf numFmtId="49" fontId="3" fillId="8" borderId="22" xfId="7" applyNumberFormat="1" applyFill="1" applyBorder="1" applyAlignment="1" applyProtection="1">
      <alignment horizontal="left" vertical="top" wrapText="1"/>
      <protection locked="0"/>
    </xf>
    <xf numFmtId="49" fontId="3" fillId="8" borderId="31" xfId="7" applyNumberFormat="1" applyFill="1" applyBorder="1" applyAlignment="1" applyProtection="1">
      <alignment horizontal="left" vertical="top" wrapText="1"/>
      <protection locked="0"/>
    </xf>
    <xf numFmtId="49" fontId="3" fillId="8" borderId="32" xfId="7" applyNumberFormat="1" applyFill="1" applyBorder="1" applyAlignment="1" applyProtection="1">
      <alignment horizontal="left" vertical="top" wrapText="1"/>
      <protection locked="0"/>
    </xf>
    <xf numFmtId="166" fontId="3" fillId="9" borderId="46" xfId="7" applyNumberFormat="1" applyFill="1" applyBorder="1" applyAlignment="1">
      <alignment horizontal="right" vertical="center"/>
    </xf>
    <xf numFmtId="166" fontId="3" fillId="9" borderId="47" xfId="7" applyNumberFormat="1" applyFill="1" applyBorder="1" applyAlignment="1">
      <alignment horizontal="right" vertical="center"/>
    </xf>
    <xf numFmtId="173" fontId="31" fillId="7" borderId="7" xfId="9" applyNumberFormat="1" applyFont="1" applyFill="1" applyBorder="1" applyAlignment="1" applyProtection="1">
      <alignment vertical="center"/>
      <protection locked="0"/>
    </xf>
    <xf numFmtId="173" fontId="31" fillId="7" borderId="14" xfId="9" applyNumberFormat="1" applyFont="1" applyFill="1" applyBorder="1" applyAlignment="1" applyProtection="1">
      <alignment vertical="center"/>
      <protection locked="0"/>
    </xf>
    <xf numFmtId="49" fontId="3" fillId="7" borderId="18" xfId="7" applyNumberFormat="1" applyFill="1" applyAlignment="1" applyProtection="1">
      <alignment horizontal="left" vertical="top"/>
      <protection locked="0"/>
    </xf>
    <xf numFmtId="0" fontId="3" fillId="0" borderId="18" xfId="7" applyAlignment="1">
      <alignment horizontal="left" vertical="top" wrapText="1"/>
    </xf>
    <xf numFmtId="0" fontId="3" fillId="0" borderId="35" xfId="0" applyFont="1" applyBorder="1" applyAlignment="1">
      <alignment vertical="top" wrapText="1"/>
    </xf>
    <xf numFmtId="0" fontId="0" fillId="0" borderId="21" xfId="0" applyBorder="1" applyAlignment="1">
      <alignment vertical="top" wrapText="1"/>
    </xf>
    <xf numFmtId="0" fontId="8" fillId="0" borderId="45" xfId="0" applyFont="1" applyBorder="1" applyAlignment="1">
      <alignment vertical="top" wrapText="1"/>
    </xf>
    <xf numFmtId="0" fontId="3" fillId="0" borderId="0" xfId="0" applyFont="1" applyAlignment="1">
      <alignment vertical="top" wrapText="1"/>
    </xf>
    <xf numFmtId="0" fontId="3" fillId="0" borderId="69" xfId="0" applyFont="1" applyBorder="1" applyAlignment="1">
      <alignment vertical="top" wrapText="1"/>
    </xf>
    <xf numFmtId="0" fontId="3" fillId="0" borderId="45" xfId="0" applyFont="1" applyBorder="1" applyAlignment="1">
      <alignment vertical="top" wrapText="1"/>
    </xf>
    <xf numFmtId="0" fontId="3" fillId="0" borderId="72" xfId="0" applyFont="1" applyBorder="1" applyAlignment="1">
      <alignment vertical="top" wrapText="1"/>
    </xf>
    <xf numFmtId="0" fontId="3" fillId="0" borderId="73" xfId="0" applyFont="1" applyBorder="1" applyAlignment="1">
      <alignment vertical="top" wrapText="1"/>
    </xf>
    <xf numFmtId="0" fontId="3" fillId="0" borderId="74" xfId="0" applyFont="1" applyBorder="1" applyAlignment="1">
      <alignment vertical="top" wrapText="1"/>
    </xf>
    <xf numFmtId="0" fontId="56" fillId="0" borderId="0" xfId="0" applyFont="1" applyAlignment="1">
      <alignment horizontal="left" vertical="top" wrapText="1"/>
    </xf>
    <xf numFmtId="0" fontId="0" fillId="0" borderId="0" xfId="0" applyAlignment="1">
      <alignment vertical="top"/>
    </xf>
    <xf numFmtId="0" fontId="3" fillId="6" borderId="0" xfId="7" applyFill="1" applyBorder="1" applyAlignment="1">
      <alignment horizontal="left" vertical="top" wrapText="1"/>
    </xf>
    <xf numFmtId="0" fontId="3" fillId="0" borderId="22" xfId="7" applyBorder="1" applyAlignment="1">
      <alignment horizontal="left" vertical="top" wrapText="1"/>
    </xf>
    <xf numFmtId="0" fontId="3" fillId="0" borderId="31" xfId="7" applyBorder="1" applyAlignment="1">
      <alignment horizontal="left" vertical="top" wrapText="1"/>
    </xf>
    <xf numFmtId="0" fontId="3" fillId="0" borderId="32" xfId="7" applyBorder="1" applyAlignment="1">
      <alignment horizontal="left" vertical="top" wrapText="1"/>
    </xf>
    <xf numFmtId="49" fontId="3" fillId="7" borderId="22" xfId="7" applyNumberFormat="1" applyFill="1" applyBorder="1" applyAlignment="1" applyProtection="1">
      <alignment horizontal="left" vertical="top"/>
      <protection locked="0"/>
    </xf>
    <xf numFmtId="49" fontId="3" fillId="7" borderId="31" xfId="7" applyNumberFormat="1" applyFill="1" applyBorder="1" applyAlignment="1" applyProtection="1">
      <alignment horizontal="left" vertical="top"/>
      <protection locked="0"/>
    </xf>
    <xf numFmtId="49" fontId="3" fillId="7" borderId="32" xfId="7" applyNumberFormat="1" applyFill="1" applyBorder="1" applyAlignment="1" applyProtection="1">
      <alignment horizontal="left" vertical="top"/>
      <protection locked="0"/>
    </xf>
    <xf numFmtId="0" fontId="3" fillId="0" borderId="0" xfId="0" applyFont="1" applyAlignment="1">
      <alignment horizontal="left" vertical="top" wrapText="1"/>
    </xf>
    <xf numFmtId="166" fontId="3" fillId="0" borderId="0" xfId="7" applyNumberFormat="1" applyBorder="1" applyAlignment="1">
      <alignment horizontal="right" vertical="top"/>
    </xf>
    <xf numFmtId="0" fontId="53" fillId="0" borderId="23" xfId="0" applyFont="1" applyBorder="1" applyAlignment="1">
      <alignment vertical="top" wrapText="1"/>
    </xf>
    <xf numFmtId="0" fontId="0" fillId="0" borderId="19" xfId="0" applyBorder="1" applyAlignment="1">
      <alignment vertical="top" wrapText="1"/>
    </xf>
    <xf numFmtId="0" fontId="0" fillId="0" borderId="25" xfId="0" applyBorder="1" applyAlignment="1">
      <alignment vertical="top" wrapText="1"/>
    </xf>
    <xf numFmtId="0" fontId="0" fillId="0" borderId="26" xfId="0" applyBorder="1" applyAlignment="1">
      <alignment vertical="top" wrapText="1"/>
    </xf>
    <xf numFmtId="0" fontId="3" fillId="6" borderId="0" xfId="0" applyFont="1" applyFill="1" applyAlignment="1">
      <alignment horizontal="left" vertical="top" wrapText="1"/>
    </xf>
    <xf numFmtId="0" fontId="0" fillId="0" borderId="42" xfId="0" applyBorder="1" applyAlignment="1">
      <alignment vertical="top"/>
    </xf>
    <xf numFmtId="0" fontId="3" fillId="8" borderId="7" xfId="0" applyFont="1" applyFill="1" applyBorder="1" applyAlignment="1" applyProtection="1">
      <alignment horizontal="left" vertical="top" wrapText="1"/>
      <protection locked="0"/>
    </xf>
    <xf numFmtId="0" fontId="3" fillId="8" borderId="13" xfId="0" applyFont="1" applyFill="1" applyBorder="1" applyAlignment="1" applyProtection="1">
      <alignment horizontal="left" vertical="top" wrapText="1"/>
      <protection locked="0"/>
    </xf>
    <xf numFmtId="0" fontId="3" fillId="8" borderId="14" xfId="0" applyFont="1" applyFill="1" applyBorder="1" applyAlignment="1" applyProtection="1">
      <alignment horizontal="left" vertical="top" wrapText="1"/>
      <protection locked="0"/>
    </xf>
    <xf numFmtId="0" fontId="25" fillId="9" borderId="54" xfId="9" applyFont="1" applyFill="1" applyBorder="1" applyAlignment="1">
      <alignment horizontal="right" vertical="center"/>
    </xf>
    <xf numFmtId="0" fontId="25" fillId="9" borderId="55" xfId="9" applyFont="1" applyFill="1" applyBorder="1" applyAlignment="1">
      <alignment horizontal="right" vertical="center"/>
    </xf>
    <xf numFmtId="0" fontId="0" fillId="0" borderId="102" xfId="0" applyBorder="1" applyAlignment="1" applyProtection="1">
      <alignment horizontal="left" vertical="top" wrapText="1"/>
      <protection locked="0"/>
    </xf>
    <xf numFmtId="0" fontId="0" fillId="0" borderId="103" xfId="0" applyBorder="1" applyAlignment="1" applyProtection="1">
      <alignment horizontal="left" vertical="top" wrapText="1"/>
      <protection locked="0"/>
    </xf>
    <xf numFmtId="0" fontId="9" fillId="0" borderId="0" xfId="0" applyFont="1" applyAlignment="1">
      <alignment horizontal="center" vertical="top" wrapText="1"/>
    </xf>
    <xf numFmtId="0" fontId="3" fillId="0" borderId="35" xfId="0" applyFont="1" applyBorder="1" applyAlignment="1">
      <alignment horizontal="left" vertical="top" wrapText="1"/>
    </xf>
    <xf numFmtId="0" fontId="0" fillId="0" borderId="28" xfId="0" applyBorder="1" applyAlignment="1">
      <alignment vertical="top" wrapText="1"/>
    </xf>
    <xf numFmtId="0" fontId="0" fillId="0" borderId="23" xfId="0" applyBorder="1" applyAlignment="1">
      <alignment vertical="top" wrapText="1"/>
    </xf>
    <xf numFmtId="0" fontId="0" fillId="0" borderId="0" xfId="0" applyAlignment="1">
      <alignment vertical="top" wrapText="1"/>
    </xf>
    <xf numFmtId="0" fontId="3" fillId="0" borderId="35" xfId="0" applyFont="1" applyBorder="1" applyAlignment="1">
      <alignment wrapText="1"/>
    </xf>
    <xf numFmtId="0" fontId="0" fillId="0" borderId="21" xfId="0" applyBorder="1" applyAlignment="1">
      <alignment wrapText="1"/>
    </xf>
    <xf numFmtId="0" fontId="0" fillId="0" borderId="23" xfId="0" applyBorder="1" applyAlignment="1">
      <alignment wrapText="1"/>
    </xf>
    <xf numFmtId="0" fontId="0" fillId="0" borderId="19" xfId="0" applyBorder="1" applyAlignment="1">
      <alignment wrapText="1"/>
    </xf>
    <xf numFmtId="0" fontId="39" fillId="0" borderId="0" xfId="0" applyFont="1" applyAlignment="1">
      <alignment vertical="top"/>
    </xf>
    <xf numFmtId="0" fontId="16" fillId="7" borderId="38" xfId="7" applyFont="1" applyFill="1" applyBorder="1" applyAlignment="1" applyProtection="1">
      <alignment horizontal="left" vertical="top" wrapText="1"/>
      <protection locked="0"/>
    </xf>
    <xf numFmtId="0" fontId="0" fillId="7" borderId="39" xfId="0" applyFill="1" applyBorder="1" applyAlignment="1" applyProtection="1">
      <alignment vertical="top" wrapText="1"/>
      <protection locked="0"/>
    </xf>
    <xf numFmtId="0" fontId="4" fillId="0" borderId="35" xfId="7" applyFont="1" applyBorder="1" applyAlignment="1">
      <alignment horizontal="left" vertical="top" wrapText="1"/>
    </xf>
    <xf numFmtId="0" fontId="9" fillId="0" borderId="45" xfId="0" applyFont="1" applyBorder="1" applyAlignment="1">
      <alignment horizontal="center" vertical="top" wrapText="1"/>
    </xf>
    <xf numFmtId="0" fontId="0" fillId="0" borderId="0" xfId="0" applyAlignment="1">
      <alignment horizontal="center" vertical="top" wrapText="1"/>
    </xf>
    <xf numFmtId="0" fontId="3" fillId="0" borderId="73" xfId="0" applyFont="1" applyBorder="1" applyAlignment="1">
      <alignment horizontal="left" vertical="center" wrapText="1"/>
    </xf>
    <xf numFmtId="0" fontId="0" fillId="0" borderId="73" xfId="0" applyBorder="1" applyAlignment="1">
      <alignment horizontal="left" vertical="center" wrapText="1"/>
    </xf>
    <xf numFmtId="166" fontId="7" fillId="9" borderId="35" xfId="7" applyNumberFormat="1" applyFont="1" applyFill="1" applyBorder="1" applyAlignment="1">
      <alignment horizontal="center" vertical="center"/>
    </xf>
    <xf numFmtId="166" fontId="7" fillId="9" borderId="21" xfId="7" applyNumberFormat="1" applyFont="1" applyFill="1" applyBorder="1" applyAlignment="1">
      <alignment horizontal="center" vertical="center"/>
    </xf>
    <xf numFmtId="166" fontId="7" fillId="9" borderId="23" xfId="7" applyNumberFormat="1" applyFont="1" applyFill="1" applyBorder="1" applyAlignment="1">
      <alignment horizontal="center" vertical="center"/>
    </xf>
    <xf numFmtId="166" fontId="7" fillId="9" borderId="19" xfId="7" applyNumberFormat="1" applyFont="1" applyFill="1" applyBorder="1" applyAlignment="1">
      <alignment horizontal="center" vertical="center"/>
    </xf>
    <xf numFmtId="166" fontId="7" fillId="9" borderId="25" xfId="7" applyNumberFormat="1" applyFont="1" applyFill="1" applyBorder="1" applyAlignment="1">
      <alignment horizontal="center" vertical="center"/>
    </xf>
    <xf numFmtId="166" fontId="7" fillId="9" borderId="26" xfId="7" applyNumberFormat="1" applyFont="1" applyFill="1" applyBorder="1" applyAlignment="1">
      <alignment horizontal="center" vertical="center"/>
    </xf>
    <xf numFmtId="171" fontId="3" fillId="9" borderId="46" xfId="7" applyNumberFormat="1" applyFill="1" applyBorder="1" applyAlignment="1">
      <alignment horizontal="right" vertical="center"/>
    </xf>
    <xf numFmtId="171" fontId="3" fillId="9" borderId="48" xfId="7" applyNumberFormat="1" applyFill="1" applyBorder="1" applyAlignment="1">
      <alignment horizontal="right" vertical="center"/>
    </xf>
    <xf numFmtId="0" fontId="3" fillId="0" borderId="21" xfId="0" applyFont="1" applyBorder="1" applyAlignment="1">
      <alignment horizontal="right" wrapText="1"/>
    </xf>
    <xf numFmtId="0" fontId="0" fillId="0" borderId="26" xfId="0" applyBorder="1" applyAlignment="1">
      <alignment horizontal="right" wrapText="1"/>
    </xf>
    <xf numFmtId="0" fontId="33" fillId="0" borderId="73" xfId="0" applyFont="1" applyBorder="1" applyAlignment="1">
      <alignment horizontal="left" vertical="top"/>
    </xf>
    <xf numFmtId="169" fontId="4" fillId="0" borderId="54" xfId="0" applyNumberFormat="1" applyFont="1" applyBorder="1" applyAlignment="1">
      <alignment vertical="center"/>
    </xf>
    <xf numFmtId="0" fontId="4" fillId="0" borderId="55" xfId="0" applyFont="1" applyBorder="1" applyAlignment="1">
      <alignment vertical="center"/>
    </xf>
    <xf numFmtId="0" fontId="34" fillId="0" borderId="0" xfId="0" applyFont="1" applyAlignment="1">
      <alignment horizontal="right" vertical="top"/>
    </xf>
    <xf numFmtId="0" fontId="4" fillId="0" borderId="0" xfId="0" applyFont="1" applyAlignment="1">
      <alignment horizontal="left" vertical="top" wrapText="1"/>
    </xf>
    <xf numFmtId="0" fontId="4" fillId="0" borderId="69" xfId="0" applyFont="1" applyBorder="1" applyAlignment="1">
      <alignment horizontal="left" vertical="top" wrapText="1"/>
    </xf>
    <xf numFmtId="0" fontId="3" fillId="0" borderId="35" xfId="0" applyFont="1" applyBorder="1" applyAlignment="1">
      <alignment horizontal="left" wrapText="1"/>
    </xf>
    <xf numFmtId="0" fontId="3" fillId="0" borderId="21" xfId="0" applyFont="1" applyBorder="1" applyAlignment="1">
      <alignment horizontal="left" wrapText="1"/>
    </xf>
    <xf numFmtId="0" fontId="3" fillId="0" borderId="25" xfId="0" applyFont="1" applyBorder="1" applyAlignment="1">
      <alignment horizontal="left" wrapText="1"/>
    </xf>
    <xf numFmtId="0" fontId="3" fillId="0" borderId="26" xfId="0" applyFont="1" applyBorder="1" applyAlignment="1">
      <alignment horizontal="left" wrapText="1"/>
    </xf>
    <xf numFmtId="0" fontId="3" fillId="0" borderId="38" xfId="0" applyFont="1" applyBorder="1" applyAlignment="1">
      <alignment horizontal="left" wrapText="1"/>
    </xf>
    <xf numFmtId="0" fontId="3" fillId="0" borderId="40" xfId="0" applyFont="1" applyBorder="1" applyAlignment="1">
      <alignment horizontal="left" wrapText="1"/>
    </xf>
    <xf numFmtId="166" fontId="3" fillId="0" borderId="43" xfId="7" applyNumberFormat="1" applyBorder="1" applyAlignment="1">
      <alignment horizontal="right" vertical="center"/>
    </xf>
    <xf numFmtId="166" fontId="3" fillId="0" borderId="26" xfId="7" applyNumberFormat="1" applyBorder="1" applyAlignment="1">
      <alignment horizontal="right" vertical="center"/>
    </xf>
    <xf numFmtId="0" fontId="3" fillId="8" borderId="101" xfId="0" applyFont="1" applyFill="1" applyBorder="1" applyAlignment="1" applyProtection="1">
      <alignment horizontal="left" vertical="top" wrapText="1"/>
      <protection locked="0"/>
    </xf>
    <xf numFmtId="0" fontId="3" fillId="8" borderId="102" xfId="0" applyFont="1" applyFill="1" applyBorder="1" applyAlignment="1" applyProtection="1">
      <alignment horizontal="left" vertical="top" wrapText="1"/>
      <protection locked="0"/>
    </xf>
    <xf numFmtId="0" fontId="3" fillId="8" borderId="103" xfId="0" applyFont="1" applyFill="1" applyBorder="1" applyAlignment="1" applyProtection="1">
      <alignment horizontal="left" vertical="top" wrapText="1"/>
      <protection locked="0"/>
    </xf>
    <xf numFmtId="0" fontId="3" fillId="0" borderId="22" xfId="7" applyFont="1" applyFill="1" applyBorder="1" applyAlignment="1" applyProtection="1">
      <alignment horizontal="left" vertical="top" wrapText="1"/>
    </xf>
    <xf numFmtId="0" fontId="0" fillId="0" borderId="32" xfId="0" applyBorder="1" applyAlignment="1">
      <alignment horizontal="left" vertical="top" wrapText="1"/>
    </xf>
    <xf numFmtId="0" fontId="3" fillId="7" borderId="31" xfId="7" applyFill="1" applyBorder="1" applyAlignment="1" applyProtection="1">
      <alignment horizontal="left" vertical="top" wrapText="1"/>
      <protection locked="0"/>
    </xf>
    <xf numFmtId="0" fontId="3" fillId="7" borderId="32" xfId="7" applyFill="1" applyBorder="1" applyAlignment="1" applyProtection="1">
      <alignment horizontal="left" vertical="top" wrapText="1"/>
      <protection locked="0"/>
    </xf>
    <xf numFmtId="0" fontId="0" fillId="0" borderId="0" xfId="0" applyAlignment="1">
      <alignment horizontal="left" vertical="top" wrapText="1"/>
    </xf>
    <xf numFmtId="0" fontId="37" fillId="0" borderId="0" xfId="0" applyFont="1" applyAlignment="1">
      <alignment vertical="top" wrapText="1"/>
    </xf>
    <xf numFmtId="0" fontId="34" fillId="0" borderId="0" xfId="0" applyFont="1" applyAlignment="1">
      <alignment vertical="top" wrapText="1"/>
    </xf>
    <xf numFmtId="0" fontId="34" fillId="0" borderId="0" xfId="0" applyFont="1" applyAlignment="1">
      <alignment horizontal="left" vertical="top" wrapText="1"/>
    </xf>
    <xf numFmtId="0" fontId="3" fillId="7" borderId="25" xfId="0" applyFont="1" applyFill="1" applyBorder="1" applyAlignment="1" applyProtection="1">
      <alignment horizontal="left" vertical="center" wrapText="1"/>
      <protection locked="0"/>
    </xf>
    <xf numFmtId="0" fontId="3" fillId="7" borderId="43" xfId="0" applyFont="1" applyFill="1" applyBorder="1" applyAlignment="1" applyProtection="1">
      <alignment horizontal="left" vertical="center" wrapText="1"/>
      <protection locked="0"/>
    </xf>
    <xf numFmtId="0" fontId="3" fillId="7" borderId="26" xfId="0" applyFont="1" applyFill="1" applyBorder="1" applyAlignment="1" applyProtection="1">
      <alignment horizontal="left" vertical="center" wrapText="1"/>
      <protection locked="0"/>
    </xf>
    <xf numFmtId="0" fontId="4" fillId="0" borderId="35" xfId="0" applyFont="1" applyBorder="1" applyAlignment="1" applyProtection="1">
      <alignment horizontal="left" vertical="top" wrapText="1"/>
      <protection locked="0"/>
    </xf>
    <xf numFmtId="0" fontId="3" fillId="0" borderId="28" xfId="0" applyFont="1" applyBorder="1" applyAlignment="1" applyProtection="1">
      <alignment vertical="top" wrapText="1"/>
      <protection locked="0"/>
    </xf>
    <xf numFmtId="0" fontId="3" fillId="0" borderId="21" xfId="0" applyFont="1" applyBorder="1" applyAlignment="1" applyProtection="1">
      <alignment vertical="top" wrapText="1"/>
      <protection locked="0"/>
    </xf>
    <xf numFmtId="0" fontId="3" fillId="0" borderId="25" xfId="0" applyFont="1" applyBorder="1" applyAlignment="1" applyProtection="1">
      <alignment vertical="top" wrapText="1"/>
      <protection locked="0"/>
    </xf>
    <xf numFmtId="0" fontId="3" fillId="0" borderId="43" xfId="0" applyFont="1" applyBorder="1" applyAlignment="1" applyProtection="1">
      <alignment vertical="top" wrapText="1"/>
      <protection locked="0"/>
    </xf>
    <xf numFmtId="0" fontId="3" fillId="0" borderId="26" xfId="0" applyFont="1" applyBorder="1" applyAlignment="1" applyProtection="1">
      <alignment vertical="top" wrapText="1"/>
      <protection locked="0"/>
    </xf>
    <xf numFmtId="165" fontId="3" fillId="0" borderId="22" xfId="7" applyNumberFormat="1" applyFill="1" applyBorder="1" applyAlignment="1" applyProtection="1">
      <alignment vertical="top" wrapText="1"/>
      <protection locked="0"/>
    </xf>
    <xf numFmtId="165" fontId="0" fillId="0" borderId="42" xfId="0" applyNumberFormat="1" applyBorder="1" applyAlignment="1" applyProtection="1">
      <alignment vertical="top" wrapText="1"/>
      <protection locked="0"/>
    </xf>
    <xf numFmtId="0" fontId="3" fillId="0" borderId="22" xfId="7" applyFill="1" applyBorder="1" applyAlignment="1" applyProtection="1">
      <alignment horizontal="left" vertical="top" wrapText="1"/>
      <protection locked="0"/>
    </xf>
    <xf numFmtId="0" fontId="3" fillId="0" borderId="31" xfId="0" applyFont="1" applyBorder="1" applyAlignment="1" applyProtection="1">
      <alignment horizontal="left" vertical="top" wrapText="1"/>
      <protection locked="0"/>
    </xf>
    <xf numFmtId="0" fontId="3" fillId="0" borderId="32" xfId="0" applyFont="1" applyBorder="1" applyAlignment="1" applyProtection="1">
      <alignment horizontal="left" vertical="top" wrapText="1"/>
      <protection locked="0"/>
    </xf>
    <xf numFmtId="0" fontId="7" fillId="0" borderId="3" xfId="0" applyFont="1" applyBorder="1" applyAlignment="1">
      <alignment horizontal="left" vertical="top"/>
    </xf>
    <xf numFmtId="165" fontId="3" fillId="9" borderId="53" xfId="5" applyBorder="1" applyAlignment="1">
      <alignment horizontal="right" vertical="top" wrapText="1"/>
    </xf>
    <xf numFmtId="165" fontId="0" fillId="9" borderId="50" xfId="0" applyNumberFormat="1" applyFill="1" applyBorder="1" applyAlignment="1">
      <alignment horizontal="right" vertical="top" wrapText="1"/>
    </xf>
    <xf numFmtId="0" fontId="3" fillId="12" borderId="4" xfId="6" applyBorder="1" applyAlignment="1" applyProtection="1">
      <alignment horizontal="left" vertical="top" wrapText="1"/>
      <protection locked="0"/>
    </xf>
    <xf numFmtId="0" fontId="3" fillId="0" borderId="6" xfId="0" applyFont="1" applyBorder="1" applyAlignment="1">
      <alignment horizontal="left" vertical="top" wrapText="1"/>
    </xf>
    <xf numFmtId="0" fontId="40" fillId="0" borderId="0" xfId="0" applyFont="1" applyAlignment="1">
      <alignment horizontal="right" vertical="top" wrapText="1"/>
    </xf>
    <xf numFmtId="49" fontId="3" fillId="8" borderId="49" xfId="7" applyNumberFormat="1" applyFill="1" applyBorder="1" applyAlignment="1" applyProtection="1">
      <alignment horizontal="left" vertical="top"/>
      <protection locked="0"/>
    </xf>
    <xf numFmtId="49" fontId="3" fillId="8" borderId="27" xfId="7" applyNumberFormat="1" applyFill="1" applyBorder="1" applyAlignment="1" applyProtection="1">
      <alignment horizontal="left" vertical="top"/>
      <protection locked="0"/>
    </xf>
    <xf numFmtId="49" fontId="3" fillId="8" borderId="50" xfId="7" applyNumberFormat="1" applyFill="1" applyBorder="1" applyAlignment="1" applyProtection="1">
      <alignment horizontal="left" vertical="top"/>
      <protection locked="0"/>
    </xf>
    <xf numFmtId="49" fontId="3" fillId="8" borderId="41" xfId="7" applyNumberFormat="1" applyFill="1" applyBorder="1" applyAlignment="1" applyProtection="1">
      <alignment horizontal="left" vertical="top"/>
      <protection locked="0"/>
    </xf>
    <xf numFmtId="49" fontId="3" fillId="8" borderId="29" xfId="7" applyNumberFormat="1" applyFill="1" applyBorder="1" applyAlignment="1" applyProtection="1">
      <alignment horizontal="left" vertical="top"/>
      <protection locked="0"/>
    </xf>
    <xf numFmtId="49" fontId="3" fillId="8" borderId="30" xfId="7" applyNumberFormat="1" applyFill="1" applyBorder="1" applyAlignment="1" applyProtection="1">
      <alignment horizontal="left" vertical="top"/>
      <protection locked="0"/>
    </xf>
    <xf numFmtId="0" fontId="3" fillId="0" borderId="22" xfId="7" applyBorder="1" applyAlignment="1">
      <alignment horizontal="left" vertical="top"/>
    </xf>
    <xf numFmtId="0" fontId="3" fillId="0" borderId="31" xfId="7" applyBorder="1" applyAlignment="1">
      <alignment horizontal="left" vertical="top"/>
    </xf>
    <xf numFmtId="0" fontId="3" fillId="0" borderId="32" xfId="7" applyBorder="1" applyAlignment="1">
      <alignment horizontal="left" vertical="top"/>
    </xf>
    <xf numFmtId="0" fontId="3" fillId="0" borderId="31" xfId="0" applyFont="1" applyBorder="1" applyAlignment="1">
      <alignment horizontal="left" vertical="center" wrapText="1"/>
    </xf>
    <xf numFmtId="0" fontId="4" fillId="0" borderId="0" xfId="7" applyFont="1" applyBorder="1" applyAlignment="1">
      <alignment horizontal="left" vertical="top" wrapText="1"/>
    </xf>
    <xf numFmtId="0" fontId="3" fillId="0" borderId="46" xfId="0" applyFont="1" applyBorder="1" applyAlignment="1">
      <alignment vertical="top" wrapText="1"/>
    </xf>
    <xf numFmtId="0" fontId="3" fillId="0" borderId="47" xfId="0" applyFont="1" applyBorder="1" applyAlignment="1">
      <alignment vertical="top" wrapText="1"/>
    </xf>
    <xf numFmtId="0" fontId="3" fillId="0" borderId="49" xfId="7" applyBorder="1" applyAlignment="1">
      <alignment horizontal="left" vertical="top" wrapText="1"/>
    </xf>
    <xf numFmtId="0" fontId="3" fillId="0" borderId="27" xfId="7" applyBorder="1" applyAlignment="1">
      <alignment horizontal="left" vertical="top" wrapText="1"/>
    </xf>
    <xf numFmtId="0" fontId="0" fillId="0" borderId="50" xfId="0" applyBorder="1" applyAlignment="1">
      <alignment vertical="top" wrapText="1"/>
    </xf>
    <xf numFmtId="0" fontId="3" fillId="0" borderId="41" xfId="7" applyBorder="1" applyAlignment="1">
      <alignment horizontal="left" vertical="top" wrapText="1"/>
    </xf>
    <xf numFmtId="0" fontId="3" fillId="0" borderId="29" xfId="7" applyBorder="1" applyAlignment="1">
      <alignment horizontal="left" vertical="top" wrapText="1"/>
    </xf>
    <xf numFmtId="0" fontId="0" fillId="0" borderId="30" xfId="0" applyBorder="1" applyAlignment="1">
      <alignment vertical="top" wrapText="1"/>
    </xf>
    <xf numFmtId="0" fontId="3" fillId="0" borderId="28" xfId="0" applyFont="1" applyBorder="1" applyAlignment="1">
      <alignment horizontal="left" vertical="top"/>
    </xf>
    <xf numFmtId="0" fontId="3" fillId="0" borderId="21" xfId="0" applyFont="1" applyBorder="1" applyAlignment="1">
      <alignment horizontal="left" vertical="top"/>
    </xf>
    <xf numFmtId="0" fontId="21" fillId="0" borderId="0" xfId="0" applyFont="1" applyAlignment="1">
      <alignment horizontal="left" vertical="center"/>
    </xf>
    <xf numFmtId="0" fontId="3" fillId="0" borderId="0" xfId="0" applyFont="1"/>
    <xf numFmtId="0" fontId="3" fillId="0" borderId="0" xfId="0" applyFont="1" applyAlignment="1">
      <alignment horizontal="left" vertical="center"/>
    </xf>
    <xf numFmtId="0" fontId="69" fillId="0" borderId="0" xfId="0" applyFont="1" applyAlignment="1">
      <alignment horizontal="right" vertical="top" wrapText="1"/>
    </xf>
    <xf numFmtId="0" fontId="16" fillId="43" borderId="16" xfId="6" applyFont="1" applyFill="1" applyBorder="1" applyAlignment="1">
      <alignment horizontal="left" vertical="top" wrapText="1"/>
    </xf>
    <xf numFmtId="0" fontId="16" fillId="43" borderId="10" xfId="6" applyFont="1" applyFill="1" applyBorder="1" applyAlignment="1">
      <alignment horizontal="left" vertical="top" wrapText="1"/>
    </xf>
    <xf numFmtId="0" fontId="16" fillId="43" borderId="15" xfId="6" applyFont="1" applyFill="1" applyBorder="1" applyAlignment="1">
      <alignment horizontal="left" vertical="top" wrapText="1"/>
    </xf>
    <xf numFmtId="0" fontId="16" fillId="43" borderId="3" xfId="6" applyFont="1" applyFill="1" applyBorder="1" applyAlignment="1">
      <alignment horizontal="left" vertical="top" wrapText="1"/>
    </xf>
    <xf numFmtId="0" fontId="16" fillId="8" borderId="10" xfId="3" applyFont="1" applyBorder="1" applyAlignment="1">
      <alignment horizontal="left" vertical="top" wrapText="1"/>
    </xf>
    <xf numFmtId="0" fontId="16" fillId="8" borderId="11" xfId="3" applyFont="1" applyBorder="1" applyAlignment="1">
      <alignment horizontal="left" vertical="top" wrapText="1"/>
    </xf>
    <xf numFmtId="0" fontId="16" fillId="8" borderId="3" xfId="3" applyFont="1" applyBorder="1" applyAlignment="1">
      <alignment horizontal="left" vertical="top" wrapText="1"/>
    </xf>
    <xf numFmtId="0" fontId="16" fillId="8" borderId="12" xfId="3" applyFont="1" applyBorder="1" applyAlignment="1">
      <alignment horizontal="left" vertical="top" wrapText="1"/>
    </xf>
    <xf numFmtId="0" fontId="3" fillId="0" borderId="16" xfId="0" applyFont="1" applyBorder="1" applyAlignment="1">
      <alignment horizontal="left" vertical="top" wrapText="1"/>
    </xf>
    <xf numFmtId="0" fontId="3" fillId="0" borderId="10" xfId="0" applyFont="1" applyBorder="1" applyAlignment="1">
      <alignment horizontal="left" vertical="top" wrapText="1"/>
    </xf>
    <xf numFmtId="0" fontId="3" fillId="0" borderId="11" xfId="0" applyFont="1" applyBorder="1" applyAlignment="1">
      <alignment horizontal="left" vertical="top" wrapText="1"/>
    </xf>
    <xf numFmtId="0" fontId="3" fillId="0" borderId="52" xfId="7" applyBorder="1" applyAlignment="1">
      <alignment horizontal="left" vertical="top" wrapText="1"/>
    </xf>
    <xf numFmtId="0" fontId="5" fillId="0" borderId="10" xfId="6" applyFont="1" applyFill="1" applyBorder="1" applyAlignment="1">
      <alignment horizontal="left" vertical="center"/>
    </xf>
    <xf numFmtId="0" fontId="4" fillId="0" borderId="3" xfId="6" applyFont="1" applyFill="1" applyBorder="1" applyAlignment="1">
      <alignment horizontal="left" vertical="top"/>
    </xf>
    <xf numFmtId="0" fontId="58" fillId="0" borderId="23" xfId="0" applyFont="1" applyBorder="1" applyAlignment="1">
      <alignment horizontal="center" vertical="top" wrapText="1"/>
    </xf>
    <xf numFmtId="0" fontId="58" fillId="0" borderId="0" xfId="0" applyFont="1" applyAlignment="1">
      <alignment horizontal="center" vertical="top" wrapText="1"/>
    </xf>
    <xf numFmtId="0" fontId="58" fillId="0" borderId="19" xfId="0" applyFont="1" applyBorder="1" applyAlignment="1">
      <alignment horizontal="center" vertical="top" wrapText="1"/>
    </xf>
    <xf numFmtId="0" fontId="57" fillId="0" borderId="35" xfId="0" applyFont="1" applyBorder="1" applyAlignment="1">
      <alignment horizontal="center" wrapText="1"/>
    </xf>
    <xf numFmtId="0" fontId="57" fillId="0" borderId="28" xfId="0" applyFont="1" applyBorder="1" applyAlignment="1">
      <alignment horizontal="center" wrapText="1"/>
    </xf>
    <xf numFmtId="0" fontId="57" fillId="0" borderId="21" xfId="0" applyFont="1" applyBorder="1" applyAlignment="1">
      <alignment horizontal="center" wrapText="1"/>
    </xf>
    <xf numFmtId="0" fontId="59" fillId="0" borderId="23" xfId="0" applyFont="1" applyBorder="1" applyAlignment="1">
      <alignment horizontal="center" vertical="center" wrapText="1"/>
    </xf>
    <xf numFmtId="0" fontId="59" fillId="0" borderId="0" xfId="0" applyFont="1" applyAlignment="1">
      <alignment horizontal="center" vertical="center" wrapText="1"/>
    </xf>
    <xf numFmtId="0" fontId="59" fillId="0" borderId="19" xfId="0" applyFont="1" applyBorder="1" applyAlignment="1">
      <alignment horizontal="center" vertical="center" wrapText="1"/>
    </xf>
    <xf numFmtId="0" fontId="10" fillId="0" borderId="98" xfId="0" applyFont="1" applyBorder="1" applyAlignment="1">
      <alignment horizontal="center" vertical="top"/>
    </xf>
    <xf numFmtId="0" fontId="10" fillId="0" borderId="0" xfId="0" applyFont="1" applyAlignment="1">
      <alignment horizontal="center" vertical="top"/>
    </xf>
    <xf numFmtId="0" fontId="10" fillId="0" borderId="96" xfId="0" applyFont="1" applyBorder="1" applyAlignment="1">
      <alignment horizontal="center" vertical="top"/>
    </xf>
    <xf numFmtId="14" fontId="3" fillId="7" borderId="22" xfId="7" applyNumberFormat="1" applyFill="1" applyBorder="1" applyAlignment="1" applyProtection="1">
      <alignment horizontal="left" vertical="center" wrapText="1"/>
      <protection locked="0"/>
    </xf>
    <xf numFmtId="14" fontId="3" fillId="7" borderId="32" xfId="7" applyNumberFormat="1" applyFill="1" applyBorder="1" applyAlignment="1" applyProtection="1">
      <alignment horizontal="left" vertical="center" wrapText="1"/>
      <protection locked="0"/>
    </xf>
    <xf numFmtId="0" fontId="3" fillId="0" borderId="18" xfId="11" applyFont="1" applyAlignment="1">
      <alignment horizontal="left" vertical="top" wrapText="1"/>
    </xf>
    <xf numFmtId="0" fontId="3" fillId="0" borderId="18" xfId="7" applyAlignment="1" applyProtection="1">
      <alignment horizontal="left" vertical="top" wrapText="1"/>
    </xf>
    <xf numFmtId="167" fontId="3" fillId="8" borderId="51" xfId="7" applyNumberFormat="1" applyFill="1" applyBorder="1" applyAlignment="1" applyProtection="1">
      <alignment horizontal="left" vertical="top" wrapText="1"/>
      <protection locked="0"/>
    </xf>
    <xf numFmtId="0" fontId="3" fillId="0" borderId="0" xfId="6" applyFill="1" applyAlignment="1" applyProtection="1">
      <alignment horizontal="left" vertical="top" wrapText="1"/>
      <protection locked="0"/>
    </xf>
    <xf numFmtId="0" fontId="3" fillId="15" borderId="41" xfId="7" applyFill="1" applyBorder="1" applyAlignment="1" applyProtection="1">
      <alignment horizontal="left" vertical="top" wrapText="1"/>
      <protection locked="0"/>
    </xf>
    <xf numFmtId="0" fontId="3" fillId="15" borderId="29" xfId="7" applyFill="1" applyBorder="1" applyAlignment="1" applyProtection="1">
      <alignment horizontal="left" vertical="top" wrapText="1"/>
      <protection locked="0"/>
    </xf>
    <xf numFmtId="0" fontId="3" fillId="15" borderId="30" xfId="7" applyFill="1" applyBorder="1" applyAlignment="1" applyProtection="1">
      <alignment horizontal="left" vertical="top" wrapText="1"/>
      <protection locked="0"/>
    </xf>
    <xf numFmtId="167" fontId="3" fillId="8" borderId="41" xfId="7" applyNumberFormat="1" applyFill="1" applyBorder="1" applyAlignment="1" applyProtection="1">
      <alignment horizontal="left" vertical="top" wrapText="1"/>
      <protection locked="0"/>
    </xf>
    <xf numFmtId="167" fontId="3" fillId="8" borderId="29" xfId="7" applyNumberFormat="1" applyFill="1" applyBorder="1" applyAlignment="1" applyProtection="1">
      <alignment horizontal="left" vertical="top" wrapText="1"/>
      <protection locked="0"/>
    </xf>
    <xf numFmtId="167" fontId="3" fillId="8" borderId="30" xfId="7" applyNumberFormat="1" applyFill="1" applyBorder="1" applyAlignment="1" applyProtection="1">
      <alignment horizontal="left" vertical="top" wrapText="1"/>
      <protection locked="0"/>
    </xf>
    <xf numFmtId="0" fontId="3" fillId="13" borderId="22" xfId="7" applyFill="1" applyBorder="1" applyAlignment="1" applyProtection="1">
      <alignment horizontal="left" vertical="top" wrapText="1"/>
    </xf>
    <xf numFmtId="0" fontId="3" fillId="13" borderId="32" xfId="7" applyFill="1" applyBorder="1" applyAlignment="1" applyProtection="1">
      <alignment horizontal="left" vertical="top" wrapText="1"/>
    </xf>
    <xf numFmtId="14" fontId="3" fillId="7" borderId="18" xfId="7" applyNumberFormat="1" applyFill="1" applyAlignment="1" applyProtection="1">
      <alignment horizontal="left" vertical="center" wrapText="1"/>
      <protection locked="0"/>
    </xf>
    <xf numFmtId="0" fontId="3" fillId="12" borderId="18" xfId="7" applyFill="1" applyAlignment="1" applyProtection="1">
      <alignment horizontal="left" vertical="top" wrapText="1"/>
      <protection locked="0"/>
    </xf>
    <xf numFmtId="14" fontId="3" fillId="7" borderId="18" xfId="7" applyNumberFormat="1" applyFill="1" applyAlignment="1" applyProtection="1">
      <alignment horizontal="left" vertical="top" wrapText="1"/>
      <protection locked="0"/>
    </xf>
    <xf numFmtId="0" fontId="3" fillId="0" borderId="28" xfId="0" applyFont="1" applyBorder="1" applyAlignment="1">
      <alignment horizontal="left" vertical="top" wrapText="1"/>
    </xf>
    <xf numFmtId="0" fontId="3" fillId="0" borderId="21" xfId="0" applyFont="1" applyBorder="1" applyAlignment="1">
      <alignment horizontal="left" vertical="top" wrapText="1"/>
    </xf>
    <xf numFmtId="0" fontId="3" fillId="0" borderId="23" xfId="0" applyFont="1" applyBorder="1" applyAlignment="1">
      <alignment horizontal="left" vertical="top" wrapText="1"/>
    </xf>
    <xf numFmtId="0" fontId="3" fillId="0" borderId="19" xfId="0" applyFont="1" applyBorder="1" applyAlignment="1">
      <alignment horizontal="left" vertical="top" wrapText="1"/>
    </xf>
    <xf numFmtId="0" fontId="3" fillId="0" borderId="25" xfId="0" applyFont="1" applyBorder="1" applyAlignment="1">
      <alignment horizontal="left" vertical="top" wrapText="1"/>
    </xf>
    <xf numFmtId="0" fontId="3" fillId="0" borderId="43" xfId="0" applyFont="1" applyBorder="1" applyAlignment="1">
      <alignment horizontal="left" vertical="top" wrapText="1"/>
    </xf>
    <xf numFmtId="0" fontId="3" fillId="0" borderId="26" xfId="0" applyFont="1" applyBorder="1" applyAlignment="1">
      <alignment horizontal="left" vertical="top" wrapText="1"/>
    </xf>
    <xf numFmtId="0" fontId="3" fillId="0" borderId="50" xfId="7" applyBorder="1" applyAlignment="1">
      <alignment horizontal="left" vertical="top" wrapText="1"/>
    </xf>
    <xf numFmtId="167" fontId="3" fillId="8" borderId="41" xfId="7" applyNumberFormat="1" applyFill="1" applyBorder="1" applyAlignment="1" applyProtection="1">
      <alignment horizontal="center" vertical="top" wrapText="1"/>
      <protection locked="0"/>
    </xf>
    <xf numFmtId="167" fontId="3" fillId="8" borderId="29" xfId="7" applyNumberFormat="1" applyFill="1" applyBorder="1" applyAlignment="1" applyProtection="1">
      <alignment horizontal="center" vertical="top" wrapText="1"/>
      <protection locked="0"/>
    </xf>
    <xf numFmtId="167" fontId="3" fillId="8" borderId="30" xfId="7" applyNumberFormat="1" applyFill="1" applyBorder="1" applyAlignment="1" applyProtection="1">
      <alignment horizontal="center" vertical="top" wrapText="1"/>
      <protection locked="0"/>
    </xf>
    <xf numFmtId="0" fontId="4" fillId="0" borderId="22" xfId="0" applyFont="1" applyBorder="1" applyAlignment="1">
      <alignment horizontal="left" vertical="top" wrapText="1"/>
    </xf>
    <xf numFmtId="0" fontId="4" fillId="0" borderId="31" xfId="0" applyFont="1" applyBorder="1" applyAlignment="1">
      <alignment horizontal="left" vertical="top" wrapText="1"/>
    </xf>
    <xf numFmtId="0" fontId="4" fillId="0" borderId="32" xfId="0" applyFont="1" applyBorder="1" applyAlignment="1">
      <alignment horizontal="left" vertical="top" wrapText="1"/>
    </xf>
    <xf numFmtId="0" fontId="3" fillId="12" borderId="18" xfId="7" applyFill="1" applyAlignment="1" applyProtection="1">
      <alignment horizontal="left" vertical="top"/>
      <protection locked="0"/>
    </xf>
    <xf numFmtId="0" fontId="3" fillId="0" borderId="28" xfId="0" applyFont="1" applyBorder="1" applyAlignment="1">
      <alignment vertical="top" wrapText="1"/>
    </xf>
    <xf numFmtId="0" fontId="3" fillId="0" borderId="21" xfId="0" applyFont="1" applyBorder="1" applyAlignment="1">
      <alignment vertical="top" wrapText="1"/>
    </xf>
    <xf numFmtId="0" fontId="3" fillId="0" borderId="23" xfId="0" applyFont="1" applyBorder="1" applyAlignment="1">
      <alignment vertical="top" wrapText="1"/>
    </xf>
    <xf numFmtId="0" fontId="3" fillId="0" borderId="19" xfId="0" applyFont="1" applyBorder="1" applyAlignment="1">
      <alignment vertical="top" wrapText="1"/>
    </xf>
    <xf numFmtId="0" fontId="3" fillId="0" borderId="25" xfId="0" applyFont="1" applyBorder="1" applyAlignment="1">
      <alignment vertical="top" wrapText="1"/>
    </xf>
    <xf numFmtId="0" fontId="3" fillId="0" borderId="43" xfId="0" applyFont="1" applyBorder="1" applyAlignment="1">
      <alignment vertical="top" wrapText="1"/>
    </xf>
    <xf numFmtId="0" fontId="3" fillId="0" borderId="26" xfId="0" applyFont="1" applyBorder="1" applyAlignment="1">
      <alignment vertical="top" wrapText="1"/>
    </xf>
    <xf numFmtId="0" fontId="3" fillId="8" borderId="22" xfId="3" applyBorder="1" applyAlignment="1" applyProtection="1">
      <alignment horizontal="left" vertical="top" wrapText="1"/>
      <protection locked="0"/>
    </xf>
    <xf numFmtId="0" fontId="3" fillId="8" borderId="31" xfId="3" applyBorder="1" applyAlignment="1" applyProtection="1">
      <alignment horizontal="left" vertical="top" wrapText="1"/>
      <protection locked="0"/>
    </xf>
    <xf numFmtId="0" fontId="3" fillId="8" borderId="32" xfId="3" applyBorder="1" applyAlignment="1" applyProtection="1">
      <alignment horizontal="left" vertical="top" wrapText="1"/>
      <protection locked="0"/>
    </xf>
    <xf numFmtId="0" fontId="3" fillId="12" borderId="15" xfId="6" applyBorder="1" applyAlignment="1" applyProtection="1">
      <alignment horizontal="left" vertical="top" wrapText="1"/>
      <protection locked="0"/>
    </xf>
    <xf numFmtId="0" fontId="3" fillId="12" borderId="3" xfId="6" applyBorder="1" applyAlignment="1" applyProtection="1">
      <alignment horizontal="left" vertical="top" wrapText="1"/>
      <protection locked="0"/>
    </xf>
    <xf numFmtId="0" fontId="3" fillId="12" borderId="12" xfId="6" applyBorder="1" applyAlignment="1" applyProtection="1">
      <alignment horizontal="left" vertical="top" wrapText="1"/>
      <protection locked="0"/>
    </xf>
    <xf numFmtId="0" fontId="5" fillId="0" borderId="0" xfId="0" applyFont="1" applyAlignment="1">
      <alignment vertical="top"/>
    </xf>
    <xf numFmtId="0" fontId="5" fillId="0" borderId="0" xfId="0" applyFont="1" applyAlignment="1">
      <alignment horizontal="left" wrapText="1"/>
    </xf>
    <xf numFmtId="0" fontId="3" fillId="0" borderId="22" xfId="0" applyFont="1" applyBorder="1" applyAlignment="1">
      <alignment horizontal="left" vertical="top" wrapText="1"/>
    </xf>
    <xf numFmtId="0" fontId="12" fillId="0" borderId="22" xfId="7" applyFont="1" applyFill="1" applyBorder="1" applyAlignment="1" applyProtection="1">
      <alignment horizontal="left" vertical="top" wrapText="1"/>
    </xf>
    <xf numFmtId="0" fontId="3" fillId="0" borderId="31" xfId="0" applyFont="1" applyBorder="1" applyAlignment="1">
      <alignment horizontal="left" vertical="top" wrapText="1"/>
    </xf>
    <xf numFmtId="0" fontId="16" fillId="0" borderId="18" xfId="7" applyFont="1" applyFill="1" applyAlignment="1" applyProtection="1">
      <alignment horizontal="left" vertical="top" wrapText="1"/>
    </xf>
    <xf numFmtId="0" fontId="0" fillId="0" borderId="31" xfId="0" applyBorder="1" applyAlignment="1">
      <alignment horizontal="left" vertical="top" wrapText="1"/>
    </xf>
    <xf numFmtId="0" fontId="0" fillId="7" borderId="102" xfId="0" applyFill="1" applyBorder="1" applyAlignment="1" applyProtection="1">
      <alignment horizontal="left" vertical="top" wrapText="1"/>
      <protection locked="0"/>
    </xf>
    <xf numFmtId="0" fontId="0" fillId="7" borderId="103" xfId="0" applyFill="1" applyBorder="1" applyAlignment="1" applyProtection="1">
      <alignment horizontal="left" vertical="top" wrapText="1"/>
      <protection locked="0"/>
    </xf>
    <xf numFmtId="0" fontId="26" fillId="0" borderId="101" xfId="9" applyFont="1" applyBorder="1" applyAlignment="1">
      <alignment horizontal="left" vertical="top" wrapText="1"/>
    </xf>
    <xf numFmtId="0" fontId="26" fillId="0" borderId="102" xfId="9" applyFont="1" applyBorder="1" applyAlignment="1">
      <alignment horizontal="left" vertical="top" wrapText="1"/>
    </xf>
    <xf numFmtId="0" fontId="26" fillId="0" borderId="105" xfId="9" applyFont="1" applyBorder="1" applyAlignment="1">
      <alignment horizontal="left" vertical="top" wrapText="1"/>
    </xf>
    <xf numFmtId="0" fontId="3" fillId="8" borderId="102" xfId="0" applyFont="1" applyFill="1" applyBorder="1" applyAlignment="1" applyProtection="1">
      <alignment horizontal="left" vertical="top"/>
      <protection locked="0"/>
    </xf>
    <xf numFmtId="0" fontId="3" fillId="8" borderId="103" xfId="0" applyFont="1" applyFill="1" applyBorder="1" applyAlignment="1" applyProtection="1">
      <alignment horizontal="left" vertical="top"/>
      <protection locked="0"/>
    </xf>
    <xf numFmtId="0" fontId="34" fillId="0" borderId="33" xfId="0" applyFont="1" applyBorder="1" applyAlignment="1">
      <alignment vertical="top" wrapText="1"/>
    </xf>
    <xf numFmtId="0" fontId="26" fillId="0" borderId="7" xfId="9" applyFont="1" applyBorder="1" applyAlignment="1">
      <alignment horizontal="left" vertical="top" wrapText="1"/>
    </xf>
    <xf numFmtId="0" fontId="26" fillId="0" borderId="13" xfId="9" applyFont="1" applyBorder="1" applyAlignment="1">
      <alignment horizontal="left" vertical="top" wrapText="1"/>
    </xf>
    <xf numFmtId="0" fontId="26" fillId="0" borderId="44" xfId="9" applyFont="1" applyBorder="1" applyAlignment="1">
      <alignment horizontal="left" vertical="top" wrapText="1"/>
    </xf>
    <xf numFmtId="0" fontId="29" fillId="7" borderId="46" xfId="0" applyFont="1" applyFill="1" applyBorder="1" applyAlignment="1" applyProtection="1">
      <alignment vertical="top" wrapText="1"/>
      <protection locked="0"/>
    </xf>
    <xf numFmtId="0" fontId="29" fillId="7" borderId="47" xfId="0" applyFont="1" applyFill="1" applyBorder="1" applyAlignment="1" applyProtection="1">
      <alignment vertical="top" wrapText="1"/>
      <protection locked="0"/>
    </xf>
    <xf numFmtId="0" fontId="29" fillId="7" borderId="48" xfId="0" applyFont="1" applyFill="1" applyBorder="1" applyAlignment="1" applyProtection="1">
      <alignment vertical="top" wrapText="1"/>
      <protection locked="0"/>
    </xf>
    <xf numFmtId="49" fontId="3" fillId="7" borderId="49" xfId="7" applyNumberFormat="1" applyFill="1" applyBorder="1" applyAlignment="1" applyProtection="1">
      <alignment horizontal="left" vertical="top" wrapText="1"/>
      <protection locked="0"/>
    </xf>
    <xf numFmtId="0" fontId="0" fillId="7" borderId="27" xfId="0" applyFill="1" applyBorder="1" applyAlignment="1" applyProtection="1">
      <alignment vertical="top" wrapText="1"/>
      <protection locked="0"/>
    </xf>
    <xf numFmtId="0" fontId="0" fillId="7" borderId="33"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41" xfId="0" applyFill="1" applyBorder="1" applyAlignment="1" applyProtection="1">
      <alignment vertical="top" wrapText="1"/>
      <protection locked="0"/>
    </xf>
    <xf numFmtId="0" fontId="0" fillId="7" borderId="29" xfId="0" applyFill="1" applyBorder="1" applyAlignment="1" applyProtection="1">
      <alignment vertical="top" wrapText="1"/>
      <protection locked="0"/>
    </xf>
    <xf numFmtId="0" fontId="4" fillId="0" borderId="80" xfId="7" applyFont="1" applyBorder="1" applyAlignment="1">
      <alignment horizontal="left" vertical="top" wrapText="1"/>
    </xf>
    <xf numFmtId="0" fontId="4" fillId="0" borderId="81" xfId="7" applyFont="1" applyBorder="1" applyAlignment="1">
      <alignment horizontal="left" vertical="top" wrapText="1"/>
    </xf>
    <xf numFmtId="0" fontId="4" fillId="0" borderId="82" xfId="7" applyFont="1" applyBorder="1" applyAlignment="1">
      <alignment horizontal="left" vertical="top" wrapText="1"/>
    </xf>
    <xf numFmtId="0" fontId="3" fillId="12" borderId="49" xfId="6" applyBorder="1" applyAlignment="1" applyProtection="1">
      <alignment horizontal="left" vertical="top" wrapText="1"/>
      <protection locked="0"/>
    </xf>
    <xf numFmtId="0" fontId="3" fillId="12" borderId="27" xfId="6" applyBorder="1" applyAlignment="1" applyProtection="1">
      <alignment horizontal="left" vertical="top" wrapText="1"/>
      <protection locked="0"/>
    </xf>
    <xf numFmtId="0" fontId="0" fillId="0" borderId="27" xfId="0" applyBorder="1" applyAlignment="1" applyProtection="1">
      <alignment wrapText="1"/>
      <protection locked="0"/>
    </xf>
    <xf numFmtId="0" fontId="0" fillId="0" borderId="50" xfId="0" applyBorder="1" applyAlignment="1" applyProtection="1">
      <alignment wrapText="1"/>
      <protection locked="0"/>
    </xf>
    <xf numFmtId="0" fontId="3" fillId="12" borderId="33" xfId="6" applyBorder="1" applyAlignment="1" applyProtection="1">
      <alignment horizontal="left" vertical="top" wrapText="1"/>
      <protection locked="0"/>
    </xf>
    <xf numFmtId="0" fontId="3" fillId="12" borderId="0" xfId="6" applyAlignment="1" applyProtection="1">
      <alignment horizontal="left" vertical="top" wrapText="1"/>
      <protection locked="0"/>
    </xf>
    <xf numFmtId="0" fontId="0" fillId="0" borderId="0" xfId="0" applyAlignment="1" applyProtection="1">
      <alignment wrapText="1"/>
      <protection locked="0"/>
    </xf>
    <xf numFmtId="0" fontId="0" fillId="0" borderId="96" xfId="0" applyBorder="1" applyAlignment="1" applyProtection="1">
      <alignment wrapText="1"/>
      <protection locked="0"/>
    </xf>
    <xf numFmtId="0" fontId="0" fillId="0" borderId="41" xfId="0" applyBorder="1" applyAlignment="1" applyProtection="1">
      <alignment wrapText="1"/>
      <protection locked="0"/>
    </xf>
    <xf numFmtId="0" fontId="0" fillId="0" borderId="29" xfId="0" applyBorder="1" applyAlignment="1" applyProtection="1">
      <alignment wrapText="1"/>
      <protection locked="0"/>
    </xf>
    <xf numFmtId="0" fontId="0" fillId="0" borderId="30" xfId="0" applyBorder="1" applyAlignment="1" applyProtection="1">
      <alignment wrapText="1"/>
      <protection locked="0"/>
    </xf>
    <xf numFmtId="0" fontId="7" fillId="7" borderId="45" xfId="0" applyFont="1" applyFill="1" applyBorder="1" applyAlignment="1" applyProtection="1">
      <alignment vertical="top" wrapText="1"/>
      <protection locked="0"/>
    </xf>
    <xf numFmtId="0" fontId="0" fillId="7" borderId="0" xfId="0" applyFill="1" applyAlignment="1" applyProtection="1">
      <alignment wrapText="1"/>
      <protection locked="0"/>
    </xf>
    <xf numFmtId="0" fontId="0" fillId="7" borderId="69" xfId="0" applyFill="1" applyBorder="1" applyAlignment="1" applyProtection="1">
      <alignment wrapText="1"/>
      <protection locked="0"/>
    </xf>
    <xf numFmtId="0" fontId="0" fillId="7" borderId="45" xfId="0" applyFill="1" applyBorder="1" applyAlignment="1" applyProtection="1">
      <alignment wrapText="1"/>
      <protection locked="0"/>
    </xf>
    <xf numFmtId="0" fontId="0" fillId="7" borderId="72" xfId="0" applyFill="1" applyBorder="1" applyAlignment="1" applyProtection="1">
      <alignment wrapText="1"/>
      <protection locked="0"/>
    </xf>
    <xf numFmtId="0" fontId="0" fillId="7" borderId="73" xfId="0" applyFill="1" applyBorder="1" applyAlignment="1" applyProtection="1">
      <alignment wrapText="1"/>
      <protection locked="0"/>
    </xf>
    <xf numFmtId="0" fontId="0" fillId="7" borderId="74" xfId="0" applyFill="1" applyBorder="1" applyAlignment="1" applyProtection="1">
      <alignment wrapText="1"/>
      <protection locked="0"/>
    </xf>
    <xf numFmtId="0" fontId="3" fillId="0" borderId="101"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0" fillId="7" borderId="101" xfId="0" applyFill="1" applyBorder="1" applyAlignment="1" applyProtection="1">
      <alignment horizontal="left" vertical="top" wrapText="1"/>
      <protection locked="0"/>
    </xf>
    <xf numFmtId="0" fontId="7" fillId="0" borderId="0" xfId="0" applyFont="1" applyAlignment="1">
      <alignment horizontal="left" vertical="top" wrapText="1"/>
    </xf>
    <xf numFmtId="0" fontId="8" fillId="0" borderId="0" xfId="0" applyFont="1" applyAlignment="1">
      <alignment horizontal="left" vertical="top" wrapText="1"/>
    </xf>
    <xf numFmtId="0" fontId="3" fillId="0" borderId="0" xfId="0" applyFont="1" applyAlignment="1">
      <alignment vertical="top"/>
    </xf>
    <xf numFmtId="0" fontId="29" fillId="15" borderId="111" xfId="0" applyFont="1" applyFill="1" applyBorder="1" applyAlignment="1">
      <alignment horizontal="left" vertical="top" wrapText="1"/>
    </xf>
    <xf numFmtId="0" fontId="29" fillId="15" borderId="109" xfId="0" applyFont="1" applyFill="1" applyBorder="1" applyAlignment="1">
      <alignment horizontal="left" vertical="top" wrapText="1"/>
    </xf>
    <xf numFmtId="0" fontId="29" fillId="15" borderId="110" xfId="0" applyFont="1" applyFill="1" applyBorder="1" applyAlignment="1">
      <alignment horizontal="left" vertical="top" wrapText="1"/>
    </xf>
    <xf numFmtId="0" fontId="16" fillId="15" borderId="14" xfId="0" applyFont="1" applyFill="1" applyBorder="1" applyAlignment="1" applyProtection="1">
      <alignment vertical="top" wrapText="1"/>
      <protection locked="0"/>
    </xf>
    <xf numFmtId="0" fontId="26" fillId="0" borderId="7" xfId="9" applyFont="1" applyBorder="1" applyAlignment="1">
      <alignment vertical="top" wrapText="1"/>
    </xf>
    <xf numFmtId="0" fontId="3" fillId="0" borderId="13" xfId="0" applyFont="1" applyBorder="1" applyAlignment="1">
      <alignment vertical="top" wrapText="1"/>
    </xf>
    <xf numFmtId="0" fontId="3" fillId="0" borderId="44" xfId="0" applyFont="1" applyBorder="1" applyAlignment="1">
      <alignment vertical="top" wrapText="1"/>
    </xf>
    <xf numFmtId="0" fontId="3" fillId="0" borderId="0" xfId="0" applyFont="1" applyAlignment="1" applyProtection="1">
      <alignment horizontal="left" wrapText="1"/>
      <protection locked="0"/>
    </xf>
    <xf numFmtId="0" fontId="3" fillId="0" borderId="0" xfId="0" applyFont="1" applyAlignment="1">
      <alignment wrapText="1"/>
    </xf>
    <xf numFmtId="0" fontId="3" fillId="0" borderId="98" xfId="0" applyFont="1" applyBorder="1" applyAlignment="1">
      <alignment horizontal="center"/>
    </xf>
    <xf numFmtId="0" fontId="3" fillId="0" borderId="0" xfId="0" applyFont="1" applyAlignment="1">
      <alignment horizontal="center"/>
    </xf>
    <xf numFmtId="0" fontId="3" fillId="0" borderId="96" xfId="0" applyFont="1" applyBorder="1" applyAlignment="1">
      <alignment horizontal="center"/>
    </xf>
    <xf numFmtId="0" fontId="3" fillId="0" borderId="15" xfId="0" applyFont="1" applyBorder="1" applyAlignment="1">
      <alignment horizontal="center" vertical="top" wrapText="1"/>
    </xf>
    <xf numFmtId="0" fontId="3" fillId="0" borderId="3" xfId="0" applyFont="1" applyBorder="1" applyAlignment="1">
      <alignment horizontal="center" vertical="top" wrapText="1"/>
    </xf>
    <xf numFmtId="0" fontId="3" fillId="0" borderId="97" xfId="0" applyFont="1" applyBorder="1" applyAlignment="1">
      <alignment horizontal="center" vertical="top" wrapText="1"/>
    </xf>
    <xf numFmtId="165" fontId="4" fillId="9" borderId="22" xfId="5" applyFont="1" applyBorder="1" applyAlignment="1">
      <alignment horizontal="right" vertical="center" wrapText="1"/>
    </xf>
    <xf numFmtId="165" fontId="4" fillId="9" borderId="32" xfId="0" applyNumberFormat="1" applyFont="1" applyFill="1" applyBorder="1" applyAlignment="1">
      <alignment horizontal="right" vertical="center"/>
    </xf>
    <xf numFmtId="167" fontId="3" fillId="45" borderId="51" xfId="7" applyNumberFormat="1" applyFill="1" applyBorder="1" applyAlignment="1" applyProtection="1">
      <alignment horizontal="left" vertical="top" wrapText="1"/>
      <protection locked="0"/>
    </xf>
    <xf numFmtId="0" fontId="61" fillId="0" borderId="101" xfId="9" applyFont="1" applyBorder="1" applyAlignment="1">
      <alignment horizontal="left" vertical="top" wrapText="1"/>
    </xf>
    <xf numFmtId="0" fontId="61" fillId="0" borderId="102" xfId="9" applyFont="1" applyBorder="1" applyAlignment="1">
      <alignment horizontal="left" vertical="top" wrapText="1"/>
    </xf>
    <xf numFmtId="0" fontId="61" fillId="0" borderId="103" xfId="9" applyFont="1" applyBorder="1" applyAlignment="1">
      <alignment horizontal="left" vertical="top" wrapText="1"/>
    </xf>
    <xf numFmtId="0" fontId="61" fillId="0" borderId="105" xfId="9" applyFont="1" applyBorder="1" applyAlignment="1">
      <alignment horizontal="left" vertical="top" wrapText="1"/>
    </xf>
    <xf numFmtId="0" fontId="23" fillId="0" borderId="0" xfId="0" applyFont="1" applyAlignment="1">
      <alignment horizontal="left" vertical="center" wrapText="1"/>
    </xf>
    <xf numFmtId="0" fontId="23" fillId="15" borderId="101" xfId="0" applyFont="1" applyFill="1" applyBorder="1" applyAlignment="1">
      <alignment horizontal="left" vertical="top" wrapText="1"/>
    </xf>
    <xf numFmtId="0" fontId="3" fillId="0" borderId="101" xfId="0" applyFont="1" applyBorder="1" applyAlignment="1">
      <alignment horizontal="left" vertical="center" wrapText="1"/>
    </xf>
    <xf numFmtId="0" fontId="3" fillId="0" borderId="102" xfId="0" applyFont="1" applyBorder="1" applyAlignment="1">
      <alignment horizontal="left" vertical="center" wrapText="1"/>
    </xf>
    <xf numFmtId="0" fontId="3" fillId="0" borderId="103" xfId="0" applyFont="1" applyBorder="1" applyAlignment="1">
      <alignment horizontal="left" vertical="center" wrapText="1"/>
    </xf>
    <xf numFmtId="0" fontId="5" fillId="0" borderId="0" xfId="0" applyFont="1" applyAlignment="1">
      <alignment horizontal="left" vertical="center" wrapText="1"/>
    </xf>
    <xf numFmtId="0" fontId="0" fillId="0" borderId="0" xfId="0" applyAlignment="1">
      <alignment horizontal="left" vertical="center" wrapText="1"/>
    </xf>
    <xf numFmtId="173" fontId="31" fillId="42" borderId="7" xfId="9" applyNumberFormat="1" applyFont="1" applyFill="1" applyBorder="1" applyAlignment="1" applyProtection="1">
      <alignment vertical="center"/>
      <protection locked="0"/>
    </xf>
    <xf numFmtId="173" fontId="31" fillId="42" borderId="14" xfId="9" applyNumberFormat="1" applyFont="1" applyFill="1" applyBorder="1" applyAlignment="1" applyProtection="1">
      <alignment vertical="center"/>
      <protection locked="0"/>
    </xf>
    <xf numFmtId="0" fontId="3" fillId="7" borderId="111" xfId="0" applyFont="1" applyFill="1" applyBorder="1" applyAlignment="1" applyProtection="1">
      <alignment horizontal="left" vertical="top" wrapText="1"/>
      <protection locked="0"/>
    </xf>
    <xf numFmtId="0" fontId="3" fillId="7" borderId="109" xfId="0" applyFont="1" applyFill="1" applyBorder="1" applyAlignment="1" applyProtection="1">
      <alignment horizontal="left" vertical="top" wrapText="1"/>
      <protection locked="0"/>
    </xf>
    <xf numFmtId="0" fontId="3" fillId="7" borderId="110" xfId="0" applyFont="1" applyFill="1" applyBorder="1" applyAlignment="1" applyProtection="1">
      <alignment horizontal="left" vertical="top" wrapText="1"/>
      <protection locked="0"/>
    </xf>
    <xf numFmtId="0" fontId="16" fillId="15" borderId="7" xfId="0" applyFont="1" applyFill="1" applyBorder="1" applyAlignment="1">
      <alignment vertical="top" wrapText="1"/>
    </xf>
    <xf numFmtId="0" fontId="8" fillId="15" borderId="37" xfId="0" applyFont="1" applyFill="1" applyBorder="1" applyAlignment="1">
      <alignment vertical="top" wrapText="1"/>
    </xf>
    <xf numFmtId="0" fontId="16" fillId="42" borderId="7" xfId="0" applyFont="1" applyFill="1" applyBorder="1" applyAlignment="1">
      <alignment vertical="top" wrapText="1"/>
    </xf>
    <xf numFmtId="0" fontId="16" fillId="42" borderId="14" xfId="0" applyFont="1" applyFill="1" applyBorder="1" applyAlignment="1">
      <alignment vertical="top" wrapText="1"/>
    </xf>
    <xf numFmtId="0" fontId="0" fillId="7" borderId="109" xfId="0" applyFill="1" applyBorder="1" applyAlignment="1" applyProtection="1">
      <alignment horizontal="left" vertical="center" wrapText="1"/>
      <protection locked="0"/>
    </xf>
    <xf numFmtId="0" fontId="0" fillId="7" borderId="110" xfId="0" applyFill="1" applyBorder="1" applyAlignment="1" applyProtection="1">
      <alignment horizontal="left" vertical="center" wrapText="1"/>
      <protection locked="0"/>
    </xf>
    <xf numFmtId="0" fontId="16" fillId="15" borderId="101" xfId="0" applyFont="1" applyFill="1" applyBorder="1" applyAlignment="1" applyProtection="1">
      <alignment horizontal="left" vertical="top" wrapText="1"/>
      <protection locked="0"/>
    </xf>
    <xf numFmtId="0" fontId="23" fillId="15" borderId="102" xfId="0" applyFont="1" applyFill="1" applyBorder="1" applyAlignment="1" applyProtection="1">
      <alignment horizontal="left" vertical="top" wrapText="1"/>
      <protection locked="0"/>
    </xf>
    <xf numFmtId="0" fontId="23" fillId="15" borderId="103" xfId="0" applyFont="1" applyFill="1" applyBorder="1" applyAlignment="1" applyProtection="1">
      <alignment horizontal="left" vertical="top" wrapText="1"/>
      <protection locked="0"/>
    </xf>
    <xf numFmtId="0" fontId="16" fillId="15" borderId="14" xfId="0" applyFont="1" applyFill="1" applyBorder="1" applyAlignment="1">
      <alignment vertical="top" wrapText="1"/>
    </xf>
    <xf numFmtId="0" fontId="3" fillId="0" borderId="22" xfId="7" applyFill="1" applyBorder="1" applyAlignment="1" applyProtection="1">
      <alignment horizontal="left" vertical="top" wrapText="1"/>
    </xf>
    <xf numFmtId="0" fontId="3" fillId="0" borderId="32" xfId="0" applyFont="1" applyBorder="1" applyAlignment="1">
      <alignment horizontal="left" vertical="top" wrapText="1"/>
    </xf>
    <xf numFmtId="0" fontId="2" fillId="0" borderId="108" xfId="0" applyFont="1" applyBorder="1" applyAlignment="1">
      <alignment horizontal="left" vertical="center" wrapText="1"/>
    </xf>
    <xf numFmtId="0" fontId="3" fillId="12" borderId="7" xfId="6" applyBorder="1" applyAlignment="1" applyProtection="1">
      <alignment horizontal="center" vertical="center" wrapText="1"/>
      <protection locked="0"/>
    </xf>
    <xf numFmtId="0" fontId="3" fillId="12" borderId="13" xfId="6" applyBorder="1" applyAlignment="1" applyProtection="1">
      <alignment horizontal="center" vertical="center" wrapText="1"/>
      <protection locked="0"/>
    </xf>
    <xf numFmtId="0" fontId="3" fillId="12" borderId="14" xfId="6" applyBorder="1" applyAlignment="1" applyProtection="1">
      <alignment horizontal="center" vertical="center" wrapText="1"/>
      <protection locked="0"/>
    </xf>
    <xf numFmtId="0" fontId="7" fillId="0" borderId="0" xfId="0" applyFont="1" applyAlignment="1">
      <alignment vertical="center" wrapText="1"/>
    </xf>
    <xf numFmtId="0" fontId="0" fillId="0" borderId="0" xfId="0" applyAlignment="1">
      <alignment vertical="center" wrapText="1"/>
    </xf>
    <xf numFmtId="49" fontId="3" fillId="8" borderId="5" xfId="3" applyNumberFormat="1" applyBorder="1" applyAlignment="1" applyProtection="1">
      <alignment horizontal="left"/>
      <protection locked="0"/>
    </xf>
    <xf numFmtId="49" fontId="3" fillId="8" borderId="4" xfId="3" applyNumberFormat="1" applyBorder="1" applyAlignment="1" applyProtection="1">
      <alignment horizontal="left"/>
      <protection locked="0"/>
    </xf>
    <xf numFmtId="49" fontId="3" fillId="12" borderId="5" xfId="6" applyNumberFormat="1" applyBorder="1" applyAlignment="1" applyProtection="1">
      <alignment horizontal="left"/>
      <protection locked="0"/>
    </xf>
    <xf numFmtId="49" fontId="3" fillId="12" borderId="4" xfId="6" applyNumberFormat="1" applyBorder="1" applyAlignment="1" applyProtection="1">
      <alignment horizontal="left"/>
      <protection locked="0"/>
    </xf>
    <xf numFmtId="0" fontId="63" fillId="0" borderId="0" xfId="0" applyFont="1" applyAlignment="1">
      <alignment vertical="top"/>
    </xf>
  </cellXfs>
  <cellStyles count="49">
    <cellStyle name="20 % - Dekorfärg1" xfId="26" builtinId="30" hidden="1"/>
    <cellStyle name="20 % - Dekorfärg2" xfId="29" builtinId="34" hidden="1"/>
    <cellStyle name="20 % - Dekorfärg3" xfId="32" builtinId="38" hidden="1"/>
    <cellStyle name="20 % - Dekorfärg4" xfId="35" builtinId="42" hidden="1"/>
    <cellStyle name="20 % - Dekorfärg5" xfId="38" builtinId="46" hidden="1"/>
    <cellStyle name="20 % - Dekorfärg6" xfId="42" builtinId="50" hidden="1"/>
    <cellStyle name="40 % - Dekorfärg1" xfId="27" builtinId="31" hidden="1"/>
    <cellStyle name="40 % - Dekorfärg2" xfId="30" builtinId="35" hidden="1"/>
    <cellStyle name="40 % - Dekorfärg3" xfId="33" builtinId="39" hidden="1"/>
    <cellStyle name="40 % - Dekorfärg4" xfId="36" builtinId="43" hidden="1"/>
    <cellStyle name="40 % - Dekorfärg5" xfId="39" builtinId="47" hidden="1"/>
    <cellStyle name="40 % - Dekorfärg6" xfId="43" builtinId="51" hidden="1"/>
    <cellStyle name="60 % - Dekorfärg1" xfId="28" builtinId="32" hidden="1"/>
    <cellStyle name="60 % - Dekorfärg2" xfId="31" builtinId="36" hidden="1"/>
    <cellStyle name="60 % - Dekorfärg3" xfId="34" builtinId="40" hidden="1"/>
    <cellStyle name="60 % - Dekorfärg4" xfId="37" builtinId="44" hidden="1"/>
    <cellStyle name="60 % - Dekorfärg5" xfId="40" builtinId="48" hidden="1"/>
    <cellStyle name="60 % - Dekorfärg6" xfId="44" builtinId="52" hidden="1"/>
    <cellStyle name="Anteckning" xfId="25" builtinId="10" hidden="1"/>
    <cellStyle name="Beräkning" xfId="21" builtinId="22" hidden="1"/>
    <cellStyle name="Bra" xfId="16" builtinId="26" hidden="1"/>
    <cellStyle name="Dekorfärg6" xfId="41" builtinId="49" hidden="1"/>
    <cellStyle name="Dålig" xfId="17" builtinId="27" hidden="1"/>
    <cellStyle name="FylliText_Tal" xfId="1" xr:uid="{00000000-0005-0000-0000-000016000000}"/>
    <cellStyle name="Hyperlänk" xfId="2" builtinId="8"/>
    <cellStyle name="Indata"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Kontrollcell" xfId="23" builtinId="23" hidden="1"/>
    <cellStyle name="Länkad cell" xfId="22" builtinId="24" hidden="1"/>
    <cellStyle name="Neutral" xfId="18" builtinId="28" hidden="1"/>
    <cellStyle name="Normal" xfId="0" builtinId="0"/>
    <cellStyle name="Normal 2" xfId="46" xr:uid="{8178C767-16FE-4466-91B3-03AB357C79C1}"/>
    <cellStyle name="Normal 3" xfId="47" xr:uid="{A4923008-345C-4D6F-B4C4-38AD9A952B64}"/>
    <cellStyle name="Normal 4" xfId="9" xr:uid="{00000000-0005-0000-0000-000024000000}"/>
    <cellStyle name="Normal 4 2" xfId="48" xr:uid="{D564A03F-49AD-4A51-874B-5945A3C082B6}"/>
    <cellStyle name="Rubrik" xfId="14" builtinId="15" hidden="1"/>
    <cellStyle name="Rubrik 2" xfId="10" builtinId="17"/>
    <cellStyle name="Rubrik 3" xfId="11" builtinId="18"/>
    <cellStyle name="Rubrik 4" xfId="15" builtinId="19" hidden="1"/>
    <cellStyle name="Summa" xfId="12" xr:uid="{00000000-0005-0000-0000-000029000000}"/>
    <cellStyle name="Tusental" xfId="45" builtinId="3"/>
    <cellStyle name="Utdata" xfId="20" builtinId="21" hidden="1"/>
    <cellStyle name="Valuta" xfId="13" builtinId="4"/>
    <cellStyle name="Varningstext" xfId="24" builtinId="11" hidden="1"/>
  </cellStyles>
  <dxfs count="190">
    <dxf>
      <font>
        <color theme="0"/>
      </font>
      <fill>
        <patternFill>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FFFF"/>
        </patternFill>
      </fill>
    </dxf>
    <dxf>
      <fill>
        <patternFill>
          <bgColor theme="0"/>
        </patternFill>
      </fill>
      <border>
        <left/>
        <right/>
        <top/>
        <bottom/>
        <vertical/>
        <horizontal/>
      </border>
    </dxf>
    <dxf>
      <font>
        <color theme="0"/>
      </font>
      <fill>
        <patternFill patternType="none">
          <bgColor auto="1"/>
        </patternFill>
      </fill>
      <border>
        <left/>
        <right/>
        <top/>
        <bottom/>
        <vertical/>
        <horizontal/>
      </border>
    </dxf>
    <dxf>
      <font>
        <strike val="0"/>
        <color theme="0"/>
      </font>
      <fill>
        <patternFill>
          <bgColor theme="0"/>
        </patternFill>
      </fill>
      <border>
        <left/>
        <right/>
        <top/>
        <bottom/>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bgColor theme="0"/>
        </patternFill>
      </fill>
      <border>
        <left/>
        <right/>
        <top/>
        <bottom/>
        <vertical/>
        <horizontal/>
      </border>
    </dxf>
    <dxf>
      <fill>
        <patternFill patternType="none">
          <bgColor auto="1"/>
        </patternFill>
      </fill>
    </dxf>
    <dxf>
      <fill>
        <patternFill>
          <bgColor rgb="FFFF0000"/>
        </patternFill>
      </fill>
    </dxf>
    <dxf>
      <fill>
        <patternFill patternType="none">
          <bgColor auto="1"/>
        </patternFill>
      </fill>
    </dxf>
    <dxf>
      <fill>
        <patternFill>
          <bgColor rgb="FFCCFFFF"/>
        </patternFill>
      </fill>
    </dxf>
    <dxf>
      <fill>
        <patternFill>
          <bgColor rgb="FFCCFFFF"/>
        </patternFill>
      </fill>
    </dxf>
    <dxf>
      <numFmt numFmtId="169" formatCode="#,##0\ &quot;kr&quot;"/>
    </dxf>
    <dxf>
      <font>
        <color theme="0"/>
      </font>
      <fill>
        <patternFill>
          <bgColor theme="0"/>
        </patternFill>
      </fill>
      <border>
        <right/>
        <top/>
        <bottom/>
      </border>
    </dxf>
    <dxf>
      <border>
        <right/>
        <top/>
        <bottom/>
        <vertical/>
        <horizontal/>
      </border>
    </dxf>
    <dxf>
      <font>
        <color theme="0"/>
      </font>
      <fill>
        <patternFill>
          <bgColor theme="0"/>
        </patternFill>
      </fill>
      <border>
        <right/>
        <top/>
        <bottom/>
        <vertical/>
        <horizontal/>
      </border>
    </dxf>
    <dxf>
      <font>
        <color theme="0"/>
      </font>
    </dxf>
    <dxf>
      <fill>
        <patternFill>
          <bgColor theme="0"/>
        </patternFill>
      </fill>
    </dxf>
    <dxf>
      <border>
        <left/>
        <top/>
        <bottom/>
        <vertical/>
        <horizontal/>
      </border>
    </dxf>
    <dxf>
      <font>
        <color theme="0"/>
      </font>
      <fill>
        <patternFill>
          <bgColor theme="0"/>
        </patternFill>
      </fill>
      <border>
        <left/>
        <right/>
        <top/>
        <bottom/>
        <vertical/>
        <horizontal/>
      </border>
    </dxf>
    <dxf>
      <font>
        <color theme="0"/>
      </font>
      <fill>
        <patternFill>
          <bgColor theme="0"/>
        </patternFill>
      </fill>
    </dxf>
    <dxf>
      <font>
        <color theme="0" tint="-0.34998626667073579"/>
      </font>
      <fill>
        <patternFill>
          <bgColor theme="0" tint="-0.34998626667073579"/>
        </patternFill>
      </fill>
      <border>
        <vertical/>
        <horizontal/>
      </border>
    </dxf>
    <dxf>
      <fill>
        <patternFill>
          <bgColor rgb="FFFF0000"/>
        </patternFill>
      </fill>
    </dxf>
    <dxf>
      <fill>
        <patternFill>
          <bgColor rgb="FFFF0000"/>
        </patternFill>
      </fill>
    </dxf>
    <dxf>
      <fill>
        <patternFill>
          <bgColor theme="0" tint="-0.24994659260841701"/>
        </patternFill>
      </fill>
    </dxf>
    <dxf>
      <fill>
        <patternFill>
          <bgColor theme="0" tint="-0.24994659260841701"/>
        </patternFill>
      </fill>
    </dxf>
    <dxf>
      <font>
        <color theme="0"/>
      </font>
      <fill>
        <patternFill patternType="none">
          <bgColor auto="1"/>
        </patternFill>
      </fill>
      <border>
        <left/>
        <right/>
        <top/>
        <bottom/>
        <vertical/>
        <horizontal/>
      </border>
    </dxf>
    <dxf>
      <fill>
        <patternFill>
          <bgColor theme="0"/>
        </patternFill>
      </fill>
    </dxf>
    <dxf>
      <fill>
        <patternFill>
          <bgColor theme="0"/>
        </patternFill>
      </fill>
    </dxf>
    <dxf>
      <fill>
        <patternFill>
          <bgColor theme="0"/>
        </patternFill>
      </fill>
    </dxf>
    <dxf>
      <fill>
        <patternFill>
          <bgColor theme="0"/>
        </patternFill>
      </fill>
    </dxf>
    <dxf>
      <font>
        <b val="0"/>
        <i val="0"/>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FFFF"/>
        </patternFill>
      </fill>
    </dxf>
    <dxf>
      <font>
        <color theme="0"/>
      </font>
      <fill>
        <patternFill patternType="none">
          <bgColor auto="1"/>
        </patternFill>
      </fill>
      <border>
        <left/>
        <right/>
        <top/>
        <bottom/>
        <vertical/>
        <horizontal/>
      </border>
    </dxf>
    <dxf>
      <fill>
        <patternFill>
          <bgColor theme="0"/>
        </patternFill>
      </fill>
      <border>
        <left/>
        <right/>
        <top/>
        <bottom/>
        <vertical/>
        <horizontal/>
      </border>
    </dxf>
    <dxf>
      <font>
        <strike val="0"/>
        <color theme="0"/>
      </font>
      <fill>
        <patternFill>
          <bgColor theme="0"/>
        </patternFill>
      </fill>
      <border>
        <left/>
        <right/>
        <top/>
        <bottom/>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patternType="none">
          <bgColor auto="1"/>
        </patternFill>
      </fill>
    </dxf>
    <dxf>
      <fill>
        <patternFill>
          <bgColor rgb="FFFF0000"/>
        </patternFill>
      </fill>
    </dxf>
    <dxf>
      <fill>
        <patternFill patternType="none">
          <bgColor auto="1"/>
        </patternFill>
      </fill>
    </dxf>
    <dxf>
      <fill>
        <patternFill>
          <bgColor rgb="FFCCFFFF"/>
        </patternFill>
      </fill>
    </dxf>
    <dxf>
      <fill>
        <patternFill>
          <bgColor rgb="FFCCFFFF"/>
        </patternFill>
      </fill>
    </dxf>
    <dxf>
      <numFmt numFmtId="169" formatCode="#,##0\ &quot;kr&quot;"/>
    </dxf>
    <dxf>
      <font>
        <color theme="0"/>
      </font>
      <fill>
        <patternFill>
          <bgColor theme="0"/>
        </patternFill>
      </fill>
      <border>
        <right/>
        <top/>
        <bottom/>
      </border>
    </dxf>
    <dxf>
      <border>
        <right/>
        <top/>
        <bottom/>
        <vertical/>
        <horizontal/>
      </border>
    </dxf>
    <dxf>
      <font>
        <color theme="0"/>
      </font>
      <fill>
        <patternFill>
          <bgColor theme="0"/>
        </patternFill>
      </fill>
      <border>
        <right/>
        <top/>
        <bottom/>
        <vertical/>
        <horizontal/>
      </border>
    </dxf>
    <dxf>
      <font>
        <color theme="0"/>
      </font>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ill>
        <patternFill>
          <bgColor theme="0" tint="-0.34998626667073579"/>
        </patternFill>
      </fill>
    </dxf>
    <dxf>
      <fill>
        <patternFill>
          <bgColor theme="0"/>
        </patternFill>
      </fill>
    </dxf>
    <dxf>
      <fill>
        <patternFill>
          <bgColor theme="0" tint="-0.24994659260841701"/>
        </patternFill>
      </fill>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border>
        <vertical/>
        <horizontal/>
      </border>
    </dxf>
    <dxf>
      <fill>
        <patternFill>
          <bgColor rgb="FFFF0000"/>
        </patternFill>
      </fill>
    </dxf>
    <dxf>
      <fill>
        <patternFill>
          <bgColor rgb="FFFF0000"/>
        </patternFill>
      </fill>
    </dxf>
    <dxf>
      <fill>
        <patternFill>
          <bgColor theme="0" tint="-0.24994659260841701"/>
        </patternFill>
      </fill>
    </dxf>
    <dxf>
      <fill>
        <patternFill>
          <bgColor theme="0" tint="-0.24994659260841701"/>
        </patternFill>
      </fill>
    </dxf>
    <dxf>
      <font>
        <color theme="0"/>
      </font>
      <fill>
        <patternFill patternType="none">
          <bgColor auto="1"/>
        </patternFill>
      </fill>
      <border>
        <left/>
        <right/>
        <top/>
        <bottom/>
        <vertical/>
        <horizontal/>
      </border>
    </dxf>
    <dxf>
      <fill>
        <patternFill>
          <bgColor theme="0"/>
        </patternFill>
      </fill>
    </dxf>
    <dxf>
      <fill>
        <patternFill>
          <bgColor theme="0"/>
        </patternFill>
      </fill>
    </dxf>
    <dxf>
      <fill>
        <patternFill>
          <bgColor theme="0"/>
        </patternFill>
      </fill>
    </dxf>
    <dxf>
      <fill>
        <patternFill>
          <bgColor theme="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FFFF"/>
        </patternFill>
      </fill>
    </dxf>
    <dxf>
      <font>
        <color theme="0"/>
      </font>
      <fill>
        <patternFill patternType="none">
          <bgColor auto="1"/>
        </patternFill>
      </fill>
      <border>
        <left/>
        <right/>
        <top/>
        <bottom/>
        <vertical/>
        <horizontal/>
      </border>
    </dxf>
    <dxf>
      <fill>
        <patternFill>
          <bgColor theme="0"/>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bgColor theme="0"/>
        </patternFill>
      </fill>
      <border>
        <left/>
        <right/>
        <top/>
        <bottom/>
        <vertical/>
        <horizontal/>
      </border>
    </dxf>
    <dxf>
      <fill>
        <patternFill patternType="none">
          <bgColor auto="1"/>
        </patternFill>
      </fill>
    </dxf>
    <dxf>
      <fill>
        <patternFill>
          <bgColor rgb="FFFF0000"/>
        </patternFill>
      </fill>
    </dxf>
    <dxf>
      <fill>
        <patternFill patternType="none">
          <bgColor auto="1"/>
        </patternFill>
      </fill>
    </dxf>
    <dxf>
      <fill>
        <patternFill>
          <bgColor rgb="FFCCFFFF"/>
        </patternFill>
      </fill>
    </dxf>
    <dxf>
      <fill>
        <patternFill>
          <bgColor rgb="FFCCFFFF"/>
        </patternFill>
      </fill>
    </dxf>
    <dxf>
      <numFmt numFmtId="169" formatCode="#,##0\ &quot;kr&quot;"/>
    </dxf>
    <dxf>
      <border>
        <left/>
        <top/>
        <bottom/>
        <vertical/>
        <horizontal/>
      </border>
    </dxf>
    <dxf>
      <font>
        <color theme="0"/>
      </font>
      <fill>
        <patternFill>
          <bgColor theme="0"/>
        </patternFill>
      </fill>
      <border>
        <left/>
        <right/>
        <top/>
        <bottom/>
        <vertical/>
        <horizontal/>
      </border>
    </dxf>
    <dxf>
      <font>
        <color theme="0"/>
      </font>
      <fill>
        <patternFill>
          <bgColor theme="0"/>
        </patternFill>
      </fill>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dxf>
    <dxf>
      <fill>
        <patternFill>
          <bgColor theme="0" tint="-0.24994659260841701"/>
        </patternFill>
      </fill>
    </dxf>
    <dxf>
      <fill>
        <patternFill>
          <bgColor rgb="FFFF0000"/>
        </patternFill>
      </fill>
    </dxf>
    <dxf>
      <fill>
        <patternFill>
          <bgColor rgb="FFFF0000"/>
        </patternFill>
      </fill>
    </dxf>
    <dxf>
      <fill>
        <patternFill>
          <bgColor rgb="FFFFFF99"/>
        </patternFill>
      </fill>
    </dxf>
    <dxf>
      <fill>
        <patternFill>
          <bgColor theme="0" tint="-0.24994659260841701"/>
        </patternFill>
      </fill>
    </dxf>
    <dxf>
      <fill>
        <patternFill>
          <bgColor theme="0" tint="-0.24994659260841701"/>
        </patternFill>
      </fill>
    </dxf>
    <dxf>
      <font>
        <color theme="0"/>
      </font>
      <fill>
        <patternFill patternType="none">
          <bgColor auto="1"/>
        </patternFill>
      </fill>
      <border>
        <left/>
        <right/>
        <top/>
        <bottom/>
        <vertical/>
        <horizontal/>
      </border>
    </dxf>
    <dxf>
      <fill>
        <patternFill>
          <bgColor theme="0"/>
        </patternFill>
      </fill>
    </dxf>
    <dxf>
      <fill>
        <patternFill>
          <bgColor theme="0"/>
        </patternFill>
      </fill>
    </dxf>
    <dxf>
      <fill>
        <patternFill>
          <bgColor theme="0"/>
        </patternFill>
      </fill>
    </dxf>
    <dxf>
      <fill>
        <patternFill>
          <bgColor theme="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FFFF"/>
        </patternFill>
      </fill>
    </dxf>
    <dxf>
      <fill>
        <patternFill>
          <bgColor theme="0"/>
        </patternFill>
      </fill>
      <border>
        <left/>
        <right/>
        <top/>
        <bottom/>
        <vertical/>
        <horizontal/>
      </border>
    </dxf>
    <dxf>
      <font>
        <strike val="0"/>
        <color theme="0"/>
      </font>
      <fill>
        <patternFill>
          <bgColor theme="0"/>
        </patternFill>
      </fill>
      <border>
        <left/>
        <right/>
        <top/>
        <bottom/>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bgColor theme="0"/>
        </patternFill>
      </fill>
      <border>
        <left/>
        <right/>
        <top/>
        <bottom/>
        <vertical/>
        <horizontal/>
      </border>
    </dxf>
    <dxf>
      <fill>
        <patternFill patternType="none">
          <bgColor auto="1"/>
        </patternFill>
      </fill>
    </dxf>
    <dxf>
      <fill>
        <patternFill>
          <bgColor rgb="FFFF0000"/>
        </patternFill>
      </fill>
    </dxf>
    <dxf>
      <fill>
        <patternFill patternType="none">
          <bgColor auto="1"/>
        </patternFill>
      </fill>
    </dxf>
    <dxf>
      <fill>
        <patternFill>
          <bgColor rgb="FFCCFFFF"/>
        </patternFill>
      </fill>
    </dxf>
    <dxf>
      <fill>
        <patternFill>
          <bgColor rgb="FFCCFFFF"/>
        </patternFill>
      </fill>
    </dxf>
    <dxf>
      <numFmt numFmtId="169" formatCode="#,##0\ &quot;kr&quot;"/>
    </dxf>
    <dxf>
      <font>
        <color theme="0"/>
      </font>
      <fill>
        <patternFill>
          <bgColor theme="0"/>
        </patternFill>
      </fill>
      <border>
        <right/>
        <top/>
        <bottom/>
      </border>
    </dxf>
    <dxf>
      <border>
        <right/>
        <top/>
        <bottom/>
        <vertical/>
        <horizontal/>
      </border>
    </dxf>
    <dxf>
      <font>
        <color theme="0"/>
      </font>
      <fill>
        <patternFill>
          <bgColor theme="0"/>
        </patternFill>
      </fill>
      <border>
        <right/>
        <top/>
        <bottom/>
        <vertical/>
        <horizontal/>
      </border>
    </dxf>
    <dxf>
      <font>
        <color theme="0"/>
      </font>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24994659260841701"/>
        </patternFill>
      </fill>
    </dxf>
    <dxf>
      <fill>
        <patternFill>
          <bgColor theme="0" tint="-0.34998626667073579"/>
        </patternFill>
      </fill>
    </dxf>
    <dxf>
      <fill>
        <patternFill>
          <bgColor theme="0"/>
        </patternFill>
      </fill>
    </dxf>
    <dxf>
      <fill>
        <patternFill>
          <bgColor theme="0" tint="-0.24994659260841701"/>
        </patternFill>
      </fill>
    </dxf>
    <dxf>
      <border>
        <left/>
        <top/>
        <bottom/>
        <vertical/>
        <horizontal/>
      </border>
    </dxf>
    <dxf>
      <font>
        <color theme="0"/>
      </font>
      <fill>
        <patternFill>
          <bgColor theme="0"/>
        </patternFill>
      </fill>
      <border>
        <left/>
        <right/>
        <top/>
        <bottom/>
        <vertical/>
        <horizontal/>
      </border>
    </dxf>
    <dxf>
      <font>
        <color theme="0"/>
      </font>
      <fill>
        <patternFill>
          <bgColor theme="0"/>
        </patternFill>
      </fill>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border>
        <vertical/>
        <horizontal/>
      </border>
    </dxf>
    <dxf>
      <fill>
        <patternFill>
          <bgColor rgb="FFFF0000"/>
        </patternFill>
      </fill>
    </dxf>
    <dxf>
      <fill>
        <patternFill>
          <bgColor rgb="FFFF0000"/>
        </patternFill>
      </fill>
    </dxf>
    <dxf>
      <fill>
        <patternFill>
          <bgColor rgb="FFFFFF99"/>
        </patternFill>
      </fill>
    </dxf>
    <dxf>
      <fill>
        <patternFill>
          <bgColor theme="0" tint="-0.24994659260841701"/>
        </patternFill>
      </fill>
    </dxf>
    <dxf>
      <fill>
        <patternFill>
          <bgColor theme="0" tint="-0.24994659260841701"/>
        </patternFill>
      </fill>
    </dxf>
    <dxf>
      <fill>
        <patternFill>
          <bgColor rgb="FFFFFF99"/>
        </patternFill>
      </fill>
    </dxf>
    <dxf>
      <fill>
        <patternFill>
          <bgColor theme="0"/>
        </patternFill>
      </fill>
    </dxf>
    <dxf>
      <fill>
        <patternFill>
          <bgColor theme="0"/>
        </patternFill>
      </fill>
    </dxf>
    <dxf>
      <fill>
        <patternFill>
          <bgColor theme="0"/>
        </patternFill>
      </fill>
    </dxf>
    <dxf>
      <fill>
        <patternFill>
          <bgColor theme="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patternType="none">
          <bgColor auto="1"/>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ont>
        <color theme="0"/>
      </font>
      <fill>
        <patternFill patternType="none">
          <bgColor auto="1"/>
        </patternFill>
      </fill>
    </dxf>
    <dxf>
      <fill>
        <patternFill>
          <bgColor rgb="FFFFFF99"/>
        </patternFill>
      </fill>
    </dxf>
    <dxf>
      <fill>
        <patternFill>
          <bgColor rgb="FFFFFF99"/>
        </patternFill>
      </fill>
    </dxf>
    <dxf>
      <font>
        <color theme="0"/>
      </font>
      <fill>
        <patternFill patternType="none">
          <bgColor auto="1"/>
        </patternFill>
      </fill>
    </dxf>
    <dxf>
      <fill>
        <patternFill patternType="none">
          <bgColor auto="1"/>
        </patternFill>
      </fill>
    </dxf>
    <dxf>
      <fill>
        <patternFill patternType="none">
          <bgColor auto="1"/>
        </patternFill>
      </fill>
    </dxf>
    <dxf>
      <fill>
        <patternFill>
          <bgColor theme="0"/>
        </patternFill>
      </fill>
    </dxf>
  </dxfs>
  <tableStyles count="0" defaultTableStyle="TableStyleMedium9" defaultPivotStyle="PivotStyleLight16"/>
  <colors>
    <mruColors>
      <color rgb="FFFFFF99"/>
      <color rgb="FFCCFFFF"/>
      <color rgb="FFCCFFCC"/>
      <color rgb="FF0066FF"/>
      <color rgb="FFFFFF67"/>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572EA-22BF-4BE4-B27F-FB4A1882898C}">
  <sheetPr>
    <pageSetUpPr fitToPage="1"/>
  </sheetPr>
  <dimension ref="B1:AU185"/>
  <sheetViews>
    <sheetView showGridLines="0" tabSelected="1" topLeftCell="A4" zoomScale="56" zoomScaleNormal="100" workbookViewId="0">
      <selection activeCell="D12" sqref="D12"/>
    </sheetView>
  </sheetViews>
  <sheetFormatPr defaultColWidth="9.1796875" defaultRowHeight="12.5" x14ac:dyDescent="0.25"/>
  <cols>
    <col min="1" max="1" width="2.81640625" style="264" customWidth="1"/>
    <col min="2" max="2" width="135.7265625" style="263" customWidth="1"/>
    <col min="3" max="3" width="29.453125" style="264" customWidth="1"/>
    <col min="4" max="4" width="13.26953125" style="264" customWidth="1"/>
    <col min="5" max="5" width="12.7265625" style="264" customWidth="1"/>
    <col min="6" max="9" width="11.7265625" style="264" customWidth="1"/>
    <col min="10" max="10" width="10.26953125" style="264" customWidth="1"/>
    <col min="11" max="11" width="11.1796875" style="264" customWidth="1"/>
    <col min="12" max="12" width="12.26953125" style="264" customWidth="1"/>
    <col min="13" max="13" width="12.81640625" style="264" customWidth="1"/>
    <col min="14" max="15" width="12.7265625" style="264" customWidth="1"/>
    <col min="16" max="16" width="11.453125" style="264" customWidth="1"/>
    <col min="17" max="19" width="19.1796875" style="264" customWidth="1"/>
    <col min="20" max="20" width="10.26953125" style="264" customWidth="1"/>
    <col min="21" max="23" width="9.54296875" style="264" customWidth="1"/>
    <col min="24" max="24" width="10.54296875" style="264" customWidth="1"/>
    <col min="25" max="26" width="8.7265625" style="264" customWidth="1"/>
    <col min="27" max="27" width="9.54296875" style="264" hidden="1" customWidth="1"/>
    <col min="28" max="29" width="9.1796875" style="264" hidden="1" customWidth="1"/>
    <col min="30" max="30" width="12.54296875" style="264" hidden="1" customWidth="1"/>
    <col min="31" max="33" width="8.453125" style="264" hidden="1" customWidth="1"/>
    <col min="34" max="35" width="9.7265625" style="264" hidden="1" customWidth="1"/>
    <col min="36" max="36" width="8.453125" style="264" hidden="1" customWidth="1"/>
    <col min="37" max="37" width="7.7265625" style="264" hidden="1" customWidth="1"/>
    <col min="38" max="38" width="7.7265625" style="264" customWidth="1"/>
    <col min="39" max="40" width="8.7265625" style="264" customWidth="1"/>
    <col min="41" max="41" width="7.7265625" style="264" customWidth="1"/>
    <col min="42" max="44" width="9.1796875" style="264" customWidth="1"/>
    <col min="45" max="45" width="10.453125" style="264" customWidth="1"/>
    <col min="46" max="51" width="9.1796875" style="264" customWidth="1"/>
    <col min="52" max="16384" width="9.1796875" style="264"/>
  </cols>
  <sheetData>
    <row r="1" spans="2:47" x14ac:dyDescent="0.25">
      <c r="X1" s="263" t="s">
        <v>172</v>
      </c>
    </row>
    <row r="2" spans="2:47" ht="13" x14ac:dyDescent="0.25">
      <c r="H2" s="265"/>
      <c r="K2" s="266"/>
      <c r="N2" s="267"/>
      <c r="P2" s="268"/>
      <c r="X2" s="268"/>
      <c r="AD2" s="268"/>
      <c r="AI2" s="269"/>
      <c r="AJ2" s="269"/>
      <c r="AK2" s="269"/>
      <c r="AL2" s="269"/>
      <c r="AM2" s="269"/>
      <c r="AN2" s="269"/>
      <c r="AO2" s="269"/>
      <c r="AP2" s="269"/>
      <c r="AQ2" s="269"/>
      <c r="AR2" s="269"/>
      <c r="AS2" s="269"/>
      <c r="AT2" s="269"/>
      <c r="AU2" s="269"/>
    </row>
    <row r="3" spans="2:47" ht="25" x14ac:dyDescent="0.5">
      <c r="B3" s="436" t="s">
        <v>714</v>
      </c>
      <c r="C3" s="437"/>
      <c r="D3" s="437"/>
      <c r="E3" s="270"/>
      <c r="F3" s="270"/>
      <c r="G3" s="270"/>
      <c r="H3" s="270"/>
      <c r="I3" s="270"/>
      <c r="J3" s="270"/>
      <c r="Q3" s="271"/>
      <c r="R3" s="272"/>
      <c r="S3" s="273"/>
      <c r="T3" s="273"/>
      <c r="U3" s="273"/>
      <c r="V3" s="273"/>
      <c r="W3" s="273"/>
      <c r="X3" s="273"/>
      <c r="Y3" s="265"/>
      <c r="Z3" s="265"/>
      <c r="AA3" s="265"/>
      <c r="AC3" s="265"/>
      <c r="AE3" s="274"/>
      <c r="AI3" s="265"/>
    </row>
    <row r="4" spans="2:47" ht="28" customHeight="1" x14ac:dyDescent="0.5">
      <c r="B4" s="436" t="s">
        <v>715</v>
      </c>
      <c r="C4" s="437"/>
      <c r="D4" s="437"/>
      <c r="E4" s="270"/>
      <c r="F4" s="270"/>
      <c r="G4" s="270"/>
      <c r="H4" s="270"/>
      <c r="I4" s="270"/>
      <c r="J4" s="270"/>
      <c r="K4" s="275"/>
      <c r="L4" s="275"/>
      <c r="M4" s="275"/>
      <c r="N4" s="275"/>
      <c r="O4" s="275"/>
      <c r="P4" s="275"/>
      <c r="Q4" s="273"/>
      <c r="R4" s="273"/>
      <c r="S4" s="273"/>
      <c r="T4" s="273"/>
      <c r="U4" s="273"/>
      <c r="V4" s="273"/>
      <c r="W4" s="273"/>
      <c r="X4" s="273"/>
      <c r="AA4" s="276"/>
    </row>
    <row r="5" spans="2:47" ht="30" customHeight="1" x14ac:dyDescent="0.5">
      <c r="B5" s="438" t="str" cm="1">
        <f t="array" aca="1" ref="B5" ca="1">IFERROR(INDIRECT(Admin!M44),"XXXXX")</f>
        <v>XXXXX</v>
      </c>
      <c r="C5" s="437"/>
      <c r="D5" s="437"/>
      <c r="E5" s="270"/>
      <c r="F5" s="270"/>
      <c r="G5" s="270"/>
      <c r="H5" s="270"/>
      <c r="I5" s="270"/>
      <c r="J5" s="270"/>
      <c r="K5" s="439"/>
      <c r="L5" s="439"/>
      <c r="M5" s="439"/>
      <c r="N5" s="439"/>
      <c r="O5" s="439"/>
      <c r="P5" s="439"/>
      <c r="Q5" s="273"/>
      <c r="R5" s="273"/>
      <c r="S5" s="273"/>
      <c r="T5" s="273"/>
      <c r="U5" s="273"/>
      <c r="V5" s="273"/>
      <c r="W5" s="273"/>
      <c r="X5" s="273"/>
      <c r="AC5" s="270"/>
      <c r="AD5" s="278"/>
      <c r="AE5" s="278"/>
      <c r="AF5" s="278"/>
      <c r="AG5" s="278"/>
    </row>
    <row r="6" spans="2:47" ht="26.25" customHeight="1" x14ac:dyDescent="0.4">
      <c r="B6" s="440" t="str" cm="1">
        <f t="array" aca="1" ref="B6" ca="1">"Ramavtalsnummer: "&amp;IFERROR(INDIRECT(Admin!N44),"XXXX")</f>
        <v>Ramavtalsnummer: XXXX</v>
      </c>
      <c r="C6" s="437"/>
      <c r="D6" s="437"/>
      <c r="E6" s="270"/>
      <c r="F6" s="270"/>
      <c r="G6" s="270"/>
      <c r="H6" s="270"/>
      <c r="I6" s="270"/>
      <c r="J6" s="270"/>
      <c r="K6" s="279"/>
      <c r="L6" s="279"/>
      <c r="M6" s="279"/>
      <c r="N6" s="279"/>
      <c r="O6" s="279"/>
      <c r="P6" s="279"/>
      <c r="Q6" s="265"/>
      <c r="R6" s="280"/>
      <c r="S6" s="280"/>
      <c r="T6" s="280"/>
      <c r="U6" s="280"/>
      <c r="V6" s="280"/>
      <c r="W6" s="280"/>
      <c r="X6" s="280"/>
      <c r="AC6" s="270"/>
      <c r="AD6" s="278"/>
      <c r="AE6" s="278"/>
      <c r="AF6" s="278"/>
      <c r="AG6" s="278"/>
    </row>
    <row r="7" spans="2:47" ht="9" customHeight="1" x14ac:dyDescent="0.5">
      <c r="B7" s="277"/>
      <c r="C7" s="270"/>
      <c r="D7" s="270"/>
      <c r="E7" s="270"/>
      <c r="F7" s="270"/>
      <c r="G7" s="270"/>
      <c r="H7" s="270"/>
      <c r="I7" s="270"/>
      <c r="J7" s="270"/>
      <c r="K7" s="279"/>
      <c r="L7" s="279"/>
      <c r="M7" s="279"/>
      <c r="N7" s="279"/>
      <c r="O7" s="279"/>
      <c r="P7" s="279"/>
      <c r="Q7" s="265"/>
      <c r="R7" s="280"/>
      <c r="S7" s="280"/>
      <c r="T7" s="280"/>
      <c r="U7" s="280"/>
      <c r="V7" s="280"/>
      <c r="W7" s="280"/>
      <c r="X7" s="280"/>
      <c r="AC7" s="270"/>
      <c r="AD7" s="278"/>
      <c r="AE7" s="278"/>
      <c r="AF7" s="278"/>
      <c r="AG7" s="278"/>
    </row>
    <row r="8" spans="2:47" ht="29.15" customHeight="1" x14ac:dyDescent="0.4">
      <c r="B8" s="441" t="s">
        <v>716</v>
      </c>
      <c r="C8" s="437"/>
      <c r="D8" s="437"/>
      <c r="E8" s="270"/>
      <c r="F8" s="270"/>
      <c r="G8" s="270"/>
      <c r="H8" s="270"/>
      <c r="I8" s="270"/>
      <c r="J8" s="270"/>
      <c r="K8" s="281"/>
      <c r="L8" s="281"/>
      <c r="M8" s="281"/>
      <c r="N8" s="281"/>
      <c r="O8" s="281"/>
      <c r="P8" s="281"/>
      <c r="Q8" s="282"/>
      <c r="R8" s="282"/>
      <c r="S8" s="282"/>
      <c r="T8" s="282"/>
      <c r="U8" s="282"/>
      <c r="V8" s="282"/>
      <c r="W8" s="377"/>
      <c r="X8" s="377"/>
      <c r="AC8" s="270"/>
      <c r="AD8" s="278"/>
      <c r="AE8" s="278"/>
      <c r="AF8" s="278"/>
      <c r="AG8" s="278"/>
    </row>
    <row r="9" spans="2:47" ht="40.5" customHeight="1" x14ac:dyDescent="0.25">
      <c r="B9" s="431" t="s">
        <v>717</v>
      </c>
      <c r="C9" s="432"/>
      <c r="D9" s="432"/>
      <c r="E9" s="270"/>
      <c r="F9" s="270"/>
      <c r="G9" s="270"/>
      <c r="H9" s="270"/>
      <c r="I9" s="270"/>
      <c r="J9" s="270"/>
      <c r="K9" s="284"/>
      <c r="L9" s="284"/>
      <c r="M9" s="284"/>
      <c r="N9" s="284"/>
      <c r="O9" s="284"/>
      <c r="P9" s="284"/>
      <c r="Q9" s="285"/>
      <c r="R9" s="285"/>
      <c r="S9" s="285"/>
      <c r="T9" s="285"/>
      <c r="U9" s="285"/>
      <c r="V9" s="285"/>
      <c r="W9" s="433"/>
      <c r="X9" s="433"/>
      <c r="AC9" s="270"/>
      <c r="AD9" s="278"/>
      <c r="AE9" s="278"/>
      <c r="AF9" s="278"/>
      <c r="AG9" s="278"/>
    </row>
    <row r="10" spans="2:47" s="278" customFormat="1" ht="60.65" customHeight="1" x14ac:dyDescent="0.25">
      <c r="B10" s="431" t="s">
        <v>718</v>
      </c>
      <c r="C10" s="385"/>
      <c r="D10" s="385"/>
      <c r="E10" s="270"/>
      <c r="F10" s="270"/>
      <c r="G10" s="270"/>
      <c r="H10" s="270"/>
      <c r="I10" s="270"/>
      <c r="J10" s="270"/>
      <c r="K10" s="284"/>
      <c r="L10" s="284"/>
      <c r="M10" s="284"/>
      <c r="N10" s="284"/>
      <c r="O10" s="284"/>
      <c r="P10" s="284"/>
      <c r="Q10" s="282"/>
      <c r="R10" s="282"/>
      <c r="S10" s="282"/>
      <c r="T10" s="282"/>
      <c r="U10" s="377"/>
      <c r="V10" s="377"/>
      <c r="W10" s="377"/>
      <c r="X10" s="377"/>
      <c r="AC10" s="270"/>
    </row>
    <row r="11" spans="2:47" ht="28" customHeight="1" x14ac:dyDescent="0.25">
      <c r="B11" s="434" t="s">
        <v>719</v>
      </c>
      <c r="C11" s="435"/>
      <c r="D11" s="435"/>
      <c r="E11" s="270"/>
      <c r="F11" s="270"/>
      <c r="G11" s="270"/>
      <c r="H11" s="270"/>
      <c r="I11" s="270"/>
      <c r="J11" s="270"/>
      <c r="Q11" s="285"/>
      <c r="R11" s="285"/>
      <c r="S11" s="285"/>
      <c r="T11" s="285"/>
      <c r="U11" s="433"/>
      <c r="V11" s="433"/>
      <c r="W11" s="433"/>
      <c r="X11" s="433"/>
      <c r="AC11" s="270"/>
      <c r="AD11" s="278"/>
      <c r="AE11" s="278"/>
      <c r="AF11" s="278"/>
      <c r="AG11" s="278"/>
    </row>
    <row r="12" spans="2:47" ht="44.25" customHeight="1" x14ac:dyDescent="0.25">
      <c r="B12" s="288" t="s">
        <v>720</v>
      </c>
      <c r="C12" s="289" t="s">
        <v>721</v>
      </c>
      <c r="D12" s="290"/>
      <c r="E12" s="287"/>
      <c r="F12" s="385"/>
      <c r="G12" s="385"/>
      <c r="H12" s="385"/>
      <c r="I12" s="385"/>
      <c r="J12" s="385"/>
      <c r="K12" s="266"/>
      <c r="Q12" s="282"/>
      <c r="R12" s="282"/>
      <c r="S12" s="282"/>
      <c r="T12" s="377"/>
      <c r="U12" s="377"/>
      <c r="V12" s="377"/>
      <c r="W12" s="377"/>
      <c r="X12" s="377"/>
      <c r="AC12" s="270"/>
      <c r="AD12" s="278"/>
      <c r="AE12" s="278"/>
      <c r="AF12" s="278"/>
      <c r="AG12" s="278"/>
    </row>
    <row r="13" spans="2:47" ht="44.25" customHeight="1" x14ac:dyDescent="0.25">
      <c r="B13" s="288" t="s">
        <v>749</v>
      </c>
      <c r="C13" s="289" t="s">
        <v>721</v>
      </c>
      <c r="D13" s="290"/>
      <c r="E13" s="291"/>
      <c r="F13" s="291"/>
      <c r="G13" s="291"/>
      <c r="H13" s="291"/>
      <c r="I13" s="291"/>
      <c r="J13" s="291"/>
      <c r="Q13" s="285"/>
      <c r="R13" s="286"/>
      <c r="S13" s="286"/>
      <c r="T13" s="292"/>
      <c r="U13" s="292"/>
      <c r="V13" s="292"/>
      <c r="W13" s="292"/>
      <c r="X13" s="292"/>
      <c r="AC13" s="270"/>
      <c r="AD13" s="278"/>
      <c r="AE13" s="278"/>
      <c r="AF13" s="278"/>
      <c r="AG13" s="278"/>
      <c r="AI13" s="293"/>
    </row>
    <row r="14" spans="2:47" ht="44.25" customHeight="1" x14ac:dyDescent="0.25">
      <c r="B14" s="288" t="s">
        <v>750</v>
      </c>
      <c r="C14" s="289" t="s">
        <v>721</v>
      </c>
      <c r="D14" s="290"/>
      <c r="E14" s="291"/>
      <c r="F14" s="291"/>
      <c r="G14" s="291"/>
      <c r="H14" s="291"/>
      <c r="I14" s="291"/>
      <c r="J14" s="291"/>
      <c r="Q14" s="285"/>
      <c r="R14" s="286"/>
      <c r="S14" s="286"/>
      <c r="T14" s="292"/>
      <c r="U14" s="292"/>
      <c r="V14" s="292"/>
      <c r="W14" s="292"/>
      <c r="X14" s="292"/>
      <c r="AC14" s="270"/>
      <c r="AD14" s="278"/>
      <c r="AE14" s="278"/>
      <c r="AF14" s="278"/>
      <c r="AG14" s="278"/>
      <c r="AI14" s="293"/>
    </row>
    <row r="15" spans="2:47" ht="44.25" customHeight="1" x14ac:dyDescent="0.25">
      <c r="B15" s="288" t="s">
        <v>751</v>
      </c>
      <c r="C15" s="289" t="s">
        <v>721</v>
      </c>
      <c r="D15" s="290"/>
      <c r="E15" s="291"/>
      <c r="F15" s="291"/>
      <c r="G15" s="291"/>
      <c r="H15" s="291"/>
      <c r="I15" s="291"/>
      <c r="J15" s="291"/>
      <c r="Q15" s="285"/>
      <c r="R15" s="286"/>
      <c r="S15" s="286"/>
      <c r="T15" s="292"/>
      <c r="U15" s="292"/>
      <c r="V15" s="292"/>
      <c r="W15" s="292"/>
      <c r="X15" s="292"/>
      <c r="AC15" s="270"/>
      <c r="AD15" s="278"/>
      <c r="AE15" s="278"/>
      <c r="AF15" s="278"/>
      <c r="AG15" s="278"/>
      <c r="AI15" s="293"/>
    </row>
    <row r="16" spans="2:47" ht="12.75" customHeight="1" x14ac:dyDescent="0.5">
      <c r="B16" s="294"/>
      <c r="C16" s="378"/>
      <c r="D16" s="378"/>
      <c r="E16" s="378"/>
      <c r="F16" s="378"/>
      <c r="G16" s="378"/>
      <c r="H16" s="378"/>
      <c r="I16" s="378"/>
      <c r="J16" s="378"/>
      <c r="Q16" s="284"/>
      <c r="R16" s="284"/>
      <c r="S16" s="284"/>
      <c r="T16" s="284"/>
      <c r="U16" s="284"/>
      <c r="V16" s="284"/>
      <c r="W16" s="284"/>
      <c r="X16" s="284"/>
      <c r="AC16" s="270"/>
      <c r="AD16" s="278"/>
      <c r="AE16" s="278"/>
      <c r="AF16" s="278"/>
      <c r="AG16" s="278"/>
    </row>
    <row r="17" spans="3:33" ht="12.75" customHeight="1" x14ac:dyDescent="0.25">
      <c r="C17" s="378"/>
      <c r="D17" s="378"/>
      <c r="E17" s="378"/>
      <c r="F17" s="378"/>
      <c r="G17" s="378"/>
      <c r="H17" s="378"/>
      <c r="I17" s="378"/>
      <c r="J17" s="378"/>
      <c r="Q17" s="284"/>
      <c r="R17" s="284"/>
      <c r="S17" s="284"/>
      <c r="T17" s="284"/>
      <c r="U17" s="284"/>
      <c r="V17" s="284"/>
      <c r="W17" s="284"/>
      <c r="X17" s="284"/>
      <c r="AC17" s="270"/>
      <c r="AD17" s="278"/>
      <c r="AE17" s="278"/>
      <c r="AF17" s="278"/>
      <c r="AG17" s="278"/>
    </row>
    <row r="18" spans="3:33" ht="12.75" customHeight="1" x14ac:dyDescent="0.25">
      <c r="C18" s="378"/>
      <c r="D18" s="378"/>
      <c r="E18" s="378"/>
      <c r="F18" s="378"/>
      <c r="G18" s="378"/>
      <c r="H18" s="378"/>
      <c r="I18" s="378"/>
      <c r="J18" s="378"/>
      <c r="Q18" s="284"/>
      <c r="R18" s="284"/>
      <c r="S18" s="284"/>
      <c r="T18" s="284"/>
      <c r="U18" s="284"/>
      <c r="V18" s="284"/>
      <c r="W18" s="284"/>
      <c r="X18" s="284"/>
      <c r="AC18" s="270"/>
      <c r="AD18" s="278"/>
      <c r="AE18" s="278"/>
      <c r="AF18" s="278"/>
      <c r="AG18" s="278"/>
    </row>
    <row r="19" spans="3:33" ht="12.75" customHeight="1" x14ac:dyDescent="0.25">
      <c r="C19" s="378"/>
      <c r="D19" s="378"/>
      <c r="E19" s="378"/>
      <c r="F19" s="378"/>
      <c r="G19" s="378"/>
      <c r="H19" s="378"/>
      <c r="I19" s="378"/>
      <c r="J19" s="378"/>
      <c r="Q19" s="284"/>
      <c r="R19" s="284"/>
      <c r="S19" s="284"/>
      <c r="T19" s="284"/>
      <c r="U19" s="284"/>
      <c r="V19" s="284"/>
      <c r="W19" s="284"/>
      <c r="X19" s="284"/>
      <c r="AC19" s="270"/>
      <c r="AD19" s="278"/>
      <c r="AE19" s="278"/>
      <c r="AF19" s="278"/>
      <c r="AG19" s="278"/>
    </row>
    <row r="20" spans="3:33" ht="14.15" customHeight="1" x14ac:dyDescent="0.25">
      <c r="C20" s="378"/>
      <c r="D20" s="378"/>
      <c r="E20" s="378"/>
      <c r="F20" s="378"/>
      <c r="G20" s="378"/>
      <c r="H20" s="378"/>
      <c r="I20" s="378"/>
      <c r="J20" s="378"/>
      <c r="Q20" s="284"/>
      <c r="R20" s="284"/>
      <c r="S20" s="284"/>
      <c r="T20" s="284"/>
      <c r="U20" s="284"/>
      <c r="V20" s="284"/>
      <c r="W20" s="284"/>
      <c r="X20" s="284"/>
      <c r="AC20" s="270"/>
      <c r="AD20" s="278"/>
      <c r="AE20" s="278"/>
      <c r="AF20" s="278"/>
      <c r="AG20" s="278"/>
    </row>
    <row r="21" spans="3:33" ht="18" customHeight="1" x14ac:dyDescent="0.25">
      <c r="C21" s="378"/>
      <c r="D21" s="378"/>
      <c r="E21" s="378"/>
      <c r="F21" s="378"/>
      <c r="G21" s="378"/>
      <c r="H21" s="378"/>
      <c r="I21" s="378"/>
      <c r="J21" s="378"/>
      <c r="AC21" s="270"/>
      <c r="AD21" s="278"/>
      <c r="AE21" s="278"/>
      <c r="AF21" s="278"/>
      <c r="AG21" s="278"/>
    </row>
    <row r="22" spans="3:33" ht="17.25" customHeight="1" x14ac:dyDescent="0.25">
      <c r="C22" s="278"/>
      <c r="D22" s="293"/>
      <c r="E22" s="293"/>
      <c r="F22" s="293"/>
      <c r="G22" s="293"/>
      <c r="H22" s="293"/>
      <c r="I22" s="293"/>
      <c r="Q22" s="265"/>
    </row>
    <row r="23" spans="3:33" ht="20.5" customHeight="1" x14ac:dyDescent="0.3">
      <c r="C23" s="295"/>
      <c r="Q23" s="296"/>
      <c r="R23" s="296"/>
      <c r="S23" s="296"/>
      <c r="T23" s="296"/>
      <c r="U23" s="296"/>
      <c r="V23" s="296"/>
      <c r="W23" s="296"/>
      <c r="X23" s="296"/>
      <c r="AC23" s="270"/>
      <c r="AD23" s="278"/>
      <c r="AE23" s="278"/>
      <c r="AF23" s="278"/>
      <c r="AG23" s="278"/>
    </row>
    <row r="24" spans="3:33" ht="33.65" customHeight="1" x14ac:dyDescent="0.25">
      <c r="C24" s="406"/>
      <c r="D24" s="430"/>
      <c r="E24" s="430"/>
      <c r="F24" s="430"/>
      <c r="G24" s="430"/>
      <c r="H24" s="430"/>
      <c r="I24" s="430"/>
      <c r="J24" s="430"/>
      <c r="Q24" s="297"/>
      <c r="R24" s="297"/>
      <c r="S24" s="297"/>
      <c r="T24" s="297"/>
      <c r="U24" s="297"/>
      <c r="V24" s="297"/>
      <c r="W24" s="297"/>
      <c r="X24" s="297"/>
      <c r="AC24" s="270"/>
      <c r="AD24" s="278"/>
      <c r="AE24" s="278"/>
      <c r="AF24" s="278"/>
      <c r="AG24" s="278"/>
    </row>
    <row r="25" spans="3:33" ht="17.25" customHeight="1" x14ac:dyDescent="0.25">
      <c r="C25" s="278"/>
      <c r="D25" s="293"/>
      <c r="E25" s="293"/>
      <c r="F25" s="293"/>
      <c r="G25" s="293"/>
      <c r="H25" s="293"/>
      <c r="I25" s="293"/>
    </row>
    <row r="26" spans="3:33" ht="27.75" customHeight="1" x14ac:dyDescent="0.25">
      <c r="C26" s="427"/>
      <c r="D26" s="427"/>
      <c r="E26" s="427"/>
      <c r="F26" s="427"/>
      <c r="H26" s="377"/>
      <c r="I26" s="377"/>
      <c r="J26" s="377"/>
    </row>
    <row r="27" spans="3:33" ht="19.5" customHeight="1" x14ac:dyDescent="0.25">
      <c r="C27" s="428"/>
      <c r="D27" s="428"/>
      <c r="E27" s="428"/>
      <c r="F27" s="428"/>
      <c r="H27" s="406"/>
      <c r="I27" s="406"/>
      <c r="J27" s="406"/>
    </row>
    <row r="28" spans="3:33" ht="12.75" customHeight="1" x14ac:dyDescent="0.25"/>
    <row r="29" spans="3:33" ht="27.75" customHeight="1" x14ac:dyDescent="0.25">
      <c r="C29" s="427"/>
      <c r="D29" s="427"/>
      <c r="E29" s="427"/>
      <c r="F29" s="427"/>
    </row>
    <row r="30" spans="3:33" ht="19.5" customHeight="1" x14ac:dyDescent="0.25">
      <c r="C30" s="428"/>
      <c r="D30" s="428"/>
      <c r="E30" s="428"/>
      <c r="F30" s="428"/>
      <c r="Q30" s="229"/>
      <c r="R30" s="229"/>
      <c r="S30" s="229"/>
    </row>
    <row r="31" spans="3:33" ht="12.75" customHeight="1" x14ac:dyDescent="0.25">
      <c r="G31" s="266"/>
    </row>
    <row r="32" spans="3:33" ht="27.75" customHeight="1" x14ac:dyDescent="0.25">
      <c r="C32" s="427"/>
      <c r="D32" s="427"/>
      <c r="E32" s="427"/>
      <c r="F32" s="427"/>
      <c r="H32" s="377"/>
      <c r="I32" s="377"/>
    </row>
    <row r="33" spans="3:44" ht="19.5" customHeight="1" x14ac:dyDescent="0.25">
      <c r="C33" s="428"/>
      <c r="D33" s="428"/>
      <c r="E33" s="428"/>
      <c r="F33" s="428"/>
      <c r="H33" s="429"/>
      <c r="I33" s="429"/>
      <c r="Q33" s="229"/>
      <c r="R33" s="229"/>
      <c r="S33" s="229"/>
    </row>
    <row r="35" spans="3:44" x14ac:dyDescent="0.25">
      <c r="C35" s="377"/>
      <c r="D35" s="377"/>
      <c r="E35" s="377"/>
      <c r="F35" s="377"/>
      <c r="G35" s="377"/>
      <c r="H35" s="377"/>
      <c r="I35" s="377"/>
      <c r="J35" s="377"/>
      <c r="K35" s="377"/>
      <c r="L35" s="377"/>
      <c r="M35" s="231"/>
      <c r="N35" s="231"/>
      <c r="O35" s="231"/>
    </row>
    <row r="36" spans="3:44" ht="13" x14ac:dyDescent="0.25">
      <c r="C36" s="425"/>
      <c r="D36" s="425"/>
      <c r="E36" s="425"/>
      <c r="F36" s="425"/>
      <c r="G36" s="425"/>
      <c r="H36" s="425"/>
      <c r="I36" s="425"/>
      <c r="J36" s="425"/>
      <c r="K36" s="425"/>
      <c r="L36" s="425"/>
      <c r="M36" s="232"/>
      <c r="N36" s="232"/>
      <c r="O36" s="232"/>
    </row>
    <row r="37" spans="3:44" ht="12.75" customHeight="1" x14ac:dyDescent="0.25">
      <c r="C37" s="298"/>
      <c r="D37" s="298"/>
      <c r="E37" s="298"/>
      <c r="F37" s="298"/>
      <c r="G37" s="298"/>
      <c r="H37" s="298"/>
      <c r="I37" s="298"/>
      <c r="J37" s="298"/>
      <c r="K37" s="298"/>
      <c r="L37" s="299"/>
    </row>
    <row r="38" spans="3:44" ht="27.75" customHeight="1" x14ac:dyDescent="0.25">
      <c r="C38" s="377"/>
      <c r="D38" s="377"/>
      <c r="E38" s="377"/>
      <c r="F38" s="377"/>
      <c r="G38" s="377"/>
      <c r="H38" s="377"/>
      <c r="I38" s="377"/>
      <c r="J38" s="377"/>
      <c r="K38" s="377"/>
      <c r="L38" s="377"/>
      <c r="M38" s="231"/>
      <c r="N38" s="231"/>
      <c r="O38" s="231"/>
    </row>
    <row r="39" spans="3:44" ht="25.5" customHeight="1" x14ac:dyDescent="0.25">
      <c r="C39" s="425"/>
      <c r="D39" s="425"/>
      <c r="E39" s="425"/>
      <c r="F39" s="425"/>
      <c r="G39" s="425"/>
      <c r="H39" s="425"/>
      <c r="I39" s="425"/>
      <c r="J39" s="425"/>
      <c r="K39" s="425"/>
      <c r="L39" s="425"/>
      <c r="M39" s="232"/>
      <c r="N39" s="232"/>
      <c r="O39" s="232"/>
      <c r="Q39" s="229"/>
      <c r="R39" s="229"/>
      <c r="S39" s="229"/>
      <c r="W39" s="266"/>
    </row>
    <row r="40" spans="3:44" ht="18.75" customHeight="1" x14ac:dyDescent="0.25">
      <c r="C40" s="278"/>
      <c r="D40" s="278"/>
      <c r="E40" s="278"/>
      <c r="F40" s="278"/>
      <c r="G40" s="278"/>
      <c r="H40" s="278"/>
      <c r="I40" s="278"/>
      <c r="J40" s="278"/>
      <c r="K40" s="278"/>
      <c r="L40" s="278"/>
      <c r="M40" s="278"/>
      <c r="N40" s="278"/>
      <c r="O40" s="278"/>
    </row>
    <row r="41" spans="3:44" ht="37.5" customHeight="1" x14ac:dyDescent="0.25">
      <c r="G41" s="426"/>
      <c r="H41" s="426"/>
      <c r="I41" s="426"/>
      <c r="J41" s="426"/>
      <c r="K41" s="426"/>
      <c r="L41" s="426"/>
      <c r="M41" s="278"/>
      <c r="N41" s="278"/>
      <c r="O41" s="278"/>
      <c r="Y41" s="300"/>
      <c r="Z41" s="301"/>
      <c r="AA41" s="301"/>
      <c r="AB41" s="301"/>
    </row>
    <row r="42" spans="3:44" ht="40.5" customHeight="1" x14ac:dyDescent="0.4">
      <c r="C42" s="384"/>
      <c r="D42" s="384"/>
      <c r="E42" s="384"/>
      <c r="F42" s="384"/>
      <c r="G42" s="426"/>
      <c r="H42" s="426"/>
      <c r="I42" s="426"/>
      <c r="J42" s="426"/>
      <c r="K42" s="426"/>
      <c r="L42" s="426"/>
      <c r="Q42" s="302"/>
      <c r="R42" s="302"/>
      <c r="S42" s="274"/>
      <c r="T42" s="274"/>
      <c r="U42" s="274"/>
    </row>
    <row r="43" spans="3:44" ht="96.75" customHeight="1" x14ac:dyDescent="0.25">
      <c r="C43" s="292"/>
      <c r="D43" s="424"/>
      <c r="E43" s="424"/>
      <c r="F43" s="418"/>
      <c r="G43" s="418"/>
      <c r="H43" s="418"/>
      <c r="I43" s="418"/>
      <c r="J43" s="419"/>
      <c r="K43" s="419"/>
      <c r="L43" s="419"/>
      <c r="M43" s="419"/>
      <c r="N43" s="303"/>
      <c r="O43" s="304"/>
      <c r="Q43" s="282"/>
      <c r="R43" s="284"/>
      <c r="S43" s="284"/>
      <c r="T43" s="284"/>
      <c r="U43" s="284"/>
      <c r="V43" s="284"/>
      <c r="W43" s="385"/>
      <c r="X43" s="385"/>
      <c r="Y43" s="377"/>
      <c r="Z43" s="385"/>
    </row>
    <row r="44" spans="3:44" ht="43.5" customHeight="1" x14ac:dyDescent="0.25">
      <c r="C44" s="292"/>
      <c r="D44" s="406"/>
      <c r="E44" s="406"/>
      <c r="F44" s="406"/>
      <c r="G44" s="406"/>
      <c r="H44" s="406"/>
      <c r="I44" s="406"/>
      <c r="J44" s="389"/>
      <c r="K44" s="389"/>
      <c r="L44" s="389"/>
      <c r="M44" s="389"/>
      <c r="N44" s="305"/>
      <c r="O44" s="305"/>
      <c r="Q44" s="306"/>
      <c r="R44" s="307"/>
      <c r="S44" s="307"/>
      <c r="T44" s="307"/>
      <c r="U44" s="307"/>
      <c r="V44" s="307"/>
      <c r="W44" s="420"/>
      <c r="X44" s="421"/>
      <c r="Y44" s="422"/>
      <c r="Z44" s="423"/>
      <c r="AA44" s="397"/>
      <c r="AB44" s="378"/>
      <c r="AC44" s="378"/>
      <c r="AD44" s="378"/>
      <c r="AE44" s="378"/>
      <c r="AF44" s="378"/>
      <c r="AG44" s="378"/>
      <c r="AH44" s="378"/>
      <c r="AI44" s="378"/>
      <c r="AJ44" s="378"/>
      <c r="AK44" s="378"/>
      <c r="AL44" s="378"/>
      <c r="AM44" s="378"/>
      <c r="AN44" s="378"/>
      <c r="AO44" s="378"/>
      <c r="AP44" s="378"/>
      <c r="AQ44" s="378"/>
      <c r="AR44" s="378"/>
    </row>
    <row r="45" spans="3:44" ht="42.75" customHeight="1" x14ac:dyDescent="0.25">
      <c r="C45" s="292"/>
      <c r="D45" s="406"/>
      <c r="E45" s="406"/>
      <c r="F45" s="406"/>
      <c r="G45" s="406"/>
      <c r="H45" s="406"/>
      <c r="I45" s="406"/>
      <c r="J45" s="389"/>
      <c r="K45" s="389"/>
      <c r="L45" s="389"/>
      <c r="M45" s="389"/>
      <c r="N45" s="305"/>
      <c r="O45" s="305"/>
      <c r="Q45" s="306"/>
      <c r="R45" s="307"/>
      <c r="S45" s="307"/>
      <c r="T45" s="307"/>
      <c r="U45" s="307"/>
      <c r="V45" s="307"/>
      <c r="W45" s="420"/>
      <c r="X45" s="421"/>
      <c r="Y45" s="422"/>
      <c r="Z45" s="423"/>
    </row>
    <row r="46" spans="3:44" ht="42.75" customHeight="1" x14ac:dyDescent="0.25">
      <c r="C46" s="292"/>
      <c r="D46" s="406"/>
      <c r="E46" s="406"/>
      <c r="F46" s="406"/>
      <c r="G46" s="406"/>
      <c r="H46" s="406"/>
      <c r="I46" s="406"/>
      <c r="J46" s="389"/>
      <c r="K46" s="389"/>
      <c r="L46" s="389"/>
      <c r="M46" s="389"/>
      <c r="N46" s="305"/>
      <c r="O46" s="305"/>
      <c r="Q46" s="306"/>
      <c r="R46" s="307"/>
      <c r="S46" s="307"/>
      <c r="T46" s="307"/>
      <c r="U46" s="307"/>
      <c r="V46" s="307"/>
      <c r="W46" s="420"/>
      <c r="X46" s="421"/>
      <c r="Y46" s="422"/>
      <c r="Z46" s="423"/>
    </row>
    <row r="47" spans="3:44" ht="42.75" customHeight="1" x14ac:dyDescent="0.25">
      <c r="C47" s="292"/>
      <c r="D47" s="406"/>
      <c r="E47" s="406"/>
      <c r="F47" s="406"/>
      <c r="G47" s="406"/>
      <c r="H47" s="406"/>
      <c r="I47" s="406"/>
      <c r="J47" s="389"/>
      <c r="K47" s="389"/>
      <c r="L47" s="389"/>
      <c r="M47" s="389"/>
      <c r="N47" s="305"/>
      <c r="O47" s="305"/>
      <c r="Q47" s="306"/>
      <c r="R47" s="307"/>
      <c r="S47" s="307"/>
      <c r="T47" s="307"/>
      <c r="U47" s="307"/>
      <c r="V47" s="307"/>
      <c r="W47" s="420"/>
      <c r="X47" s="421"/>
      <c r="Y47" s="422"/>
      <c r="Z47" s="423"/>
    </row>
    <row r="48" spans="3:44" ht="42.75" customHeight="1" x14ac:dyDescent="0.25">
      <c r="C48" s="292"/>
      <c r="D48" s="406"/>
      <c r="E48" s="406"/>
      <c r="F48" s="406"/>
      <c r="G48" s="406"/>
      <c r="H48" s="406"/>
      <c r="I48" s="406"/>
      <c r="J48" s="389"/>
      <c r="K48" s="389"/>
      <c r="L48" s="389"/>
      <c r="M48" s="389"/>
      <c r="N48" s="305"/>
      <c r="O48" s="305"/>
      <c r="Q48" s="306"/>
      <c r="R48" s="307"/>
      <c r="S48" s="307"/>
      <c r="T48" s="307"/>
      <c r="U48" s="307"/>
      <c r="V48" s="307"/>
      <c r="W48" s="420"/>
      <c r="X48" s="421"/>
      <c r="Y48" s="422"/>
      <c r="Z48" s="423"/>
    </row>
    <row r="49" spans="2:28" ht="42.75" customHeight="1" x14ac:dyDescent="0.25">
      <c r="C49" s="292"/>
      <c r="D49" s="406"/>
      <c r="E49" s="406"/>
      <c r="F49" s="406"/>
      <c r="G49" s="406"/>
      <c r="H49" s="406"/>
      <c r="I49" s="406"/>
      <c r="J49" s="389"/>
      <c r="K49" s="389"/>
      <c r="L49" s="389"/>
      <c r="M49" s="389"/>
      <c r="N49" s="305"/>
      <c r="O49" s="305"/>
      <c r="Q49" s="306"/>
      <c r="R49" s="307"/>
      <c r="S49" s="307"/>
      <c r="T49" s="307"/>
      <c r="U49" s="307"/>
      <c r="V49" s="307"/>
      <c r="W49" s="420"/>
      <c r="X49" s="421"/>
      <c r="Y49" s="422"/>
      <c r="Z49" s="423"/>
    </row>
    <row r="50" spans="2:28" ht="42.75" customHeight="1" x14ac:dyDescent="0.25">
      <c r="C50" s="292"/>
      <c r="D50" s="406"/>
      <c r="E50" s="406"/>
      <c r="F50" s="406"/>
      <c r="G50" s="406"/>
      <c r="H50" s="406"/>
      <c r="I50" s="406"/>
      <c r="J50" s="389"/>
      <c r="K50" s="389"/>
      <c r="L50" s="389"/>
      <c r="M50" s="389"/>
      <c r="N50" s="305"/>
      <c r="O50" s="305"/>
      <c r="Q50" s="306"/>
      <c r="R50" s="307"/>
      <c r="S50" s="307"/>
      <c r="T50" s="307"/>
      <c r="U50" s="307"/>
      <c r="V50" s="307"/>
      <c r="W50" s="420"/>
      <c r="X50" s="421"/>
      <c r="Y50" s="422"/>
      <c r="Z50" s="423"/>
    </row>
    <row r="51" spans="2:28" ht="42.75" customHeight="1" x14ac:dyDescent="0.25">
      <c r="C51" s="292"/>
      <c r="D51" s="406"/>
      <c r="E51" s="406"/>
      <c r="F51" s="406"/>
      <c r="G51" s="406"/>
      <c r="H51" s="406"/>
      <c r="I51" s="406"/>
      <c r="J51" s="389"/>
      <c r="K51" s="389"/>
      <c r="L51" s="389"/>
      <c r="M51" s="389"/>
      <c r="N51" s="305"/>
      <c r="O51" s="305"/>
      <c r="Q51" s="306"/>
      <c r="R51" s="307"/>
      <c r="S51" s="307"/>
      <c r="T51" s="307"/>
      <c r="U51" s="307"/>
      <c r="V51" s="307"/>
      <c r="W51" s="420"/>
      <c r="X51" s="421"/>
      <c r="Y51" s="422"/>
      <c r="Z51" s="423"/>
    </row>
    <row r="52" spans="2:28" ht="42.75" customHeight="1" x14ac:dyDescent="0.25">
      <c r="C52" s="292"/>
      <c r="D52" s="406"/>
      <c r="E52" s="406"/>
      <c r="F52" s="406"/>
      <c r="G52" s="406"/>
      <c r="H52" s="406"/>
      <c r="I52" s="406"/>
      <c r="J52" s="389"/>
      <c r="K52" s="389"/>
      <c r="L52" s="389"/>
      <c r="M52" s="389"/>
      <c r="N52" s="305"/>
      <c r="O52" s="305"/>
      <c r="Q52" s="306"/>
      <c r="R52" s="307"/>
      <c r="S52" s="307"/>
      <c r="T52" s="307"/>
      <c r="U52" s="307"/>
      <c r="V52" s="307"/>
      <c r="W52" s="420"/>
      <c r="X52" s="421"/>
      <c r="Y52" s="422"/>
      <c r="Z52" s="423"/>
    </row>
    <row r="53" spans="2:28" ht="42.75" customHeight="1" x14ac:dyDescent="0.25">
      <c r="C53" s="292"/>
      <c r="D53" s="406"/>
      <c r="E53" s="406"/>
      <c r="F53" s="406"/>
      <c r="G53" s="406"/>
      <c r="H53" s="406"/>
      <c r="I53" s="406"/>
      <c r="J53" s="389"/>
      <c r="K53" s="389"/>
      <c r="L53" s="389"/>
      <c r="M53" s="389"/>
      <c r="N53" s="305"/>
      <c r="O53" s="305"/>
      <c r="Q53" s="306"/>
      <c r="R53" s="307"/>
      <c r="S53" s="307"/>
      <c r="T53" s="307"/>
      <c r="U53" s="307"/>
      <c r="V53" s="307"/>
      <c r="W53" s="420"/>
      <c r="X53" s="421"/>
      <c r="Y53" s="422"/>
      <c r="Z53" s="423"/>
    </row>
    <row r="54" spans="2:28" x14ac:dyDescent="0.25">
      <c r="D54" s="270"/>
      <c r="I54" s="268"/>
      <c r="Q54" s="308"/>
      <c r="R54" s="229"/>
      <c r="S54" s="229"/>
      <c r="AA54" s="301"/>
      <c r="AB54" s="301"/>
    </row>
    <row r="55" spans="2:28" ht="30.75" customHeight="1" x14ac:dyDescent="0.25">
      <c r="C55" s="309"/>
      <c r="D55" s="310"/>
      <c r="E55" s="310"/>
      <c r="F55" s="310"/>
      <c r="Q55" s="229"/>
      <c r="R55" s="229"/>
      <c r="S55" s="229"/>
      <c r="V55" s="301"/>
      <c r="W55" s="301"/>
      <c r="X55" s="311"/>
      <c r="Y55" s="415"/>
      <c r="Z55" s="416"/>
      <c r="AA55" s="301"/>
      <c r="AB55" s="301"/>
    </row>
    <row r="56" spans="2:28" x14ac:dyDescent="0.25">
      <c r="D56" s="270"/>
      <c r="I56" s="268"/>
      <c r="Q56" s="229"/>
      <c r="R56" s="229"/>
      <c r="S56" s="229"/>
      <c r="AA56" s="301"/>
      <c r="AB56" s="301"/>
    </row>
    <row r="57" spans="2:28" ht="15.5" x14ac:dyDescent="0.25">
      <c r="B57" s="312"/>
      <c r="C57" s="417"/>
      <c r="D57" s="417"/>
      <c r="E57" s="417"/>
      <c r="F57" s="417"/>
      <c r="G57" s="417"/>
      <c r="K57" s="301"/>
      <c r="Q57" s="301"/>
      <c r="R57" s="301"/>
      <c r="S57" s="301"/>
      <c r="T57" s="301"/>
      <c r="U57" s="301"/>
      <c r="W57" s="313"/>
      <c r="AA57" s="301"/>
      <c r="AB57" s="301"/>
    </row>
    <row r="58" spans="2:28" ht="13" x14ac:dyDescent="0.25">
      <c r="B58" s="312"/>
      <c r="C58" s="301"/>
      <c r="D58" s="301"/>
      <c r="E58" s="301"/>
      <c r="F58" s="301"/>
      <c r="G58" s="301"/>
      <c r="H58" s="301"/>
      <c r="I58" s="301"/>
      <c r="J58" s="301"/>
      <c r="K58" s="301"/>
      <c r="Q58" s="301"/>
      <c r="R58" s="301"/>
      <c r="S58" s="301"/>
      <c r="T58" s="301"/>
      <c r="U58" s="301"/>
      <c r="V58" s="412"/>
      <c r="W58" s="411"/>
      <c r="X58" s="411"/>
      <c r="Y58" s="314"/>
      <c r="Z58" s="315"/>
      <c r="AA58" s="301"/>
      <c r="AB58" s="301"/>
    </row>
    <row r="59" spans="2:28" ht="13" x14ac:dyDescent="0.25">
      <c r="B59" s="312"/>
      <c r="C59" s="418"/>
      <c r="D59" s="418"/>
      <c r="E59" s="418"/>
      <c r="F59" s="316"/>
      <c r="G59" s="419"/>
      <c r="H59" s="419"/>
      <c r="I59" s="419"/>
      <c r="J59" s="419"/>
      <c r="K59" s="419"/>
      <c r="L59" s="419"/>
      <c r="M59" s="419"/>
      <c r="N59" s="304"/>
      <c r="O59" s="304"/>
      <c r="Q59" s="282"/>
      <c r="R59" s="284"/>
      <c r="S59" s="284"/>
      <c r="T59" s="284"/>
      <c r="U59" s="284"/>
      <c r="V59" s="284"/>
      <c r="W59" s="385"/>
      <c r="X59" s="385"/>
      <c r="Y59" s="377"/>
      <c r="Z59" s="385"/>
      <c r="AA59" s="301"/>
      <c r="AB59" s="301"/>
    </row>
    <row r="60" spans="2:28" x14ac:dyDescent="0.25">
      <c r="B60" s="312"/>
      <c r="C60" s="406"/>
      <c r="D60" s="406"/>
      <c r="E60" s="406"/>
      <c r="F60" s="317"/>
      <c r="G60" s="406"/>
      <c r="H60" s="406"/>
      <c r="I60" s="406"/>
      <c r="J60" s="406"/>
      <c r="K60" s="406"/>
      <c r="L60" s="406"/>
      <c r="M60" s="406"/>
      <c r="N60" s="305"/>
      <c r="O60" s="305"/>
      <c r="Q60" s="306"/>
      <c r="R60" s="307"/>
      <c r="S60" s="307"/>
      <c r="T60" s="307"/>
      <c r="U60" s="307"/>
      <c r="V60" s="307"/>
      <c r="W60" s="407"/>
      <c r="X60" s="408"/>
      <c r="Y60" s="409"/>
      <c r="Z60" s="410"/>
      <c r="AA60" s="301"/>
      <c r="AB60" s="301"/>
    </row>
    <row r="61" spans="2:28" ht="13" x14ac:dyDescent="0.25">
      <c r="B61" s="312"/>
      <c r="C61" s="318"/>
      <c r="D61" s="318"/>
      <c r="E61" s="318"/>
      <c r="F61" s="301"/>
      <c r="G61" s="318"/>
      <c r="H61" s="318"/>
      <c r="I61" s="318"/>
      <c r="J61" s="318"/>
      <c r="K61" s="318"/>
      <c r="L61" s="298"/>
      <c r="M61" s="298"/>
      <c r="Q61" s="319"/>
      <c r="R61" s="301"/>
      <c r="S61" s="301"/>
      <c r="T61" s="301"/>
      <c r="U61" s="301"/>
      <c r="V61" s="412"/>
      <c r="W61" s="411"/>
      <c r="X61" s="411"/>
      <c r="Y61" s="314"/>
      <c r="Z61" s="315"/>
      <c r="AA61" s="301"/>
      <c r="AB61" s="301"/>
    </row>
    <row r="62" spans="2:28" x14ac:dyDescent="0.25">
      <c r="B62" s="312"/>
      <c r="C62" s="406"/>
      <c r="D62" s="406"/>
      <c r="E62" s="406"/>
      <c r="F62" s="317"/>
      <c r="G62" s="406"/>
      <c r="H62" s="406"/>
      <c r="I62" s="406"/>
      <c r="J62" s="406"/>
      <c r="K62" s="406"/>
      <c r="L62" s="406"/>
      <c r="M62" s="406"/>
      <c r="N62" s="305"/>
      <c r="O62" s="305"/>
      <c r="Q62" s="306"/>
      <c r="R62" s="307"/>
      <c r="S62" s="307"/>
      <c r="T62" s="307"/>
      <c r="U62" s="307"/>
      <c r="V62" s="307"/>
      <c r="W62" s="407"/>
      <c r="X62" s="408"/>
      <c r="Y62" s="409"/>
      <c r="Z62" s="410"/>
      <c r="AA62" s="301"/>
      <c r="AB62" s="301"/>
    </row>
    <row r="63" spans="2:28" ht="13" x14ac:dyDescent="0.25">
      <c r="B63" s="312"/>
      <c r="C63" s="318"/>
      <c r="D63" s="318"/>
      <c r="E63" s="318"/>
      <c r="F63" s="301"/>
      <c r="G63" s="318"/>
      <c r="H63" s="318"/>
      <c r="I63" s="318"/>
      <c r="J63" s="318"/>
      <c r="K63" s="318"/>
      <c r="L63" s="298"/>
      <c r="M63" s="298"/>
      <c r="Q63" s="301"/>
      <c r="R63" s="301"/>
      <c r="S63" s="301"/>
      <c r="T63" s="301"/>
      <c r="U63" s="301"/>
      <c r="V63" s="412"/>
      <c r="W63" s="411"/>
      <c r="X63" s="411"/>
      <c r="Y63" s="314"/>
      <c r="Z63" s="315"/>
      <c r="AA63" s="301"/>
      <c r="AB63" s="301"/>
    </row>
    <row r="64" spans="2:28" x14ac:dyDescent="0.25">
      <c r="B64" s="312"/>
      <c r="C64" s="406"/>
      <c r="D64" s="406"/>
      <c r="E64" s="406"/>
      <c r="F64" s="317"/>
      <c r="G64" s="406"/>
      <c r="H64" s="406"/>
      <c r="I64" s="406"/>
      <c r="J64" s="406"/>
      <c r="K64" s="406"/>
      <c r="L64" s="406"/>
      <c r="M64" s="406"/>
      <c r="N64" s="305"/>
      <c r="O64" s="305"/>
      <c r="Q64" s="306"/>
      <c r="R64" s="307"/>
      <c r="S64" s="307"/>
      <c r="T64" s="307"/>
      <c r="U64" s="307"/>
      <c r="V64" s="307"/>
      <c r="W64" s="407"/>
      <c r="X64" s="408"/>
      <c r="Y64" s="409"/>
      <c r="Z64" s="410"/>
      <c r="AA64" s="301"/>
      <c r="AB64" s="301"/>
    </row>
    <row r="65" spans="2:45" ht="13" x14ac:dyDescent="0.25">
      <c r="B65" s="312"/>
      <c r="C65" s="318"/>
      <c r="D65" s="318"/>
      <c r="E65" s="318"/>
      <c r="F65" s="301"/>
      <c r="G65" s="318"/>
      <c r="H65" s="318"/>
      <c r="I65" s="318"/>
      <c r="J65" s="318"/>
      <c r="K65" s="318"/>
      <c r="L65" s="298"/>
      <c r="M65" s="298"/>
      <c r="Q65" s="301"/>
      <c r="R65" s="301"/>
      <c r="S65" s="301"/>
      <c r="T65" s="301"/>
      <c r="U65" s="301"/>
      <c r="V65" s="412"/>
      <c r="W65" s="411"/>
      <c r="X65" s="411"/>
      <c r="Y65" s="314"/>
      <c r="Z65" s="315"/>
      <c r="AA65" s="301"/>
      <c r="AB65" s="301"/>
    </row>
    <row r="66" spans="2:45" x14ac:dyDescent="0.25">
      <c r="B66" s="312"/>
      <c r="C66" s="406"/>
      <c r="D66" s="406"/>
      <c r="E66" s="406"/>
      <c r="F66" s="317"/>
      <c r="G66" s="406"/>
      <c r="H66" s="406"/>
      <c r="I66" s="406"/>
      <c r="J66" s="406"/>
      <c r="K66" s="406"/>
      <c r="L66" s="406"/>
      <c r="M66" s="406"/>
      <c r="N66" s="305"/>
      <c r="O66" s="305"/>
      <c r="Q66" s="306"/>
      <c r="R66" s="307"/>
      <c r="S66" s="307"/>
      <c r="T66" s="307"/>
      <c r="U66" s="307"/>
      <c r="V66" s="307"/>
      <c r="W66" s="407"/>
      <c r="X66" s="408"/>
      <c r="Y66" s="409"/>
      <c r="Z66" s="410"/>
      <c r="AA66" s="301"/>
      <c r="AB66" s="301"/>
    </row>
    <row r="67" spans="2:45" ht="13" x14ac:dyDescent="0.25">
      <c r="B67" s="312"/>
      <c r="C67" s="318"/>
      <c r="D67" s="318"/>
      <c r="E67" s="318"/>
      <c r="F67" s="301"/>
      <c r="G67" s="318"/>
      <c r="H67" s="318"/>
      <c r="I67" s="318"/>
      <c r="J67" s="318"/>
      <c r="K67" s="318"/>
      <c r="L67" s="298"/>
      <c r="M67" s="298"/>
      <c r="Q67" s="301"/>
      <c r="R67" s="301"/>
      <c r="S67" s="301"/>
      <c r="T67" s="301"/>
      <c r="U67" s="301"/>
      <c r="V67" s="413"/>
      <c r="W67" s="414"/>
      <c r="X67" s="414"/>
      <c r="Y67" s="314"/>
      <c r="Z67" s="315"/>
      <c r="AA67" s="301"/>
      <c r="AB67" s="301"/>
    </row>
    <row r="68" spans="2:45" x14ac:dyDescent="0.25">
      <c r="B68" s="312"/>
      <c r="C68" s="406"/>
      <c r="D68" s="406"/>
      <c r="E68" s="406"/>
      <c r="F68" s="317"/>
      <c r="G68" s="406"/>
      <c r="H68" s="406"/>
      <c r="I68" s="406"/>
      <c r="J68" s="406"/>
      <c r="K68" s="406"/>
      <c r="L68" s="406"/>
      <c r="M68" s="406"/>
      <c r="N68" s="305"/>
      <c r="O68" s="305"/>
      <c r="Q68" s="306"/>
      <c r="R68" s="307"/>
      <c r="S68" s="307"/>
      <c r="T68" s="307"/>
      <c r="U68" s="307"/>
      <c r="V68" s="307"/>
      <c r="W68" s="407"/>
      <c r="X68" s="408"/>
      <c r="Y68" s="409"/>
      <c r="Z68" s="410"/>
      <c r="AA68" s="301"/>
      <c r="AB68" s="301"/>
    </row>
    <row r="69" spans="2:45" ht="13" x14ac:dyDescent="0.25">
      <c r="B69" s="312"/>
      <c r="C69" s="318"/>
      <c r="D69" s="318"/>
      <c r="E69" s="318"/>
      <c r="F69" s="301"/>
      <c r="G69" s="318"/>
      <c r="H69" s="318"/>
      <c r="I69" s="318"/>
      <c r="J69" s="318"/>
      <c r="K69" s="318"/>
      <c r="L69" s="298"/>
      <c r="M69" s="298"/>
      <c r="Q69" s="301"/>
      <c r="R69" s="301"/>
      <c r="S69" s="301"/>
      <c r="T69" s="301"/>
      <c r="U69" s="301"/>
      <c r="V69" s="412"/>
      <c r="W69" s="411"/>
      <c r="X69" s="411"/>
      <c r="Y69" s="314"/>
      <c r="Z69" s="315"/>
      <c r="AA69" s="301"/>
      <c r="AB69" s="301"/>
    </row>
    <row r="70" spans="2:45" x14ac:dyDescent="0.25">
      <c r="B70" s="312"/>
      <c r="C70" s="406"/>
      <c r="D70" s="406"/>
      <c r="E70" s="406"/>
      <c r="F70" s="317"/>
      <c r="G70" s="406"/>
      <c r="H70" s="406"/>
      <c r="I70" s="406"/>
      <c r="J70" s="406"/>
      <c r="K70" s="406"/>
      <c r="L70" s="406"/>
      <c r="M70" s="406"/>
      <c r="N70" s="305"/>
      <c r="O70" s="305"/>
      <c r="Q70" s="306"/>
      <c r="R70" s="307"/>
      <c r="S70" s="307"/>
      <c r="T70" s="307"/>
      <c r="U70" s="307"/>
      <c r="V70" s="307"/>
      <c r="W70" s="407"/>
      <c r="X70" s="408"/>
      <c r="Y70" s="409"/>
      <c r="Z70" s="410"/>
      <c r="AA70" s="301"/>
      <c r="AB70" s="301"/>
    </row>
    <row r="71" spans="2:45" ht="13" x14ac:dyDescent="0.25">
      <c r="B71" s="312"/>
      <c r="C71" s="318"/>
      <c r="D71" s="318"/>
      <c r="E71" s="318"/>
      <c r="F71" s="301"/>
      <c r="G71" s="318"/>
      <c r="H71" s="318"/>
      <c r="I71" s="318"/>
      <c r="J71" s="318"/>
      <c r="K71" s="318"/>
      <c r="L71" s="298"/>
      <c r="M71" s="298"/>
      <c r="Q71" s="301"/>
      <c r="R71" s="301"/>
      <c r="S71" s="301"/>
      <c r="T71" s="301"/>
      <c r="U71" s="301"/>
      <c r="V71" s="412"/>
      <c r="W71" s="411"/>
      <c r="X71" s="411"/>
      <c r="Y71" s="314"/>
      <c r="Z71" s="315"/>
      <c r="AA71" s="301"/>
      <c r="AB71" s="301"/>
    </row>
    <row r="72" spans="2:45" x14ac:dyDescent="0.25">
      <c r="B72" s="312"/>
      <c r="C72" s="406"/>
      <c r="D72" s="406"/>
      <c r="E72" s="406"/>
      <c r="F72" s="317"/>
      <c r="G72" s="406"/>
      <c r="H72" s="406"/>
      <c r="I72" s="406"/>
      <c r="J72" s="406"/>
      <c r="K72" s="406"/>
      <c r="L72" s="406"/>
      <c r="M72" s="406"/>
      <c r="N72" s="305"/>
      <c r="O72" s="305"/>
      <c r="Q72" s="306"/>
      <c r="R72" s="307"/>
      <c r="S72" s="307"/>
      <c r="T72" s="307"/>
      <c r="U72" s="307"/>
      <c r="V72" s="307"/>
      <c r="W72" s="407"/>
      <c r="X72" s="408"/>
      <c r="Y72" s="409"/>
      <c r="Z72" s="410"/>
      <c r="AA72" s="301"/>
      <c r="AB72" s="301"/>
    </row>
    <row r="73" spans="2:45" ht="13" x14ac:dyDescent="0.25">
      <c r="B73" s="312"/>
      <c r="C73" s="301"/>
      <c r="D73" s="301"/>
      <c r="E73" s="301"/>
      <c r="F73" s="301"/>
      <c r="G73" s="301"/>
      <c r="H73" s="301"/>
      <c r="I73" s="301"/>
      <c r="J73" s="301"/>
      <c r="K73" s="301"/>
      <c r="Q73" s="301"/>
      <c r="R73" s="301"/>
      <c r="S73" s="301"/>
      <c r="T73" s="320"/>
      <c r="U73" s="320"/>
      <c r="V73" s="411"/>
      <c r="W73" s="411"/>
      <c r="X73" s="411"/>
      <c r="Y73" s="314"/>
      <c r="Z73" s="321"/>
      <c r="AA73" s="320"/>
      <c r="AB73" s="301"/>
    </row>
    <row r="74" spans="2:45" ht="13" x14ac:dyDescent="0.25">
      <c r="B74" s="312"/>
      <c r="C74" s="301"/>
      <c r="D74" s="301"/>
      <c r="E74" s="301"/>
      <c r="F74" s="301"/>
      <c r="G74" s="301"/>
      <c r="H74" s="301"/>
      <c r="I74" s="301"/>
      <c r="J74" s="301"/>
      <c r="K74" s="301"/>
      <c r="Q74" s="301"/>
      <c r="R74" s="301"/>
      <c r="S74" s="301"/>
      <c r="T74" s="320"/>
      <c r="U74" s="320"/>
      <c r="X74" s="311"/>
      <c r="Y74" s="399"/>
      <c r="Z74" s="399"/>
      <c r="AA74" s="320"/>
      <c r="AB74" s="301"/>
    </row>
    <row r="75" spans="2:45" ht="13" x14ac:dyDescent="0.25">
      <c r="B75" s="312"/>
      <c r="C75" s="301"/>
      <c r="D75" s="301"/>
      <c r="E75" s="301"/>
      <c r="F75" s="301"/>
      <c r="G75" s="301"/>
      <c r="H75" s="301"/>
      <c r="I75" s="301"/>
      <c r="J75" s="301"/>
      <c r="K75" s="301"/>
      <c r="Q75" s="301"/>
      <c r="R75" s="301"/>
      <c r="S75" s="301"/>
      <c r="T75" s="320"/>
      <c r="U75" s="320"/>
      <c r="Y75" s="314"/>
      <c r="Z75" s="321"/>
      <c r="AA75" s="320"/>
      <c r="AB75" s="301"/>
    </row>
    <row r="76" spans="2:45" ht="32.25" customHeight="1" x14ac:dyDescent="0.25">
      <c r="B76" s="312"/>
      <c r="C76" s="301"/>
      <c r="D76" s="301"/>
      <c r="E76" s="301"/>
      <c r="F76" s="301"/>
      <c r="G76" s="301"/>
      <c r="H76" s="301"/>
      <c r="I76" s="301"/>
      <c r="J76" s="301"/>
      <c r="K76" s="301"/>
      <c r="Q76" s="301"/>
      <c r="R76" s="301"/>
      <c r="S76" s="301"/>
      <c r="T76" s="320"/>
      <c r="U76" s="320"/>
      <c r="X76" s="314"/>
      <c r="Y76" s="399"/>
      <c r="Z76" s="399"/>
      <c r="AA76" s="320"/>
      <c r="AB76" s="301"/>
    </row>
    <row r="77" spans="2:45" ht="32.25" customHeight="1" x14ac:dyDescent="0.25">
      <c r="B77" s="312"/>
      <c r="C77" s="301"/>
      <c r="D77" s="301"/>
      <c r="E77" s="301"/>
      <c r="F77" s="301"/>
      <c r="G77" s="301"/>
      <c r="H77" s="301"/>
      <c r="I77" s="301"/>
      <c r="J77" s="301"/>
      <c r="K77" s="301"/>
      <c r="Q77" s="301"/>
      <c r="R77" s="301"/>
      <c r="S77" s="301"/>
      <c r="T77" s="320"/>
      <c r="U77" s="320"/>
      <c r="AA77" s="320"/>
      <c r="AB77" s="301"/>
    </row>
    <row r="78" spans="2:45" ht="19.5" customHeight="1" x14ac:dyDescent="0.25">
      <c r="C78" s="322"/>
      <c r="G78" s="266"/>
      <c r="L78" s="322"/>
      <c r="O78" s="266"/>
      <c r="AG78" s="269"/>
      <c r="AH78" s="269"/>
      <c r="AI78" s="269"/>
      <c r="AJ78" s="269"/>
      <c r="AK78" s="269"/>
      <c r="AL78" s="269"/>
      <c r="AM78" s="269"/>
      <c r="AN78" s="269"/>
      <c r="AO78" s="269"/>
      <c r="AP78" s="269"/>
      <c r="AQ78" s="269"/>
      <c r="AR78" s="269"/>
      <c r="AS78" s="269"/>
    </row>
    <row r="79" spans="2:45" ht="28.5" customHeight="1" x14ac:dyDescent="0.25">
      <c r="B79" s="312"/>
      <c r="C79" s="400"/>
      <c r="D79" s="400"/>
      <c r="E79" s="400"/>
      <c r="F79" s="400"/>
      <c r="G79" s="400"/>
      <c r="H79" s="400"/>
      <c r="I79" s="400"/>
      <c r="J79" s="400"/>
      <c r="K79" s="400"/>
      <c r="N79" s="266"/>
      <c r="O79" s="298"/>
      <c r="Q79" s="301"/>
      <c r="R79" s="301"/>
      <c r="S79" s="301"/>
      <c r="T79" s="320"/>
      <c r="U79" s="320"/>
      <c r="V79" s="320"/>
      <c r="W79" s="320"/>
      <c r="X79" s="320"/>
      <c r="Y79" s="314"/>
      <c r="Z79" s="321"/>
      <c r="AA79" s="320"/>
      <c r="AB79" s="301"/>
    </row>
    <row r="80" spans="2:45" ht="24.75" hidden="1" customHeight="1" x14ac:dyDescent="0.25">
      <c r="B80" s="324"/>
      <c r="C80" s="401"/>
      <c r="D80" s="401"/>
      <c r="E80" s="401"/>
      <c r="F80" s="401"/>
      <c r="G80" s="401"/>
      <c r="H80" s="401"/>
      <c r="I80" s="401"/>
      <c r="J80" s="401"/>
      <c r="K80" s="401"/>
      <c r="L80" s="266"/>
      <c r="M80" s="298"/>
      <c r="N80" s="298"/>
      <c r="O80" s="298"/>
      <c r="Q80" s="301"/>
      <c r="R80" s="301"/>
      <c r="S80" s="301"/>
      <c r="T80" s="301"/>
      <c r="U80" s="301"/>
      <c r="V80" s="301"/>
      <c r="W80" s="301"/>
      <c r="X80" s="301"/>
      <c r="Y80" s="314"/>
      <c r="Z80" s="315"/>
      <c r="AA80" s="301"/>
      <c r="AB80" s="301"/>
    </row>
    <row r="81" spans="2:35" ht="17.25" customHeight="1" x14ac:dyDescent="0.25">
      <c r="B81" s="312">
        <v>1</v>
      </c>
      <c r="C81" s="323"/>
      <c r="D81" s="323"/>
      <c r="E81" s="323"/>
      <c r="F81" s="323"/>
      <c r="G81" s="287"/>
      <c r="H81" s="323"/>
      <c r="I81" s="323"/>
      <c r="J81" s="323"/>
      <c r="K81" s="301"/>
      <c r="Q81" s="301"/>
      <c r="R81" s="301"/>
      <c r="S81" s="301"/>
      <c r="T81" s="301"/>
      <c r="U81" s="301"/>
      <c r="W81" s="301"/>
      <c r="X81" s="301"/>
      <c r="Y81" s="314"/>
      <c r="Z81" s="315"/>
      <c r="AA81" s="301"/>
      <c r="AB81" s="301"/>
    </row>
    <row r="82" spans="2:35" ht="17.25" customHeight="1" x14ac:dyDescent="0.25">
      <c r="B82" s="312">
        <v>1</v>
      </c>
      <c r="F82" s="402"/>
      <c r="G82" s="402"/>
      <c r="H82" s="402"/>
      <c r="I82" s="402"/>
      <c r="J82" s="402"/>
      <c r="K82" s="301"/>
      <c r="L82" s="266"/>
      <c r="Q82" s="301"/>
      <c r="R82" s="301"/>
      <c r="S82" s="301"/>
      <c r="T82" s="301"/>
      <c r="U82" s="301"/>
      <c r="V82" s="301"/>
      <c r="W82" s="301"/>
      <c r="X82" s="301"/>
      <c r="Y82" s="314"/>
      <c r="Z82" s="315"/>
      <c r="AB82" s="301"/>
      <c r="AC82" s="301"/>
    </row>
    <row r="83" spans="2:35" ht="8.25" customHeight="1" x14ac:dyDescent="0.25">
      <c r="B83" s="312">
        <v>1</v>
      </c>
      <c r="K83" s="301"/>
      <c r="Q83" s="301"/>
      <c r="R83" s="301"/>
      <c r="S83" s="301"/>
      <c r="T83" s="301"/>
      <c r="U83" s="301"/>
      <c r="V83" s="301"/>
      <c r="W83" s="301"/>
      <c r="X83" s="301"/>
      <c r="Y83" s="314"/>
      <c r="Z83" s="315"/>
      <c r="AB83" s="301"/>
      <c r="AC83" s="301"/>
    </row>
    <row r="84" spans="2:35" ht="27.75" customHeight="1" x14ac:dyDescent="0.25">
      <c r="B84" s="312">
        <v>1</v>
      </c>
      <c r="C84" s="403"/>
      <c r="D84" s="380"/>
      <c r="E84" s="380"/>
      <c r="M84" s="404"/>
      <c r="N84" s="385"/>
      <c r="O84" s="385"/>
      <c r="Q84" s="301"/>
      <c r="R84" s="301"/>
      <c r="S84" s="301"/>
      <c r="T84" s="301"/>
      <c r="U84" s="301"/>
      <c r="V84" s="301"/>
      <c r="W84" s="301"/>
      <c r="X84" s="301"/>
      <c r="Y84" s="314"/>
      <c r="Z84" s="315"/>
      <c r="AA84" s="301"/>
      <c r="AB84" s="301"/>
    </row>
    <row r="85" spans="2:35" ht="33.75" customHeight="1" x14ac:dyDescent="0.25">
      <c r="B85" s="312">
        <v>1</v>
      </c>
      <c r="C85" s="405"/>
      <c r="D85" s="389"/>
      <c r="E85" s="389"/>
      <c r="F85" s="389"/>
      <c r="G85" s="389"/>
      <c r="H85" s="389"/>
      <c r="I85" s="389"/>
      <c r="J85" s="389"/>
      <c r="K85" s="389"/>
      <c r="M85" s="385"/>
      <c r="N85" s="385"/>
      <c r="O85" s="385"/>
      <c r="Q85" s="301"/>
      <c r="R85" s="301"/>
      <c r="S85" s="301"/>
      <c r="T85" s="301"/>
      <c r="U85" s="301"/>
      <c r="V85" s="301"/>
      <c r="W85" s="301"/>
      <c r="X85" s="301"/>
      <c r="Y85" s="314"/>
      <c r="Z85" s="315"/>
      <c r="AA85" s="301"/>
      <c r="AB85" s="301"/>
    </row>
    <row r="86" spans="2:35" ht="17.25" customHeight="1" x14ac:dyDescent="0.25">
      <c r="B86" s="312">
        <v>1</v>
      </c>
      <c r="C86" s="400"/>
      <c r="D86" s="400"/>
      <c r="E86" s="400"/>
      <c r="G86" s="274"/>
      <c r="H86" s="274"/>
      <c r="I86" s="274"/>
      <c r="J86" s="274"/>
      <c r="K86" s="301"/>
      <c r="M86" s="385"/>
      <c r="N86" s="385"/>
      <c r="O86" s="385"/>
      <c r="Q86" s="301"/>
      <c r="R86" s="301"/>
      <c r="S86" s="301"/>
      <c r="T86" s="301"/>
      <c r="U86" s="301"/>
      <c r="V86" s="301"/>
      <c r="W86" s="301"/>
      <c r="X86" s="301"/>
      <c r="Y86" s="314"/>
      <c r="Z86" s="315"/>
      <c r="AA86" s="301"/>
      <c r="AB86" s="301"/>
    </row>
    <row r="87" spans="2:35" ht="25.5" customHeight="1" x14ac:dyDescent="0.25">
      <c r="B87" s="312">
        <v>1</v>
      </c>
      <c r="C87" s="401"/>
      <c r="D87" s="401"/>
      <c r="E87" s="401"/>
      <c r="F87" s="401"/>
      <c r="G87" s="401"/>
      <c r="H87" s="401"/>
      <c r="I87" s="401"/>
      <c r="J87" s="401"/>
      <c r="K87" s="401"/>
      <c r="M87" s="385"/>
      <c r="N87" s="385"/>
      <c r="O87" s="385"/>
      <c r="Q87" s="266"/>
      <c r="R87" s="301"/>
      <c r="S87" s="301"/>
      <c r="T87" s="301"/>
      <c r="U87" s="301"/>
      <c r="V87" s="301"/>
      <c r="W87" s="301"/>
      <c r="X87" s="301"/>
      <c r="Y87" s="314"/>
      <c r="Z87" s="315"/>
      <c r="AA87" s="301"/>
      <c r="AB87" s="301"/>
    </row>
    <row r="88" spans="2:35" ht="25.5" customHeight="1" x14ac:dyDescent="0.25">
      <c r="B88" s="312"/>
      <c r="C88" s="312"/>
      <c r="D88" s="312"/>
      <c r="E88" s="312"/>
      <c r="F88" s="312"/>
      <c r="G88" s="312"/>
      <c r="H88" s="312"/>
      <c r="I88" s="312"/>
      <c r="J88" s="312"/>
      <c r="K88" s="312"/>
      <c r="M88" s="287"/>
      <c r="N88" s="287"/>
      <c r="O88" s="287"/>
      <c r="Q88" s="266"/>
      <c r="R88" s="301"/>
      <c r="S88" s="301"/>
      <c r="T88" s="301"/>
      <c r="U88" s="301"/>
      <c r="V88" s="301"/>
      <c r="W88" s="301"/>
      <c r="X88" s="301"/>
      <c r="Y88" s="314"/>
      <c r="Z88" s="315"/>
      <c r="AA88" s="301"/>
      <c r="AB88" s="301"/>
    </row>
    <row r="89" spans="2:35" ht="18.75" customHeight="1" x14ac:dyDescent="0.25">
      <c r="B89" s="312"/>
      <c r="C89" s="395"/>
      <c r="D89" s="381"/>
      <c r="E89" s="381"/>
      <c r="F89" s="381"/>
      <c r="G89" s="381"/>
      <c r="H89" s="381"/>
      <c r="I89" s="381"/>
      <c r="J89" s="381"/>
      <c r="K89" s="381"/>
      <c r="M89" s="287"/>
      <c r="N89" s="287"/>
      <c r="O89" s="287"/>
      <c r="R89" s="301"/>
      <c r="S89" s="301"/>
      <c r="T89" s="301"/>
      <c r="U89" s="301"/>
      <c r="V89" s="301"/>
      <c r="W89" s="301"/>
      <c r="X89" s="301"/>
      <c r="Y89" s="314"/>
      <c r="Z89" s="315"/>
      <c r="AA89" s="301"/>
      <c r="AB89" s="301"/>
    </row>
    <row r="90" spans="2:35" ht="25.5" customHeight="1" x14ac:dyDescent="0.25">
      <c r="B90" s="312"/>
      <c r="C90" s="395"/>
      <c r="D90" s="388"/>
      <c r="E90" s="388"/>
      <c r="F90" s="388"/>
      <c r="G90" s="388"/>
      <c r="H90" s="388"/>
      <c r="I90" s="388"/>
      <c r="J90" s="388"/>
      <c r="K90" s="388"/>
      <c r="M90" s="287"/>
      <c r="N90" s="287"/>
      <c r="O90" s="287"/>
      <c r="R90" s="301"/>
      <c r="S90" s="301"/>
      <c r="T90" s="301"/>
      <c r="U90" s="301"/>
      <c r="V90" s="301"/>
      <c r="W90" s="301"/>
      <c r="X90" s="301"/>
      <c r="Y90" s="314"/>
      <c r="Z90" s="315"/>
      <c r="AA90" s="301"/>
      <c r="AB90" s="301"/>
    </row>
    <row r="91" spans="2:35" ht="17.25" customHeight="1" x14ac:dyDescent="0.25">
      <c r="B91" s="312"/>
      <c r="C91" s="388"/>
      <c r="D91" s="388"/>
      <c r="E91" s="388"/>
      <c r="F91" s="388"/>
      <c r="G91" s="388"/>
      <c r="H91" s="388"/>
      <c r="I91" s="388"/>
      <c r="J91" s="388"/>
      <c r="K91" s="388"/>
      <c r="L91" s="396"/>
      <c r="M91" s="397"/>
      <c r="N91" s="378"/>
      <c r="O91" s="378"/>
      <c r="Q91" s="301"/>
      <c r="R91" s="301"/>
      <c r="S91" s="301"/>
      <c r="T91" s="301"/>
      <c r="U91" s="301"/>
      <c r="V91" s="301"/>
      <c r="W91" s="301"/>
      <c r="X91" s="301"/>
      <c r="Y91" s="314"/>
      <c r="Z91" s="315"/>
      <c r="AA91" s="301"/>
      <c r="AB91" s="301"/>
    </row>
    <row r="92" spans="2:35" ht="17.25" customHeight="1" x14ac:dyDescent="0.25">
      <c r="B92" s="312"/>
      <c r="C92" s="326"/>
      <c r="L92" s="396"/>
      <c r="M92" s="397"/>
      <c r="N92" s="378"/>
      <c r="O92" s="378"/>
      <c r="Q92" s="301"/>
      <c r="R92" s="301"/>
      <c r="S92" s="301"/>
      <c r="T92" s="301"/>
      <c r="U92" s="301"/>
      <c r="V92" s="301"/>
      <c r="W92" s="301"/>
      <c r="X92" s="301"/>
      <c r="Y92" s="314"/>
      <c r="Z92" s="315"/>
      <c r="AA92" s="301"/>
      <c r="AB92" s="301"/>
    </row>
    <row r="93" spans="2:35" ht="20.25" customHeight="1" x14ac:dyDescent="0.25">
      <c r="B93" s="312"/>
      <c r="C93" s="384"/>
      <c r="D93" s="384"/>
      <c r="E93" s="384"/>
      <c r="F93" s="384"/>
      <c r="G93" s="384"/>
      <c r="H93" s="266"/>
      <c r="K93" s="301"/>
      <c r="L93" s="396"/>
      <c r="M93" s="378"/>
      <c r="N93" s="378"/>
      <c r="O93" s="378"/>
      <c r="Q93" s="322"/>
      <c r="Y93" s="314"/>
      <c r="Z93" s="315"/>
      <c r="AA93" s="301"/>
      <c r="AB93" s="301"/>
    </row>
    <row r="94" spans="2:35" ht="15.75" customHeight="1" x14ac:dyDescent="0.3">
      <c r="B94" s="312"/>
      <c r="C94" s="398"/>
      <c r="D94" s="398"/>
      <c r="E94" s="398"/>
      <c r="F94" s="385"/>
      <c r="G94" s="325"/>
      <c r="H94" s="287"/>
      <c r="I94" s="287"/>
      <c r="J94" s="287"/>
      <c r="K94" s="301"/>
      <c r="L94" s="397"/>
      <c r="M94" s="328"/>
      <c r="N94" s="329"/>
      <c r="O94" s="327"/>
      <c r="Q94" s="265"/>
      <c r="Y94" s="314"/>
      <c r="Z94" s="315"/>
      <c r="AA94" s="301"/>
      <c r="AB94" s="301"/>
    </row>
    <row r="95" spans="2:35" ht="22.5" customHeight="1" x14ac:dyDescent="0.25">
      <c r="B95" s="312"/>
      <c r="C95" s="391"/>
      <c r="D95" s="392"/>
      <c r="E95" s="393"/>
      <c r="F95" s="378"/>
      <c r="G95" s="378"/>
      <c r="H95" s="378"/>
      <c r="I95" s="393"/>
      <c r="J95" s="378"/>
      <c r="K95" s="378"/>
      <c r="L95" s="378"/>
      <c r="M95" s="378"/>
      <c r="N95" s="378"/>
      <c r="O95" s="378"/>
      <c r="Q95" s="330"/>
      <c r="R95" s="394"/>
      <c r="S95" s="394"/>
      <c r="T95" s="394"/>
      <c r="U95" s="394"/>
      <c r="V95" s="394"/>
      <c r="W95" s="394"/>
      <c r="X95" s="394"/>
      <c r="Y95" s="394"/>
      <c r="Z95" s="319"/>
      <c r="AA95" s="301"/>
      <c r="AB95" s="320"/>
      <c r="AC95" s="320"/>
    </row>
    <row r="96" spans="2:35" ht="42.75" customHeight="1" x14ac:dyDescent="0.3">
      <c r="B96" s="312"/>
      <c r="C96" s="389"/>
      <c r="D96" s="389"/>
      <c r="E96" s="388"/>
      <c r="F96" s="388"/>
      <c r="G96" s="388"/>
      <c r="H96" s="388"/>
      <c r="I96" s="389"/>
      <c r="J96" s="389"/>
      <c r="K96" s="389"/>
      <c r="L96" s="389"/>
      <c r="M96" s="389"/>
      <c r="N96" s="389"/>
      <c r="O96" s="389"/>
      <c r="P96" s="331"/>
      <c r="Q96" s="332"/>
      <c r="R96" s="390"/>
      <c r="S96" s="390"/>
      <c r="T96" s="390"/>
      <c r="U96" s="390"/>
      <c r="V96" s="390"/>
      <c r="W96" s="390"/>
      <c r="X96" s="390"/>
      <c r="Y96" s="390"/>
      <c r="Z96" s="331"/>
      <c r="AA96" s="331"/>
      <c r="AB96" s="331"/>
      <c r="AC96" s="331"/>
      <c r="AI96" s="293"/>
    </row>
    <row r="97" spans="2:47" ht="42.75" customHeight="1" x14ac:dyDescent="0.3">
      <c r="B97" s="312"/>
      <c r="C97" s="389"/>
      <c r="D97" s="389"/>
      <c r="E97" s="388"/>
      <c r="F97" s="388"/>
      <c r="G97" s="388"/>
      <c r="H97" s="388"/>
      <c r="I97" s="389"/>
      <c r="J97" s="389"/>
      <c r="K97" s="389"/>
      <c r="L97" s="389"/>
      <c r="M97" s="389"/>
      <c r="N97" s="389"/>
      <c r="O97" s="389"/>
      <c r="P97" s="331"/>
      <c r="Q97" s="332"/>
      <c r="R97" s="390"/>
      <c r="S97" s="390"/>
      <c r="T97" s="390"/>
      <c r="U97" s="390"/>
      <c r="V97" s="390"/>
      <c r="W97" s="390"/>
      <c r="X97" s="390"/>
      <c r="Y97" s="390"/>
      <c r="Z97" s="331"/>
      <c r="AA97" s="331"/>
      <c r="AB97" s="331"/>
      <c r="AC97" s="331"/>
      <c r="AI97" s="293"/>
    </row>
    <row r="98" spans="2:47" ht="42.75" customHeight="1" x14ac:dyDescent="0.3">
      <c r="B98" s="312"/>
      <c r="C98" s="389"/>
      <c r="D98" s="389"/>
      <c r="E98" s="388"/>
      <c r="F98" s="388"/>
      <c r="G98" s="388"/>
      <c r="H98" s="388"/>
      <c r="I98" s="389"/>
      <c r="J98" s="389"/>
      <c r="K98" s="389"/>
      <c r="L98" s="389"/>
      <c r="M98" s="389"/>
      <c r="N98" s="389"/>
      <c r="O98" s="389"/>
      <c r="P98" s="331"/>
      <c r="Q98" s="332"/>
      <c r="R98" s="390"/>
      <c r="S98" s="390"/>
      <c r="T98" s="390"/>
      <c r="U98" s="390"/>
      <c r="V98" s="390"/>
      <c r="W98" s="390"/>
      <c r="X98" s="390"/>
      <c r="Y98" s="390"/>
      <c r="Z98" s="331"/>
      <c r="AA98" s="331"/>
      <c r="AB98" s="331"/>
      <c r="AC98" s="331"/>
      <c r="AI98" s="293"/>
    </row>
    <row r="99" spans="2:47" ht="42.75" customHeight="1" x14ac:dyDescent="0.3">
      <c r="B99" s="312"/>
      <c r="C99" s="389"/>
      <c r="D99" s="389"/>
      <c r="E99" s="388"/>
      <c r="F99" s="388"/>
      <c r="G99" s="388"/>
      <c r="H99" s="388"/>
      <c r="I99" s="389"/>
      <c r="J99" s="389"/>
      <c r="K99" s="389"/>
      <c r="L99" s="389"/>
      <c r="M99" s="389"/>
      <c r="N99" s="389"/>
      <c r="O99" s="389"/>
      <c r="P99" s="331"/>
      <c r="Q99" s="332"/>
      <c r="R99" s="390"/>
      <c r="S99" s="390"/>
      <c r="T99" s="390"/>
      <c r="U99" s="390"/>
      <c r="V99" s="390"/>
      <c r="W99" s="390"/>
      <c r="X99" s="390"/>
      <c r="Y99" s="390"/>
      <c r="Z99" s="331"/>
      <c r="AA99" s="331"/>
      <c r="AB99" s="331"/>
      <c r="AC99" s="331"/>
      <c r="AI99" s="293"/>
    </row>
    <row r="100" spans="2:47" ht="42.75" customHeight="1" x14ac:dyDescent="0.3">
      <c r="B100" s="312"/>
      <c r="C100" s="389"/>
      <c r="D100" s="389"/>
      <c r="E100" s="388"/>
      <c r="F100" s="388"/>
      <c r="G100" s="388"/>
      <c r="H100" s="388"/>
      <c r="I100" s="389"/>
      <c r="J100" s="389"/>
      <c r="K100" s="389"/>
      <c r="L100" s="389"/>
      <c r="M100" s="389"/>
      <c r="N100" s="389"/>
      <c r="O100" s="389"/>
      <c r="P100" s="331"/>
      <c r="Q100" s="332"/>
      <c r="R100" s="390"/>
      <c r="S100" s="390"/>
      <c r="T100" s="390"/>
      <c r="U100" s="390"/>
      <c r="V100" s="390"/>
      <c r="W100" s="390"/>
      <c r="X100" s="390"/>
      <c r="Y100" s="390"/>
      <c r="Z100" s="331"/>
      <c r="AA100" s="331"/>
      <c r="AB100" s="331"/>
      <c r="AC100" s="331"/>
      <c r="AI100" s="293"/>
    </row>
    <row r="101" spans="2:47" ht="42.75" customHeight="1" x14ac:dyDescent="0.3">
      <c r="B101" s="312"/>
      <c r="C101" s="389"/>
      <c r="D101" s="389"/>
      <c r="E101" s="388"/>
      <c r="F101" s="388"/>
      <c r="G101" s="388"/>
      <c r="H101" s="388"/>
      <c r="I101" s="389"/>
      <c r="J101" s="389"/>
      <c r="K101" s="389"/>
      <c r="L101" s="389"/>
      <c r="M101" s="389"/>
      <c r="N101" s="389"/>
      <c r="O101" s="389"/>
      <c r="P101" s="331"/>
      <c r="Q101" s="332"/>
      <c r="R101" s="390"/>
      <c r="S101" s="390"/>
      <c r="T101" s="390"/>
      <c r="U101" s="390"/>
      <c r="V101" s="390"/>
      <c r="W101" s="390"/>
      <c r="X101" s="390"/>
      <c r="Y101" s="390"/>
      <c r="Z101" s="331"/>
      <c r="AA101" s="331"/>
      <c r="AB101" s="331"/>
      <c r="AC101" s="331"/>
      <c r="AI101" s="293"/>
    </row>
    <row r="102" spans="2:47" ht="42.75" customHeight="1" x14ac:dyDescent="0.3">
      <c r="B102" s="312"/>
      <c r="C102" s="389"/>
      <c r="D102" s="389"/>
      <c r="E102" s="388"/>
      <c r="F102" s="388"/>
      <c r="G102" s="388"/>
      <c r="H102" s="388"/>
      <c r="I102" s="389"/>
      <c r="J102" s="389"/>
      <c r="K102" s="389"/>
      <c r="L102" s="389"/>
      <c r="M102" s="389"/>
      <c r="N102" s="389"/>
      <c r="O102" s="389"/>
      <c r="P102" s="331"/>
      <c r="Q102" s="332"/>
      <c r="R102" s="390"/>
      <c r="S102" s="390"/>
      <c r="T102" s="390"/>
      <c r="U102" s="390"/>
      <c r="V102" s="390"/>
      <c r="W102" s="390"/>
      <c r="X102" s="390"/>
      <c r="Y102" s="390"/>
      <c r="Z102" s="331"/>
      <c r="AA102" s="331"/>
      <c r="AB102" s="331"/>
      <c r="AC102" s="331"/>
      <c r="AI102" s="293"/>
    </row>
    <row r="103" spans="2:47" ht="42.75" customHeight="1" x14ac:dyDescent="0.3">
      <c r="B103" s="312"/>
      <c r="C103" s="389"/>
      <c r="D103" s="389"/>
      <c r="E103" s="388"/>
      <c r="F103" s="388"/>
      <c r="G103" s="388"/>
      <c r="H103" s="388"/>
      <c r="I103" s="389"/>
      <c r="J103" s="389"/>
      <c r="K103" s="389"/>
      <c r="L103" s="389"/>
      <c r="M103" s="389"/>
      <c r="N103" s="389"/>
      <c r="O103" s="389"/>
      <c r="P103" s="331"/>
      <c r="Q103" s="332"/>
      <c r="R103" s="390"/>
      <c r="S103" s="390"/>
      <c r="T103" s="390"/>
      <c r="U103" s="390"/>
      <c r="V103" s="390"/>
      <c r="W103" s="390"/>
      <c r="X103" s="390"/>
      <c r="Y103" s="390"/>
      <c r="Z103" s="331"/>
      <c r="AA103" s="331"/>
      <c r="AB103" s="331"/>
      <c r="AC103" s="331"/>
      <c r="AI103" s="293"/>
    </row>
    <row r="104" spans="2:47" ht="42.75" customHeight="1" x14ac:dyDescent="0.3">
      <c r="B104" s="312"/>
      <c r="C104" s="389"/>
      <c r="D104" s="389"/>
      <c r="E104" s="388"/>
      <c r="F104" s="388"/>
      <c r="G104" s="388"/>
      <c r="H104" s="388"/>
      <c r="I104" s="389"/>
      <c r="J104" s="389"/>
      <c r="K104" s="389"/>
      <c r="L104" s="389"/>
      <c r="M104" s="389"/>
      <c r="N104" s="389"/>
      <c r="O104" s="389"/>
      <c r="P104" s="331"/>
      <c r="Q104" s="332"/>
      <c r="R104" s="390"/>
      <c r="S104" s="390"/>
      <c r="T104" s="390"/>
      <c r="U104" s="390"/>
      <c r="V104" s="390"/>
      <c r="W104" s="390"/>
      <c r="X104" s="390"/>
      <c r="Y104" s="390"/>
      <c r="Z104" s="331"/>
      <c r="AA104" s="331"/>
      <c r="AB104" s="331"/>
      <c r="AC104" s="331"/>
      <c r="AI104" s="293"/>
    </row>
    <row r="105" spans="2:47" ht="42.75" customHeight="1" x14ac:dyDescent="0.3">
      <c r="B105" s="312"/>
      <c r="C105" s="389"/>
      <c r="D105" s="389"/>
      <c r="E105" s="388"/>
      <c r="F105" s="388"/>
      <c r="G105" s="388"/>
      <c r="H105" s="388"/>
      <c r="I105" s="389"/>
      <c r="J105" s="389"/>
      <c r="K105" s="389"/>
      <c r="L105" s="389"/>
      <c r="M105" s="389"/>
      <c r="N105" s="389"/>
      <c r="O105" s="389"/>
      <c r="P105" s="331"/>
      <c r="Q105" s="332"/>
      <c r="R105" s="390"/>
      <c r="S105" s="390"/>
      <c r="T105" s="390"/>
      <c r="U105" s="390"/>
      <c r="V105" s="390"/>
      <c r="W105" s="390"/>
      <c r="X105" s="390"/>
      <c r="Y105" s="390"/>
      <c r="Z105" s="331"/>
      <c r="AA105" s="331"/>
      <c r="AB105" s="331"/>
      <c r="AC105" s="331"/>
      <c r="AI105" s="293"/>
    </row>
    <row r="106" spans="2:47" ht="34.5" customHeight="1" x14ac:dyDescent="0.25">
      <c r="B106" s="312"/>
      <c r="C106" s="325"/>
      <c r="D106" s="325"/>
      <c r="E106" s="334"/>
      <c r="F106" s="325"/>
      <c r="G106" s="325"/>
      <c r="H106" s="287"/>
      <c r="I106" s="389"/>
      <c r="J106" s="389"/>
      <c r="K106" s="389"/>
      <c r="L106" s="389"/>
      <c r="M106" s="389"/>
      <c r="N106" s="389"/>
      <c r="O106" s="389"/>
      <c r="Q106" s="265"/>
      <c r="Y106" s="314"/>
      <c r="Z106" s="315"/>
      <c r="AA106" s="301"/>
      <c r="AB106" s="301"/>
    </row>
    <row r="107" spans="2:47" ht="29.25" customHeight="1" x14ac:dyDescent="0.25">
      <c r="B107" s="312"/>
      <c r="C107" s="325"/>
      <c r="D107" s="325"/>
      <c r="E107" s="334"/>
      <c r="F107" s="325"/>
      <c r="G107" s="325"/>
      <c r="H107" s="287"/>
      <c r="I107" s="334"/>
      <c r="J107" s="334"/>
      <c r="K107" s="334"/>
      <c r="L107" s="334"/>
      <c r="M107" s="334"/>
      <c r="N107" s="334"/>
      <c r="O107" s="334"/>
      <c r="Q107" s="266"/>
      <c r="Y107" s="314"/>
      <c r="Z107" s="315"/>
      <c r="AA107" s="301"/>
      <c r="AB107" s="301"/>
    </row>
    <row r="108" spans="2:47" ht="19.5" customHeight="1" x14ac:dyDescent="0.25">
      <c r="C108" s="283"/>
      <c r="D108" s="283"/>
      <c r="E108" s="283"/>
      <c r="F108" s="283"/>
      <c r="G108" s="283"/>
      <c r="H108" s="283"/>
      <c r="I108" s="283"/>
      <c r="J108" s="283"/>
      <c r="K108" s="335"/>
      <c r="M108" s="336"/>
      <c r="N108" s="336"/>
      <c r="O108" s="336"/>
      <c r="Q108" s="337"/>
      <c r="S108" s="287"/>
      <c r="V108" s="278"/>
      <c r="W108" s="278"/>
      <c r="X108" s="335"/>
      <c r="AE108" s="335"/>
      <c r="AI108" s="269"/>
      <c r="AJ108" s="269"/>
      <c r="AK108" s="269"/>
      <c r="AL108" s="269"/>
      <c r="AM108" s="269"/>
      <c r="AN108" s="269"/>
      <c r="AO108" s="269"/>
      <c r="AP108" s="269"/>
      <c r="AQ108" s="269"/>
      <c r="AR108" s="269"/>
      <c r="AS108" s="269"/>
      <c r="AT108" s="269"/>
      <c r="AU108" s="269"/>
    </row>
    <row r="109" spans="2:47" x14ac:dyDescent="0.25">
      <c r="C109" s="283"/>
      <c r="D109" s="283"/>
      <c r="E109" s="283"/>
      <c r="F109" s="283"/>
      <c r="G109" s="283"/>
      <c r="H109" s="283"/>
      <c r="I109" s="283"/>
      <c r="J109" s="283"/>
      <c r="K109" s="335"/>
      <c r="M109" s="336"/>
      <c r="N109" s="336"/>
      <c r="O109" s="336"/>
      <c r="Q109" s="337"/>
      <c r="S109" s="287"/>
      <c r="V109" s="278"/>
      <c r="W109" s="278"/>
      <c r="X109" s="335"/>
      <c r="AE109" s="335"/>
      <c r="AI109" s="269"/>
      <c r="AJ109" s="269"/>
      <c r="AK109" s="269"/>
      <c r="AL109" s="269"/>
      <c r="AM109" s="269"/>
      <c r="AN109" s="269"/>
      <c r="AO109" s="269"/>
      <c r="AP109" s="269"/>
      <c r="AQ109" s="269"/>
      <c r="AR109" s="269"/>
      <c r="AS109" s="269"/>
      <c r="AT109" s="269"/>
      <c r="AU109" s="269"/>
    </row>
    <row r="110" spans="2:47" ht="18" x14ac:dyDescent="0.25">
      <c r="C110" s="384"/>
      <c r="D110" s="384"/>
      <c r="E110" s="384"/>
      <c r="F110" s="384"/>
      <c r="G110" s="384"/>
      <c r="I110" s="338"/>
      <c r="J110" s="338"/>
      <c r="K110" s="338"/>
      <c r="T110" s="301"/>
      <c r="U110" s="301"/>
      <c r="V110" s="301"/>
      <c r="X110" s="301"/>
    </row>
    <row r="111" spans="2:47" ht="26.25" customHeight="1" x14ac:dyDescent="0.25">
      <c r="C111" s="386"/>
      <c r="D111" s="381"/>
      <c r="E111" s="381"/>
      <c r="F111" s="381"/>
      <c r="G111" s="381"/>
      <c r="H111" s="381"/>
      <c r="I111" s="381"/>
      <c r="J111" s="381"/>
      <c r="K111" s="338"/>
      <c r="T111" s="301"/>
      <c r="U111" s="301"/>
      <c r="V111" s="301"/>
      <c r="X111" s="301"/>
    </row>
    <row r="112" spans="2:47" ht="13" x14ac:dyDescent="0.25">
      <c r="C112" s="265"/>
      <c r="I112" s="338"/>
      <c r="J112" s="338"/>
      <c r="K112" s="338"/>
      <c r="L112" s="266"/>
      <c r="Q112" s="265"/>
      <c r="V112" s="301"/>
      <c r="W112" s="301"/>
      <c r="X112" s="301"/>
    </row>
    <row r="113" spans="3:35" ht="19.5" customHeight="1" x14ac:dyDescent="0.25">
      <c r="C113" s="377"/>
      <c r="D113" s="377"/>
      <c r="E113" s="377"/>
      <c r="F113" s="377"/>
      <c r="G113" s="377"/>
      <c r="H113" s="377"/>
      <c r="I113" s="377"/>
      <c r="J113" s="377"/>
      <c r="K113" s="338"/>
      <c r="L113" s="266"/>
      <c r="Q113" s="377"/>
      <c r="R113" s="377"/>
      <c r="S113" s="377"/>
      <c r="T113" s="377"/>
      <c r="U113" s="339"/>
      <c r="V113" s="301"/>
    </row>
    <row r="114" spans="3:35" ht="19.5" customHeight="1" x14ac:dyDescent="0.25">
      <c r="C114" s="375"/>
      <c r="D114" s="375"/>
      <c r="E114" s="375"/>
      <c r="F114" s="375"/>
      <c r="G114" s="375"/>
      <c r="H114" s="375"/>
      <c r="I114" s="375"/>
      <c r="J114" s="375"/>
      <c r="K114" s="338"/>
      <c r="L114" s="266"/>
      <c r="V114" s="301"/>
      <c r="AH114" s="301"/>
      <c r="AI114" s="301"/>
    </row>
    <row r="115" spans="3:35" ht="19.5" customHeight="1" x14ac:dyDescent="0.25">
      <c r="C115" s="375"/>
      <c r="D115" s="375"/>
      <c r="E115" s="375"/>
      <c r="F115" s="375"/>
      <c r="G115" s="375"/>
      <c r="H115" s="375"/>
      <c r="I115" s="375"/>
      <c r="J115" s="375"/>
      <c r="L115" s="266"/>
      <c r="V115" s="301"/>
      <c r="Y115" s="387"/>
      <c r="Z115" s="387"/>
      <c r="AA115" s="387"/>
      <c r="AB115" s="387"/>
      <c r="AC115" s="387"/>
      <c r="AH115" s="301"/>
      <c r="AI115" s="301"/>
    </row>
    <row r="116" spans="3:35" ht="19.5" customHeight="1" x14ac:dyDescent="0.25">
      <c r="C116" s="375"/>
      <c r="D116" s="375"/>
      <c r="E116" s="375"/>
      <c r="F116" s="375"/>
      <c r="G116" s="375"/>
      <c r="H116" s="375"/>
      <c r="I116" s="375"/>
      <c r="J116" s="375"/>
      <c r="L116" s="266"/>
      <c r="V116" s="301"/>
      <c r="Y116" s="387"/>
      <c r="Z116" s="387"/>
      <c r="AA116" s="387"/>
      <c r="AB116" s="387"/>
      <c r="AC116" s="387"/>
      <c r="AH116" s="301"/>
      <c r="AI116" s="301"/>
    </row>
    <row r="117" spans="3:35" ht="12.75" customHeight="1" x14ac:dyDescent="0.25">
      <c r="K117" s="335"/>
      <c r="Q117" s="335"/>
      <c r="R117" s="335"/>
      <c r="S117" s="335"/>
      <c r="T117" s="335"/>
      <c r="U117" s="335"/>
      <c r="V117" s="301"/>
      <c r="Y117" s="387"/>
      <c r="Z117" s="387"/>
      <c r="AA117" s="387"/>
      <c r="AB117" s="387"/>
      <c r="AC117" s="387"/>
      <c r="AH117" s="301"/>
      <c r="AI117" s="301"/>
    </row>
    <row r="118" spans="3:35" ht="19.5" customHeight="1" x14ac:dyDescent="0.25">
      <c r="C118" s="265"/>
      <c r="Q118" s="265"/>
      <c r="V118" s="301"/>
      <c r="Y118" s="387"/>
      <c r="Z118" s="387"/>
      <c r="AA118" s="387"/>
      <c r="AB118" s="387"/>
      <c r="AC118" s="387"/>
      <c r="AH118" s="301"/>
      <c r="AI118" s="301"/>
    </row>
    <row r="119" spans="3:35" ht="19.5" customHeight="1" x14ac:dyDescent="0.25">
      <c r="C119" s="377"/>
      <c r="D119" s="377"/>
      <c r="E119" s="377"/>
      <c r="F119" s="377"/>
      <c r="G119" s="377"/>
      <c r="H119" s="377"/>
      <c r="I119" s="377"/>
      <c r="J119" s="377"/>
      <c r="Q119" s="377"/>
      <c r="R119" s="377"/>
      <c r="S119" s="377"/>
      <c r="T119" s="377"/>
      <c r="U119" s="339"/>
      <c r="V119" s="301"/>
      <c r="Y119" s="387"/>
      <c r="Z119" s="387"/>
      <c r="AA119" s="387"/>
      <c r="AB119" s="387"/>
      <c r="AC119" s="387"/>
    </row>
    <row r="120" spans="3:35" ht="19.5" customHeight="1" x14ac:dyDescent="0.25">
      <c r="C120" s="375"/>
      <c r="D120" s="375"/>
      <c r="E120" s="375"/>
      <c r="F120" s="375"/>
      <c r="G120" s="375"/>
      <c r="H120" s="375"/>
      <c r="I120" s="375"/>
      <c r="J120" s="375"/>
      <c r="V120" s="301"/>
      <c r="Y120" s="387"/>
      <c r="Z120" s="387"/>
      <c r="AA120" s="387"/>
      <c r="AB120" s="387"/>
      <c r="AC120" s="387"/>
      <c r="AH120" s="301"/>
      <c r="AI120" s="301"/>
    </row>
    <row r="121" spans="3:35" ht="19.5" customHeight="1" x14ac:dyDescent="0.25">
      <c r="C121" s="375"/>
      <c r="D121" s="375"/>
      <c r="E121" s="375"/>
      <c r="F121" s="375"/>
      <c r="G121" s="375"/>
      <c r="H121" s="375"/>
      <c r="I121" s="375"/>
      <c r="J121" s="375"/>
      <c r="V121" s="301"/>
      <c r="Y121" s="387"/>
      <c r="Z121" s="387"/>
      <c r="AA121" s="387"/>
      <c r="AB121" s="387"/>
      <c r="AC121" s="387"/>
      <c r="AH121" s="301"/>
      <c r="AI121" s="301"/>
    </row>
    <row r="122" spans="3:35" ht="19.5" customHeight="1" x14ac:dyDescent="0.25">
      <c r="C122" s="375"/>
      <c r="D122" s="375"/>
      <c r="E122" s="375"/>
      <c r="F122" s="375"/>
      <c r="G122" s="375"/>
      <c r="H122" s="375"/>
      <c r="I122" s="375"/>
      <c r="J122" s="375"/>
      <c r="V122" s="301"/>
      <c r="Y122" s="387"/>
      <c r="Z122" s="387"/>
      <c r="AA122" s="387"/>
      <c r="AB122" s="387"/>
      <c r="AC122" s="387"/>
      <c r="AH122" s="301"/>
      <c r="AI122" s="301"/>
    </row>
    <row r="123" spans="3:35" ht="19.5" customHeight="1" x14ac:dyDescent="0.25">
      <c r="V123" s="301"/>
      <c r="Y123" s="387"/>
      <c r="Z123" s="387"/>
      <c r="AA123" s="387"/>
      <c r="AB123" s="387"/>
      <c r="AC123" s="387"/>
      <c r="AH123" s="301"/>
      <c r="AI123" s="301"/>
    </row>
    <row r="124" spans="3:35" ht="19.5" customHeight="1" x14ac:dyDescent="0.25">
      <c r="C124" s="265"/>
      <c r="Q124" s="265"/>
      <c r="V124" s="301"/>
      <c r="Y124" s="387"/>
      <c r="Z124" s="387"/>
      <c r="AA124" s="387"/>
      <c r="AB124" s="387"/>
      <c r="AC124" s="387"/>
      <c r="AH124" s="301"/>
      <c r="AI124" s="301"/>
    </row>
    <row r="125" spans="3:35" ht="19.5" customHeight="1" x14ac:dyDescent="0.25">
      <c r="C125" s="377"/>
      <c r="D125" s="377"/>
      <c r="E125" s="377"/>
      <c r="F125" s="377"/>
      <c r="G125" s="377"/>
      <c r="H125" s="377"/>
      <c r="I125" s="377"/>
      <c r="J125" s="377"/>
      <c r="Q125" s="385"/>
      <c r="R125" s="385"/>
      <c r="S125" s="385"/>
      <c r="T125" s="385"/>
      <c r="U125" s="339"/>
      <c r="V125" s="301"/>
      <c r="Y125" s="387"/>
      <c r="Z125" s="387"/>
      <c r="AA125" s="387"/>
      <c r="AB125" s="387"/>
      <c r="AC125" s="387"/>
    </row>
    <row r="126" spans="3:35" ht="19.5" customHeight="1" x14ac:dyDescent="0.25">
      <c r="C126" s="375"/>
      <c r="D126" s="375"/>
      <c r="E126" s="375"/>
      <c r="F126" s="375"/>
      <c r="G126" s="375"/>
      <c r="H126" s="375"/>
      <c r="I126" s="375"/>
      <c r="J126" s="375"/>
      <c r="V126" s="301"/>
      <c r="Y126" s="387"/>
      <c r="Z126" s="387"/>
      <c r="AA126" s="387"/>
      <c r="AB126" s="387"/>
      <c r="AC126" s="387"/>
      <c r="AH126" s="301"/>
      <c r="AI126" s="301"/>
    </row>
    <row r="127" spans="3:35" ht="19.5" customHeight="1" x14ac:dyDescent="0.25">
      <c r="C127" s="375"/>
      <c r="D127" s="375"/>
      <c r="E127" s="375"/>
      <c r="F127" s="375"/>
      <c r="G127" s="375"/>
      <c r="H127" s="375"/>
      <c r="I127" s="375"/>
      <c r="J127" s="375"/>
      <c r="V127" s="301"/>
      <c r="Y127" s="387"/>
      <c r="Z127" s="387"/>
      <c r="AA127" s="387"/>
      <c r="AB127" s="387"/>
      <c r="AC127" s="387"/>
      <c r="AH127" s="301"/>
      <c r="AI127" s="301"/>
    </row>
    <row r="128" spans="3:35" ht="19.5" customHeight="1" x14ac:dyDescent="0.25">
      <c r="C128" s="375"/>
      <c r="D128" s="375"/>
      <c r="E128" s="375"/>
      <c r="F128" s="375"/>
      <c r="G128" s="375"/>
      <c r="H128" s="375"/>
      <c r="I128" s="375"/>
      <c r="J128" s="375"/>
      <c r="V128" s="301"/>
      <c r="Y128" s="387"/>
      <c r="Z128" s="387"/>
      <c r="AA128" s="387"/>
      <c r="AB128" s="387"/>
      <c r="AC128" s="387"/>
      <c r="AH128" s="301"/>
      <c r="AI128" s="301"/>
    </row>
    <row r="129" spans="3:35" ht="19.5" customHeight="1" x14ac:dyDescent="0.25">
      <c r="C129" s="375"/>
      <c r="D129" s="375"/>
      <c r="E129" s="375"/>
      <c r="F129" s="375"/>
      <c r="G129" s="375"/>
      <c r="H129" s="375"/>
      <c r="I129" s="375"/>
      <c r="J129" s="375"/>
      <c r="V129" s="301"/>
      <c r="Y129" s="387"/>
      <c r="Z129" s="387"/>
      <c r="AA129" s="387"/>
      <c r="AB129" s="387"/>
      <c r="AC129" s="387"/>
      <c r="AH129" s="301"/>
      <c r="AI129" s="301"/>
    </row>
    <row r="130" spans="3:35" ht="19.5" customHeight="1" x14ac:dyDescent="0.25">
      <c r="C130" s="375"/>
      <c r="D130" s="375"/>
      <c r="E130" s="375"/>
      <c r="F130" s="375"/>
      <c r="G130" s="375"/>
      <c r="H130" s="375"/>
      <c r="I130" s="375"/>
      <c r="J130" s="375"/>
      <c r="V130" s="301"/>
      <c r="Y130" s="387"/>
      <c r="Z130" s="387"/>
      <c r="AA130" s="387"/>
      <c r="AB130" s="387"/>
      <c r="AC130" s="387"/>
      <c r="AH130" s="301"/>
      <c r="AI130" s="301"/>
    </row>
    <row r="131" spans="3:35" ht="17.25" customHeight="1" x14ac:dyDescent="0.25">
      <c r="C131" s="341"/>
      <c r="D131" s="341"/>
      <c r="E131" s="341"/>
      <c r="F131" s="341"/>
      <c r="G131" s="341"/>
      <c r="I131" s="287"/>
      <c r="J131" s="287"/>
      <c r="K131" s="287"/>
      <c r="Q131" s="342"/>
      <c r="T131" s="301"/>
      <c r="U131" s="301"/>
      <c r="V131" s="301"/>
      <c r="Y131" s="387"/>
      <c r="Z131" s="387"/>
      <c r="AA131" s="387"/>
      <c r="AB131" s="387"/>
      <c r="AC131" s="387"/>
      <c r="AH131" s="301"/>
      <c r="AI131" s="301"/>
    </row>
    <row r="132" spans="3:35" ht="19.5" customHeight="1" x14ac:dyDescent="0.25">
      <c r="C132" s="265"/>
      <c r="Q132" s="265"/>
      <c r="V132" s="301"/>
      <c r="Y132" s="387"/>
      <c r="Z132" s="387"/>
      <c r="AA132" s="387"/>
      <c r="AB132" s="387"/>
      <c r="AC132" s="387"/>
      <c r="AH132" s="301"/>
      <c r="AI132" s="301"/>
    </row>
    <row r="133" spans="3:35" ht="19.5" customHeight="1" x14ac:dyDescent="0.25">
      <c r="C133" s="377"/>
      <c r="D133" s="377"/>
      <c r="E133" s="377"/>
      <c r="F133" s="377"/>
      <c r="G133" s="377"/>
      <c r="H133" s="377"/>
      <c r="I133" s="377"/>
      <c r="J133" s="377"/>
      <c r="L133" s="266"/>
      <c r="Q133" s="377"/>
      <c r="R133" s="377"/>
      <c r="S133" s="377"/>
      <c r="T133" s="377"/>
      <c r="U133" s="339"/>
      <c r="V133" s="301"/>
      <c r="Y133" s="387"/>
      <c r="Z133" s="387"/>
      <c r="AA133" s="387"/>
      <c r="AB133" s="387"/>
      <c r="AC133" s="387"/>
    </row>
    <row r="134" spans="3:35" ht="19.5" customHeight="1" x14ac:dyDescent="0.25">
      <c r="C134" s="375"/>
      <c r="D134" s="375"/>
      <c r="E134" s="375"/>
      <c r="F134" s="375"/>
      <c r="G134" s="375"/>
      <c r="H134" s="375"/>
      <c r="I134" s="375"/>
      <c r="J134" s="375"/>
      <c r="L134" s="266"/>
      <c r="V134" s="301"/>
      <c r="Y134" s="387"/>
      <c r="Z134" s="387"/>
      <c r="AA134" s="387"/>
      <c r="AB134" s="387"/>
      <c r="AC134" s="387"/>
      <c r="AH134" s="301"/>
      <c r="AI134" s="301"/>
    </row>
    <row r="135" spans="3:35" ht="19.5" customHeight="1" x14ac:dyDescent="0.25">
      <c r="C135" s="375"/>
      <c r="D135" s="375"/>
      <c r="E135" s="375"/>
      <c r="F135" s="375"/>
      <c r="G135" s="375"/>
      <c r="H135" s="375"/>
      <c r="I135" s="375"/>
      <c r="J135" s="375"/>
      <c r="L135" s="266"/>
      <c r="V135" s="301"/>
      <c r="Y135" s="387"/>
      <c r="Z135" s="387"/>
      <c r="AA135" s="387"/>
      <c r="AB135" s="387"/>
      <c r="AC135" s="387"/>
      <c r="AH135" s="301"/>
      <c r="AI135" s="301"/>
    </row>
    <row r="136" spans="3:35" ht="19.5" customHeight="1" x14ac:dyDescent="0.25">
      <c r="C136" s="375"/>
      <c r="D136" s="375"/>
      <c r="E136" s="375"/>
      <c r="F136" s="375"/>
      <c r="G136" s="375"/>
      <c r="H136" s="375"/>
      <c r="I136" s="375"/>
      <c r="J136" s="375"/>
      <c r="L136" s="266"/>
      <c r="V136" s="301"/>
      <c r="Y136" s="387"/>
      <c r="Z136" s="387"/>
      <c r="AA136" s="387"/>
      <c r="AB136" s="387"/>
      <c r="AC136" s="387"/>
      <c r="AH136" s="301"/>
      <c r="AI136" s="301"/>
    </row>
    <row r="137" spans="3:35" ht="19.5" customHeight="1" x14ac:dyDescent="0.25">
      <c r="K137" s="335"/>
      <c r="Q137" s="335"/>
      <c r="R137" s="335"/>
      <c r="S137" s="335"/>
      <c r="T137" s="335"/>
      <c r="U137" s="335"/>
      <c r="V137" s="301"/>
      <c r="Y137" s="387"/>
      <c r="Z137" s="387"/>
      <c r="AA137" s="387"/>
      <c r="AB137" s="387"/>
      <c r="AC137" s="387"/>
      <c r="AH137" s="301"/>
      <c r="AI137" s="301"/>
    </row>
    <row r="138" spans="3:35" ht="17.25" customHeight="1" x14ac:dyDescent="0.25">
      <c r="C138" s="265"/>
      <c r="D138" s="341"/>
      <c r="E138" s="341"/>
      <c r="F138" s="341"/>
      <c r="G138" s="341"/>
      <c r="I138" s="287"/>
      <c r="J138" s="287"/>
      <c r="K138" s="287"/>
      <c r="Q138" s="342"/>
      <c r="T138" s="301"/>
      <c r="U138" s="301"/>
      <c r="V138" s="301"/>
      <c r="Y138" s="387"/>
      <c r="Z138" s="387"/>
      <c r="AA138" s="387"/>
      <c r="AB138" s="387"/>
      <c r="AC138" s="387"/>
      <c r="AH138" s="301"/>
      <c r="AI138" s="301"/>
    </row>
    <row r="139" spans="3:35" s="270" customFormat="1" ht="43.9" customHeight="1" x14ac:dyDescent="0.25">
      <c r="C139" s="377"/>
      <c r="D139" s="377"/>
      <c r="E139" s="377"/>
      <c r="F139" s="377"/>
      <c r="G139" s="377"/>
      <c r="H139" s="377"/>
      <c r="I139" s="377"/>
      <c r="J139" s="377"/>
      <c r="Y139" s="387"/>
      <c r="Z139" s="387"/>
      <c r="AA139" s="387"/>
      <c r="AB139" s="387"/>
      <c r="AC139" s="387"/>
    </row>
    <row r="140" spans="3:35" s="270" customFormat="1" ht="41.25" customHeight="1" x14ac:dyDescent="0.25">
      <c r="C140" s="382"/>
      <c r="D140" s="382"/>
      <c r="E140" s="382"/>
      <c r="F140" s="383"/>
      <c r="G140" s="383"/>
      <c r="H140" s="383"/>
      <c r="I140" s="383"/>
      <c r="J140" s="383"/>
      <c r="Y140" s="387"/>
      <c r="Z140" s="387"/>
      <c r="AA140" s="387"/>
      <c r="AB140" s="387"/>
      <c r="AC140" s="387"/>
    </row>
    <row r="141" spans="3:35" s="270" customFormat="1" ht="41.25" customHeight="1" x14ac:dyDescent="0.25">
      <c r="C141" s="382"/>
      <c r="D141" s="382"/>
      <c r="E141" s="382"/>
      <c r="F141" s="383"/>
      <c r="G141" s="383"/>
      <c r="H141" s="383"/>
      <c r="I141" s="383"/>
      <c r="J141" s="383"/>
      <c r="Y141" s="387"/>
      <c r="Z141" s="387"/>
      <c r="AA141" s="387"/>
      <c r="AB141" s="387"/>
      <c r="AC141" s="387"/>
    </row>
    <row r="142" spans="3:35" s="270" customFormat="1" ht="25.5" customHeight="1" x14ac:dyDescent="0.4">
      <c r="C142" s="383"/>
      <c r="D142" s="383"/>
      <c r="E142" s="383"/>
      <c r="F142" s="383"/>
      <c r="G142" s="383"/>
      <c r="H142" s="383"/>
      <c r="I142" s="383"/>
      <c r="J142" s="383"/>
      <c r="K142" s="343"/>
      <c r="L142" s="343"/>
      <c r="M142" s="343"/>
      <c r="N142" s="343"/>
      <c r="Y142" s="387"/>
      <c r="Z142" s="387"/>
      <c r="AA142" s="387"/>
      <c r="AB142" s="387"/>
      <c r="AC142" s="387"/>
    </row>
    <row r="143" spans="3:35" ht="17.25" customHeight="1" x14ac:dyDescent="0.25">
      <c r="C143" s="341"/>
      <c r="D143" s="341"/>
      <c r="E143" s="341"/>
      <c r="F143" s="341"/>
      <c r="G143" s="341"/>
      <c r="I143" s="287"/>
      <c r="J143" s="287"/>
      <c r="K143" s="287"/>
      <c r="Q143" s="342"/>
      <c r="T143" s="301"/>
      <c r="U143" s="301"/>
      <c r="V143" s="301"/>
      <c r="Y143" s="387"/>
      <c r="Z143" s="387"/>
      <c r="AA143" s="387"/>
      <c r="AB143" s="387"/>
      <c r="AC143" s="387"/>
      <c r="AH143" s="301"/>
      <c r="AI143" s="301"/>
    </row>
    <row r="144" spans="3:35" ht="20.25" customHeight="1" x14ac:dyDescent="0.25">
      <c r="C144" s="384"/>
      <c r="D144" s="384"/>
      <c r="E144" s="384"/>
      <c r="F144" s="384"/>
      <c r="G144" s="384"/>
      <c r="Q144" s="342"/>
      <c r="T144" s="301"/>
      <c r="U144" s="301"/>
      <c r="V144" s="301"/>
      <c r="Y144" s="387"/>
      <c r="Z144" s="387"/>
      <c r="AA144" s="387"/>
      <c r="AB144" s="387"/>
      <c r="AC144" s="387"/>
      <c r="AH144" s="301"/>
      <c r="AI144" s="301"/>
    </row>
    <row r="145" spans="3:35" ht="33" customHeight="1" x14ac:dyDescent="0.25">
      <c r="C145" s="377"/>
      <c r="D145" s="385"/>
      <c r="E145" s="385"/>
      <c r="F145" s="385"/>
      <c r="G145" s="385"/>
      <c r="H145" s="385"/>
      <c r="I145" s="385"/>
      <c r="J145" s="385"/>
      <c r="K145" s="283"/>
      <c r="L145" s="283"/>
      <c r="M145" s="283"/>
      <c r="N145" s="283"/>
      <c r="O145" s="283"/>
      <c r="P145" s="301"/>
      <c r="Q145" s="301"/>
      <c r="R145" s="301"/>
      <c r="S145" s="301"/>
      <c r="T145" s="301"/>
      <c r="U145" s="301"/>
      <c r="V145" s="301"/>
      <c r="Y145" s="387"/>
      <c r="Z145" s="387"/>
      <c r="AA145" s="387"/>
      <c r="AB145" s="387"/>
      <c r="AC145" s="387"/>
      <c r="AH145" s="301"/>
      <c r="AI145" s="301"/>
    </row>
    <row r="146" spans="3:35" ht="17.25" customHeight="1" x14ac:dyDescent="0.25">
      <c r="C146" s="373"/>
      <c r="D146" s="388"/>
      <c r="E146" s="388"/>
      <c r="F146" s="388"/>
      <c r="G146" s="388"/>
      <c r="H146" s="388"/>
      <c r="I146" s="388"/>
      <c r="J146" s="388"/>
      <c r="K146" s="344"/>
      <c r="L146" s="344"/>
      <c r="M146" s="344"/>
      <c r="N146" s="344"/>
      <c r="O146" s="344"/>
      <c r="P146" s="301"/>
      <c r="Q146" s="301"/>
      <c r="R146" s="301"/>
      <c r="S146" s="301"/>
      <c r="T146" s="301"/>
      <c r="U146" s="301"/>
      <c r="V146" s="301"/>
      <c r="Y146" s="387"/>
      <c r="Z146" s="387"/>
      <c r="AA146" s="387"/>
      <c r="AB146" s="387"/>
      <c r="AC146" s="387"/>
      <c r="AH146" s="301"/>
      <c r="AI146" s="301"/>
    </row>
    <row r="147" spans="3:35" ht="12.75" customHeight="1" x14ac:dyDescent="0.25">
      <c r="C147" s="388"/>
      <c r="D147" s="388"/>
      <c r="E147" s="388"/>
      <c r="F147" s="388"/>
      <c r="G147" s="388"/>
      <c r="H147" s="388"/>
      <c r="I147" s="388"/>
      <c r="J147" s="388"/>
      <c r="K147" s="344"/>
      <c r="L147" s="344"/>
      <c r="M147" s="344"/>
      <c r="N147" s="344"/>
      <c r="O147" s="344"/>
      <c r="Y147" s="387"/>
      <c r="Z147" s="387"/>
      <c r="AA147" s="387"/>
      <c r="AB147" s="387"/>
      <c r="AC147" s="387"/>
    </row>
    <row r="148" spans="3:35" ht="12.75" customHeight="1" x14ac:dyDescent="0.25">
      <c r="C148" s="388"/>
      <c r="D148" s="388"/>
      <c r="E148" s="388"/>
      <c r="F148" s="388"/>
      <c r="G148" s="388"/>
      <c r="H148" s="388"/>
      <c r="I148" s="388"/>
      <c r="J148" s="388"/>
      <c r="K148" s="344"/>
      <c r="L148" s="344"/>
      <c r="M148" s="344"/>
      <c r="N148" s="344"/>
      <c r="O148" s="344"/>
      <c r="Y148" s="387"/>
      <c r="Z148" s="387"/>
      <c r="AA148" s="387"/>
      <c r="AB148" s="387"/>
      <c r="AC148" s="387"/>
    </row>
    <row r="149" spans="3:35" ht="12.75" customHeight="1" x14ac:dyDescent="0.25">
      <c r="C149" s="388"/>
      <c r="D149" s="388"/>
      <c r="E149" s="388"/>
      <c r="F149" s="388"/>
      <c r="G149" s="388"/>
      <c r="H149" s="388"/>
      <c r="I149" s="388"/>
      <c r="J149" s="388"/>
      <c r="K149" s="344"/>
      <c r="L149" s="344"/>
      <c r="M149" s="344"/>
      <c r="N149" s="344"/>
      <c r="O149" s="344"/>
      <c r="Y149" s="387"/>
      <c r="Z149" s="387"/>
      <c r="AA149" s="387"/>
      <c r="AB149" s="387"/>
      <c r="AC149" s="387"/>
    </row>
    <row r="150" spans="3:35" ht="12.75" customHeight="1" x14ac:dyDescent="0.25">
      <c r="C150" s="388"/>
      <c r="D150" s="388"/>
      <c r="E150" s="388"/>
      <c r="F150" s="388"/>
      <c r="G150" s="388"/>
      <c r="H150" s="388"/>
      <c r="I150" s="388"/>
      <c r="J150" s="388"/>
      <c r="K150" s="344"/>
      <c r="L150" s="344"/>
      <c r="M150" s="344"/>
      <c r="N150" s="344"/>
      <c r="O150" s="344"/>
      <c r="Y150" s="387"/>
      <c r="Z150" s="387"/>
      <c r="AA150" s="387"/>
      <c r="AB150" s="387"/>
      <c r="AC150" s="387"/>
    </row>
    <row r="151" spans="3:35" ht="12.75" customHeight="1" x14ac:dyDescent="0.25">
      <c r="C151" s="388"/>
      <c r="D151" s="388"/>
      <c r="E151" s="388"/>
      <c r="F151" s="388"/>
      <c r="G151" s="388"/>
      <c r="H151" s="388"/>
      <c r="I151" s="388"/>
      <c r="J151" s="388"/>
      <c r="K151" s="344"/>
      <c r="L151" s="344"/>
      <c r="M151" s="344"/>
      <c r="N151" s="344"/>
      <c r="O151" s="344"/>
      <c r="Y151" s="387"/>
      <c r="Z151" s="387"/>
      <c r="AA151" s="387"/>
      <c r="AB151" s="387"/>
      <c r="AC151" s="387"/>
    </row>
    <row r="152" spans="3:35" ht="12.75" customHeight="1" x14ac:dyDescent="0.25">
      <c r="C152" s="388"/>
      <c r="D152" s="388"/>
      <c r="E152" s="388"/>
      <c r="F152" s="388"/>
      <c r="G152" s="388"/>
      <c r="H152" s="388"/>
      <c r="I152" s="388"/>
      <c r="J152" s="388"/>
      <c r="K152" s="303"/>
      <c r="L152" s="303"/>
      <c r="M152" s="303"/>
      <c r="N152" s="303"/>
      <c r="O152" s="303"/>
      <c r="Y152" s="387"/>
      <c r="Z152" s="387"/>
      <c r="AA152" s="387"/>
      <c r="AB152" s="387"/>
      <c r="AC152" s="387"/>
    </row>
    <row r="153" spans="3:35" ht="12.75" customHeight="1" x14ac:dyDescent="0.25">
      <c r="C153" s="388"/>
      <c r="D153" s="388"/>
      <c r="E153" s="388"/>
      <c r="F153" s="388"/>
      <c r="G153" s="388"/>
      <c r="H153" s="388"/>
      <c r="I153" s="388"/>
      <c r="J153" s="388"/>
      <c r="K153" s="303"/>
      <c r="L153" s="303"/>
      <c r="M153" s="303"/>
      <c r="N153" s="303"/>
      <c r="O153" s="303"/>
      <c r="Y153" s="387"/>
      <c r="Z153" s="387"/>
      <c r="AA153" s="387"/>
      <c r="AB153" s="387"/>
      <c r="AC153" s="387"/>
    </row>
    <row r="154" spans="3:35" ht="12.75" customHeight="1" x14ac:dyDescent="0.25">
      <c r="C154" s="388"/>
      <c r="D154" s="388"/>
      <c r="E154" s="388"/>
      <c r="F154" s="388"/>
      <c r="G154" s="388"/>
      <c r="H154" s="388"/>
      <c r="I154" s="388"/>
      <c r="J154" s="388"/>
      <c r="K154" s="303"/>
      <c r="L154" s="303"/>
      <c r="M154" s="303"/>
      <c r="N154" s="303"/>
      <c r="O154" s="303"/>
      <c r="Y154" s="387"/>
      <c r="Z154" s="387"/>
      <c r="AA154" s="387"/>
      <c r="AB154" s="387"/>
      <c r="AC154" s="387"/>
    </row>
    <row r="155" spans="3:35" ht="15" customHeight="1" x14ac:dyDescent="0.25">
      <c r="C155" s="388"/>
      <c r="D155" s="388"/>
      <c r="E155" s="388"/>
      <c r="F155" s="388"/>
      <c r="G155" s="388"/>
      <c r="H155" s="388"/>
      <c r="I155" s="388"/>
      <c r="J155" s="388"/>
      <c r="K155" s="303"/>
      <c r="L155" s="303"/>
      <c r="M155" s="303"/>
      <c r="N155" s="303"/>
      <c r="O155" s="303"/>
      <c r="Y155" s="387"/>
      <c r="Z155" s="387"/>
      <c r="AA155" s="387"/>
      <c r="AB155" s="387"/>
      <c r="AC155" s="387"/>
    </row>
    <row r="156" spans="3:35" x14ac:dyDescent="0.25">
      <c r="Q156" s="266"/>
      <c r="Y156" s="387"/>
      <c r="Z156" s="387"/>
      <c r="AA156" s="387"/>
      <c r="AB156" s="387"/>
      <c r="AC156" s="387"/>
    </row>
    <row r="157" spans="3:35" ht="15" customHeight="1" x14ac:dyDescent="0.25">
      <c r="C157" s="265"/>
      <c r="N157" s="265"/>
      <c r="Q157" s="265"/>
      <c r="Y157" s="387"/>
      <c r="Z157" s="387"/>
      <c r="AA157" s="387"/>
      <c r="AB157" s="387"/>
      <c r="AC157" s="387"/>
    </row>
    <row r="158" spans="3:35" ht="19.5" customHeight="1" x14ac:dyDescent="0.25">
      <c r="C158" s="377"/>
      <c r="D158" s="377"/>
      <c r="E158" s="377"/>
      <c r="F158" s="377"/>
      <c r="G158" s="377"/>
      <c r="H158" s="377"/>
      <c r="I158" s="377"/>
      <c r="J158" s="377"/>
      <c r="Q158" s="377"/>
      <c r="R158" s="377"/>
      <c r="S158" s="377"/>
      <c r="T158" s="377"/>
      <c r="U158" s="377"/>
      <c r="V158" s="377"/>
      <c r="W158" s="377"/>
      <c r="X158" s="381"/>
      <c r="Y158" s="387"/>
      <c r="Z158" s="387"/>
      <c r="AA158" s="387"/>
      <c r="AB158" s="387"/>
      <c r="AC158" s="387"/>
    </row>
    <row r="159" spans="3:35" ht="19.5" customHeight="1" x14ac:dyDescent="0.25">
      <c r="C159" s="375"/>
      <c r="D159" s="375"/>
      <c r="E159" s="375"/>
      <c r="F159" s="375"/>
      <c r="G159" s="375"/>
      <c r="H159" s="375"/>
      <c r="I159" s="375"/>
      <c r="J159" s="375"/>
      <c r="P159" s="267"/>
      <c r="Q159" s="373"/>
      <c r="R159" s="373"/>
      <c r="S159" s="373"/>
      <c r="T159" s="373"/>
      <c r="U159" s="373"/>
      <c r="V159" s="373"/>
      <c r="W159" s="373"/>
      <c r="X159" s="373"/>
      <c r="Y159" s="387"/>
      <c r="Z159" s="387"/>
      <c r="AA159" s="387"/>
      <c r="AB159" s="387"/>
      <c r="AC159" s="387"/>
    </row>
    <row r="160" spans="3:35" ht="19.5" customHeight="1" x14ac:dyDescent="0.25">
      <c r="C160" s="375"/>
      <c r="D160" s="375"/>
      <c r="E160" s="375"/>
      <c r="F160" s="375"/>
      <c r="G160" s="375"/>
      <c r="H160" s="375"/>
      <c r="I160" s="375"/>
      <c r="J160" s="375"/>
      <c r="Q160" s="373"/>
      <c r="R160" s="373"/>
      <c r="S160" s="373"/>
      <c r="T160" s="373"/>
      <c r="U160" s="373"/>
      <c r="V160" s="373"/>
      <c r="W160" s="373"/>
      <c r="X160" s="373"/>
      <c r="Y160" s="387"/>
      <c r="Z160" s="387"/>
      <c r="AA160" s="387"/>
      <c r="AB160" s="387"/>
      <c r="AC160" s="387"/>
    </row>
    <row r="161" spans="3:47" ht="19.5" customHeight="1" x14ac:dyDescent="0.25">
      <c r="C161" s="375"/>
      <c r="D161" s="375"/>
      <c r="E161" s="375"/>
      <c r="F161" s="375"/>
      <c r="G161" s="375"/>
      <c r="H161" s="375"/>
      <c r="I161" s="375"/>
      <c r="J161" s="375"/>
      <c r="Q161" s="373"/>
      <c r="R161" s="373"/>
      <c r="S161" s="373"/>
      <c r="T161" s="373"/>
      <c r="U161" s="373"/>
      <c r="V161" s="373"/>
      <c r="W161" s="373"/>
      <c r="X161" s="373"/>
      <c r="Y161" s="387"/>
      <c r="Z161" s="387"/>
      <c r="AA161" s="387"/>
      <c r="AB161" s="387"/>
      <c r="AC161" s="387"/>
    </row>
    <row r="162" spans="3:47" ht="19.5" customHeight="1" x14ac:dyDescent="0.25">
      <c r="C162" s="265"/>
      <c r="Q162" s="345"/>
      <c r="R162" s="345"/>
      <c r="S162" s="345"/>
      <c r="T162" s="345"/>
      <c r="U162" s="345"/>
      <c r="V162" s="345"/>
      <c r="Y162" s="387"/>
      <c r="Z162" s="387"/>
      <c r="AA162" s="387"/>
      <c r="AB162" s="387"/>
      <c r="AC162" s="387"/>
    </row>
    <row r="163" spans="3:47" x14ac:dyDescent="0.25">
      <c r="Q163" s="266"/>
      <c r="Y163" s="387"/>
      <c r="Z163" s="387"/>
      <c r="AA163" s="387"/>
      <c r="AB163" s="387"/>
      <c r="AC163" s="387"/>
    </row>
    <row r="164" spans="3:47" ht="19.5" customHeight="1" x14ac:dyDescent="0.25">
      <c r="C164" s="265"/>
      <c r="I164" s="265"/>
      <c r="S164" s="323"/>
      <c r="V164" s="346"/>
      <c r="Y164" s="387"/>
      <c r="Z164" s="387"/>
      <c r="AA164" s="387"/>
      <c r="AB164" s="387"/>
      <c r="AC164" s="387"/>
    </row>
    <row r="165" spans="3:47" ht="19.5" customHeight="1" x14ac:dyDescent="0.25">
      <c r="C165" s="265"/>
      <c r="I165" s="265"/>
      <c r="Q165" s="377"/>
      <c r="R165" s="377"/>
      <c r="S165" s="377"/>
      <c r="T165" s="377"/>
      <c r="U165" s="377"/>
      <c r="V165" s="377"/>
      <c r="W165" s="377"/>
      <c r="X165" s="378"/>
      <c r="Y165" s="340"/>
      <c r="Z165" s="340"/>
      <c r="AA165" s="340"/>
      <c r="AB165" s="340"/>
      <c r="AC165" s="340"/>
    </row>
    <row r="166" spans="3:47" ht="21" customHeight="1" x14ac:dyDescent="0.25">
      <c r="N166" s="266"/>
      <c r="Q166" s="377"/>
      <c r="R166" s="377"/>
      <c r="S166" s="377"/>
      <c r="T166" s="377"/>
      <c r="U166" s="377"/>
      <c r="V166" s="377"/>
      <c r="W166" s="377"/>
      <c r="X166" s="378"/>
      <c r="Y166" s="265"/>
      <c r="Z166" s="265"/>
      <c r="AA166" s="265"/>
      <c r="AB166" s="265"/>
      <c r="AC166" s="265"/>
      <c r="AD166" s="265"/>
      <c r="AE166" s="265"/>
      <c r="AF166" s="265"/>
      <c r="AG166" s="265"/>
      <c r="AH166" s="265"/>
      <c r="AI166" s="347"/>
      <c r="AJ166" s="347"/>
      <c r="AK166" s="347"/>
      <c r="AL166" s="347"/>
      <c r="AM166" s="347"/>
      <c r="AN166" s="347"/>
      <c r="AO166" s="347"/>
      <c r="AP166" s="347"/>
      <c r="AQ166" s="347"/>
      <c r="AR166" s="347"/>
      <c r="AS166" s="347"/>
      <c r="AT166" s="347"/>
      <c r="AU166" s="269"/>
    </row>
    <row r="167" spans="3:47" ht="51" customHeight="1" x14ac:dyDescent="0.25">
      <c r="C167" s="379"/>
      <c r="D167" s="379"/>
      <c r="E167" s="379"/>
      <c r="F167" s="379"/>
      <c r="G167" s="379"/>
      <c r="H167" s="379"/>
      <c r="I167" s="379"/>
      <c r="J167" s="379"/>
      <c r="Q167" s="380"/>
      <c r="R167" s="380"/>
      <c r="S167" s="380"/>
      <c r="T167" s="380"/>
      <c r="U167" s="380"/>
      <c r="V167" s="380"/>
      <c r="W167" s="380"/>
      <c r="X167" s="380"/>
      <c r="Y167" s="265"/>
      <c r="Z167" s="265"/>
      <c r="AA167" s="265"/>
      <c r="AB167" s="265"/>
      <c r="AC167" s="265"/>
      <c r="AD167" s="265"/>
      <c r="AE167" s="265"/>
      <c r="AF167" s="265"/>
      <c r="AG167" s="265"/>
      <c r="AH167" s="265"/>
      <c r="AI167" s="347"/>
      <c r="AJ167" s="347"/>
      <c r="AK167" s="347"/>
      <c r="AL167" s="347"/>
      <c r="AM167" s="347"/>
      <c r="AN167" s="347"/>
      <c r="AO167" s="347"/>
      <c r="AP167" s="347"/>
      <c r="AQ167" s="347"/>
      <c r="AR167" s="347"/>
      <c r="AS167" s="347"/>
      <c r="AT167" s="347"/>
      <c r="AU167" s="269"/>
    </row>
    <row r="168" spans="3:47" ht="21" customHeight="1" x14ac:dyDescent="0.25">
      <c r="C168" s="348"/>
      <c r="Q168" s="377"/>
      <c r="R168" s="377"/>
      <c r="S168" s="377"/>
      <c r="T168" s="377"/>
      <c r="U168" s="377"/>
      <c r="V168" s="377"/>
      <c r="W168" s="377"/>
      <c r="X168" s="377"/>
      <c r="Y168" s="265"/>
      <c r="Z168" s="265"/>
      <c r="AA168" s="265"/>
      <c r="AB168" s="265"/>
      <c r="AC168" s="265"/>
      <c r="AD168" s="265"/>
      <c r="AE168" s="265"/>
      <c r="AF168" s="265"/>
      <c r="AG168" s="265"/>
      <c r="AH168" s="265"/>
      <c r="AI168" s="347"/>
      <c r="AJ168" s="347"/>
      <c r="AK168" s="347"/>
      <c r="AL168" s="347"/>
      <c r="AM168" s="347"/>
      <c r="AN168" s="347"/>
      <c r="AO168" s="347"/>
      <c r="AP168" s="347"/>
      <c r="AQ168" s="347"/>
      <c r="AR168" s="347"/>
      <c r="AS168" s="347"/>
      <c r="AT168" s="347"/>
      <c r="AU168" s="269"/>
    </row>
    <row r="169" spans="3:47" ht="21.75" customHeight="1" x14ac:dyDescent="0.25">
      <c r="C169" s="278"/>
      <c r="D169" s="278"/>
      <c r="E169" s="278"/>
      <c r="F169" s="278"/>
      <c r="G169" s="278"/>
      <c r="H169" s="278"/>
      <c r="I169" s="278"/>
      <c r="J169" s="278"/>
      <c r="K169" s="278"/>
      <c r="L169" s="278"/>
      <c r="M169" s="278"/>
      <c r="N169" s="278"/>
      <c r="Q169" s="373"/>
      <c r="R169" s="373"/>
      <c r="S169" s="373"/>
      <c r="T169" s="373"/>
      <c r="U169" s="373"/>
      <c r="V169" s="373"/>
      <c r="W169" s="373"/>
      <c r="X169" s="373"/>
      <c r="Y169" s="298"/>
      <c r="Z169" s="298"/>
      <c r="AA169" s="298"/>
      <c r="AB169" s="298"/>
      <c r="AC169" s="298"/>
      <c r="AD169" s="298"/>
      <c r="AE169" s="298"/>
      <c r="AF169" s="298"/>
      <c r="AG169" s="298"/>
      <c r="AH169" s="298"/>
      <c r="AI169" s="269"/>
      <c r="AJ169" s="333"/>
      <c r="AK169" s="349"/>
      <c r="AL169" s="269"/>
      <c r="AM169" s="269"/>
      <c r="AN169" s="269"/>
      <c r="AO169" s="269"/>
      <c r="AP169" s="269"/>
      <c r="AQ169" s="269"/>
      <c r="AR169" s="269"/>
      <c r="AS169" s="269"/>
      <c r="AT169" s="269"/>
      <c r="AU169" s="269"/>
    </row>
    <row r="170" spans="3:47" ht="7.5" customHeight="1" x14ac:dyDescent="0.25">
      <c r="C170" s="278"/>
      <c r="D170" s="278"/>
      <c r="E170" s="278"/>
      <c r="F170" s="278"/>
      <c r="G170" s="278"/>
      <c r="H170" s="278"/>
      <c r="I170" s="278"/>
      <c r="J170" s="278"/>
      <c r="K170" s="278"/>
      <c r="L170" s="278"/>
      <c r="M170" s="278"/>
      <c r="N170" s="278"/>
      <c r="Q170" s="350"/>
      <c r="R170" s="350"/>
      <c r="S170" s="350"/>
      <c r="T170" s="350"/>
      <c r="U170" s="350"/>
      <c r="Y170" s="351"/>
      <c r="Z170" s="351"/>
      <c r="AA170" s="351"/>
      <c r="AB170" s="351"/>
      <c r="AC170" s="351"/>
      <c r="AD170" s="351"/>
      <c r="AE170" s="351"/>
      <c r="AF170" s="351"/>
      <c r="AG170" s="351"/>
      <c r="AH170" s="351"/>
      <c r="AI170" s="352"/>
      <c r="AJ170" s="352"/>
      <c r="AK170" s="349"/>
      <c r="AL170" s="269"/>
      <c r="AM170" s="269"/>
      <c r="AN170" s="269"/>
      <c r="AO170" s="269"/>
      <c r="AP170" s="269"/>
      <c r="AQ170" s="269"/>
      <c r="AR170" s="269"/>
      <c r="AS170" s="269"/>
      <c r="AT170" s="269"/>
      <c r="AU170" s="269"/>
    </row>
    <row r="171" spans="3:47" ht="18" customHeight="1" x14ac:dyDescent="0.25">
      <c r="C171" s="278"/>
      <c r="D171" s="278"/>
      <c r="E171" s="278"/>
      <c r="F171" s="278"/>
      <c r="G171" s="278"/>
      <c r="H171" s="278"/>
      <c r="I171" s="278"/>
      <c r="J171" s="278"/>
      <c r="K171" s="278"/>
      <c r="L171" s="278"/>
      <c r="M171" s="278"/>
      <c r="N171" s="278"/>
      <c r="Q171" s="374"/>
      <c r="R171" s="374"/>
      <c r="S171" s="374"/>
      <c r="T171" s="374"/>
      <c r="U171" s="374"/>
      <c r="V171" s="374"/>
      <c r="W171" s="374"/>
      <c r="X171" s="374"/>
      <c r="Y171" s="350"/>
      <c r="Z171" s="350"/>
      <c r="AA171" s="350"/>
      <c r="AB171" s="350"/>
      <c r="AC171" s="350"/>
      <c r="AD171" s="350"/>
      <c r="AE171" s="350"/>
      <c r="AF171" s="350"/>
      <c r="AG171" s="350"/>
      <c r="AH171" s="350"/>
      <c r="AI171" s="349"/>
      <c r="AJ171" s="349"/>
      <c r="AK171" s="349"/>
      <c r="AL171" s="269"/>
      <c r="AM171" s="269"/>
      <c r="AN171" s="269"/>
      <c r="AO171" s="269"/>
      <c r="AP171" s="269"/>
      <c r="AQ171" s="269"/>
      <c r="AR171" s="269"/>
      <c r="AS171" s="269"/>
      <c r="AT171" s="269"/>
      <c r="AU171" s="269"/>
    </row>
    <row r="172" spans="3:47" ht="14.25" customHeight="1" x14ac:dyDescent="0.25">
      <c r="C172" s="353"/>
      <c r="D172" s="353"/>
      <c r="E172" s="353"/>
      <c r="Q172" s="375"/>
      <c r="R172" s="375"/>
      <c r="S172" s="375"/>
      <c r="T172" s="375"/>
      <c r="U172" s="375"/>
      <c r="V172" s="375"/>
      <c r="W172" s="375"/>
      <c r="X172" s="375"/>
      <c r="Y172" s="298"/>
      <c r="Z172" s="298"/>
      <c r="AA172" s="298"/>
      <c r="AB172" s="298"/>
      <c r="AC172" s="298"/>
      <c r="AD172" s="298"/>
      <c r="AE172" s="298"/>
      <c r="AF172" s="298"/>
      <c r="AG172" s="298"/>
      <c r="AH172" s="298"/>
      <c r="AI172" s="333"/>
      <c r="AJ172" s="333"/>
      <c r="AK172" s="349"/>
      <c r="AL172" s="269"/>
      <c r="AM172" s="269"/>
      <c r="AN172" s="269"/>
      <c r="AO172" s="269"/>
      <c r="AP172" s="269"/>
      <c r="AQ172" s="269"/>
      <c r="AR172" s="269"/>
      <c r="AS172" s="269"/>
      <c r="AT172" s="269"/>
      <c r="AU172" s="269"/>
    </row>
    <row r="173" spans="3:47" ht="26.25" customHeight="1" x14ac:dyDescent="0.25">
      <c r="C173" s="353"/>
      <c r="D173" s="353"/>
      <c r="E173" s="353"/>
      <c r="G173" s="266"/>
      <c r="Q173" s="375"/>
      <c r="R173" s="375"/>
      <c r="S173" s="375"/>
      <c r="T173" s="375"/>
      <c r="U173" s="375"/>
      <c r="V173" s="375"/>
      <c r="W173" s="375"/>
      <c r="X173" s="375"/>
      <c r="Y173" s="351"/>
      <c r="Z173" s="351"/>
      <c r="AA173" s="351"/>
      <c r="AB173" s="351"/>
      <c r="AC173" s="351"/>
      <c r="AD173" s="351"/>
      <c r="AE173" s="351"/>
      <c r="AF173" s="351"/>
      <c r="AG173" s="351"/>
      <c r="AH173" s="351"/>
      <c r="AI173" s="269"/>
      <c r="AJ173" s="352"/>
      <c r="AK173" s="349"/>
      <c r="AL173" s="269"/>
      <c r="AM173" s="269"/>
      <c r="AN173" s="269"/>
      <c r="AO173" s="269"/>
      <c r="AP173" s="269"/>
      <c r="AQ173" s="269"/>
      <c r="AR173" s="269"/>
      <c r="AS173" s="269"/>
      <c r="AT173" s="269"/>
      <c r="AU173" s="269"/>
    </row>
    <row r="174" spans="3:47" ht="42.75" customHeight="1" x14ac:dyDescent="0.25">
      <c r="G174" s="266"/>
      <c r="S174" s="351"/>
      <c r="Y174" s="351"/>
      <c r="Z174" s="351"/>
      <c r="AA174" s="351"/>
      <c r="AB174" s="351"/>
      <c r="AC174" s="351"/>
      <c r="AD174" s="351"/>
      <c r="AE174" s="351"/>
      <c r="AF174" s="351"/>
      <c r="AG174" s="351"/>
      <c r="AH174" s="351"/>
      <c r="AI174" s="352"/>
      <c r="AJ174" s="352"/>
      <c r="AK174" s="349"/>
      <c r="AL174" s="269"/>
      <c r="AM174" s="269"/>
      <c r="AN174" s="269"/>
      <c r="AO174" s="269"/>
      <c r="AP174" s="269"/>
      <c r="AQ174" s="269"/>
      <c r="AR174" s="269"/>
      <c r="AS174" s="269"/>
      <c r="AT174" s="269"/>
      <c r="AU174" s="269"/>
    </row>
    <row r="175" spans="3:47" ht="42.75" customHeight="1" x14ac:dyDescent="0.25">
      <c r="U175" s="376"/>
      <c r="V175" s="376"/>
      <c r="W175" s="376"/>
      <c r="X175" s="376"/>
      <c r="Y175" s="266"/>
      <c r="AI175" s="269"/>
      <c r="AJ175" s="269"/>
      <c r="AK175" s="269"/>
      <c r="AL175" s="269"/>
      <c r="AM175" s="269"/>
      <c r="AN175" s="269"/>
      <c r="AO175" s="269"/>
      <c r="AP175" s="269"/>
      <c r="AQ175" s="269"/>
      <c r="AR175" s="269"/>
      <c r="AS175" s="269"/>
      <c r="AT175" s="269"/>
      <c r="AU175" s="269"/>
    </row>
    <row r="176" spans="3:47" ht="7.5" customHeight="1" x14ac:dyDescent="0.25">
      <c r="AI176" s="269"/>
      <c r="AJ176" s="269"/>
      <c r="AK176" s="269"/>
      <c r="AL176" s="269"/>
      <c r="AM176" s="269"/>
      <c r="AN176" s="269"/>
      <c r="AO176" s="269"/>
      <c r="AP176" s="269"/>
      <c r="AQ176" s="269"/>
      <c r="AR176" s="269"/>
      <c r="AS176" s="269"/>
      <c r="AT176" s="269"/>
      <c r="AU176" s="269"/>
    </row>
    <row r="177" spans="35:47" ht="7.5" customHeight="1" x14ac:dyDescent="0.25">
      <c r="AI177" s="269"/>
      <c r="AJ177" s="269"/>
      <c r="AK177" s="269"/>
      <c r="AL177" s="269"/>
      <c r="AM177" s="269"/>
      <c r="AN177" s="269"/>
      <c r="AO177" s="269"/>
      <c r="AP177" s="269"/>
      <c r="AQ177" s="269"/>
      <c r="AR177" s="269"/>
      <c r="AS177" s="269"/>
      <c r="AT177" s="269"/>
      <c r="AU177" s="269"/>
    </row>
    <row r="178" spans="35:47" ht="20.25" customHeight="1" x14ac:dyDescent="0.25">
      <c r="AI178" s="269"/>
      <c r="AJ178" s="269"/>
      <c r="AK178" s="269"/>
      <c r="AL178" s="269"/>
      <c r="AM178" s="269"/>
      <c r="AN178" s="269"/>
      <c r="AO178" s="269"/>
      <c r="AP178" s="269"/>
      <c r="AQ178" s="269"/>
      <c r="AR178" s="269"/>
      <c r="AS178" s="269"/>
      <c r="AT178" s="269"/>
      <c r="AU178" s="269"/>
    </row>
    <row r="179" spans="35:47" ht="17.25" customHeight="1" x14ac:dyDescent="0.25">
      <c r="AI179" s="269"/>
      <c r="AJ179" s="269"/>
      <c r="AK179" s="269"/>
      <c r="AL179" s="269"/>
      <c r="AM179" s="269"/>
      <c r="AN179" s="269"/>
      <c r="AO179" s="269"/>
      <c r="AP179" s="269"/>
      <c r="AQ179" s="269"/>
      <c r="AR179" s="269"/>
      <c r="AS179" s="269"/>
      <c r="AT179" s="269"/>
      <c r="AU179" s="269"/>
    </row>
    <row r="180" spans="35:47" ht="17.25" customHeight="1" x14ac:dyDescent="0.25">
      <c r="AI180" s="269"/>
      <c r="AJ180" s="269"/>
      <c r="AK180" s="269"/>
      <c r="AL180" s="269"/>
      <c r="AM180" s="269"/>
      <c r="AN180" s="269"/>
      <c r="AO180" s="269"/>
      <c r="AP180" s="269"/>
      <c r="AQ180" s="269"/>
      <c r="AR180" s="269"/>
      <c r="AS180" s="269"/>
      <c r="AT180" s="269"/>
      <c r="AU180" s="269"/>
    </row>
    <row r="181" spans="35:47" ht="17.25" customHeight="1" x14ac:dyDescent="0.25">
      <c r="AI181" s="269"/>
      <c r="AJ181" s="269"/>
      <c r="AK181" s="269"/>
      <c r="AL181" s="269"/>
      <c r="AM181" s="269"/>
      <c r="AN181" s="269"/>
      <c r="AO181" s="269"/>
      <c r="AP181" s="269"/>
      <c r="AQ181" s="269"/>
      <c r="AR181" s="269"/>
      <c r="AS181" s="269"/>
      <c r="AT181" s="269"/>
      <c r="AU181" s="269"/>
    </row>
    <row r="182" spans="35:47" ht="17.25" customHeight="1" x14ac:dyDescent="0.25">
      <c r="AI182" s="269"/>
      <c r="AJ182" s="269"/>
      <c r="AK182" s="269"/>
      <c r="AL182" s="269"/>
      <c r="AM182" s="269"/>
      <c r="AN182" s="269"/>
      <c r="AO182" s="269"/>
      <c r="AP182" s="269"/>
      <c r="AQ182" s="269"/>
      <c r="AR182" s="269"/>
      <c r="AS182" s="269"/>
      <c r="AT182" s="269"/>
      <c r="AU182" s="269"/>
    </row>
    <row r="183" spans="35:47" ht="17.25" customHeight="1" x14ac:dyDescent="0.25">
      <c r="AI183" s="269"/>
      <c r="AJ183" s="269"/>
      <c r="AK183" s="269"/>
      <c r="AL183" s="269"/>
      <c r="AM183" s="269"/>
      <c r="AN183" s="269"/>
      <c r="AO183" s="269"/>
      <c r="AP183" s="269"/>
      <c r="AQ183" s="269"/>
      <c r="AR183" s="269"/>
      <c r="AS183" s="269"/>
      <c r="AT183" s="269"/>
      <c r="AU183" s="269"/>
    </row>
    <row r="184" spans="35:47" ht="17.25" customHeight="1" x14ac:dyDescent="0.25">
      <c r="AI184" s="269"/>
      <c r="AJ184" s="269"/>
      <c r="AK184" s="269"/>
      <c r="AL184" s="269"/>
      <c r="AM184" s="269"/>
      <c r="AN184" s="269"/>
      <c r="AO184" s="269"/>
      <c r="AP184" s="269"/>
      <c r="AQ184" s="269"/>
      <c r="AR184" s="269"/>
      <c r="AS184" s="269"/>
      <c r="AT184" s="269"/>
      <c r="AU184" s="269"/>
    </row>
    <row r="185" spans="35:47" ht="17.25" customHeight="1" x14ac:dyDescent="0.25">
      <c r="AI185" s="269"/>
      <c r="AJ185" s="269"/>
      <c r="AK185" s="269"/>
      <c r="AL185" s="269"/>
      <c r="AM185" s="269"/>
      <c r="AN185" s="269"/>
      <c r="AO185" s="269"/>
      <c r="AP185" s="269"/>
      <c r="AQ185" s="269"/>
      <c r="AR185" s="269"/>
      <c r="AS185" s="269"/>
      <c r="AT185" s="269"/>
      <c r="AU185" s="269"/>
    </row>
  </sheetData>
  <sheetProtection algorithmName="SHA-512" hashValue="r+JrLqprCXbJZydTRtOWciHR5wxozBg2A7kgG0Ok0guDLGhCzCz13BEldLo0pVE9NEAfeqknfij6yZjqlmoQvQ==" saltValue="f7GTDpFj+7XaSnn/wFBKlg==" spinCount="100000" sheet="1" objects="1" scenarios="1" selectLockedCells="1"/>
  <dataConsolidate/>
  <mergeCells count="255">
    <mergeCell ref="B3:D3"/>
    <mergeCell ref="B4:D4"/>
    <mergeCell ref="B5:D5"/>
    <mergeCell ref="K5:P5"/>
    <mergeCell ref="B6:D6"/>
    <mergeCell ref="B8:D8"/>
    <mergeCell ref="F12:J12"/>
    <mergeCell ref="T12:X12"/>
    <mergeCell ref="C16:J21"/>
    <mergeCell ref="C24:J24"/>
    <mergeCell ref="C26:D26"/>
    <mergeCell ref="E26:F26"/>
    <mergeCell ref="H26:J26"/>
    <mergeCell ref="W8:X8"/>
    <mergeCell ref="B9:D9"/>
    <mergeCell ref="W9:X9"/>
    <mergeCell ref="B10:D10"/>
    <mergeCell ref="U10:X10"/>
    <mergeCell ref="B11:D11"/>
    <mergeCell ref="U11:X11"/>
    <mergeCell ref="C32:D32"/>
    <mergeCell ref="E32:F32"/>
    <mergeCell ref="H32:I32"/>
    <mergeCell ref="C33:D33"/>
    <mergeCell ref="E33:F33"/>
    <mergeCell ref="H33:I33"/>
    <mergeCell ref="C27:D27"/>
    <mergeCell ref="E27:F27"/>
    <mergeCell ref="H27:J27"/>
    <mergeCell ref="C29:D29"/>
    <mergeCell ref="E29:F29"/>
    <mergeCell ref="C30:D30"/>
    <mergeCell ref="E30:F30"/>
    <mergeCell ref="D43:E43"/>
    <mergeCell ref="F43:G43"/>
    <mergeCell ref="H43:I43"/>
    <mergeCell ref="J43:M43"/>
    <mergeCell ref="W43:X43"/>
    <mergeCell ref="Y43:Z43"/>
    <mergeCell ref="C35:L35"/>
    <mergeCell ref="C36:L36"/>
    <mergeCell ref="C38:L38"/>
    <mergeCell ref="C39:L39"/>
    <mergeCell ref="G41:L42"/>
    <mergeCell ref="C42:F42"/>
    <mergeCell ref="D46:E46"/>
    <mergeCell ref="F46:G46"/>
    <mergeCell ref="H46:I46"/>
    <mergeCell ref="J46:M46"/>
    <mergeCell ref="W46:X46"/>
    <mergeCell ref="Y46:Z46"/>
    <mergeCell ref="AA44:AR44"/>
    <mergeCell ref="D45:E45"/>
    <mergeCell ref="F45:G45"/>
    <mergeCell ref="H45:I45"/>
    <mergeCell ref="J45:M45"/>
    <mergeCell ref="W45:X45"/>
    <mergeCell ref="Y45:Z45"/>
    <mergeCell ref="D44:E44"/>
    <mergeCell ref="F44:G44"/>
    <mergeCell ref="H44:I44"/>
    <mergeCell ref="J44:M44"/>
    <mergeCell ref="W44:X44"/>
    <mergeCell ref="Y44:Z44"/>
    <mergeCell ref="D48:E48"/>
    <mergeCell ref="F48:G48"/>
    <mergeCell ref="H48:I48"/>
    <mergeCell ref="J48:M48"/>
    <mergeCell ref="W48:X48"/>
    <mergeCell ref="Y48:Z48"/>
    <mergeCell ref="D47:E47"/>
    <mergeCell ref="F47:G47"/>
    <mergeCell ref="H47:I47"/>
    <mergeCell ref="J47:M47"/>
    <mergeCell ref="W47:X47"/>
    <mergeCell ref="Y47:Z47"/>
    <mergeCell ref="D50:E50"/>
    <mergeCell ref="F50:G50"/>
    <mergeCell ref="H50:I50"/>
    <mergeCell ref="J50:M50"/>
    <mergeCell ref="W50:X50"/>
    <mergeCell ref="Y50:Z50"/>
    <mergeCell ref="D49:E49"/>
    <mergeCell ref="F49:G49"/>
    <mergeCell ref="H49:I49"/>
    <mergeCell ref="J49:M49"/>
    <mergeCell ref="W49:X49"/>
    <mergeCell ref="Y49:Z49"/>
    <mergeCell ref="D52:E52"/>
    <mergeCell ref="F52:G52"/>
    <mergeCell ref="H52:I52"/>
    <mergeCell ref="J52:M52"/>
    <mergeCell ref="W52:X52"/>
    <mergeCell ref="Y52:Z52"/>
    <mergeCell ref="D51:E51"/>
    <mergeCell ref="F51:G51"/>
    <mergeCell ref="H51:I51"/>
    <mergeCell ref="J51:M51"/>
    <mergeCell ref="W51:X51"/>
    <mergeCell ref="Y51:Z51"/>
    <mergeCell ref="Y55:Z55"/>
    <mergeCell ref="C57:G57"/>
    <mergeCell ref="V58:X58"/>
    <mergeCell ref="C59:E59"/>
    <mergeCell ref="G59:M59"/>
    <mergeCell ref="W59:X59"/>
    <mergeCell ref="Y59:Z59"/>
    <mergeCell ref="D53:E53"/>
    <mergeCell ref="F53:G53"/>
    <mergeCell ref="H53:I53"/>
    <mergeCell ref="J53:M53"/>
    <mergeCell ref="W53:X53"/>
    <mergeCell ref="Y53:Z53"/>
    <mergeCell ref="V63:X63"/>
    <mergeCell ref="C64:E64"/>
    <mergeCell ref="G64:M64"/>
    <mergeCell ref="W64:X64"/>
    <mergeCell ref="Y64:Z64"/>
    <mergeCell ref="V65:X65"/>
    <mergeCell ref="C60:E60"/>
    <mergeCell ref="G60:M60"/>
    <mergeCell ref="W60:X60"/>
    <mergeCell ref="Y60:Z60"/>
    <mergeCell ref="V61:X61"/>
    <mergeCell ref="C62:E62"/>
    <mergeCell ref="G62:M62"/>
    <mergeCell ref="W62:X62"/>
    <mergeCell ref="Y62:Z62"/>
    <mergeCell ref="C66:E66"/>
    <mergeCell ref="G66:M66"/>
    <mergeCell ref="W66:X66"/>
    <mergeCell ref="Y66:Z66"/>
    <mergeCell ref="V67:X67"/>
    <mergeCell ref="C68:E68"/>
    <mergeCell ref="G68:M68"/>
    <mergeCell ref="W68:X68"/>
    <mergeCell ref="Y68:Z68"/>
    <mergeCell ref="C72:E72"/>
    <mergeCell ref="G72:M72"/>
    <mergeCell ref="W72:X72"/>
    <mergeCell ref="Y72:Z72"/>
    <mergeCell ref="V73:X73"/>
    <mergeCell ref="Y74:Z74"/>
    <mergeCell ref="V69:X69"/>
    <mergeCell ref="C70:E70"/>
    <mergeCell ref="G70:M70"/>
    <mergeCell ref="W70:X70"/>
    <mergeCell ref="Y70:Z70"/>
    <mergeCell ref="V71:X71"/>
    <mergeCell ref="C89:K89"/>
    <mergeCell ref="C90:K91"/>
    <mergeCell ref="L91:L94"/>
    <mergeCell ref="M91:O93"/>
    <mergeCell ref="C93:G93"/>
    <mergeCell ref="C94:F94"/>
    <mergeCell ref="Y76:Z76"/>
    <mergeCell ref="C79:K79"/>
    <mergeCell ref="C80:K80"/>
    <mergeCell ref="F82:J82"/>
    <mergeCell ref="C84:E84"/>
    <mergeCell ref="M84:O87"/>
    <mergeCell ref="C85:K85"/>
    <mergeCell ref="C86:E86"/>
    <mergeCell ref="C87:K87"/>
    <mergeCell ref="C97:D97"/>
    <mergeCell ref="E97:H97"/>
    <mergeCell ref="I97:O97"/>
    <mergeCell ref="R97:Y97"/>
    <mergeCell ref="C98:D98"/>
    <mergeCell ref="E98:H98"/>
    <mergeCell ref="I98:O98"/>
    <mergeCell ref="R98:Y98"/>
    <mergeCell ref="C95:D95"/>
    <mergeCell ref="E95:H95"/>
    <mergeCell ref="I95:O95"/>
    <mergeCell ref="R95:Y95"/>
    <mergeCell ref="C96:D96"/>
    <mergeCell ref="E96:H96"/>
    <mergeCell ref="I96:O96"/>
    <mergeCell ref="R96:Y96"/>
    <mergeCell ref="C101:D101"/>
    <mergeCell ref="E101:H101"/>
    <mergeCell ref="I101:O101"/>
    <mergeCell ref="R101:Y101"/>
    <mergeCell ref="C102:D102"/>
    <mergeCell ref="E102:H102"/>
    <mergeCell ref="I102:O102"/>
    <mergeCell ref="R102:Y102"/>
    <mergeCell ref="C99:D99"/>
    <mergeCell ref="E99:H99"/>
    <mergeCell ref="I99:O99"/>
    <mergeCell ref="R99:Y99"/>
    <mergeCell ref="C100:D100"/>
    <mergeCell ref="E100:H100"/>
    <mergeCell ref="I100:O100"/>
    <mergeCell ref="R100:Y100"/>
    <mergeCell ref="C105:D105"/>
    <mergeCell ref="E105:H105"/>
    <mergeCell ref="I105:O105"/>
    <mergeCell ref="R105:Y105"/>
    <mergeCell ref="I106:O106"/>
    <mergeCell ref="C110:G110"/>
    <mergeCell ref="C103:D103"/>
    <mergeCell ref="E103:H103"/>
    <mergeCell ref="I103:O103"/>
    <mergeCell ref="R103:Y103"/>
    <mergeCell ref="C104:D104"/>
    <mergeCell ref="E104:H104"/>
    <mergeCell ref="I104:O104"/>
    <mergeCell ref="R104:Y104"/>
    <mergeCell ref="C111:J111"/>
    <mergeCell ref="C113:J113"/>
    <mergeCell ref="Q113:T113"/>
    <mergeCell ref="C114:J114"/>
    <mergeCell ref="C115:J115"/>
    <mergeCell ref="Y115:AC164"/>
    <mergeCell ref="C116:J116"/>
    <mergeCell ref="C119:J119"/>
    <mergeCell ref="Q119:T119"/>
    <mergeCell ref="C120:J120"/>
    <mergeCell ref="C128:J128"/>
    <mergeCell ref="C129:J129"/>
    <mergeCell ref="C130:J130"/>
    <mergeCell ref="C133:J133"/>
    <mergeCell ref="Q133:T133"/>
    <mergeCell ref="C134:J134"/>
    <mergeCell ref="C121:J121"/>
    <mergeCell ref="C122:J122"/>
    <mergeCell ref="C125:J125"/>
    <mergeCell ref="Q125:T125"/>
    <mergeCell ref="C126:J126"/>
    <mergeCell ref="C127:J127"/>
    <mergeCell ref="C146:J155"/>
    <mergeCell ref="C158:J158"/>
    <mergeCell ref="Q158:X158"/>
    <mergeCell ref="C159:J159"/>
    <mergeCell ref="Q159:X159"/>
    <mergeCell ref="C160:J160"/>
    <mergeCell ref="Q160:X160"/>
    <mergeCell ref="C135:J135"/>
    <mergeCell ref="C136:J136"/>
    <mergeCell ref="C139:J139"/>
    <mergeCell ref="C140:J142"/>
    <mergeCell ref="C144:G144"/>
    <mergeCell ref="C145:J145"/>
    <mergeCell ref="Q169:X169"/>
    <mergeCell ref="Q171:X171"/>
    <mergeCell ref="Q172:X173"/>
    <mergeCell ref="U175:X175"/>
    <mergeCell ref="C161:J161"/>
    <mergeCell ref="Q161:X161"/>
    <mergeCell ref="Q165:X166"/>
    <mergeCell ref="C167:J167"/>
    <mergeCell ref="Q167:X167"/>
    <mergeCell ref="Q168:X168"/>
  </mergeCells>
  <conditionalFormatting sqref="C96:O96 C97:H105 I97:O106">
    <cfRule type="expression" dxfId="189" priority="18">
      <formula>$C96=""</formula>
    </cfRule>
  </conditionalFormatting>
  <conditionalFormatting sqref="E96:H105">
    <cfRule type="expression" dxfId="188" priority="1">
      <formula>IF(LEFT($C96,4)="Cirk",TRUE,FALSE)</formula>
    </cfRule>
    <cfRule type="expression" dxfId="187" priority="2">
      <formula>IF(RIGHT(LEFT($C96,7),1)="T",TRUE,FALSE)</formula>
    </cfRule>
  </conditionalFormatting>
  <conditionalFormatting sqref="F44:G53">
    <cfRule type="expression" dxfId="186" priority="6">
      <formula>$D44="Vara"</formula>
    </cfRule>
  </conditionalFormatting>
  <conditionalFormatting sqref="G60:O60">
    <cfRule type="expression" dxfId="185" priority="4">
      <formula>$F60="Ja"</formula>
    </cfRule>
  </conditionalFormatting>
  <conditionalFormatting sqref="G62:O62 G64:O64 G66:O66 G68:O68 G70:O70 G72:O72">
    <cfRule type="expression" dxfId="184" priority="15">
      <formula>$F62="Ja"</formula>
    </cfRule>
  </conditionalFormatting>
  <conditionalFormatting sqref="H44:I53">
    <cfRule type="expression" dxfId="183" priority="5">
      <formula>$D44="Tjänst"</formula>
    </cfRule>
  </conditionalFormatting>
  <conditionalFormatting sqref="Q44:X53">
    <cfRule type="expression" dxfId="182" priority="24">
      <formula>OR(AND($F44&lt;&gt;"Välj vara/tjänst",$F44&lt;&gt;""),$H44&lt;&gt;"")</formula>
    </cfRule>
  </conditionalFormatting>
  <conditionalFormatting sqref="Q60:X60 Q62:X62 Q64:X64 Q66:X66 Q68:X68 Q70:X70 Q72:X72">
    <cfRule type="expression" dxfId="181" priority="14">
      <formula>$F60="Ja"</formula>
    </cfRule>
  </conditionalFormatting>
  <conditionalFormatting sqref="Q62:X62">
    <cfRule type="expression" dxfId="180" priority="13">
      <formula>AND($D62&lt;&gt;"Välj tjänst",$D62&lt;&gt;"")</formula>
    </cfRule>
  </conditionalFormatting>
  <conditionalFormatting sqref="Q64:X64">
    <cfRule type="expression" dxfId="179" priority="12">
      <formula>AND($D64&lt;&gt;"Välj tjänst",$D64&lt;&gt;"")</formula>
    </cfRule>
  </conditionalFormatting>
  <conditionalFormatting sqref="Q66:X66">
    <cfRule type="expression" dxfId="178" priority="11">
      <formula>AND($D66&lt;&gt;"Välj tjänst",$D66&lt;&gt;"")</formula>
    </cfRule>
  </conditionalFormatting>
  <conditionalFormatting sqref="Q68:X68">
    <cfRule type="expression" dxfId="177" priority="10">
      <formula>AND($D68&lt;&gt;"Välj tjänst",$D68&lt;&gt;"")</formula>
    </cfRule>
  </conditionalFormatting>
  <conditionalFormatting sqref="Q70:X70">
    <cfRule type="expression" dxfId="176" priority="9">
      <formula>AND($D70&lt;&gt;"Välj tjänst",$D70&lt;&gt;"")</formula>
    </cfRule>
  </conditionalFormatting>
  <conditionalFormatting sqref="Q72:X72">
    <cfRule type="expression" dxfId="175" priority="8">
      <formula>AND($D72&lt;&gt;"Välj tjänst",$D72&lt;&gt;"")</formula>
    </cfRule>
  </conditionalFormatting>
  <conditionalFormatting sqref="Q169:X169 Q172:X173">
    <cfRule type="expression" dxfId="174" priority="23" stopIfTrue="1">
      <formula>#REF!="Ja"</formula>
    </cfRule>
  </conditionalFormatting>
  <conditionalFormatting sqref="Q96:Y105">
    <cfRule type="expression" dxfId="173" priority="7">
      <formula>$I96=""</formula>
    </cfRule>
  </conditionalFormatting>
  <conditionalFormatting sqref="R96:Y105">
    <cfRule type="expression" dxfId="172" priority="3">
      <formula>$Q96="Nej"</formula>
    </cfRule>
  </conditionalFormatting>
  <conditionalFormatting sqref="U113 U119 U125">
    <cfRule type="expression" dxfId="171" priority="22" stopIfTrue="1">
      <formula>AH113</formula>
    </cfRule>
  </conditionalFormatting>
  <conditionalFormatting sqref="U113">
    <cfRule type="cellIs" dxfId="170" priority="21" stopIfTrue="1" operator="equal">
      <formula>"Nej"</formula>
    </cfRule>
  </conditionalFormatting>
  <conditionalFormatting sqref="U119">
    <cfRule type="cellIs" dxfId="169" priority="20" stopIfTrue="1" operator="equal">
      <formula>"Nej"</formula>
    </cfRule>
  </conditionalFormatting>
  <conditionalFormatting sqref="U125">
    <cfRule type="cellIs" dxfId="168" priority="19" stopIfTrue="1" operator="equal">
      <formula>"Nej"</formula>
    </cfRule>
  </conditionalFormatting>
  <conditionalFormatting sqref="U133">
    <cfRule type="cellIs" dxfId="167" priority="16" stopIfTrue="1" operator="equal">
      <formula>"Nej"</formula>
    </cfRule>
    <cfRule type="expression" dxfId="166" priority="17" stopIfTrue="1">
      <formula>AH133</formula>
    </cfRule>
  </conditionalFormatting>
  <dataValidations count="14">
    <dataValidation type="list" allowBlank="1" showInputMessage="1" showErrorMessage="1" sqref="U113 R164 U119 U125 U133 Q96:Q105 F72 F60 F70 F62 F64 F66 F68 Q13:Q15" xr:uid="{59997148-F626-459E-BAED-C86ACA075229}">
      <formula1>"Ja,Nej"</formula1>
    </dataValidation>
    <dataValidation type="date" errorStyle="information" allowBlank="1" showInputMessage="1" showErrorMessage="1" errorTitle="Fel" error="Ange datum i datumformatet ÅÅÅÅ-MM-DD" promptTitle="Datum" prompt="Datum i datumformatet ÅÅÅÅ-MM-DD" sqref="E30:F30" xr:uid="{BBE8F8B3-261D-4E3A-AAAD-898B6BFEE1D4}">
      <formula1>40817</formula1>
      <formula2>47484</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C33:F33" xr:uid="{62B1C8C9-88F2-46A3-9C14-B275D45754D2}">
      <formula1>40817</formula1>
      <formula2>47484</formula2>
    </dataValidation>
    <dataValidation allowBlank="1" showErrorMessage="1" sqref="C37:J37 B26:D32" xr:uid="{04E6DDED-1A34-4071-BD90-B298B82F0577}"/>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C34" xr:uid="{D2C70DA1-37CE-4D6A-86A8-7111FA3BF813}">
      <formula1>40817</formula1>
      <formula2>42308</formula2>
    </dataValidation>
    <dataValidation type="date" errorStyle="information" allowBlank="1" showInputMessage="1" showErrorMessage="1" errorTitle="Fel" error="Ange datum i datumformatet ÅÅÅÅ-MM-DD" promptTitle="Datum" prompt="Datum i datumformatet ÅÅÅÅ-MM-DD" sqref="E34" xr:uid="{73E03B7D-5724-4326-BC2D-5FEEF9610280}">
      <formula1>40817</formula1>
      <formula2>42308</formula2>
    </dataValidation>
    <dataValidation type="list" allowBlank="1" showInputMessage="1" showErrorMessage="1" sqref="F44:G53" xr:uid="{5EBA8562-9091-4021-8D12-DCB9869EDE76}">
      <formula1>ResVarTja</formula1>
    </dataValidation>
    <dataValidation type="list" allowBlank="1" showInputMessage="1" showErrorMessage="1" sqref="C36 C39:L39" xr:uid="{A8AFEB6F-50E9-4BC5-B00E-416982CAC4E0}">
      <formula1>TblDelområde</formula1>
    </dataValidation>
    <dataValidation type="list" allowBlank="1" showInputMessage="1" showErrorMessage="1" sqref="C80:K80" xr:uid="{4019EA47-15A0-4DB1-9B1D-0E12154AD57C}">
      <formula1>TblGrundTilldeln</formula1>
    </dataValidation>
    <dataValidation type="list" allowBlank="1" showInputMessage="1" showErrorMessage="1" sqref="C87:K87" xr:uid="{8C558380-FC07-4D9F-B6AB-B87CC145EFFC}">
      <formula1>TblUtVrd</formula1>
    </dataValidation>
    <dataValidation type="list" allowBlank="1" showInputMessage="1" showErrorMessage="1" sqref="N70 N62 N72 N60 N64 N66 N68 N44:N53 D12:D15" xr:uid="{15E0AC71-437E-472C-B4A3-F1892E8A74F0}">
      <formula1>ValBilaga</formula1>
    </dataValidation>
    <dataValidation type="list" allowBlank="1" showInputMessage="1" showErrorMessage="1" sqref="D44:E53" xr:uid="{02BED98D-3689-4DE8-B055-12938F178D64}">
      <formula1>TblVaraTjanstAlt</formula1>
    </dataValidation>
    <dataValidation type="list" showInputMessage="1" showErrorMessage="1" sqref="C96:D105" xr:uid="{2F432F41-DB22-4AA9-9215-0531372A6254}">
      <formula1>ListaVaraTjänst</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E27:F27" xr:uid="{D153B7CA-2AB8-4BB5-A1C9-5F660A84A623}">
      <formula1>40817</formula1>
      <formula2>47484</formula2>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6"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AT259"/>
  <sheetViews>
    <sheetView showGridLines="0" zoomScaleNormal="100" zoomScalePageLayoutView="70" workbookViewId="0">
      <selection activeCell="B9" sqref="B9:G9"/>
    </sheetView>
  </sheetViews>
  <sheetFormatPr defaultColWidth="9.1796875" defaultRowHeight="12.5" x14ac:dyDescent="0.25"/>
  <cols>
    <col min="1" max="1" width="4.1796875" style="185" customWidth="1"/>
    <col min="2" max="9" width="10.26953125" style="25" customWidth="1"/>
    <col min="10" max="11" width="11" style="25" customWidth="1"/>
    <col min="12" max="12" width="16" style="25" customWidth="1"/>
    <col min="13" max="13" width="9.54296875" style="25" customWidth="1"/>
    <col min="14" max="14" width="13" style="25" customWidth="1"/>
    <col min="15" max="15" width="9.54296875" style="25" customWidth="1"/>
    <col min="16" max="16" width="23.81640625" style="25" customWidth="1"/>
    <col min="17" max="18" width="19.1796875" style="25" customWidth="1"/>
    <col min="19" max="19" width="10.26953125" style="25" customWidth="1"/>
    <col min="20" max="22" width="9.54296875" style="25" customWidth="1"/>
    <col min="23" max="23" width="14.7265625" style="25" customWidth="1"/>
    <col min="24" max="25" width="8.7265625" style="25" customWidth="1"/>
    <col min="26" max="26" width="8.54296875" style="25" customWidth="1"/>
    <col min="27" max="28" width="9.1796875" style="25" hidden="1" customWidth="1"/>
    <col min="29" max="29" width="12.54296875" style="25" hidden="1" customWidth="1"/>
    <col min="30" max="32" width="8.453125" style="25" hidden="1" customWidth="1"/>
    <col min="33" max="33" width="9.7265625" style="25" hidden="1" customWidth="1"/>
    <col min="34" max="34" width="12.26953125" style="25" hidden="1" customWidth="1"/>
    <col min="35" max="35" width="8.453125" style="25" customWidth="1"/>
    <col min="36" max="37" width="7.7265625" style="25" customWidth="1"/>
    <col min="38" max="39" width="8.7265625" style="25" customWidth="1"/>
    <col min="40" max="40" width="7.7265625" style="25" customWidth="1"/>
    <col min="41" max="43" width="9.1796875" style="25" customWidth="1"/>
    <col min="44" max="44" width="10.453125" style="25" customWidth="1"/>
    <col min="45" max="50" width="9.1796875" style="25" customWidth="1"/>
    <col min="51" max="16384" width="9.1796875" style="25"/>
  </cols>
  <sheetData>
    <row r="1" spans="1:46" ht="17.5" x14ac:dyDescent="0.25">
      <c r="B1" s="804" t="str">
        <f>IF(Information!D12="","Om ingen text finns - välj utvärderingsmodell i fliken ""Information""","")</f>
        <v>Om ingen text finns - välj utvärderingsmodell i fliken "Information"</v>
      </c>
    </row>
    <row r="2" spans="1:46" ht="13" x14ac:dyDescent="0.25">
      <c r="G2" s="26"/>
      <c r="J2" s="41"/>
      <c r="M2" s="49"/>
      <c r="O2" s="22" t="str">
        <f>"Avrop nr: "&amp;B15</f>
        <v xml:space="preserve">Avrop nr: </v>
      </c>
      <c r="W2" s="22" t="str">
        <f>"Avrop nr: "&amp;B15</f>
        <v xml:space="preserve">Avrop nr: </v>
      </c>
      <c r="AC2" s="22"/>
      <c r="AH2" s="52"/>
      <c r="AI2" s="52"/>
      <c r="AJ2" s="52"/>
      <c r="AK2" s="52"/>
      <c r="AL2" s="52"/>
      <c r="AM2" s="52"/>
      <c r="AN2" s="52"/>
      <c r="AO2" s="52"/>
      <c r="AP2" s="52"/>
      <c r="AQ2" s="52"/>
      <c r="AR2" s="52"/>
      <c r="AS2" s="52"/>
      <c r="AT2" s="52"/>
    </row>
    <row r="3" spans="1:46" ht="26.25" customHeight="1" x14ac:dyDescent="0.25">
      <c r="B3" s="618" t="s">
        <v>69</v>
      </c>
      <c r="C3" s="618"/>
      <c r="D3" s="619"/>
      <c r="E3" s="619"/>
      <c r="P3" s="618" t="s">
        <v>70</v>
      </c>
      <c r="Q3" s="620"/>
      <c r="R3" s="619"/>
      <c r="T3" s="621" t="str">
        <f>IF(LarmStatus,"Minst ett av de obligatoriska kraven är inte ifyllda eller besvarade med Nej. Fel på rad "&amp;AG3&amp;".","")</f>
        <v>Minst ett av de obligatoriska kraven är inte ifyllda eller besvarade med Nej. Fel på rad 14.</v>
      </c>
      <c r="U3" s="621"/>
      <c r="V3" s="621"/>
      <c r="W3" s="621"/>
      <c r="X3" s="26"/>
      <c r="Y3" s="26"/>
      <c r="Z3" s="26"/>
      <c r="AB3" s="26"/>
      <c r="AD3" s="58"/>
      <c r="AG3" s="25">
        <f>MATCH(TRUE(),AH4:AH999,0)</f>
        <v>14</v>
      </c>
      <c r="AH3" s="26" t="b">
        <f>OR(AH4:AH894)</f>
        <v>1</v>
      </c>
    </row>
    <row r="4" spans="1:46" ht="32.25" customHeight="1" x14ac:dyDescent="0.45">
      <c r="B4" s="622" t="s">
        <v>95</v>
      </c>
      <c r="C4" s="623"/>
      <c r="D4" s="623"/>
      <c r="E4" s="623"/>
      <c r="F4" s="623"/>
      <c r="G4" s="623"/>
      <c r="H4" s="623"/>
      <c r="I4" s="623"/>
      <c r="J4" s="639" t="s">
        <v>348</v>
      </c>
      <c r="K4" s="640"/>
      <c r="L4" s="640"/>
      <c r="M4" s="640"/>
      <c r="N4" s="640"/>
      <c r="O4" s="641"/>
      <c r="P4" s="626" t="s">
        <v>861</v>
      </c>
      <c r="Q4" s="626"/>
      <c r="R4" s="626"/>
      <c r="S4" s="626"/>
      <c r="T4" s="626"/>
      <c r="U4" s="626"/>
      <c r="V4" s="626"/>
      <c r="W4" s="627"/>
      <c r="Z4" s="27"/>
    </row>
    <row r="5" spans="1:46" ht="63" customHeight="1" x14ac:dyDescent="0.25">
      <c r="B5" s="624"/>
      <c r="C5" s="625"/>
      <c r="D5" s="625"/>
      <c r="E5" s="625"/>
      <c r="F5" s="625"/>
      <c r="G5" s="625"/>
      <c r="H5" s="625"/>
      <c r="I5" s="625"/>
      <c r="J5" s="642" t="s">
        <v>618</v>
      </c>
      <c r="K5" s="643"/>
      <c r="L5" s="643"/>
      <c r="M5" s="643"/>
      <c r="N5" s="643"/>
      <c r="O5" s="644"/>
      <c r="P5" s="628"/>
      <c r="Q5" s="628"/>
      <c r="R5" s="628"/>
      <c r="S5" s="628"/>
      <c r="T5" s="628"/>
      <c r="U5" s="628"/>
      <c r="V5" s="628"/>
      <c r="W5" s="629"/>
      <c r="AB5" s="1"/>
      <c r="AC5" s="29"/>
      <c r="AD5" s="29"/>
      <c r="AE5" s="29"/>
      <c r="AF5" s="29"/>
    </row>
    <row r="6" spans="1:46" ht="26.25" customHeight="1" x14ac:dyDescent="0.25">
      <c r="B6" s="634" t="s">
        <v>134</v>
      </c>
      <c r="C6" s="634"/>
      <c r="D6" s="634"/>
      <c r="E6" s="634"/>
      <c r="F6" s="634"/>
      <c r="G6" s="634"/>
      <c r="H6" s="634"/>
      <c r="I6" s="634"/>
      <c r="J6" s="636" t="s">
        <v>611</v>
      </c>
      <c r="K6" s="637"/>
      <c r="L6" s="637"/>
      <c r="M6" s="637"/>
      <c r="N6" s="637"/>
      <c r="O6" s="638"/>
      <c r="P6" s="26"/>
      <c r="Q6" s="6"/>
      <c r="R6" s="6"/>
      <c r="S6" s="6"/>
      <c r="T6" s="6"/>
      <c r="U6" s="6"/>
      <c r="V6" s="6"/>
      <c r="W6" s="6"/>
      <c r="AB6" s="1"/>
      <c r="AC6" s="29"/>
      <c r="AD6" s="29"/>
      <c r="AE6" s="29"/>
      <c r="AF6" s="29"/>
    </row>
    <row r="7" spans="1:46" ht="18" customHeight="1" x14ac:dyDescent="0.25">
      <c r="B7" s="635" t="s">
        <v>68</v>
      </c>
      <c r="C7" s="635"/>
      <c r="D7" s="635"/>
      <c r="E7" s="635"/>
      <c r="F7" s="635"/>
      <c r="G7" s="635"/>
      <c r="H7" s="635"/>
      <c r="I7" s="635"/>
      <c r="J7" s="636"/>
      <c r="K7" s="637"/>
      <c r="L7" s="637"/>
      <c r="M7" s="637"/>
      <c r="N7" s="637"/>
      <c r="O7" s="638"/>
      <c r="P7" s="28" t="s">
        <v>29</v>
      </c>
      <c r="Q7" s="6"/>
      <c r="R7" s="6"/>
      <c r="S7" s="6"/>
      <c r="T7" s="6"/>
      <c r="U7" s="6"/>
      <c r="V7" s="6"/>
      <c r="W7" s="6"/>
      <c r="AB7" s="1"/>
      <c r="AC7" s="29"/>
      <c r="AD7" s="29"/>
      <c r="AE7" s="29"/>
      <c r="AF7" s="29"/>
    </row>
    <row r="8" spans="1:46" ht="27.75" customHeight="1" x14ac:dyDescent="0.25">
      <c r="B8" s="630" t="s">
        <v>6</v>
      </c>
      <c r="C8" s="631"/>
      <c r="D8" s="631"/>
      <c r="E8" s="631"/>
      <c r="F8" s="631"/>
      <c r="G8" s="631"/>
      <c r="H8" s="630" t="s">
        <v>30</v>
      </c>
      <c r="I8" s="632"/>
      <c r="J8" s="645" t="str">
        <f>IFERROR(INDEX(Admin!$K$67:$K$69,MATCH('1 Spec. - 1. Lägsta pris'!$B$40,Admin!$J$67:$J$69,0)),"XXXX")</f>
        <v>XXXX</v>
      </c>
      <c r="K8" s="646"/>
      <c r="L8" s="646"/>
      <c r="M8" s="646"/>
      <c r="N8" s="646"/>
      <c r="O8" s="647"/>
      <c r="P8" s="633" t="s">
        <v>866</v>
      </c>
      <c r="Q8" s="633"/>
      <c r="R8" s="633"/>
      <c r="S8" s="633"/>
      <c r="T8" s="633"/>
      <c r="U8" s="633"/>
      <c r="V8" s="633" t="s">
        <v>874</v>
      </c>
      <c r="W8" s="633"/>
      <c r="AB8" s="1"/>
      <c r="AC8" s="29"/>
      <c r="AD8" s="29"/>
      <c r="AE8" s="29"/>
      <c r="AF8" s="29"/>
    </row>
    <row r="9" spans="1:46" ht="19.5" customHeight="1" x14ac:dyDescent="0.25">
      <c r="B9" s="690"/>
      <c r="C9" s="691"/>
      <c r="D9" s="691"/>
      <c r="E9" s="691"/>
      <c r="F9" s="691"/>
      <c r="G9" s="691"/>
      <c r="H9" s="690"/>
      <c r="I9" s="692"/>
      <c r="J9" s="757" t="s">
        <v>614</v>
      </c>
      <c r="K9" s="758"/>
      <c r="L9" s="758"/>
      <c r="M9" s="758"/>
      <c r="N9" s="758"/>
      <c r="O9" s="759"/>
      <c r="P9" s="765"/>
      <c r="Q9" s="765"/>
      <c r="R9" s="765"/>
      <c r="S9" s="765"/>
      <c r="T9" s="765"/>
      <c r="U9" s="765"/>
      <c r="V9" s="652"/>
      <c r="W9" s="652"/>
      <c r="AB9" s="1"/>
      <c r="AC9" s="29"/>
      <c r="AD9" s="29"/>
      <c r="AE9" s="29"/>
      <c r="AF9" s="29"/>
    </row>
    <row r="10" spans="1:46" s="29" customFormat="1" ht="27.75" customHeight="1" x14ac:dyDescent="0.25">
      <c r="A10" s="186"/>
      <c r="B10" s="595" t="s">
        <v>7</v>
      </c>
      <c r="C10" s="595"/>
      <c r="D10" s="595"/>
      <c r="E10" s="595" t="s">
        <v>5</v>
      </c>
      <c r="F10" s="595"/>
      <c r="G10" s="595"/>
      <c r="H10" s="595" t="s">
        <v>52</v>
      </c>
      <c r="I10" s="595"/>
      <c r="J10" s="760" t="s">
        <v>879</v>
      </c>
      <c r="K10" s="761"/>
      <c r="L10" s="761"/>
      <c r="M10" s="761"/>
      <c r="N10" s="761"/>
      <c r="O10" s="762"/>
      <c r="P10" s="633" t="s">
        <v>867</v>
      </c>
      <c r="Q10" s="633"/>
      <c r="R10" s="633"/>
      <c r="S10" s="633"/>
      <c r="T10" s="633" t="s">
        <v>873</v>
      </c>
      <c r="U10" s="633"/>
      <c r="V10" s="633"/>
      <c r="W10" s="633"/>
      <c r="AB10" s="1"/>
    </row>
    <row r="11" spans="1:46" ht="19.5" customHeight="1" x14ac:dyDescent="0.25">
      <c r="B11" s="594"/>
      <c r="C11" s="594"/>
      <c r="D11" s="594"/>
      <c r="E11" s="594"/>
      <c r="F11" s="594"/>
      <c r="G11" s="594"/>
      <c r="H11" s="594"/>
      <c r="I11" s="594"/>
      <c r="P11" s="652"/>
      <c r="Q11" s="652"/>
      <c r="R11" s="652"/>
      <c r="S11" s="652"/>
      <c r="T11" s="652"/>
      <c r="U11" s="652"/>
      <c r="V11" s="652"/>
      <c r="W11" s="652"/>
      <c r="AB11" s="1"/>
      <c r="AC11" s="29"/>
      <c r="AD11" s="29"/>
      <c r="AE11" s="29"/>
      <c r="AF11" s="29"/>
    </row>
    <row r="12" spans="1:46" ht="27.75" customHeight="1" x14ac:dyDescent="0.25">
      <c r="B12" s="595" t="s">
        <v>51</v>
      </c>
      <c r="C12" s="595"/>
      <c r="D12" s="595"/>
      <c r="E12" s="595" t="s">
        <v>1</v>
      </c>
      <c r="F12" s="595"/>
      <c r="G12" s="595"/>
      <c r="H12" s="595" t="s">
        <v>2</v>
      </c>
      <c r="I12" s="595"/>
      <c r="P12" s="633" t="s">
        <v>868</v>
      </c>
      <c r="Q12" s="633"/>
      <c r="R12" s="633"/>
      <c r="S12" s="610"/>
      <c r="T12" s="633" t="s">
        <v>872</v>
      </c>
      <c r="U12" s="633"/>
      <c r="V12" s="633" t="s">
        <v>871</v>
      </c>
      <c r="W12" s="633"/>
      <c r="AB12" s="1"/>
      <c r="AC12" s="29"/>
      <c r="AD12" s="29"/>
      <c r="AE12" s="29"/>
      <c r="AF12" s="29"/>
    </row>
    <row r="13" spans="1:46" ht="19.5" customHeight="1" x14ac:dyDescent="0.25">
      <c r="B13" s="594"/>
      <c r="C13" s="594"/>
      <c r="D13" s="594"/>
      <c r="E13" s="594"/>
      <c r="F13" s="594"/>
      <c r="G13" s="594"/>
      <c r="H13" s="594"/>
      <c r="I13" s="594"/>
      <c r="P13" s="652"/>
      <c r="Q13" s="652"/>
      <c r="R13" s="652"/>
      <c r="S13" s="657"/>
      <c r="T13" s="652"/>
      <c r="U13" s="652"/>
      <c r="V13" s="652"/>
      <c r="W13" s="652"/>
      <c r="AB13" s="1"/>
      <c r="AC13" s="29"/>
      <c r="AD13" s="29"/>
      <c r="AE13" s="29"/>
      <c r="AF13" s="29"/>
    </row>
    <row r="14" spans="1:46" ht="27.75" customHeight="1" x14ac:dyDescent="0.25">
      <c r="B14" s="595" t="s">
        <v>107</v>
      </c>
      <c r="C14" s="595"/>
      <c r="D14" s="595"/>
      <c r="E14" s="630" t="s">
        <v>3</v>
      </c>
      <c r="F14" s="631"/>
      <c r="G14" s="631"/>
      <c r="H14" s="631"/>
      <c r="I14" s="632"/>
      <c r="P14" s="610" t="s">
        <v>869</v>
      </c>
      <c r="Q14" s="611"/>
      <c r="R14" s="611"/>
      <c r="S14" s="611"/>
      <c r="T14" s="610" t="s">
        <v>870</v>
      </c>
      <c r="U14" s="611"/>
      <c r="V14" s="611"/>
      <c r="W14" s="672"/>
      <c r="AB14" s="1"/>
      <c r="AC14" s="29"/>
      <c r="AD14" s="29"/>
      <c r="AE14" s="29"/>
      <c r="AF14" s="29"/>
    </row>
    <row r="15" spans="1:46" ht="19.5" customHeight="1" x14ac:dyDescent="0.25">
      <c r="B15" s="594"/>
      <c r="C15" s="594"/>
      <c r="D15" s="594"/>
      <c r="E15" s="690" t="s">
        <v>0</v>
      </c>
      <c r="F15" s="691"/>
      <c r="G15" s="691"/>
      <c r="H15" s="691"/>
      <c r="I15" s="692"/>
      <c r="P15" s="673"/>
      <c r="Q15" s="674"/>
      <c r="R15" s="674"/>
      <c r="S15" s="674"/>
      <c r="T15" s="673"/>
      <c r="U15" s="674"/>
      <c r="V15" s="674"/>
      <c r="W15" s="675"/>
      <c r="AB15" s="1"/>
      <c r="AC15" s="29"/>
      <c r="AD15" s="29"/>
      <c r="AE15" s="29"/>
      <c r="AF15" s="29"/>
    </row>
    <row r="16" spans="1:46" ht="27.75" customHeight="1" x14ac:dyDescent="0.25">
      <c r="B16" s="631"/>
      <c r="C16" s="631"/>
      <c r="D16" s="631"/>
      <c r="E16" s="631"/>
      <c r="F16" s="631"/>
      <c r="G16" s="631"/>
      <c r="H16" s="631"/>
      <c r="I16" s="631"/>
      <c r="J16" s="41"/>
      <c r="P16" s="610" t="s">
        <v>705</v>
      </c>
      <c r="Q16" s="611"/>
      <c r="R16" s="672"/>
      <c r="S16" s="610" t="s">
        <v>610</v>
      </c>
      <c r="T16" s="611"/>
      <c r="U16" s="611"/>
      <c r="V16" s="611"/>
      <c r="W16" s="672"/>
      <c r="AB16" s="1"/>
      <c r="AC16" s="29"/>
      <c r="AD16" s="29"/>
      <c r="AE16" s="29"/>
      <c r="AF16" s="29"/>
    </row>
    <row r="17" spans="2:34" ht="19.5" customHeight="1" x14ac:dyDescent="0.25">
      <c r="B17" s="653"/>
      <c r="C17" s="653"/>
      <c r="D17" s="653"/>
      <c r="E17" s="653" t="s">
        <v>0</v>
      </c>
      <c r="F17" s="653"/>
      <c r="G17" s="653"/>
      <c r="H17" s="653"/>
      <c r="I17" s="653"/>
      <c r="P17" s="657"/>
      <c r="Q17" s="658"/>
      <c r="R17" s="659"/>
      <c r="S17" s="654"/>
      <c r="T17" s="655"/>
      <c r="U17" s="655"/>
      <c r="V17" s="655"/>
      <c r="W17" s="656"/>
      <c r="AB17" s="1"/>
      <c r="AC17" s="29"/>
      <c r="AD17" s="29"/>
      <c r="AE17" s="29"/>
      <c r="AF17" s="29"/>
      <c r="AH17" s="59" t="b">
        <f>P17=""</f>
        <v>1</v>
      </c>
    </row>
    <row r="18" spans="2:34" ht="19.5" customHeight="1" x14ac:dyDescent="0.25">
      <c r="B18" s="225"/>
      <c r="C18" s="225"/>
      <c r="D18" s="225"/>
      <c r="E18" s="225"/>
      <c r="F18" s="225"/>
      <c r="G18" s="225"/>
      <c r="H18" s="225"/>
      <c r="I18" s="225"/>
      <c r="P18" s="226"/>
      <c r="Q18" s="226"/>
      <c r="R18" s="226"/>
      <c r="S18" s="224"/>
      <c r="T18" s="224"/>
      <c r="U18" s="224"/>
      <c r="V18" s="224"/>
      <c r="W18" s="224"/>
      <c r="AB18" s="1"/>
      <c r="AC18" s="29"/>
      <c r="AD18" s="29"/>
      <c r="AE18" s="29"/>
      <c r="AF18" s="29"/>
      <c r="AH18" s="59"/>
    </row>
    <row r="19" spans="2:34" ht="17.25" customHeight="1" x14ac:dyDescent="0.25">
      <c r="B19" s="26" t="s">
        <v>342</v>
      </c>
      <c r="P19" s="26" t="s">
        <v>343</v>
      </c>
      <c r="AB19" s="1"/>
      <c r="AC19" s="29"/>
      <c r="AD19" s="29"/>
      <c r="AE19" s="29"/>
      <c r="AF19" s="29"/>
    </row>
    <row r="20" spans="2:34" ht="12.75" customHeight="1" x14ac:dyDescent="0.25">
      <c r="B20" s="526" t="s">
        <v>672</v>
      </c>
      <c r="C20" s="665"/>
      <c r="D20" s="665"/>
      <c r="E20" s="665"/>
      <c r="F20" s="665"/>
      <c r="G20" s="665"/>
      <c r="H20" s="665"/>
      <c r="I20" s="666"/>
      <c r="P20" s="492" t="s">
        <v>673</v>
      </c>
      <c r="Q20" s="680"/>
      <c r="R20" s="680"/>
      <c r="S20" s="680"/>
      <c r="T20" s="680"/>
      <c r="U20" s="680"/>
      <c r="V20" s="680"/>
      <c r="W20" s="681"/>
      <c r="AB20" s="1"/>
      <c r="AC20" s="29"/>
      <c r="AD20" s="29"/>
      <c r="AE20" s="29"/>
      <c r="AF20" s="29"/>
    </row>
    <row r="21" spans="2:34" ht="12.75" customHeight="1" x14ac:dyDescent="0.25">
      <c r="B21" s="667"/>
      <c r="C21" s="510"/>
      <c r="D21" s="510"/>
      <c r="E21" s="510"/>
      <c r="F21" s="510"/>
      <c r="G21" s="510"/>
      <c r="H21" s="510"/>
      <c r="I21" s="668"/>
      <c r="P21" s="682"/>
      <c r="Q21" s="495"/>
      <c r="R21" s="495"/>
      <c r="S21" s="495"/>
      <c r="T21" s="495"/>
      <c r="U21" s="495"/>
      <c r="V21" s="495"/>
      <c r="W21" s="683"/>
      <c r="AB21" s="1"/>
      <c r="AC21" s="29"/>
      <c r="AD21" s="29"/>
      <c r="AE21" s="29"/>
      <c r="AF21" s="29"/>
    </row>
    <row r="22" spans="2:34" ht="12.75" customHeight="1" x14ac:dyDescent="0.25">
      <c r="B22" s="667"/>
      <c r="C22" s="510"/>
      <c r="D22" s="510"/>
      <c r="E22" s="510"/>
      <c r="F22" s="510"/>
      <c r="G22" s="510"/>
      <c r="H22" s="510"/>
      <c r="I22" s="668"/>
      <c r="P22" s="682"/>
      <c r="Q22" s="495"/>
      <c r="R22" s="495"/>
      <c r="S22" s="495"/>
      <c r="T22" s="495"/>
      <c r="U22" s="495"/>
      <c r="V22" s="495"/>
      <c r="W22" s="683"/>
      <c r="AB22" s="1"/>
      <c r="AC22" s="29"/>
      <c r="AD22" s="29"/>
      <c r="AE22" s="29"/>
      <c r="AF22" s="29"/>
    </row>
    <row r="23" spans="2:34" ht="12.75" customHeight="1" x14ac:dyDescent="0.25">
      <c r="B23" s="667"/>
      <c r="C23" s="510"/>
      <c r="D23" s="510"/>
      <c r="E23" s="510"/>
      <c r="F23" s="510"/>
      <c r="G23" s="510"/>
      <c r="H23" s="510"/>
      <c r="I23" s="668"/>
      <c r="P23" s="682"/>
      <c r="Q23" s="495"/>
      <c r="R23" s="495"/>
      <c r="S23" s="495"/>
      <c r="T23" s="495"/>
      <c r="U23" s="495"/>
      <c r="V23" s="495"/>
      <c r="W23" s="683"/>
      <c r="AB23" s="1"/>
      <c r="AC23" s="29"/>
      <c r="AD23" s="29"/>
      <c r="AE23" s="29"/>
      <c r="AF23" s="29"/>
    </row>
    <row r="24" spans="2:34" ht="94.5" customHeight="1" x14ac:dyDescent="0.25">
      <c r="B24" s="669"/>
      <c r="C24" s="670"/>
      <c r="D24" s="670"/>
      <c r="E24" s="670"/>
      <c r="F24" s="670"/>
      <c r="G24" s="670"/>
      <c r="H24" s="670"/>
      <c r="I24" s="671"/>
      <c r="P24" s="684"/>
      <c r="Q24" s="685"/>
      <c r="R24" s="685"/>
      <c r="S24" s="685"/>
      <c r="T24" s="685"/>
      <c r="U24" s="685"/>
      <c r="V24" s="685"/>
      <c r="W24" s="686"/>
      <c r="AB24" s="1"/>
      <c r="AC24" s="29"/>
      <c r="AD24" s="29"/>
      <c r="AE24" s="29"/>
      <c r="AF24" s="29"/>
    </row>
    <row r="25" spans="2:34" ht="89.25" customHeight="1" x14ac:dyDescent="0.25">
      <c r="B25" s="29"/>
      <c r="C25" s="29"/>
      <c r="D25" s="29"/>
      <c r="E25" s="29"/>
      <c r="F25" s="29"/>
      <c r="G25" s="29"/>
      <c r="H25" s="29"/>
      <c r="I25" s="29"/>
      <c r="AB25" s="1"/>
      <c r="AC25" s="29"/>
      <c r="AD25" s="29"/>
      <c r="AE25" s="29"/>
      <c r="AF25" s="29"/>
    </row>
    <row r="26" spans="2:34" ht="42" customHeight="1" x14ac:dyDescent="0.25">
      <c r="B26" s="60"/>
      <c r="C26" s="38"/>
      <c r="D26" s="38"/>
      <c r="E26" s="38"/>
      <c r="F26" s="38"/>
      <c r="G26" s="38"/>
      <c r="H26" s="38"/>
      <c r="P26" s="26" t="s">
        <v>612</v>
      </c>
    </row>
    <row r="27" spans="2:34" ht="55.5" customHeight="1" x14ac:dyDescent="0.3">
      <c r="B27" s="45" t="s">
        <v>339</v>
      </c>
      <c r="P27" s="676" t="s">
        <v>613</v>
      </c>
      <c r="Q27" s="677"/>
      <c r="R27" s="677"/>
      <c r="S27" s="677"/>
      <c r="T27" s="677"/>
      <c r="U27" s="677"/>
      <c r="V27" s="677"/>
      <c r="W27" s="678"/>
      <c r="AB27" s="1"/>
      <c r="AC27" s="29"/>
      <c r="AD27" s="29"/>
      <c r="AE27" s="29"/>
      <c r="AF27" s="29"/>
    </row>
    <row r="28" spans="2:34" ht="115.5" customHeight="1" x14ac:dyDescent="0.25">
      <c r="B28" s="663"/>
      <c r="C28" s="679"/>
      <c r="D28" s="679"/>
      <c r="E28" s="679"/>
      <c r="F28" s="679"/>
      <c r="G28" s="679"/>
      <c r="H28" s="679"/>
      <c r="I28" s="679"/>
      <c r="P28" s="687"/>
      <c r="Q28" s="688"/>
      <c r="R28" s="688"/>
      <c r="S28" s="688"/>
      <c r="T28" s="688"/>
      <c r="U28" s="688"/>
      <c r="V28" s="688"/>
      <c r="W28" s="689"/>
      <c r="AB28" s="1"/>
      <c r="AC28" s="29"/>
      <c r="AD28" s="29"/>
      <c r="AE28" s="29"/>
      <c r="AF28" s="29"/>
    </row>
    <row r="29" spans="2:34" ht="17.25" customHeight="1" x14ac:dyDescent="0.25">
      <c r="B29" s="60"/>
      <c r="C29" s="38"/>
      <c r="D29" s="38"/>
      <c r="E29" s="38"/>
      <c r="F29" s="38"/>
      <c r="G29" s="38"/>
      <c r="H29" s="38"/>
    </row>
    <row r="30" spans="2:34" ht="27.75" customHeight="1" x14ac:dyDescent="0.25">
      <c r="B30" s="650" t="s">
        <v>602</v>
      </c>
      <c r="C30" s="650"/>
      <c r="D30" s="650" t="s">
        <v>603</v>
      </c>
      <c r="E30" s="650"/>
      <c r="G30" s="491" t="s">
        <v>83</v>
      </c>
      <c r="H30" s="491"/>
      <c r="I30" s="491"/>
    </row>
    <row r="31" spans="2:34" ht="30" customHeight="1" x14ac:dyDescent="0.25">
      <c r="B31" s="648"/>
      <c r="C31" s="649"/>
      <c r="D31" s="664"/>
      <c r="E31" s="664"/>
      <c r="G31" s="663"/>
      <c r="H31" s="663"/>
      <c r="I31" s="663"/>
    </row>
    <row r="32" spans="2:34" ht="12.75" customHeight="1" x14ac:dyDescent="0.25"/>
    <row r="33" spans="2:27" ht="27.75" customHeight="1" x14ac:dyDescent="0.25">
      <c r="B33" s="650" t="s">
        <v>46</v>
      </c>
      <c r="C33" s="650"/>
      <c r="D33" s="650" t="s">
        <v>47</v>
      </c>
      <c r="E33" s="650"/>
      <c r="G33" s="651" t="s">
        <v>656</v>
      </c>
      <c r="H33" s="651"/>
      <c r="I33" s="651"/>
    </row>
    <row r="34" spans="2:27" ht="30" customHeight="1" x14ac:dyDescent="0.25">
      <c r="B34" s="648"/>
      <c r="C34" s="649"/>
      <c r="D34" s="662"/>
      <c r="E34" s="662"/>
      <c r="G34" s="660" t="s">
        <v>655</v>
      </c>
      <c r="H34" s="661"/>
      <c r="I34" s="250"/>
      <c r="P34" s="61"/>
      <c r="Q34" s="61"/>
      <c r="R34" s="61"/>
    </row>
    <row r="35" spans="2:27" ht="12.75" customHeight="1" x14ac:dyDescent="0.25">
      <c r="F35" s="41"/>
      <c r="G35" s="41"/>
      <c r="H35" s="41"/>
      <c r="I35" s="41"/>
      <c r="J35" s="41"/>
      <c r="K35" s="41"/>
    </row>
    <row r="36" spans="2:27" ht="27.75" customHeight="1" x14ac:dyDescent="0.25">
      <c r="B36" s="650" t="s">
        <v>604</v>
      </c>
      <c r="C36" s="650"/>
      <c r="D36" s="650" t="s">
        <v>605</v>
      </c>
      <c r="E36" s="650"/>
      <c r="G36" s="650" t="s">
        <v>670</v>
      </c>
      <c r="H36" s="650"/>
      <c r="J36"/>
      <c r="K36"/>
    </row>
    <row r="37" spans="2:27" ht="30" customHeight="1" x14ac:dyDescent="0.25">
      <c r="B37" s="648"/>
      <c r="C37" s="649"/>
      <c r="D37" s="648"/>
      <c r="E37" s="649"/>
      <c r="G37" s="648"/>
      <c r="H37" s="649"/>
      <c r="J37"/>
      <c r="K37"/>
      <c r="P37" s="61"/>
      <c r="Q37" s="61"/>
      <c r="R37" s="61"/>
    </row>
    <row r="38" spans="2:27" ht="12.75" customHeight="1" x14ac:dyDescent="0.25">
      <c r="B38" s="35"/>
      <c r="C38" s="35"/>
      <c r="D38" s="35"/>
      <c r="E38" s="35"/>
      <c r="F38" s="35"/>
      <c r="G38" s="35"/>
      <c r="H38" s="35"/>
      <c r="I38" s="35"/>
      <c r="J38"/>
      <c r="K38"/>
    </row>
    <row r="39" spans="2:27" ht="30" customHeight="1" x14ac:dyDescent="0.25">
      <c r="B39" s="449" t="s">
        <v>619</v>
      </c>
      <c r="C39" s="450"/>
      <c r="D39" s="450"/>
      <c r="E39" s="451"/>
      <c r="F39" s="35"/>
      <c r="G39" s="455" t="s">
        <v>863</v>
      </c>
      <c r="H39" s="456"/>
      <c r="I39" s="457"/>
      <c r="J39"/>
      <c r="K39"/>
      <c r="L39" s="231"/>
      <c r="M39" s="231"/>
      <c r="N39" s="231"/>
    </row>
    <row r="40" spans="2:27" ht="30" customHeight="1" x14ac:dyDescent="0.25">
      <c r="B40" s="452" t="s">
        <v>619</v>
      </c>
      <c r="C40" s="453"/>
      <c r="D40" s="453"/>
      <c r="E40" s="454"/>
      <c r="F40" s="35"/>
      <c r="G40" s="458" t="str">
        <f>IFERROR(INDEX(Admin!$N$67:$N$69,MATCH('1 Spec. - 1. Lägsta pris'!$B$40,Admin!$M$67:$M$69,0)),"")</f>
        <v/>
      </c>
      <c r="H40" s="459"/>
      <c r="I40" s="460"/>
      <c r="J40"/>
      <c r="K40"/>
      <c r="L40" s="232"/>
      <c r="M40" s="232"/>
      <c r="N40" s="232"/>
      <c r="P40" s="229"/>
      <c r="Q40" s="229"/>
      <c r="R40" s="229"/>
      <c r="V40" s="41"/>
    </row>
    <row r="41" spans="2:27" ht="31.5" hidden="1" customHeight="1" x14ac:dyDescent="0.25">
      <c r="B41" s="185"/>
      <c r="C41" s="185"/>
      <c r="D41" s="185"/>
      <c r="E41" s="185"/>
      <c r="F41" s="35"/>
      <c r="G41" s="185"/>
      <c r="H41" s="185"/>
      <c r="I41" s="185"/>
      <c r="J41"/>
      <c r="K41"/>
      <c r="L41" s="29"/>
      <c r="M41" s="29"/>
      <c r="N41" s="29"/>
    </row>
    <row r="42" spans="2:27" ht="12.75" customHeight="1" x14ac:dyDescent="0.25">
      <c r="B42" s="185"/>
      <c r="C42" s="185"/>
      <c r="D42" s="185"/>
      <c r="E42" s="185"/>
      <c r="F42" s="35"/>
      <c r="G42" s="185"/>
      <c r="H42" s="185"/>
      <c r="I42" s="185"/>
      <c r="J42"/>
      <c r="K42"/>
    </row>
    <row r="43" spans="2:27" ht="11.25" customHeight="1" x14ac:dyDescent="0.25">
      <c r="B43"/>
      <c r="C43"/>
      <c r="D43"/>
      <c r="E43" s="197"/>
      <c r="F43" s="197"/>
      <c r="G43" s="197"/>
      <c r="H43" s="197"/>
      <c r="I43" s="197"/>
      <c r="J43" s="197"/>
      <c r="K43" s="197"/>
      <c r="L43" s="197"/>
      <c r="M43" s="197"/>
      <c r="N43" s="197"/>
    </row>
    <row r="44" spans="2:27" ht="11.25" customHeight="1" x14ac:dyDescent="0.25">
      <c r="B44"/>
      <c r="C44"/>
      <c r="D44"/>
      <c r="E44" s="198"/>
      <c r="F44" s="198"/>
      <c r="G44" s="198"/>
      <c r="H44" s="198"/>
      <c r="I44" s="198"/>
      <c r="J44" s="198"/>
      <c r="K44" s="198"/>
      <c r="L44" s="198"/>
      <c r="M44" s="198"/>
      <c r="N44" s="198"/>
    </row>
    <row r="45" spans="2:27" ht="12.75" customHeight="1" x14ac:dyDescent="0.25">
      <c r="B45" s="35"/>
      <c r="C45" s="35"/>
      <c r="D45" s="35"/>
      <c r="E45" s="35"/>
      <c r="F45" s="35"/>
      <c r="G45" s="35"/>
      <c r="H45" s="35"/>
      <c r="I45" s="35"/>
      <c r="J45" s="35"/>
      <c r="K45" s="79"/>
    </row>
    <row r="46" spans="2:27" ht="32.25" customHeight="1" x14ac:dyDescent="0.4">
      <c r="B46" s="694" t="s">
        <v>326</v>
      </c>
      <c r="C46" s="694"/>
      <c r="D46" s="694"/>
      <c r="E46" s="694"/>
      <c r="F46" s="694"/>
      <c r="I46" s="41"/>
      <c r="L46" s="29"/>
      <c r="M46" s="29"/>
      <c r="N46" s="29"/>
      <c r="P46" s="693" t="s">
        <v>48</v>
      </c>
      <c r="Q46" s="693"/>
      <c r="X46" s="233"/>
      <c r="Y46" s="30"/>
      <c r="Z46" s="30"/>
      <c r="AA46" s="30"/>
    </row>
    <row r="47" spans="2:27" ht="2.25" customHeight="1" x14ac:dyDescent="0.25">
      <c r="B47" s="556"/>
      <c r="C47" s="556"/>
      <c r="D47" s="556"/>
      <c r="E47" s="556"/>
      <c r="F47" s="556"/>
      <c r="G47" s="58"/>
      <c r="I47" s="234" t="s">
        <v>144</v>
      </c>
      <c r="P47" s="556"/>
      <c r="Q47" s="556"/>
      <c r="R47" s="556"/>
      <c r="S47" s="556"/>
      <c r="T47" s="556"/>
    </row>
    <row r="48" spans="2:27" ht="90" customHeight="1" x14ac:dyDescent="0.25">
      <c r="B48" s="363" t="s">
        <v>328</v>
      </c>
      <c r="C48" s="698" t="s">
        <v>327</v>
      </c>
      <c r="D48" s="698"/>
      <c r="E48" s="698"/>
      <c r="F48" s="696" t="s">
        <v>606</v>
      </c>
      <c r="G48" s="697"/>
      <c r="H48" s="697"/>
      <c r="I48" s="697"/>
      <c r="J48" s="697"/>
      <c r="K48" s="697"/>
      <c r="L48" s="364" t="s">
        <v>142</v>
      </c>
      <c r="M48" s="364" t="s">
        <v>141</v>
      </c>
      <c r="N48" s="363" t="s">
        <v>321</v>
      </c>
      <c r="P48" s="569" t="s">
        <v>875</v>
      </c>
      <c r="Q48" s="699"/>
      <c r="R48" s="699"/>
      <c r="S48" s="699"/>
      <c r="T48" s="699"/>
      <c r="U48" s="570"/>
      <c r="V48" s="695" t="s">
        <v>876</v>
      </c>
      <c r="W48" s="570"/>
      <c r="X48" s="569" t="s">
        <v>878</v>
      </c>
      <c r="Y48" s="570"/>
    </row>
    <row r="49" spans="2:43" ht="43.5" customHeight="1" x14ac:dyDescent="0.25">
      <c r="B49" s="257" t="s">
        <v>73</v>
      </c>
      <c r="C49" s="467" t="s">
        <v>179</v>
      </c>
      <c r="D49" s="571"/>
      <c r="E49" s="572"/>
      <c r="F49" s="467"/>
      <c r="G49" s="468"/>
      <c r="H49" s="468"/>
      <c r="I49" s="468"/>
      <c r="J49" s="468"/>
      <c r="K49" s="468"/>
      <c r="L49" s="243"/>
      <c r="M49" s="244"/>
      <c r="N49" s="245"/>
      <c r="P49" s="588"/>
      <c r="Q49" s="589"/>
      <c r="R49" s="589"/>
      <c r="S49" s="589"/>
      <c r="T49" s="589"/>
      <c r="U49" s="590"/>
      <c r="V49" s="586"/>
      <c r="W49" s="587"/>
      <c r="X49" s="592">
        <f>IFERROR(IF(L49="TRUE",V49,IF(N49="Totalpris",V49,V49*M49)),"")</f>
        <v>0</v>
      </c>
      <c r="Y49" s="593"/>
      <c r="Z49" s="707"/>
      <c r="AA49" s="529"/>
      <c r="AB49" s="529"/>
      <c r="AC49" s="529"/>
      <c r="AD49" s="529"/>
      <c r="AE49" s="529"/>
      <c r="AF49" s="529"/>
      <c r="AG49" s="529"/>
      <c r="AH49" s="529"/>
      <c r="AI49" s="529"/>
      <c r="AJ49" s="529"/>
      <c r="AK49" s="529"/>
      <c r="AL49" s="529"/>
      <c r="AM49" s="529"/>
      <c r="AN49" s="529"/>
      <c r="AO49" s="529"/>
      <c r="AP49" s="529"/>
      <c r="AQ49" s="529"/>
    </row>
    <row r="50" spans="2:43" ht="42.75" customHeight="1" x14ac:dyDescent="0.25">
      <c r="B50" s="257" t="s">
        <v>74</v>
      </c>
      <c r="C50" s="467" t="s">
        <v>179</v>
      </c>
      <c r="D50" s="571"/>
      <c r="E50" s="572"/>
      <c r="F50" s="467"/>
      <c r="G50" s="468"/>
      <c r="H50" s="468"/>
      <c r="I50" s="468"/>
      <c r="J50" s="468"/>
      <c r="K50" s="468"/>
      <c r="L50" s="243"/>
      <c r="M50" s="244"/>
      <c r="N50" s="245"/>
      <c r="P50" s="588"/>
      <c r="Q50" s="589"/>
      <c r="R50" s="589"/>
      <c r="S50" s="589"/>
      <c r="T50" s="589"/>
      <c r="U50" s="590"/>
      <c r="V50" s="586"/>
      <c r="W50" s="587"/>
      <c r="X50" s="592">
        <f t="shared" ref="X50:X68" si="0">IFERROR(IF(L50="TRUE",V50,IF(N50="Totalpris",V50,V50*M50)),"")</f>
        <v>0</v>
      </c>
      <c r="Y50" s="593"/>
    </row>
    <row r="51" spans="2:43" ht="42.75" customHeight="1" x14ac:dyDescent="0.25">
      <c r="B51" s="257" t="s">
        <v>75</v>
      </c>
      <c r="C51" s="467" t="s">
        <v>179</v>
      </c>
      <c r="D51" s="571"/>
      <c r="E51" s="572"/>
      <c r="F51" s="467"/>
      <c r="G51" s="468"/>
      <c r="H51" s="468"/>
      <c r="I51" s="468"/>
      <c r="J51" s="468"/>
      <c r="K51" s="468"/>
      <c r="L51" s="243"/>
      <c r="M51" s="244"/>
      <c r="N51" s="245"/>
      <c r="P51" s="588"/>
      <c r="Q51" s="589"/>
      <c r="R51" s="589"/>
      <c r="S51" s="589"/>
      <c r="T51" s="589"/>
      <c r="U51" s="590"/>
      <c r="V51" s="586"/>
      <c r="W51" s="587"/>
      <c r="X51" s="592">
        <f t="shared" si="0"/>
        <v>0</v>
      </c>
      <c r="Y51" s="593"/>
    </row>
    <row r="52" spans="2:43" ht="42.75" customHeight="1" x14ac:dyDescent="0.25">
      <c r="B52" s="257" t="s">
        <v>76</v>
      </c>
      <c r="C52" s="467" t="s">
        <v>179</v>
      </c>
      <c r="D52" s="571"/>
      <c r="E52" s="572"/>
      <c r="F52" s="467"/>
      <c r="G52" s="468"/>
      <c r="H52" s="468"/>
      <c r="I52" s="468"/>
      <c r="J52" s="468"/>
      <c r="K52" s="468"/>
      <c r="L52" s="243"/>
      <c r="M52" s="244"/>
      <c r="N52" s="245"/>
      <c r="P52" s="588"/>
      <c r="Q52" s="589"/>
      <c r="R52" s="589"/>
      <c r="S52" s="589"/>
      <c r="T52" s="589"/>
      <c r="U52" s="590"/>
      <c r="V52" s="586"/>
      <c r="W52" s="587"/>
      <c r="X52" s="592">
        <f t="shared" si="0"/>
        <v>0</v>
      </c>
      <c r="Y52" s="593"/>
    </row>
    <row r="53" spans="2:43" ht="42.75" customHeight="1" x14ac:dyDescent="0.25">
      <c r="B53" s="257" t="s">
        <v>77</v>
      </c>
      <c r="C53" s="467" t="s">
        <v>179</v>
      </c>
      <c r="D53" s="571"/>
      <c r="E53" s="572"/>
      <c r="F53" s="467"/>
      <c r="G53" s="468"/>
      <c r="H53" s="468"/>
      <c r="I53" s="468"/>
      <c r="J53" s="468"/>
      <c r="K53" s="468"/>
      <c r="L53" s="243"/>
      <c r="M53" s="244"/>
      <c r="N53" s="245"/>
      <c r="P53" s="588"/>
      <c r="Q53" s="589"/>
      <c r="R53" s="589"/>
      <c r="S53" s="589"/>
      <c r="T53" s="589"/>
      <c r="U53" s="590"/>
      <c r="V53" s="586"/>
      <c r="W53" s="587"/>
      <c r="X53" s="592">
        <f t="shared" si="0"/>
        <v>0</v>
      </c>
      <c r="Y53" s="593"/>
    </row>
    <row r="54" spans="2:43" ht="42.75" customHeight="1" x14ac:dyDescent="0.25">
      <c r="B54" s="257" t="s">
        <v>79</v>
      </c>
      <c r="C54" s="467" t="s">
        <v>179</v>
      </c>
      <c r="D54" s="571"/>
      <c r="E54" s="572"/>
      <c r="F54" s="467"/>
      <c r="G54" s="468"/>
      <c r="H54" s="468"/>
      <c r="I54" s="468"/>
      <c r="J54" s="468"/>
      <c r="K54" s="468"/>
      <c r="L54" s="243"/>
      <c r="M54" s="244"/>
      <c r="N54" s="245"/>
      <c r="P54" s="588"/>
      <c r="Q54" s="589"/>
      <c r="R54" s="589"/>
      <c r="S54" s="589"/>
      <c r="T54" s="589"/>
      <c r="U54" s="590"/>
      <c r="V54" s="586"/>
      <c r="W54" s="587"/>
      <c r="X54" s="592">
        <f t="shared" si="0"/>
        <v>0</v>
      </c>
      <c r="Y54" s="593"/>
    </row>
    <row r="55" spans="2:43" ht="42.75" customHeight="1" x14ac:dyDescent="0.25">
      <c r="B55" s="257" t="s">
        <v>78</v>
      </c>
      <c r="C55" s="467" t="s">
        <v>179</v>
      </c>
      <c r="D55" s="571"/>
      <c r="E55" s="572"/>
      <c r="F55" s="467"/>
      <c r="G55" s="468"/>
      <c r="H55" s="468"/>
      <c r="I55" s="468"/>
      <c r="J55" s="468"/>
      <c r="K55" s="468"/>
      <c r="L55" s="243"/>
      <c r="M55" s="244"/>
      <c r="N55" s="245"/>
      <c r="P55" s="588"/>
      <c r="Q55" s="589"/>
      <c r="R55" s="589"/>
      <c r="S55" s="589"/>
      <c r="T55" s="589"/>
      <c r="U55" s="590"/>
      <c r="V55" s="586"/>
      <c r="W55" s="587"/>
      <c r="X55" s="592">
        <f t="shared" si="0"/>
        <v>0</v>
      </c>
      <c r="Y55" s="593"/>
    </row>
    <row r="56" spans="2:43" ht="42.75" customHeight="1" x14ac:dyDescent="0.25">
      <c r="B56" s="257" t="s">
        <v>80</v>
      </c>
      <c r="C56" s="467" t="s">
        <v>179</v>
      </c>
      <c r="D56" s="571"/>
      <c r="E56" s="572"/>
      <c r="F56" s="467"/>
      <c r="G56" s="468"/>
      <c r="H56" s="468"/>
      <c r="I56" s="468"/>
      <c r="J56" s="468"/>
      <c r="K56" s="468"/>
      <c r="L56" s="243"/>
      <c r="M56" s="244"/>
      <c r="N56" s="245"/>
      <c r="P56" s="588"/>
      <c r="Q56" s="589"/>
      <c r="R56" s="589"/>
      <c r="S56" s="589"/>
      <c r="T56" s="589"/>
      <c r="U56" s="590"/>
      <c r="V56" s="586"/>
      <c r="W56" s="587"/>
      <c r="X56" s="592">
        <f t="shared" si="0"/>
        <v>0</v>
      </c>
      <c r="Y56" s="593"/>
    </row>
    <row r="57" spans="2:43" ht="42.75" customHeight="1" x14ac:dyDescent="0.25">
      <c r="B57" s="257" t="s">
        <v>81</v>
      </c>
      <c r="C57" s="467" t="s">
        <v>179</v>
      </c>
      <c r="D57" s="571"/>
      <c r="E57" s="572"/>
      <c r="F57" s="467"/>
      <c r="G57" s="468"/>
      <c r="H57" s="468"/>
      <c r="I57" s="468"/>
      <c r="J57" s="468"/>
      <c r="K57" s="468"/>
      <c r="L57" s="243"/>
      <c r="M57" s="244"/>
      <c r="N57" s="245"/>
      <c r="P57" s="588"/>
      <c r="Q57" s="589"/>
      <c r="R57" s="589"/>
      <c r="S57" s="589"/>
      <c r="T57" s="589"/>
      <c r="U57" s="590"/>
      <c r="V57" s="586"/>
      <c r="W57" s="587"/>
      <c r="X57" s="592">
        <f t="shared" si="0"/>
        <v>0</v>
      </c>
      <c r="Y57" s="593"/>
    </row>
    <row r="58" spans="2:43" ht="42.75" customHeight="1" x14ac:dyDescent="0.25">
      <c r="B58" s="257" t="s">
        <v>82</v>
      </c>
      <c r="C58" s="467" t="s">
        <v>179</v>
      </c>
      <c r="D58" s="571"/>
      <c r="E58" s="572"/>
      <c r="F58" s="467"/>
      <c r="G58" s="468"/>
      <c r="H58" s="468"/>
      <c r="I58" s="468"/>
      <c r="J58" s="468"/>
      <c r="K58" s="468"/>
      <c r="L58" s="243"/>
      <c r="M58" s="244"/>
      <c r="N58" s="245"/>
      <c r="P58" s="588"/>
      <c r="Q58" s="589"/>
      <c r="R58" s="589"/>
      <c r="S58" s="589"/>
      <c r="T58" s="589"/>
      <c r="U58" s="590"/>
      <c r="V58" s="586"/>
      <c r="W58" s="587"/>
      <c r="X58" s="592">
        <f t="shared" si="0"/>
        <v>0</v>
      </c>
      <c r="Y58" s="593"/>
    </row>
    <row r="59" spans="2:43" ht="42.75" customHeight="1" x14ac:dyDescent="0.25">
      <c r="B59" s="257" t="s">
        <v>148</v>
      </c>
      <c r="C59" s="467" t="s">
        <v>179</v>
      </c>
      <c r="D59" s="571"/>
      <c r="E59" s="572"/>
      <c r="F59" s="467"/>
      <c r="G59" s="468"/>
      <c r="H59" s="468"/>
      <c r="I59" s="468"/>
      <c r="J59" s="468"/>
      <c r="K59" s="468"/>
      <c r="L59" s="243"/>
      <c r="M59" s="244"/>
      <c r="N59" s="245"/>
      <c r="P59" s="588"/>
      <c r="Q59" s="589"/>
      <c r="R59" s="589"/>
      <c r="S59" s="589"/>
      <c r="T59" s="589"/>
      <c r="U59" s="590"/>
      <c r="V59" s="586"/>
      <c r="W59" s="587"/>
      <c r="X59" s="592">
        <f t="shared" si="0"/>
        <v>0</v>
      </c>
      <c r="Y59" s="593"/>
    </row>
    <row r="60" spans="2:43" ht="42.75" customHeight="1" x14ac:dyDescent="0.25">
      <c r="B60" s="257" t="s">
        <v>149</v>
      </c>
      <c r="C60" s="467" t="s">
        <v>179</v>
      </c>
      <c r="D60" s="571"/>
      <c r="E60" s="572"/>
      <c r="F60" s="467"/>
      <c r="G60" s="468"/>
      <c r="H60" s="468"/>
      <c r="I60" s="468"/>
      <c r="J60" s="468"/>
      <c r="K60" s="468"/>
      <c r="L60" s="243"/>
      <c r="M60" s="244"/>
      <c r="N60" s="245"/>
      <c r="P60" s="588"/>
      <c r="Q60" s="589"/>
      <c r="R60" s="589"/>
      <c r="S60" s="589"/>
      <c r="T60" s="589"/>
      <c r="U60" s="590"/>
      <c r="V60" s="586"/>
      <c r="W60" s="587"/>
      <c r="X60" s="592">
        <f t="shared" si="0"/>
        <v>0</v>
      </c>
      <c r="Y60" s="593"/>
    </row>
    <row r="61" spans="2:43" ht="42.75" customHeight="1" x14ac:dyDescent="0.25">
      <c r="B61" s="257" t="s">
        <v>150</v>
      </c>
      <c r="C61" s="467" t="s">
        <v>179</v>
      </c>
      <c r="D61" s="571"/>
      <c r="E61" s="572"/>
      <c r="F61" s="467"/>
      <c r="G61" s="468"/>
      <c r="H61" s="468"/>
      <c r="I61" s="468"/>
      <c r="J61" s="468"/>
      <c r="K61" s="468"/>
      <c r="L61" s="243"/>
      <c r="M61" s="244"/>
      <c r="N61" s="245"/>
      <c r="P61" s="588"/>
      <c r="Q61" s="589"/>
      <c r="R61" s="589"/>
      <c r="S61" s="589"/>
      <c r="T61" s="589"/>
      <c r="U61" s="590"/>
      <c r="V61" s="586"/>
      <c r="W61" s="587"/>
      <c r="X61" s="592">
        <f t="shared" si="0"/>
        <v>0</v>
      </c>
      <c r="Y61" s="593"/>
    </row>
    <row r="62" spans="2:43" ht="42.75" customHeight="1" x14ac:dyDescent="0.25">
      <c r="B62" s="257" t="s">
        <v>151</v>
      </c>
      <c r="C62" s="467" t="s">
        <v>179</v>
      </c>
      <c r="D62" s="571"/>
      <c r="E62" s="572"/>
      <c r="F62" s="467"/>
      <c r="G62" s="468"/>
      <c r="H62" s="468"/>
      <c r="I62" s="468"/>
      <c r="J62" s="468"/>
      <c r="K62" s="468"/>
      <c r="L62" s="243"/>
      <c r="M62" s="244"/>
      <c r="N62" s="245"/>
      <c r="P62" s="588"/>
      <c r="Q62" s="589"/>
      <c r="R62" s="589"/>
      <c r="S62" s="589"/>
      <c r="T62" s="589"/>
      <c r="U62" s="590"/>
      <c r="V62" s="586"/>
      <c r="W62" s="587"/>
      <c r="X62" s="592">
        <f t="shared" si="0"/>
        <v>0</v>
      </c>
      <c r="Y62" s="593"/>
    </row>
    <row r="63" spans="2:43" ht="42.75" customHeight="1" x14ac:dyDescent="0.25">
      <c r="B63" s="257" t="s">
        <v>152</v>
      </c>
      <c r="C63" s="467" t="s">
        <v>179</v>
      </c>
      <c r="D63" s="571"/>
      <c r="E63" s="572"/>
      <c r="F63" s="467"/>
      <c r="G63" s="468"/>
      <c r="H63" s="468"/>
      <c r="I63" s="468"/>
      <c r="J63" s="468"/>
      <c r="K63" s="468"/>
      <c r="L63" s="243"/>
      <c r="M63" s="244"/>
      <c r="N63" s="245"/>
      <c r="P63" s="588"/>
      <c r="Q63" s="589"/>
      <c r="R63" s="589"/>
      <c r="S63" s="589"/>
      <c r="T63" s="589"/>
      <c r="U63" s="590"/>
      <c r="V63" s="586"/>
      <c r="W63" s="587"/>
      <c r="X63" s="592">
        <f t="shared" si="0"/>
        <v>0</v>
      </c>
      <c r="Y63" s="593"/>
    </row>
    <row r="64" spans="2:43" ht="42.75" customHeight="1" x14ac:dyDescent="0.25">
      <c r="B64" s="257" t="s">
        <v>153</v>
      </c>
      <c r="C64" s="467" t="s">
        <v>179</v>
      </c>
      <c r="D64" s="571"/>
      <c r="E64" s="572"/>
      <c r="F64" s="467"/>
      <c r="G64" s="468"/>
      <c r="H64" s="468"/>
      <c r="I64" s="468"/>
      <c r="J64" s="468"/>
      <c r="K64" s="468"/>
      <c r="L64" s="243"/>
      <c r="M64" s="244"/>
      <c r="N64" s="245"/>
      <c r="P64" s="588"/>
      <c r="Q64" s="589"/>
      <c r="R64" s="589"/>
      <c r="S64" s="589"/>
      <c r="T64" s="589"/>
      <c r="U64" s="590"/>
      <c r="V64" s="586"/>
      <c r="W64" s="587"/>
      <c r="X64" s="592">
        <f t="shared" si="0"/>
        <v>0</v>
      </c>
      <c r="Y64" s="593"/>
    </row>
    <row r="65" spans="1:44" ht="42.75" customHeight="1" x14ac:dyDescent="0.25">
      <c r="B65" s="257" t="s">
        <v>154</v>
      </c>
      <c r="C65" s="467" t="s">
        <v>179</v>
      </c>
      <c r="D65" s="571"/>
      <c r="E65" s="572"/>
      <c r="F65" s="467"/>
      <c r="G65" s="468"/>
      <c r="H65" s="468"/>
      <c r="I65" s="468"/>
      <c r="J65" s="468"/>
      <c r="K65" s="468"/>
      <c r="L65" s="243"/>
      <c r="M65" s="244"/>
      <c r="N65" s="245"/>
      <c r="P65" s="588"/>
      <c r="Q65" s="589"/>
      <c r="R65" s="589"/>
      <c r="S65" s="589"/>
      <c r="T65" s="589"/>
      <c r="U65" s="590"/>
      <c r="V65" s="586"/>
      <c r="W65" s="587"/>
      <c r="X65" s="592">
        <f t="shared" si="0"/>
        <v>0</v>
      </c>
      <c r="Y65" s="593"/>
    </row>
    <row r="66" spans="1:44" ht="42.75" customHeight="1" x14ac:dyDescent="0.25">
      <c r="B66" s="257" t="s">
        <v>155</v>
      </c>
      <c r="C66" s="467" t="s">
        <v>179</v>
      </c>
      <c r="D66" s="571"/>
      <c r="E66" s="572"/>
      <c r="F66" s="467"/>
      <c r="G66" s="468"/>
      <c r="H66" s="468"/>
      <c r="I66" s="468"/>
      <c r="J66" s="468"/>
      <c r="K66" s="468"/>
      <c r="L66" s="243"/>
      <c r="M66" s="244"/>
      <c r="N66" s="245"/>
      <c r="P66" s="588"/>
      <c r="Q66" s="589"/>
      <c r="R66" s="589"/>
      <c r="S66" s="589"/>
      <c r="T66" s="589"/>
      <c r="U66" s="590"/>
      <c r="V66" s="586"/>
      <c r="W66" s="587"/>
      <c r="X66" s="592">
        <f t="shared" si="0"/>
        <v>0</v>
      </c>
      <c r="Y66" s="593"/>
    </row>
    <row r="67" spans="1:44" ht="42.75" customHeight="1" x14ac:dyDescent="0.25">
      <c r="B67" s="257" t="s">
        <v>156</v>
      </c>
      <c r="C67" s="467" t="s">
        <v>179</v>
      </c>
      <c r="D67" s="571"/>
      <c r="E67" s="572"/>
      <c r="F67" s="467"/>
      <c r="G67" s="468"/>
      <c r="H67" s="468"/>
      <c r="I67" s="468"/>
      <c r="J67" s="468"/>
      <c r="K67" s="468"/>
      <c r="L67" s="243"/>
      <c r="M67" s="244"/>
      <c r="N67" s="245"/>
      <c r="P67" s="588"/>
      <c r="Q67" s="589"/>
      <c r="R67" s="589"/>
      <c r="S67" s="589"/>
      <c r="T67" s="589"/>
      <c r="U67" s="590"/>
      <c r="V67" s="586"/>
      <c r="W67" s="587"/>
      <c r="X67" s="592">
        <f t="shared" si="0"/>
        <v>0</v>
      </c>
      <c r="Y67" s="593"/>
    </row>
    <row r="68" spans="1:44" ht="42.75" customHeight="1" x14ac:dyDescent="0.25">
      <c r="B68" s="257" t="s">
        <v>89</v>
      </c>
      <c r="C68" s="467" t="s">
        <v>179</v>
      </c>
      <c r="D68" s="571"/>
      <c r="E68" s="572"/>
      <c r="F68" s="467"/>
      <c r="G68" s="468"/>
      <c r="H68" s="468"/>
      <c r="I68" s="468"/>
      <c r="J68" s="468"/>
      <c r="K68" s="468"/>
      <c r="L68" s="243"/>
      <c r="M68" s="244"/>
      <c r="N68" s="245"/>
      <c r="P68" s="588"/>
      <c r="Q68" s="589"/>
      <c r="R68" s="589"/>
      <c r="S68" s="589"/>
      <c r="T68" s="589"/>
      <c r="U68" s="590"/>
      <c r="V68" s="586"/>
      <c r="W68" s="587"/>
      <c r="X68" s="592">
        <f t="shared" si="0"/>
        <v>0</v>
      </c>
      <c r="Y68" s="593"/>
    </row>
    <row r="69" spans="1:44" ht="7.5" customHeight="1" x14ac:dyDescent="0.25">
      <c r="C69" s="1"/>
      <c r="H69" s="22"/>
      <c r="P69" s="229"/>
      <c r="Q69" s="229"/>
      <c r="R69" s="229"/>
      <c r="X69" s="230"/>
      <c r="Y69" s="230"/>
      <c r="Z69" s="30"/>
      <c r="AA69" s="30"/>
    </row>
    <row r="70" spans="1:44" ht="28.5" customHeight="1" x14ac:dyDescent="0.25">
      <c r="C70" s="1"/>
      <c r="P70" s="229"/>
      <c r="Q70" s="229"/>
      <c r="R70" s="229"/>
      <c r="U70" s="30"/>
      <c r="V70" s="30"/>
      <c r="W70" s="62" t="s">
        <v>90</v>
      </c>
      <c r="X70" s="763">
        <f>SUM(X49:Y68)</f>
        <v>0</v>
      </c>
      <c r="Y70" s="764"/>
      <c r="Z70" s="30"/>
      <c r="AA70" s="30"/>
    </row>
    <row r="71" spans="1:44" ht="27" customHeight="1" x14ac:dyDescent="0.25">
      <c r="A71" s="183"/>
      <c r="B71" s="469"/>
      <c r="C71" s="469"/>
      <c r="D71" s="469"/>
      <c r="E71" s="469"/>
      <c r="F71" s="469"/>
      <c r="J71" s="30"/>
      <c r="P71" s="30"/>
      <c r="Q71" s="30"/>
      <c r="R71" s="30"/>
      <c r="S71" s="30"/>
      <c r="T71" s="30"/>
      <c r="V71" s="190"/>
      <c r="Z71" s="30"/>
      <c r="AA71" s="30"/>
    </row>
    <row r="72" spans="1:44" ht="19.5" customHeight="1" x14ac:dyDescent="0.25">
      <c r="B72" s="46" t="s">
        <v>138</v>
      </c>
      <c r="F72" s="41"/>
      <c r="K72" s="46"/>
      <c r="N72" s="41"/>
      <c r="AF72" s="52"/>
      <c r="AG72" s="52"/>
      <c r="AH72" s="52"/>
      <c r="AI72" s="52"/>
      <c r="AJ72" s="52"/>
      <c r="AK72" s="52"/>
      <c r="AL72" s="52"/>
      <c r="AM72" s="52"/>
      <c r="AN72" s="52"/>
      <c r="AO72" s="52"/>
      <c r="AP72" s="52"/>
      <c r="AQ72" s="52"/>
      <c r="AR72" s="52"/>
    </row>
    <row r="73" spans="1:44" ht="28.5" customHeight="1" x14ac:dyDescent="0.25">
      <c r="A73" s="183"/>
      <c r="B73" s="556" t="s">
        <v>349</v>
      </c>
      <c r="C73" s="556"/>
      <c r="D73" s="556"/>
      <c r="E73" s="556"/>
      <c r="F73" s="556"/>
      <c r="G73" s="556"/>
      <c r="H73" s="556"/>
      <c r="I73" s="556"/>
      <c r="J73" s="556"/>
      <c r="M73" s="219"/>
      <c r="N73" s="35"/>
      <c r="P73" s="30"/>
      <c r="Q73" s="30"/>
      <c r="R73" s="30"/>
      <c r="S73" s="30"/>
      <c r="T73" s="30"/>
      <c r="U73" s="30"/>
      <c r="V73" s="30"/>
      <c r="W73" s="30"/>
      <c r="X73" s="62"/>
      <c r="Y73" s="63"/>
      <c r="Z73" s="30"/>
      <c r="AA73" s="30"/>
    </row>
    <row r="74" spans="1:44" ht="24.75" hidden="1" customHeight="1" x14ac:dyDescent="0.25">
      <c r="A74" s="187"/>
      <c r="B74" s="577" t="s">
        <v>334</v>
      </c>
      <c r="C74" s="578"/>
      <c r="D74" s="578"/>
      <c r="E74" s="578"/>
      <c r="F74" s="578"/>
      <c r="G74" s="578"/>
      <c r="H74" s="578"/>
      <c r="I74" s="578"/>
      <c r="J74" s="579"/>
      <c r="K74" s="41" t="s">
        <v>341</v>
      </c>
      <c r="L74" s="35"/>
      <c r="M74" s="35"/>
      <c r="N74" s="35"/>
      <c r="P74" s="30"/>
      <c r="Q74" s="30"/>
      <c r="R74" s="30"/>
      <c r="S74" s="30"/>
      <c r="T74" s="30"/>
      <c r="U74" s="30"/>
      <c r="V74" s="30"/>
      <c r="W74" s="30"/>
      <c r="X74" s="62"/>
      <c r="Y74" s="63"/>
      <c r="Z74" s="30"/>
      <c r="AA74" s="30"/>
    </row>
    <row r="75" spans="1:44" ht="10" customHeight="1" x14ac:dyDescent="0.25">
      <c r="A75" s="183">
        <v>1</v>
      </c>
      <c r="B75" s="31"/>
      <c r="C75" s="31"/>
      <c r="D75" s="31"/>
      <c r="E75" s="31"/>
      <c r="F75" s="10"/>
      <c r="G75" s="31"/>
      <c r="H75" s="31"/>
      <c r="I75" s="31"/>
      <c r="J75" s="30"/>
      <c r="P75" s="30"/>
      <c r="Q75" s="30"/>
      <c r="R75" s="30"/>
      <c r="S75" s="30"/>
      <c r="T75" s="30"/>
      <c r="U75" s="30"/>
      <c r="V75" s="30"/>
      <c r="W75" s="30"/>
      <c r="X75" s="62"/>
      <c r="Y75" s="63"/>
      <c r="Z75" s="30"/>
      <c r="AA75" s="30"/>
    </row>
    <row r="76" spans="1:44" ht="10" customHeight="1" x14ac:dyDescent="0.25">
      <c r="A76" s="183">
        <v>1</v>
      </c>
      <c r="E76" s="576"/>
      <c r="F76" s="576"/>
      <c r="G76" s="576"/>
      <c r="H76" s="576"/>
      <c r="I76" s="576"/>
      <c r="J76" s="30"/>
      <c r="K76" s="41"/>
      <c r="P76" s="30"/>
      <c r="Q76" s="30"/>
      <c r="R76" s="30"/>
      <c r="S76" s="30"/>
      <c r="T76" s="30"/>
      <c r="U76" s="30"/>
      <c r="V76" s="30"/>
      <c r="W76" s="30"/>
      <c r="X76" s="62"/>
      <c r="Y76" s="63"/>
      <c r="AA76" s="30"/>
      <c r="AB76" s="30"/>
    </row>
    <row r="77" spans="1:44" ht="27.75" customHeight="1" x14ac:dyDescent="0.25">
      <c r="A77" s="183">
        <v>1</v>
      </c>
      <c r="B77" s="365" t="s">
        <v>856</v>
      </c>
      <c r="C77" s="59"/>
      <c r="D77" s="59"/>
      <c r="P77" s="30"/>
      <c r="Q77" s="30"/>
      <c r="R77" s="30"/>
      <c r="S77" s="30"/>
      <c r="T77" s="30"/>
      <c r="U77" s="30"/>
      <c r="V77" s="30"/>
      <c r="W77" s="30"/>
      <c r="X77" s="62"/>
      <c r="Y77" s="63"/>
      <c r="Z77" s="30"/>
      <c r="AA77" s="30"/>
    </row>
    <row r="78" spans="1:44" ht="10" customHeight="1" x14ac:dyDescent="0.25">
      <c r="A78" s="183">
        <v>1</v>
      </c>
      <c r="B78" s="480"/>
      <c r="C78" s="573"/>
      <c r="D78" s="573"/>
      <c r="E78" s="573"/>
      <c r="F78" s="573"/>
      <c r="G78" s="573"/>
      <c r="H78" s="573"/>
      <c r="I78" s="573"/>
      <c r="J78" s="573"/>
      <c r="P78" s="30"/>
      <c r="Q78" s="30"/>
      <c r="R78" s="30"/>
      <c r="S78" s="30"/>
      <c r="T78" s="30"/>
      <c r="U78" s="30"/>
      <c r="V78" s="30"/>
      <c r="W78" s="30"/>
      <c r="X78" s="62"/>
      <c r="Y78" s="63"/>
      <c r="Z78" s="30"/>
      <c r="AA78" s="30"/>
    </row>
    <row r="79" spans="1:44" ht="10" customHeight="1" x14ac:dyDescent="0.25">
      <c r="A79" s="183">
        <v>1</v>
      </c>
      <c r="B79" s="556"/>
      <c r="C79" s="556"/>
      <c r="D79" s="556"/>
      <c r="F79" s="58"/>
      <c r="G79" s="58"/>
      <c r="H79" s="58"/>
      <c r="I79" s="58"/>
      <c r="J79" s="30"/>
      <c r="P79" s="30"/>
      <c r="Q79" s="30"/>
      <c r="R79" s="30"/>
      <c r="S79" s="30"/>
      <c r="T79" s="30"/>
      <c r="U79" s="30"/>
      <c r="V79" s="30"/>
      <c r="W79" s="30"/>
      <c r="X79" s="62"/>
      <c r="Y79" s="63"/>
      <c r="Z79" s="30"/>
      <c r="AA79" s="30"/>
    </row>
    <row r="80" spans="1:44" ht="10" customHeight="1" x14ac:dyDescent="0.25">
      <c r="A80" s="183">
        <v>1</v>
      </c>
      <c r="B80" s="775"/>
      <c r="C80" s="776"/>
      <c r="D80" s="776"/>
      <c r="E80" s="775"/>
      <c r="F80" s="776"/>
      <c r="G80" s="776"/>
      <c r="H80" s="775"/>
      <c r="I80" s="776"/>
      <c r="J80" s="776"/>
      <c r="O80" s="104"/>
      <c r="P80" s="41"/>
      <c r="Q80" s="30"/>
      <c r="R80" s="30"/>
      <c r="S80" s="30"/>
      <c r="T80" s="30"/>
      <c r="U80" s="30"/>
      <c r="V80" s="30"/>
      <c r="W80" s="30"/>
      <c r="X80" s="62"/>
      <c r="Y80" s="63"/>
      <c r="Z80" s="30"/>
      <c r="AA80" s="30"/>
    </row>
    <row r="81" spans="1:34" ht="25.5" hidden="1" customHeight="1" x14ac:dyDescent="0.25">
      <c r="A81" s="183"/>
      <c r="B81" s="183"/>
      <c r="C81" s="183"/>
      <c r="D81" s="183"/>
      <c r="E81" s="183"/>
      <c r="F81" s="183"/>
      <c r="G81" s="183"/>
      <c r="H81" s="183"/>
      <c r="I81" s="183"/>
      <c r="J81" s="183"/>
      <c r="K81" s="183"/>
      <c r="L81" s="51"/>
      <c r="M81" s="51"/>
      <c r="N81" s="51"/>
      <c r="O81" s="104"/>
      <c r="P81" s="41"/>
      <c r="Q81" s="30"/>
      <c r="R81" s="30"/>
      <c r="S81" s="30"/>
      <c r="T81" s="30"/>
      <c r="U81" s="30"/>
      <c r="V81" s="30"/>
      <c r="W81" s="30"/>
      <c r="X81" s="62"/>
      <c r="Y81" s="63"/>
      <c r="Z81" s="30"/>
      <c r="AA81" s="30"/>
    </row>
    <row r="82" spans="1:34" ht="18.75" customHeight="1" x14ac:dyDescent="0.25">
      <c r="A82" s="183"/>
      <c r="B82" s="556" t="s">
        <v>340</v>
      </c>
      <c r="C82" s="747"/>
      <c r="D82" s="747"/>
      <c r="E82" s="747"/>
      <c r="F82" s="747"/>
      <c r="G82" s="747"/>
      <c r="H82" s="747"/>
      <c r="I82" s="747"/>
      <c r="J82" s="747"/>
      <c r="L82" s="51"/>
      <c r="M82" s="51"/>
      <c r="N82" s="51"/>
      <c r="O82" s="104"/>
      <c r="P82" s="104"/>
      <c r="Q82" s="30"/>
      <c r="R82" s="30"/>
      <c r="S82" s="30"/>
      <c r="T82" s="30"/>
      <c r="U82" s="30"/>
      <c r="V82" s="30"/>
      <c r="W82" s="30"/>
      <c r="X82" s="62"/>
      <c r="Y82" s="63"/>
      <c r="Z82" s="30"/>
      <c r="AA82" s="30"/>
    </row>
    <row r="83" spans="1:34" ht="25.5" customHeight="1" x14ac:dyDescent="0.25">
      <c r="A83" s="183"/>
      <c r="B83" s="580" t="s">
        <v>344</v>
      </c>
      <c r="C83" s="581"/>
      <c r="D83" s="581"/>
      <c r="E83" s="581"/>
      <c r="F83" s="581"/>
      <c r="G83" s="581"/>
      <c r="H83" s="581"/>
      <c r="I83" s="581"/>
      <c r="J83" s="582"/>
      <c r="L83" s="51"/>
      <c r="M83" s="51"/>
      <c r="N83" s="51"/>
      <c r="O83" s="104"/>
      <c r="P83" s="104"/>
      <c r="Q83" s="30"/>
      <c r="R83" s="30"/>
      <c r="S83" s="30"/>
      <c r="T83" s="30"/>
      <c r="U83" s="30"/>
      <c r="V83" s="30"/>
      <c r="W83" s="30"/>
      <c r="X83" s="62"/>
      <c r="Y83" s="63"/>
      <c r="Z83" s="30"/>
      <c r="AA83" s="30"/>
    </row>
    <row r="84" spans="1:34" ht="17.25" customHeight="1" x14ac:dyDescent="0.25">
      <c r="A84" s="183"/>
      <c r="B84" s="583"/>
      <c r="C84" s="584"/>
      <c r="D84" s="584"/>
      <c r="E84" s="584"/>
      <c r="F84" s="584"/>
      <c r="G84" s="584"/>
      <c r="H84" s="584"/>
      <c r="I84" s="584"/>
      <c r="J84" s="585"/>
      <c r="K84" s="574"/>
      <c r="L84" s="575"/>
      <c r="M84" s="495"/>
      <c r="N84" s="495"/>
      <c r="P84" s="30"/>
      <c r="Q84" s="30"/>
      <c r="R84" s="30"/>
      <c r="S84" s="30"/>
      <c r="T84" s="30"/>
      <c r="U84" s="30"/>
      <c r="V84" s="30"/>
      <c r="W84" s="30"/>
      <c r="X84" s="62"/>
      <c r="Y84" s="63"/>
      <c r="Z84" s="30"/>
      <c r="AA84" s="30"/>
    </row>
    <row r="85" spans="1:34" ht="17.25" customHeight="1" x14ac:dyDescent="0.25">
      <c r="A85" s="183"/>
      <c r="B85" s="223"/>
      <c r="K85" s="574"/>
      <c r="L85" s="575"/>
      <c r="M85" s="495"/>
      <c r="N85" s="495"/>
      <c r="P85" s="30"/>
      <c r="Q85" s="30"/>
      <c r="R85" s="30"/>
      <c r="S85" s="30"/>
      <c r="T85" s="30"/>
      <c r="U85" s="30"/>
      <c r="V85" s="30"/>
      <c r="W85" s="30"/>
      <c r="X85" s="62"/>
      <c r="Y85" s="63"/>
      <c r="Z85" s="30"/>
      <c r="AA85" s="30"/>
    </row>
    <row r="86" spans="1:34" ht="20.25" customHeight="1" x14ac:dyDescent="0.25">
      <c r="A86" s="183"/>
      <c r="B86" s="469" t="s">
        <v>139</v>
      </c>
      <c r="C86" s="469"/>
      <c r="D86" s="469"/>
      <c r="E86" s="469"/>
      <c r="F86" s="469"/>
      <c r="G86" s="41"/>
      <c r="J86" s="30"/>
      <c r="K86" s="574"/>
      <c r="L86" s="495"/>
      <c r="M86" s="495"/>
      <c r="N86" s="495"/>
      <c r="P86" s="46" t="s">
        <v>31</v>
      </c>
      <c r="X86" s="62"/>
      <c r="Y86" s="63"/>
      <c r="Z86" s="30"/>
      <c r="AA86" s="30"/>
    </row>
    <row r="87" spans="1:34" ht="15.75" customHeight="1" x14ac:dyDescent="0.3">
      <c r="A87" s="183"/>
      <c r="B87" s="591" t="s">
        <v>865</v>
      </c>
      <c r="C87" s="591"/>
      <c r="D87" s="591"/>
      <c r="E87" s="591"/>
      <c r="F87" s="591"/>
      <c r="G87" s="591"/>
      <c r="H87" s="591"/>
      <c r="I87" s="591"/>
      <c r="J87" s="591"/>
      <c r="K87" s="575"/>
      <c r="L87" s="221"/>
      <c r="M87" s="191"/>
      <c r="N87" s="222"/>
      <c r="P87" s="26"/>
      <c r="X87" s="62"/>
      <c r="Y87" s="63"/>
      <c r="Z87" s="30"/>
      <c r="AA87" s="30"/>
    </row>
    <row r="88" spans="1:34" ht="46.5" customHeight="1" x14ac:dyDescent="0.25">
      <c r="A88" s="183"/>
      <c r="B88" s="473" t="s">
        <v>654</v>
      </c>
      <c r="C88" s="474"/>
      <c r="D88" s="475"/>
      <c r="E88" s="476" t="s">
        <v>647</v>
      </c>
      <c r="F88" s="477"/>
      <c r="G88" s="478"/>
      <c r="H88" s="476" t="s">
        <v>333</v>
      </c>
      <c r="I88" s="477"/>
      <c r="J88" s="477"/>
      <c r="K88" s="477"/>
      <c r="L88" s="477"/>
      <c r="M88" s="477"/>
      <c r="N88" s="478"/>
      <c r="P88" s="228" t="s">
        <v>706</v>
      </c>
      <c r="Q88" s="708" t="s">
        <v>707</v>
      </c>
      <c r="R88" s="709"/>
      <c r="S88" s="709"/>
      <c r="T88" s="709"/>
      <c r="U88" s="709"/>
      <c r="V88" s="709"/>
      <c r="W88" s="709"/>
      <c r="X88" s="710"/>
      <c r="Y88" s="102"/>
      <c r="Z88" s="101"/>
      <c r="AA88" s="262"/>
      <c r="AB88" s="103"/>
    </row>
    <row r="89" spans="1:34" ht="44.25" customHeight="1" x14ac:dyDescent="0.3">
      <c r="A89" s="183"/>
      <c r="B89" s="741" t="s">
        <v>646</v>
      </c>
      <c r="C89" s="742"/>
      <c r="D89" s="743"/>
      <c r="E89" s="744"/>
      <c r="F89" s="700"/>
      <c r="G89" s="701"/>
      <c r="H89" s="442"/>
      <c r="I89" s="700"/>
      <c r="J89" s="700"/>
      <c r="K89" s="700"/>
      <c r="L89" s="700"/>
      <c r="M89" s="700"/>
      <c r="N89" s="701"/>
      <c r="O89" s="68"/>
      <c r="P89" s="246"/>
      <c r="Q89" s="481"/>
      <c r="R89" s="481"/>
      <c r="S89" s="481"/>
      <c r="T89" s="481"/>
      <c r="U89" s="481"/>
      <c r="V89" s="481"/>
      <c r="W89" s="481"/>
      <c r="X89" s="482"/>
      <c r="Y89" s="68"/>
      <c r="Z89" s="68"/>
      <c r="AA89" s="70">
        <f>IF(E89="",1,0)</f>
        <v>1</v>
      </c>
      <c r="AB89" s="70">
        <f>IF(P89="",1,0)</f>
        <v>1</v>
      </c>
      <c r="AC89" s="70">
        <f>IF(Q89="",1,0)</f>
        <v>1</v>
      </c>
      <c r="AH89" s="59" t="b">
        <f>IF(OR(AA89+AB89+AC89=3,AA89+AB89+AC89=0)=TRUE,FALSE,TRUE)</f>
        <v>0</v>
      </c>
    </row>
    <row r="90" spans="1:34" ht="63.75" customHeight="1" x14ac:dyDescent="0.3">
      <c r="A90" s="183"/>
      <c r="B90" s="473" t="s">
        <v>674</v>
      </c>
      <c r="C90" s="474"/>
      <c r="D90" s="475"/>
      <c r="E90" s="476" t="s">
        <v>675</v>
      </c>
      <c r="F90" s="477"/>
      <c r="G90" s="478"/>
      <c r="H90" s="476" t="s">
        <v>333</v>
      </c>
      <c r="I90" s="477"/>
      <c r="J90" s="477"/>
      <c r="K90" s="477"/>
      <c r="L90" s="477"/>
      <c r="M90" s="477"/>
      <c r="N90" s="478"/>
      <c r="P90" s="253" t="s">
        <v>706</v>
      </c>
      <c r="Q90" s="702" t="s">
        <v>707</v>
      </c>
      <c r="R90" s="703"/>
      <c r="S90" s="703"/>
      <c r="T90" s="703"/>
      <c r="U90" s="703"/>
      <c r="V90" s="703"/>
      <c r="W90" s="703"/>
      <c r="X90" s="704"/>
      <c r="Y90" s="68"/>
      <c r="Z90" s="68"/>
      <c r="AA90" s="70"/>
      <c r="AB90" s="70"/>
      <c r="AC90" s="17"/>
      <c r="AH90" s="59"/>
    </row>
    <row r="91" spans="1:34" ht="44.25" customHeight="1" x14ac:dyDescent="0.3">
      <c r="A91" s="183"/>
      <c r="B91" s="772" t="s">
        <v>676</v>
      </c>
      <c r="C91" s="773"/>
      <c r="D91" s="774"/>
      <c r="E91" s="744"/>
      <c r="F91" s="700"/>
      <c r="G91" s="701"/>
      <c r="H91" s="744"/>
      <c r="I91" s="700"/>
      <c r="J91" s="700"/>
      <c r="K91" s="700"/>
      <c r="L91" s="700"/>
      <c r="M91" s="700"/>
      <c r="N91" s="701"/>
      <c r="O91" s="68"/>
      <c r="P91" s="254"/>
      <c r="Q91" s="705"/>
      <c r="R91" s="705"/>
      <c r="S91" s="705"/>
      <c r="T91" s="705"/>
      <c r="U91" s="705"/>
      <c r="V91" s="705"/>
      <c r="W91" s="705"/>
      <c r="X91" s="706"/>
      <c r="Y91" s="68"/>
      <c r="Z91" s="68"/>
      <c r="AA91" s="70">
        <f t="shared" ref="AA91:AA94" si="1">IF(E91="",1,0)</f>
        <v>1</v>
      </c>
      <c r="AB91" s="70">
        <f t="shared" ref="AB91:AB94" si="2">IF(P91="",1,0)</f>
        <v>1</v>
      </c>
      <c r="AC91" s="70">
        <f t="shared" ref="AC91:AC94" si="3">IF(Q91="",1,0)</f>
        <v>1</v>
      </c>
      <c r="AH91" s="59" t="b">
        <f t="shared" ref="AH91:AH94" si="4">IF(OR(AA91+AB91+AC91=3,AA91+AB91+AC91=0)=TRUE,FALSE,TRUE)</f>
        <v>0</v>
      </c>
    </row>
    <row r="92" spans="1:34" ht="44.25" customHeight="1" x14ac:dyDescent="0.3">
      <c r="A92" s="183"/>
      <c r="B92" s="772" t="s">
        <v>676</v>
      </c>
      <c r="C92" s="773"/>
      <c r="D92" s="774"/>
      <c r="E92" s="744"/>
      <c r="F92" s="700"/>
      <c r="G92" s="701"/>
      <c r="H92" s="744"/>
      <c r="I92" s="700"/>
      <c r="J92" s="700"/>
      <c r="K92" s="700"/>
      <c r="L92" s="700"/>
      <c r="M92" s="700"/>
      <c r="N92" s="701"/>
      <c r="O92" s="68"/>
      <c r="P92" s="254"/>
      <c r="Q92" s="705"/>
      <c r="R92" s="705"/>
      <c r="S92" s="705"/>
      <c r="T92" s="705"/>
      <c r="U92" s="705"/>
      <c r="V92" s="705"/>
      <c r="W92" s="705"/>
      <c r="X92" s="706"/>
      <c r="Y92" s="68"/>
      <c r="Z92" s="68"/>
      <c r="AA92" s="70">
        <f t="shared" si="1"/>
        <v>1</v>
      </c>
      <c r="AB92" s="70">
        <f t="shared" si="2"/>
        <v>1</v>
      </c>
      <c r="AC92" s="70">
        <f t="shared" si="3"/>
        <v>1</v>
      </c>
      <c r="AH92" s="59" t="b">
        <f t="shared" si="4"/>
        <v>0</v>
      </c>
    </row>
    <row r="93" spans="1:34" ht="44.25" customHeight="1" x14ac:dyDescent="0.3">
      <c r="A93" s="183"/>
      <c r="B93" s="772" t="s">
        <v>676</v>
      </c>
      <c r="C93" s="773"/>
      <c r="D93" s="774"/>
      <c r="E93" s="744"/>
      <c r="F93" s="700"/>
      <c r="G93" s="701"/>
      <c r="H93" s="744"/>
      <c r="I93" s="700"/>
      <c r="J93" s="700"/>
      <c r="K93" s="700"/>
      <c r="L93" s="700"/>
      <c r="M93" s="700"/>
      <c r="N93" s="701"/>
      <c r="O93" s="68"/>
      <c r="P93" s="254"/>
      <c r="Q93" s="705"/>
      <c r="R93" s="705"/>
      <c r="S93" s="705"/>
      <c r="T93" s="705"/>
      <c r="U93" s="705"/>
      <c r="V93" s="705"/>
      <c r="W93" s="705"/>
      <c r="X93" s="706"/>
      <c r="Y93" s="68"/>
      <c r="Z93" s="68"/>
      <c r="AA93" s="70">
        <f t="shared" si="1"/>
        <v>1</v>
      </c>
      <c r="AB93" s="70">
        <f t="shared" si="2"/>
        <v>1</v>
      </c>
      <c r="AC93" s="70">
        <f t="shared" si="3"/>
        <v>1</v>
      </c>
      <c r="AH93" s="59" t="b">
        <f t="shared" si="4"/>
        <v>0</v>
      </c>
    </row>
    <row r="94" spans="1:34" ht="44.25" customHeight="1" x14ac:dyDescent="0.3">
      <c r="A94" s="183"/>
      <c r="B94" s="772" t="s">
        <v>676</v>
      </c>
      <c r="C94" s="773"/>
      <c r="D94" s="774"/>
      <c r="E94" s="744"/>
      <c r="F94" s="700"/>
      <c r="G94" s="701"/>
      <c r="H94" s="744"/>
      <c r="I94" s="700"/>
      <c r="J94" s="700"/>
      <c r="K94" s="700"/>
      <c r="L94" s="700"/>
      <c r="M94" s="700"/>
      <c r="N94" s="701"/>
      <c r="O94" s="68"/>
      <c r="P94" s="254"/>
      <c r="Q94" s="705"/>
      <c r="R94" s="705"/>
      <c r="S94" s="705"/>
      <c r="T94" s="705"/>
      <c r="U94" s="705"/>
      <c r="V94" s="705"/>
      <c r="W94" s="705"/>
      <c r="X94" s="706"/>
      <c r="Y94" s="68"/>
      <c r="Z94" s="68"/>
      <c r="AA94" s="70">
        <f t="shared" si="1"/>
        <v>1</v>
      </c>
      <c r="AB94" s="70">
        <f t="shared" si="2"/>
        <v>1</v>
      </c>
      <c r="AC94" s="70">
        <f t="shared" si="3"/>
        <v>1</v>
      </c>
      <c r="AH94" s="59" t="b">
        <f t="shared" si="4"/>
        <v>0</v>
      </c>
    </row>
    <row r="95" spans="1:34" ht="82.5" customHeight="1" x14ac:dyDescent="0.3">
      <c r="A95" s="183"/>
      <c r="B95" s="770" t="s">
        <v>652</v>
      </c>
      <c r="C95" s="770"/>
      <c r="D95" s="770"/>
      <c r="E95" s="770"/>
      <c r="F95" s="770"/>
      <c r="G95" s="770"/>
      <c r="H95" s="770"/>
      <c r="I95" s="770"/>
      <c r="J95" s="770"/>
      <c r="K95" s="242"/>
      <c r="L95" s="242" t="s">
        <v>653</v>
      </c>
      <c r="M95" s="242"/>
      <c r="N95" s="242"/>
      <c r="O95" s="183"/>
      <c r="P95" s="183"/>
      <c r="Q95" s="183"/>
      <c r="R95" s="183"/>
      <c r="S95" s="183"/>
      <c r="T95" s="183"/>
      <c r="U95" s="183"/>
      <c r="V95" s="183"/>
      <c r="W95" s="183"/>
      <c r="X95" s="183"/>
      <c r="Y95" s="68"/>
      <c r="Z95" s="68"/>
      <c r="AA95" s="70"/>
      <c r="AB95" s="70"/>
      <c r="AH95" s="59"/>
    </row>
    <row r="96" spans="1:34" ht="90" customHeight="1" x14ac:dyDescent="0.3">
      <c r="A96" s="183"/>
      <c r="B96" s="771" t="s">
        <v>616</v>
      </c>
      <c r="C96" s="474"/>
      <c r="D96" s="475"/>
      <c r="E96" s="748" t="s">
        <v>877</v>
      </c>
      <c r="F96" s="749"/>
      <c r="G96" s="749"/>
      <c r="H96" s="750"/>
      <c r="I96" s="748" t="s">
        <v>333</v>
      </c>
      <c r="J96" s="749"/>
      <c r="K96" s="749"/>
      <c r="L96" s="749"/>
      <c r="M96" s="749"/>
      <c r="N96" s="750"/>
      <c r="O96" s="183"/>
      <c r="P96" s="228" t="s">
        <v>706</v>
      </c>
      <c r="Q96" s="708" t="s">
        <v>707</v>
      </c>
      <c r="R96" s="709"/>
      <c r="S96" s="709"/>
      <c r="T96" s="709"/>
      <c r="U96" s="709"/>
      <c r="V96" s="709"/>
      <c r="W96" s="709"/>
      <c r="X96" s="710"/>
      <c r="Y96" s="68"/>
      <c r="Z96" s="68"/>
      <c r="AA96" s="70"/>
      <c r="AB96" s="70"/>
      <c r="AH96" s="59"/>
    </row>
    <row r="97" spans="1:34" ht="32.25" customHeight="1" x14ac:dyDescent="0.3">
      <c r="A97" s="183"/>
      <c r="B97" s="470" t="s">
        <v>179</v>
      </c>
      <c r="C97" s="471"/>
      <c r="D97" s="472"/>
      <c r="E97" s="466"/>
      <c r="F97" s="464"/>
      <c r="G97" s="464"/>
      <c r="H97" s="465"/>
      <c r="I97" s="464"/>
      <c r="J97" s="464"/>
      <c r="K97" s="464"/>
      <c r="L97" s="464"/>
      <c r="M97" s="464"/>
      <c r="N97" s="465"/>
      <c r="O97" s="183"/>
      <c r="P97" s="246"/>
      <c r="Q97" s="481"/>
      <c r="R97" s="481"/>
      <c r="S97" s="481"/>
      <c r="T97" s="481"/>
      <c r="U97" s="481"/>
      <c r="V97" s="481"/>
      <c r="W97" s="481"/>
      <c r="X97" s="482"/>
      <c r="Y97" s="68"/>
      <c r="Z97" s="68"/>
      <c r="AA97" s="70">
        <f>IF(OR(LEFT(B97,4)="Välj",B97=""),1,0)</f>
        <v>1</v>
      </c>
      <c r="AB97" s="70">
        <f t="shared" ref="AB97" si="5">IF(P97="",1,0)</f>
        <v>1</v>
      </c>
      <c r="AC97" s="70">
        <f t="shared" ref="AC97" si="6">IF(Q97="",1,0)</f>
        <v>1</v>
      </c>
      <c r="AH97" s="59" t="b">
        <f t="shared" ref="AH97" si="7">IF(OR(AA97+AB97+AC97=3,AA97+AB97+AC97=0)=TRUE,FALSE,TRUE)</f>
        <v>0</v>
      </c>
    </row>
    <row r="98" spans="1:34" ht="32.25" customHeight="1" x14ac:dyDescent="0.3">
      <c r="A98" s="183"/>
      <c r="B98" s="470" t="s">
        <v>179</v>
      </c>
      <c r="C98" s="471"/>
      <c r="D98" s="472"/>
      <c r="E98" s="466"/>
      <c r="F98" s="464"/>
      <c r="G98" s="464"/>
      <c r="H98" s="465"/>
      <c r="I98" s="464"/>
      <c r="J98" s="464"/>
      <c r="K98" s="464"/>
      <c r="L98" s="464"/>
      <c r="M98" s="464"/>
      <c r="N98" s="465"/>
      <c r="O98" s="183"/>
      <c r="P98" s="246"/>
      <c r="Q98" s="481"/>
      <c r="R98" s="481"/>
      <c r="S98" s="481"/>
      <c r="T98" s="481"/>
      <c r="U98" s="481"/>
      <c r="V98" s="481"/>
      <c r="W98" s="481"/>
      <c r="X98" s="482"/>
      <c r="Y98" s="68"/>
      <c r="Z98" s="68"/>
      <c r="AA98" s="70">
        <f t="shared" ref="AA98:AA116" si="8">IF(OR(LEFT(B98,4)="Välj",B98=""),1,0)</f>
        <v>1</v>
      </c>
      <c r="AB98" s="70">
        <f t="shared" ref="AB98:AB116" si="9">IF(P98="",1,0)</f>
        <v>1</v>
      </c>
      <c r="AC98" s="70">
        <f t="shared" ref="AC98:AC116" si="10">IF(Q98="",1,0)</f>
        <v>1</v>
      </c>
      <c r="AH98" s="59" t="b">
        <f t="shared" ref="AH98:AH116" si="11">IF(OR(AA98+AB98+AC98=3,AA98+AB98+AC98=0)=TRUE,FALSE,TRUE)</f>
        <v>0</v>
      </c>
    </row>
    <row r="99" spans="1:34" ht="32.25" customHeight="1" x14ac:dyDescent="0.3">
      <c r="A99" s="183"/>
      <c r="B99" s="470" t="s">
        <v>179</v>
      </c>
      <c r="C99" s="471"/>
      <c r="D99" s="472"/>
      <c r="E99" s="466"/>
      <c r="F99" s="464"/>
      <c r="G99" s="464"/>
      <c r="H99" s="465"/>
      <c r="I99" s="464"/>
      <c r="J99" s="464"/>
      <c r="K99" s="464"/>
      <c r="L99" s="464"/>
      <c r="M99" s="464"/>
      <c r="N99" s="465"/>
      <c r="O99" s="183"/>
      <c r="P99" s="246"/>
      <c r="Q99" s="481"/>
      <c r="R99" s="481"/>
      <c r="S99" s="481"/>
      <c r="T99" s="481"/>
      <c r="U99" s="481"/>
      <c r="V99" s="481"/>
      <c r="W99" s="481"/>
      <c r="X99" s="482"/>
      <c r="Y99" s="68"/>
      <c r="Z99" s="68"/>
      <c r="AA99" s="70">
        <f t="shared" si="8"/>
        <v>1</v>
      </c>
      <c r="AB99" s="70">
        <f t="shared" si="9"/>
        <v>1</v>
      </c>
      <c r="AC99" s="70">
        <f t="shared" si="10"/>
        <v>1</v>
      </c>
      <c r="AH99" s="59" t="b">
        <f t="shared" si="11"/>
        <v>0</v>
      </c>
    </row>
    <row r="100" spans="1:34" ht="32.25" customHeight="1" x14ac:dyDescent="0.3">
      <c r="A100" s="183"/>
      <c r="B100" s="470" t="s">
        <v>179</v>
      </c>
      <c r="C100" s="471"/>
      <c r="D100" s="472"/>
      <c r="E100" s="466"/>
      <c r="F100" s="464"/>
      <c r="G100" s="464"/>
      <c r="H100" s="465"/>
      <c r="I100" s="464"/>
      <c r="J100" s="464"/>
      <c r="K100" s="464"/>
      <c r="L100" s="464"/>
      <c r="M100" s="464"/>
      <c r="N100" s="465"/>
      <c r="O100" s="183"/>
      <c r="P100" s="246"/>
      <c r="Q100" s="481"/>
      <c r="R100" s="481"/>
      <c r="S100" s="481"/>
      <c r="T100" s="481"/>
      <c r="U100" s="481"/>
      <c r="V100" s="481"/>
      <c r="W100" s="481"/>
      <c r="X100" s="482"/>
      <c r="Y100" s="68"/>
      <c r="Z100" s="68"/>
      <c r="AA100" s="70">
        <f t="shared" si="8"/>
        <v>1</v>
      </c>
      <c r="AB100" s="70">
        <f t="shared" si="9"/>
        <v>1</v>
      </c>
      <c r="AC100" s="70">
        <f t="shared" si="10"/>
        <v>1</v>
      </c>
      <c r="AH100" s="59" t="b">
        <f t="shared" si="11"/>
        <v>0</v>
      </c>
    </row>
    <row r="101" spans="1:34" ht="32.25" customHeight="1" x14ac:dyDescent="0.3">
      <c r="A101" s="183"/>
      <c r="B101" s="470" t="s">
        <v>179</v>
      </c>
      <c r="C101" s="471"/>
      <c r="D101" s="472"/>
      <c r="E101" s="466"/>
      <c r="F101" s="464"/>
      <c r="G101" s="464"/>
      <c r="H101" s="465"/>
      <c r="I101" s="464"/>
      <c r="J101" s="464"/>
      <c r="K101" s="464"/>
      <c r="L101" s="464"/>
      <c r="M101" s="464"/>
      <c r="N101" s="465"/>
      <c r="O101" s="183"/>
      <c r="P101" s="246"/>
      <c r="Q101" s="481"/>
      <c r="R101" s="481"/>
      <c r="S101" s="481"/>
      <c r="T101" s="481"/>
      <c r="U101" s="481"/>
      <c r="V101" s="481"/>
      <c r="W101" s="481"/>
      <c r="X101" s="482"/>
      <c r="Y101" s="68"/>
      <c r="Z101" s="68"/>
      <c r="AA101" s="70">
        <f t="shared" si="8"/>
        <v>1</v>
      </c>
      <c r="AB101" s="70">
        <f t="shared" si="9"/>
        <v>1</v>
      </c>
      <c r="AC101" s="70">
        <f t="shared" si="10"/>
        <v>1</v>
      </c>
      <c r="AH101" s="59" t="b">
        <f t="shared" si="11"/>
        <v>0</v>
      </c>
    </row>
    <row r="102" spans="1:34" ht="32.25" customHeight="1" x14ac:dyDescent="0.3">
      <c r="A102" s="183"/>
      <c r="B102" s="470" t="s">
        <v>179</v>
      </c>
      <c r="C102" s="471"/>
      <c r="D102" s="472"/>
      <c r="E102" s="466"/>
      <c r="F102" s="464"/>
      <c r="G102" s="464"/>
      <c r="H102" s="465"/>
      <c r="I102" s="464"/>
      <c r="J102" s="464"/>
      <c r="K102" s="464"/>
      <c r="L102" s="464"/>
      <c r="M102" s="464"/>
      <c r="N102" s="465"/>
      <c r="O102" s="183"/>
      <c r="P102" s="246"/>
      <c r="Q102" s="481"/>
      <c r="R102" s="481"/>
      <c r="S102" s="481"/>
      <c r="T102" s="481"/>
      <c r="U102" s="481"/>
      <c r="V102" s="481"/>
      <c r="W102" s="481"/>
      <c r="X102" s="482"/>
      <c r="Y102" s="68"/>
      <c r="Z102" s="68"/>
      <c r="AA102" s="70">
        <f t="shared" si="8"/>
        <v>1</v>
      </c>
      <c r="AB102" s="70">
        <f t="shared" si="9"/>
        <v>1</v>
      </c>
      <c r="AC102" s="70">
        <f t="shared" si="10"/>
        <v>1</v>
      </c>
      <c r="AH102" s="59" t="b">
        <f t="shared" si="11"/>
        <v>0</v>
      </c>
    </row>
    <row r="103" spans="1:34" ht="32.25" customHeight="1" x14ac:dyDescent="0.3">
      <c r="A103" s="183"/>
      <c r="B103" s="470" t="s">
        <v>179</v>
      </c>
      <c r="C103" s="471"/>
      <c r="D103" s="472"/>
      <c r="E103" s="466"/>
      <c r="F103" s="464"/>
      <c r="G103" s="464"/>
      <c r="H103" s="465"/>
      <c r="I103" s="464"/>
      <c r="J103" s="464"/>
      <c r="K103" s="464"/>
      <c r="L103" s="464"/>
      <c r="M103" s="464"/>
      <c r="N103" s="465"/>
      <c r="O103" s="183"/>
      <c r="P103" s="246"/>
      <c r="Q103" s="481"/>
      <c r="R103" s="481"/>
      <c r="S103" s="481"/>
      <c r="T103" s="481"/>
      <c r="U103" s="481"/>
      <c r="V103" s="481"/>
      <c r="W103" s="481"/>
      <c r="X103" s="482"/>
      <c r="Y103" s="68"/>
      <c r="Z103" s="68"/>
      <c r="AA103" s="70">
        <f t="shared" si="8"/>
        <v>1</v>
      </c>
      <c r="AB103" s="70">
        <f t="shared" si="9"/>
        <v>1</v>
      </c>
      <c r="AC103" s="70">
        <f t="shared" si="10"/>
        <v>1</v>
      </c>
      <c r="AH103" s="59" t="b">
        <f t="shared" si="11"/>
        <v>0</v>
      </c>
    </row>
    <row r="104" spans="1:34" ht="32.25" customHeight="1" x14ac:dyDescent="0.3">
      <c r="A104" s="183"/>
      <c r="B104" s="470" t="s">
        <v>179</v>
      </c>
      <c r="C104" s="471"/>
      <c r="D104" s="472"/>
      <c r="E104" s="466"/>
      <c r="F104" s="464"/>
      <c r="G104" s="464"/>
      <c r="H104" s="465"/>
      <c r="I104" s="464"/>
      <c r="J104" s="464"/>
      <c r="K104" s="464"/>
      <c r="L104" s="464"/>
      <c r="M104" s="464"/>
      <c r="N104" s="465"/>
      <c r="O104" s="183"/>
      <c r="P104" s="246"/>
      <c r="Q104" s="481"/>
      <c r="R104" s="481"/>
      <c r="S104" s="481"/>
      <c r="T104" s="481"/>
      <c r="U104" s="481"/>
      <c r="V104" s="481"/>
      <c r="W104" s="481"/>
      <c r="X104" s="482"/>
      <c r="Y104" s="68"/>
      <c r="Z104" s="68"/>
      <c r="AA104" s="70">
        <f t="shared" si="8"/>
        <v>1</v>
      </c>
      <c r="AB104" s="70">
        <f t="shared" si="9"/>
        <v>1</v>
      </c>
      <c r="AC104" s="70">
        <f t="shared" si="10"/>
        <v>1</v>
      </c>
      <c r="AH104" s="59" t="b">
        <f t="shared" si="11"/>
        <v>0</v>
      </c>
    </row>
    <row r="105" spans="1:34" ht="32.25" customHeight="1" x14ac:dyDescent="0.3">
      <c r="A105" s="183"/>
      <c r="B105" s="470" t="s">
        <v>179</v>
      </c>
      <c r="C105" s="471"/>
      <c r="D105" s="472"/>
      <c r="E105" s="466"/>
      <c r="F105" s="464"/>
      <c r="G105" s="464"/>
      <c r="H105" s="465"/>
      <c r="I105" s="464"/>
      <c r="J105" s="464"/>
      <c r="K105" s="464"/>
      <c r="L105" s="464"/>
      <c r="M105" s="464"/>
      <c r="N105" s="465"/>
      <c r="O105" s="183"/>
      <c r="P105" s="246"/>
      <c r="Q105" s="481"/>
      <c r="R105" s="481"/>
      <c r="S105" s="481"/>
      <c r="T105" s="481"/>
      <c r="U105" s="481"/>
      <c r="V105" s="481"/>
      <c r="W105" s="481"/>
      <c r="X105" s="482"/>
      <c r="Y105" s="68"/>
      <c r="Z105" s="68"/>
      <c r="AA105" s="70">
        <f t="shared" si="8"/>
        <v>1</v>
      </c>
      <c r="AB105" s="70">
        <f t="shared" si="9"/>
        <v>1</v>
      </c>
      <c r="AC105" s="70">
        <f t="shared" si="10"/>
        <v>1</v>
      </c>
      <c r="AH105" s="59" t="b">
        <f t="shared" si="11"/>
        <v>0</v>
      </c>
    </row>
    <row r="106" spans="1:34" ht="32.25" customHeight="1" x14ac:dyDescent="0.3">
      <c r="A106" s="183"/>
      <c r="B106" s="470" t="s">
        <v>179</v>
      </c>
      <c r="C106" s="471"/>
      <c r="D106" s="472"/>
      <c r="E106" s="466"/>
      <c r="F106" s="464"/>
      <c r="G106" s="464"/>
      <c r="H106" s="465"/>
      <c r="I106" s="464"/>
      <c r="J106" s="464"/>
      <c r="K106" s="464"/>
      <c r="L106" s="464"/>
      <c r="M106" s="464"/>
      <c r="N106" s="465"/>
      <c r="O106" s="183"/>
      <c r="P106" s="246"/>
      <c r="Q106" s="481"/>
      <c r="R106" s="481"/>
      <c r="S106" s="481"/>
      <c r="T106" s="481"/>
      <c r="U106" s="481"/>
      <c r="V106" s="481"/>
      <c r="W106" s="481"/>
      <c r="X106" s="482"/>
      <c r="Y106" s="68"/>
      <c r="Z106" s="68"/>
      <c r="AA106" s="70">
        <f t="shared" si="8"/>
        <v>1</v>
      </c>
      <c r="AB106" s="70">
        <f t="shared" si="9"/>
        <v>1</v>
      </c>
      <c r="AC106" s="70">
        <f t="shared" si="10"/>
        <v>1</v>
      </c>
      <c r="AH106" s="59" t="b">
        <f t="shared" si="11"/>
        <v>0</v>
      </c>
    </row>
    <row r="107" spans="1:34" ht="32.25" customHeight="1" x14ac:dyDescent="0.3">
      <c r="A107" s="183"/>
      <c r="B107" s="470" t="s">
        <v>179</v>
      </c>
      <c r="C107" s="471"/>
      <c r="D107" s="472"/>
      <c r="E107" s="466"/>
      <c r="F107" s="464"/>
      <c r="G107" s="464"/>
      <c r="H107" s="465"/>
      <c r="I107" s="464"/>
      <c r="J107" s="464"/>
      <c r="K107" s="464"/>
      <c r="L107" s="464"/>
      <c r="M107" s="464"/>
      <c r="N107" s="465"/>
      <c r="O107" s="183"/>
      <c r="P107" s="246"/>
      <c r="Q107" s="481"/>
      <c r="R107" s="481"/>
      <c r="S107" s="481"/>
      <c r="T107" s="481"/>
      <c r="U107" s="481"/>
      <c r="V107" s="481"/>
      <c r="W107" s="481"/>
      <c r="X107" s="482"/>
      <c r="Y107" s="68"/>
      <c r="Z107" s="68"/>
      <c r="AA107" s="70">
        <f t="shared" si="8"/>
        <v>1</v>
      </c>
      <c r="AB107" s="70">
        <f t="shared" si="9"/>
        <v>1</v>
      </c>
      <c r="AC107" s="70">
        <f t="shared" si="10"/>
        <v>1</v>
      </c>
      <c r="AH107" s="59" t="b">
        <f t="shared" si="11"/>
        <v>0</v>
      </c>
    </row>
    <row r="108" spans="1:34" ht="32.25" customHeight="1" x14ac:dyDescent="0.3">
      <c r="A108" s="183"/>
      <c r="B108" s="470" t="s">
        <v>179</v>
      </c>
      <c r="C108" s="471"/>
      <c r="D108" s="472"/>
      <c r="E108" s="466"/>
      <c r="F108" s="464"/>
      <c r="G108" s="464"/>
      <c r="H108" s="465"/>
      <c r="I108" s="464"/>
      <c r="J108" s="464"/>
      <c r="K108" s="464"/>
      <c r="L108" s="464"/>
      <c r="M108" s="464"/>
      <c r="N108" s="465"/>
      <c r="O108" s="183"/>
      <c r="P108" s="246"/>
      <c r="Q108" s="481"/>
      <c r="R108" s="481"/>
      <c r="S108" s="481"/>
      <c r="T108" s="481"/>
      <c r="U108" s="481"/>
      <c r="V108" s="481"/>
      <c r="W108" s="481"/>
      <c r="X108" s="482"/>
      <c r="Y108" s="68"/>
      <c r="Z108" s="68"/>
      <c r="AA108" s="70">
        <f t="shared" si="8"/>
        <v>1</v>
      </c>
      <c r="AB108" s="70">
        <f t="shared" si="9"/>
        <v>1</v>
      </c>
      <c r="AC108" s="70">
        <f t="shared" si="10"/>
        <v>1</v>
      </c>
      <c r="AH108" s="59" t="b">
        <f t="shared" si="11"/>
        <v>0</v>
      </c>
    </row>
    <row r="109" spans="1:34" ht="32.25" customHeight="1" x14ac:dyDescent="0.3">
      <c r="A109" s="183"/>
      <c r="B109" s="470" t="s">
        <v>179</v>
      </c>
      <c r="C109" s="471"/>
      <c r="D109" s="472"/>
      <c r="E109" s="466"/>
      <c r="F109" s="464"/>
      <c r="G109" s="464"/>
      <c r="H109" s="465"/>
      <c r="I109" s="464"/>
      <c r="J109" s="464"/>
      <c r="K109" s="464"/>
      <c r="L109" s="464"/>
      <c r="M109" s="464"/>
      <c r="N109" s="465"/>
      <c r="O109" s="183"/>
      <c r="P109" s="246"/>
      <c r="Q109" s="481"/>
      <c r="R109" s="481"/>
      <c r="S109" s="481"/>
      <c r="T109" s="481"/>
      <c r="U109" s="481"/>
      <c r="V109" s="481"/>
      <c r="W109" s="481"/>
      <c r="X109" s="482"/>
      <c r="Y109" s="68"/>
      <c r="Z109" s="68"/>
      <c r="AA109" s="70">
        <f t="shared" si="8"/>
        <v>1</v>
      </c>
      <c r="AB109" s="70">
        <f t="shared" si="9"/>
        <v>1</v>
      </c>
      <c r="AC109" s="70">
        <f t="shared" si="10"/>
        <v>1</v>
      </c>
      <c r="AH109" s="59" t="b">
        <f t="shared" si="11"/>
        <v>0</v>
      </c>
    </row>
    <row r="110" spans="1:34" ht="32.25" customHeight="1" x14ac:dyDescent="0.3">
      <c r="A110" s="183"/>
      <c r="B110" s="470" t="s">
        <v>179</v>
      </c>
      <c r="C110" s="471"/>
      <c r="D110" s="472"/>
      <c r="E110" s="466"/>
      <c r="F110" s="464"/>
      <c r="G110" s="464"/>
      <c r="H110" s="465"/>
      <c r="I110" s="464"/>
      <c r="J110" s="464"/>
      <c r="K110" s="464"/>
      <c r="L110" s="464"/>
      <c r="M110" s="464"/>
      <c r="N110" s="465"/>
      <c r="O110" s="183"/>
      <c r="P110" s="246"/>
      <c r="Q110" s="481"/>
      <c r="R110" s="481"/>
      <c r="S110" s="481"/>
      <c r="T110" s="481"/>
      <c r="U110" s="481"/>
      <c r="V110" s="481"/>
      <c r="W110" s="481"/>
      <c r="X110" s="482"/>
      <c r="Y110" s="68"/>
      <c r="Z110" s="68"/>
      <c r="AA110" s="70">
        <f t="shared" si="8"/>
        <v>1</v>
      </c>
      <c r="AB110" s="70">
        <f t="shared" si="9"/>
        <v>1</v>
      </c>
      <c r="AC110" s="70">
        <f t="shared" si="10"/>
        <v>1</v>
      </c>
      <c r="AH110" s="59" t="b">
        <f t="shared" si="11"/>
        <v>0</v>
      </c>
    </row>
    <row r="111" spans="1:34" ht="32.25" customHeight="1" x14ac:dyDescent="0.3">
      <c r="A111" s="183"/>
      <c r="B111" s="470" t="s">
        <v>179</v>
      </c>
      <c r="C111" s="471"/>
      <c r="D111" s="472"/>
      <c r="E111" s="466"/>
      <c r="F111" s="464"/>
      <c r="G111" s="464"/>
      <c r="H111" s="465"/>
      <c r="I111" s="464"/>
      <c r="J111" s="464"/>
      <c r="K111" s="464"/>
      <c r="L111" s="464"/>
      <c r="M111" s="464"/>
      <c r="N111" s="465"/>
      <c r="O111" s="183"/>
      <c r="P111" s="246"/>
      <c r="Q111" s="481"/>
      <c r="R111" s="481"/>
      <c r="S111" s="481"/>
      <c r="T111" s="481"/>
      <c r="U111" s="481"/>
      <c r="V111" s="481"/>
      <c r="W111" s="481"/>
      <c r="X111" s="482"/>
      <c r="Y111" s="68"/>
      <c r="Z111" s="68"/>
      <c r="AA111" s="70">
        <f t="shared" si="8"/>
        <v>1</v>
      </c>
      <c r="AB111" s="70">
        <f t="shared" si="9"/>
        <v>1</v>
      </c>
      <c r="AC111" s="70">
        <f t="shared" si="10"/>
        <v>1</v>
      </c>
      <c r="AH111" s="59" t="b">
        <f t="shared" si="11"/>
        <v>0</v>
      </c>
    </row>
    <row r="112" spans="1:34" ht="32.25" customHeight="1" x14ac:dyDescent="0.3">
      <c r="A112" s="183"/>
      <c r="B112" s="470" t="s">
        <v>179</v>
      </c>
      <c r="C112" s="471"/>
      <c r="D112" s="472"/>
      <c r="E112" s="466"/>
      <c r="F112" s="464"/>
      <c r="G112" s="464"/>
      <c r="H112" s="465"/>
      <c r="I112" s="464"/>
      <c r="J112" s="464"/>
      <c r="K112" s="464"/>
      <c r="L112" s="464"/>
      <c r="M112" s="464"/>
      <c r="N112" s="465"/>
      <c r="O112" s="183"/>
      <c r="P112" s="246"/>
      <c r="Q112" s="481"/>
      <c r="R112" s="481"/>
      <c r="S112" s="481"/>
      <c r="T112" s="481"/>
      <c r="U112" s="481"/>
      <c r="V112" s="481"/>
      <c r="W112" s="481"/>
      <c r="X112" s="482"/>
      <c r="Y112" s="68"/>
      <c r="Z112" s="68"/>
      <c r="AA112" s="70">
        <f t="shared" si="8"/>
        <v>1</v>
      </c>
      <c r="AB112" s="70">
        <f t="shared" si="9"/>
        <v>1</v>
      </c>
      <c r="AC112" s="70">
        <f t="shared" si="10"/>
        <v>1</v>
      </c>
      <c r="AH112" s="59" t="b">
        <f t="shared" si="11"/>
        <v>0</v>
      </c>
    </row>
    <row r="113" spans="1:34" ht="32.25" customHeight="1" x14ac:dyDescent="0.3">
      <c r="A113" s="183"/>
      <c r="B113" s="470" t="s">
        <v>179</v>
      </c>
      <c r="C113" s="471"/>
      <c r="D113" s="472"/>
      <c r="E113" s="466"/>
      <c r="F113" s="464"/>
      <c r="G113" s="464"/>
      <c r="H113" s="465"/>
      <c r="I113" s="464"/>
      <c r="J113" s="464"/>
      <c r="K113" s="464"/>
      <c r="L113" s="464"/>
      <c r="M113" s="464"/>
      <c r="N113" s="465"/>
      <c r="O113" s="183"/>
      <c r="P113" s="246"/>
      <c r="Q113" s="481"/>
      <c r="R113" s="481"/>
      <c r="S113" s="481"/>
      <c r="T113" s="481"/>
      <c r="U113" s="481"/>
      <c r="V113" s="481"/>
      <c r="W113" s="481"/>
      <c r="X113" s="482"/>
      <c r="Y113" s="68"/>
      <c r="Z113" s="68"/>
      <c r="AA113" s="70">
        <f t="shared" si="8"/>
        <v>1</v>
      </c>
      <c r="AB113" s="70">
        <f t="shared" si="9"/>
        <v>1</v>
      </c>
      <c r="AC113" s="70">
        <f t="shared" si="10"/>
        <v>1</v>
      </c>
      <c r="AH113" s="59" t="b">
        <f t="shared" si="11"/>
        <v>0</v>
      </c>
    </row>
    <row r="114" spans="1:34" ht="32.25" customHeight="1" x14ac:dyDescent="0.3">
      <c r="A114" s="183"/>
      <c r="B114" s="470" t="s">
        <v>179</v>
      </c>
      <c r="C114" s="471"/>
      <c r="D114" s="472"/>
      <c r="E114" s="466"/>
      <c r="F114" s="464"/>
      <c r="G114" s="464"/>
      <c r="H114" s="465"/>
      <c r="I114" s="464"/>
      <c r="J114" s="464"/>
      <c r="K114" s="464"/>
      <c r="L114" s="464"/>
      <c r="M114" s="464"/>
      <c r="N114" s="465"/>
      <c r="O114" s="183"/>
      <c r="P114" s="246"/>
      <c r="Q114" s="481"/>
      <c r="R114" s="481"/>
      <c r="S114" s="481"/>
      <c r="T114" s="481"/>
      <c r="U114" s="481"/>
      <c r="V114" s="481"/>
      <c r="W114" s="481"/>
      <c r="X114" s="482"/>
      <c r="Y114" s="68"/>
      <c r="Z114" s="68"/>
      <c r="AA114" s="70">
        <f t="shared" si="8"/>
        <v>1</v>
      </c>
      <c r="AB114" s="70">
        <f t="shared" si="9"/>
        <v>1</v>
      </c>
      <c r="AC114" s="70">
        <f t="shared" si="10"/>
        <v>1</v>
      </c>
      <c r="AH114" s="59" t="b">
        <f t="shared" si="11"/>
        <v>0</v>
      </c>
    </row>
    <row r="115" spans="1:34" ht="32.25" customHeight="1" x14ac:dyDescent="0.3">
      <c r="A115" s="183"/>
      <c r="B115" s="470" t="s">
        <v>179</v>
      </c>
      <c r="C115" s="471"/>
      <c r="D115" s="472"/>
      <c r="E115" s="466"/>
      <c r="F115" s="464"/>
      <c r="G115" s="464"/>
      <c r="H115" s="465"/>
      <c r="I115" s="464"/>
      <c r="J115" s="464"/>
      <c r="K115" s="464"/>
      <c r="L115" s="464"/>
      <c r="M115" s="464"/>
      <c r="N115" s="465"/>
      <c r="O115" s="183"/>
      <c r="P115" s="246"/>
      <c r="Q115" s="481"/>
      <c r="R115" s="481"/>
      <c r="S115" s="481"/>
      <c r="T115" s="481"/>
      <c r="U115" s="481"/>
      <c r="V115" s="481"/>
      <c r="W115" s="481"/>
      <c r="X115" s="482"/>
      <c r="Y115" s="68"/>
      <c r="Z115" s="68"/>
      <c r="AA115" s="70">
        <f t="shared" si="8"/>
        <v>1</v>
      </c>
      <c r="AB115" s="70">
        <f t="shared" si="9"/>
        <v>1</v>
      </c>
      <c r="AC115" s="70">
        <f t="shared" si="10"/>
        <v>1</v>
      </c>
      <c r="AH115" s="59" t="b">
        <f t="shared" si="11"/>
        <v>0</v>
      </c>
    </row>
    <row r="116" spans="1:34" ht="32.25" customHeight="1" x14ac:dyDescent="0.3">
      <c r="A116" s="183"/>
      <c r="B116" s="470" t="s">
        <v>179</v>
      </c>
      <c r="C116" s="471"/>
      <c r="D116" s="472"/>
      <c r="E116" s="466"/>
      <c r="F116" s="464"/>
      <c r="G116" s="464"/>
      <c r="H116" s="465"/>
      <c r="I116" s="464"/>
      <c r="J116" s="464"/>
      <c r="K116" s="464"/>
      <c r="L116" s="464"/>
      <c r="M116" s="464"/>
      <c r="N116" s="465"/>
      <c r="O116" s="183"/>
      <c r="P116" s="246"/>
      <c r="Q116" s="481"/>
      <c r="R116" s="481"/>
      <c r="S116" s="481"/>
      <c r="T116" s="481"/>
      <c r="U116" s="481"/>
      <c r="V116" s="481"/>
      <c r="W116" s="481"/>
      <c r="X116" s="482"/>
      <c r="Y116" s="68"/>
      <c r="Z116" s="68"/>
      <c r="AA116" s="70">
        <f t="shared" si="8"/>
        <v>1</v>
      </c>
      <c r="AB116" s="70">
        <f t="shared" si="9"/>
        <v>1</v>
      </c>
      <c r="AC116" s="70">
        <f t="shared" si="10"/>
        <v>1</v>
      </c>
      <c r="AH116" s="59" t="b">
        <f t="shared" si="11"/>
        <v>0</v>
      </c>
    </row>
    <row r="117" spans="1:34" ht="30.75" customHeight="1" x14ac:dyDescent="0.3">
      <c r="A117" s="183"/>
      <c r="C117" s="30"/>
      <c r="D117" s="183"/>
      <c r="E117" s="183"/>
      <c r="F117" s="183"/>
      <c r="G117" s="183"/>
      <c r="H117" s="183"/>
      <c r="I117" s="183"/>
      <c r="J117" s="183"/>
      <c r="K117" s="183"/>
      <c r="L117" s="183"/>
      <c r="M117" s="183"/>
      <c r="N117" s="183"/>
      <c r="O117" s="183"/>
      <c r="P117" s="183"/>
      <c r="Q117" s="183"/>
      <c r="R117" s="183"/>
      <c r="S117" s="183"/>
      <c r="T117" s="183"/>
      <c r="U117" s="183"/>
      <c r="V117" s="183"/>
      <c r="W117" s="183"/>
      <c r="X117" s="183"/>
      <c r="Y117" s="68"/>
      <c r="Z117" s="68"/>
      <c r="AA117" s="68"/>
      <c r="AB117" s="68"/>
      <c r="AH117" s="59"/>
    </row>
    <row r="118" spans="1:34" ht="17.25" hidden="1" customHeight="1" x14ac:dyDescent="0.3">
      <c r="A118" s="183"/>
      <c r="B118" s="480"/>
      <c r="C118" s="480"/>
      <c r="D118" s="480"/>
      <c r="E118" s="480"/>
      <c r="F118" s="480"/>
      <c r="G118" s="480"/>
      <c r="H118" s="480"/>
      <c r="I118" s="480"/>
      <c r="J118" s="480"/>
      <c r="K118" s="183"/>
      <c r="L118" s="183"/>
      <c r="M118" s="183"/>
      <c r="N118" s="183"/>
      <c r="O118" s="183"/>
      <c r="P118" s="183"/>
      <c r="Q118" s="183"/>
      <c r="R118" s="183"/>
      <c r="S118" s="183"/>
      <c r="T118" s="183"/>
      <c r="U118" s="183"/>
      <c r="V118" s="183"/>
      <c r="W118" s="183"/>
      <c r="X118" s="183"/>
      <c r="Y118" s="68"/>
      <c r="Z118" s="68"/>
      <c r="AA118" s="68"/>
      <c r="AB118" s="68"/>
      <c r="AH118" s="59"/>
    </row>
    <row r="119" spans="1:34" ht="9" hidden="1" customHeight="1" x14ac:dyDescent="0.3">
      <c r="A119" s="183"/>
      <c r="C119" s="183"/>
      <c r="D119" s="183"/>
      <c r="E119" s="183"/>
      <c r="F119" s="183"/>
      <c r="G119" s="183"/>
      <c r="H119" s="183"/>
      <c r="I119" s="183"/>
      <c r="J119" s="183"/>
      <c r="K119" s="183"/>
      <c r="L119" s="183"/>
      <c r="M119" s="183"/>
      <c r="N119" s="183"/>
      <c r="O119" s="183"/>
      <c r="P119" s="183"/>
      <c r="Q119" s="183"/>
      <c r="R119" s="183"/>
      <c r="S119" s="183"/>
      <c r="T119" s="183"/>
      <c r="U119" s="183"/>
      <c r="V119" s="183"/>
      <c r="W119" s="183"/>
      <c r="X119" s="183"/>
      <c r="Y119" s="68"/>
      <c r="Z119" s="68"/>
      <c r="AA119" s="68"/>
      <c r="AB119" s="68"/>
      <c r="AH119" s="59"/>
    </row>
    <row r="120" spans="1:34" ht="18" hidden="1" customHeight="1" x14ac:dyDescent="0.3">
      <c r="A120" s="183"/>
      <c r="B120" s="183"/>
      <c r="C120" s="183"/>
      <c r="D120" s="183"/>
      <c r="E120" s="183"/>
      <c r="F120" s="183"/>
      <c r="G120" s="183"/>
      <c r="H120" s="183"/>
      <c r="I120" s="183"/>
      <c r="J120" s="183"/>
      <c r="K120" s="183"/>
      <c r="L120" s="183"/>
      <c r="M120" s="183"/>
      <c r="N120" s="183"/>
      <c r="O120" s="183"/>
      <c r="P120" s="183"/>
      <c r="Q120" s="183"/>
      <c r="R120" s="183"/>
      <c r="S120" s="183"/>
      <c r="T120" s="183"/>
      <c r="U120" s="183"/>
      <c r="V120" s="183"/>
      <c r="W120" s="183"/>
      <c r="X120" s="183"/>
      <c r="Y120" s="68"/>
      <c r="Z120" s="68"/>
      <c r="AA120" s="68"/>
      <c r="AB120" s="68"/>
      <c r="AH120" s="59"/>
    </row>
    <row r="121" spans="1:34" ht="18" hidden="1" customHeight="1" x14ac:dyDescent="0.3">
      <c r="A121" s="183"/>
      <c r="B121" s="183"/>
      <c r="C121" s="183"/>
      <c r="D121" s="183"/>
      <c r="E121" s="183"/>
      <c r="F121" s="183"/>
      <c r="G121" s="183"/>
      <c r="H121" s="183"/>
      <c r="I121" s="183"/>
      <c r="J121" s="183"/>
      <c r="K121" s="183"/>
      <c r="L121" s="183"/>
      <c r="M121" s="183"/>
      <c r="N121" s="183"/>
      <c r="O121" s="183"/>
      <c r="P121" s="183"/>
      <c r="Q121" s="183"/>
      <c r="R121" s="183"/>
      <c r="S121" s="183"/>
      <c r="T121" s="183"/>
      <c r="U121" s="183"/>
      <c r="V121" s="183"/>
      <c r="W121" s="183"/>
      <c r="X121" s="183"/>
      <c r="Y121" s="68"/>
      <c r="Z121" s="68"/>
      <c r="AA121" s="68"/>
      <c r="AB121" s="68"/>
      <c r="AH121" s="59"/>
    </row>
    <row r="122" spans="1:34" ht="9" hidden="1" customHeight="1" x14ac:dyDescent="0.3">
      <c r="A122" s="183"/>
      <c r="B122" s="183"/>
      <c r="C122" s="183"/>
      <c r="D122" s="183"/>
      <c r="E122" s="183"/>
      <c r="F122" s="183"/>
      <c r="G122" s="183"/>
      <c r="H122" s="183"/>
      <c r="I122" s="183"/>
      <c r="J122" s="183"/>
      <c r="K122" s="183"/>
      <c r="L122" s="183"/>
      <c r="M122" s="183"/>
      <c r="N122" s="183"/>
      <c r="O122" s="183"/>
      <c r="P122" s="183"/>
      <c r="Q122" s="183"/>
      <c r="R122" s="183"/>
      <c r="S122" s="183"/>
      <c r="T122" s="183"/>
      <c r="U122" s="183"/>
      <c r="V122" s="183"/>
      <c r="W122" s="183"/>
      <c r="X122" s="183"/>
      <c r="Y122" s="68"/>
      <c r="Z122" s="68"/>
      <c r="AA122" s="68"/>
      <c r="AB122" s="68"/>
      <c r="AH122" s="59"/>
    </row>
    <row r="123" spans="1:34" ht="10.5" hidden="1" customHeight="1" x14ac:dyDescent="0.3">
      <c r="A123" s="183"/>
      <c r="B123" s="183"/>
      <c r="C123" s="183"/>
      <c r="D123" s="183"/>
      <c r="E123" s="183"/>
      <c r="F123" s="183"/>
      <c r="G123" s="183"/>
      <c r="H123" s="183"/>
      <c r="I123" s="183"/>
      <c r="J123" s="183"/>
      <c r="K123" s="183"/>
      <c r="L123" s="183"/>
      <c r="M123" s="183"/>
      <c r="N123" s="183"/>
      <c r="O123" s="183"/>
      <c r="P123" s="183"/>
      <c r="Q123" s="183"/>
      <c r="R123" s="183"/>
      <c r="S123" s="183"/>
      <c r="T123" s="183"/>
      <c r="U123" s="183"/>
      <c r="V123" s="183"/>
      <c r="W123" s="183"/>
      <c r="X123" s="183"/>
      <c r="Y123" s="68"/>
      <c r="Z123" s="68"/>
      <c r="AA123" s="68"/>
      <c r="AB123" s="68"/>
      <c r="AH123" s="59"/>
    </row>
    <row r="124" spans="1:34" ht="13" hidden="1" x14ac:dyDescent="0.3">
      <c r="A124" s="183"/>
      <c r="B124" s="192"/>
      <c r="C124" s="192"/>
      <c r="D124" s="193"/>
      <c r="E124" s="192"/>
      <c r="F124" s="192"/>
      <c r="G124" s="10"/>
      <c r="H124" s="10"/>
      <c r="I124" s="10"/>
      <c r="J124" s="30"/>
      <c r="K124" s="220"/>
      <c r="L124" s="221"/>
      <c r="M124" s="191"/>
      <c r="N124" s="222"/>
      <c r="P124" s="26"/>
      <c r="X124" s="62"/>
      <c r="Y124" s="63"/>
      <c r="Z124" s="30"/>
      <c r="AA124" s="30"/>
    </row>
    <row r="125" spans="1:34" ht="29.25" hidden="1" customHeight="1" x14ac:dyDescent="0.25">
      <c r="A125" s="183"/>
      <c r="B125" s="192"/>
      <c r="C125" s="192"/>
      <c r="D125" s="193"/>
      <c r="E125" s="192"/>
      <c r="F125" s="192"/>
      <c r="G125" s="10"/>
      <c r="H125" s="510"/>
      <c r="I125" s="529"/>
      <c r="J125" s="529"/>
      <c r="K125" s="220"/>
      <c r="L125" s="755"/>
      <c r="M125" s="756"/>
      <c r="N125" s="756"/>
      <c r="P125" s="41"/>
      <c r="X125" s="62"/>
      <c r="Y125" s="63"/>
      <c r="Z125" s="30"/>
      <c r="AA125" s="30"/>
    </row>
    <row r="126" spans="1:34" ht="15.75" hidden="1" customHeight="1" x14ac:dyDescent="0.3">
      <c r="A126" s="227"/>
      <c r="B126" s="745" t="s">
        <v>332</v>
      </c>
      <c r="C126" s="745"/>
      <c r="D126" s="745"/>
      <c r="E126" s="746"/>
      <c r="F126" s="192"/>
      <c r="G126" s="10"/>
      <c r="H126" s="10"/>
      <c r="I126" s="10"/>
      <c r="J126" s="30"/>
      <c r="K126" s="220"/>
      <c r="L126" s="221"/>
      <c r="M126" s="191"/>
      <c r="N126" s="189"/>
      <c r="P126" s="26"/>
      <c r="X126" s="62"/>
      <c r="Y126" s="63"/>
      <c r="Z126" s="30"/>
      <c r="AA126" s="30"/>
    </row>
    <row r="127" spans="1:34" ht="99" hidden="1" customHeight="1" x14ac:dyDescent="0.25">
      <c r="A127" s="183"/>
      <c r="B127" s="447" t="s">
        <v>617</v>
      </c>
      <c r="C127" s="448"/>
      <c r="D127" s="461" t="s">
        <v>668</v>
      </c>
      <c r="E127" s="462"/>
      <c r="F127" s="462"/>
      <c r="G127" s="462"/>
      <c r="H127" s="462"/>
      <c r="I127" s="462"/>
      <c r="J127" s="462"/>
      <c r="K127" s="463"/>
      <c r="L127" s="214" t="str">
        <f>IF(TillDelVal=1,"","Ange poäng-värde
")</f>
        <v xml:space="preserve">Ange poäng-värde
</v>
      </c>
      <c r="M127" s="447" t="str">
        <f>IF(TillDelVal=1,"","Ange prisavdrag från totalpriset (kr)
")</f>
        <v xml:space="preserve">Ange prisavdrag från totalpriset (kr)
</v>
      </c>
      <c r="N127" s="751"/>
      <c r="P127" s="69" t="s">
        <v>143</v>
      </c>
      <c r="Q127" s="752" t="s">
        <v>71</v>
      </c>
      <c r="R127" s="753"/>
      <c r="S127" s="753"/>
      <c r="T127" s="753"/>
      <c r="U127" s="753"/>
      <c r="V127" s="753"/>
      <c r="W127" s="753"/>
      <c r="X127" s="754"/>
      <c r="Y127" s="102"/>
      <c r="Z127" s="101"/>
      <c r="AA127" s="103"/>
      <c r="AB127" s="103"/>
    </row>
    <row r="128" spans="1:34" ht="34.5" hidden="1" customHeight="1" x14ac:dyDescent="0.3">
      <c r="A128" s="183"/>
      <c r="B128" s="445" t="s">
        <v>179</v>
      </c>
      <c r="C128" s="446"/>
      <c r="D128" s="442"/>
      <c r="E128" s="443"/>
      <c r="F128" s="443"/>
      <c r="G128" s="443"/>
      <c r="H128" s="443"/>
      <c r="I128" s="443"/>
      <c r="J128" s="443"/>
      <c r="K128" s="444"/>
      <c r="L128" s="200"/>
      <c r="M128" s="488"/>
      <c r="N128" s="489"/>
      <c r="O128" s="68"/>
      <c r="P128" s="252"/>
      <c r="Q128" s="518"/>
      <c r="R128" s="519"/>
      <c r="S128" s="519"/>
      <c r="T128" s="519"/>
      <c r="U128" s="519"/>
      <c r="V128" s="519"/>
      <c r="W128" s="519"/>
      <c r="X128" s="520"/>
      <c r="Y128" s="68"/>
      <c r="Z128" s="68"/>
      <c r="AA128" s="70" t="b">
        <f t="shared" ref="AA128:AA137" si="12">IF(OR(LEFT(B128,4)="Välj",B128=""),TRUE,FALSE)</f>
        <v>1</v>
      </c>
      <c r="AB128" s="256" t="b">
        <f t="shared" ref="AB128:AB137" si="13">IF(AA128=FALSE,IF(P128&lt;&gt;"Ja",TRUE,FALSE),TRUE)</f>
        <v>1</v>
      </c>
      <c r="AH128" s="59" t="b">
        <f t="shared" ref="AH128:AH137" si="14">IF(AB128=AA128,FALSE,TRUE)</f>
        <v>0</v>
      </c>
    </row>
    <row r="129" spans="1:34" ht="32.25" hidden="1" customHeight="1" x14ac:dyDescent="0.3">
      <c r="A129" s="183"/>
      <c r="B129" s="445" t="s">
        <v>179</v>
      </c>
      <c r="C129" s="446"/>
      <c r="D129" s="442"/>
      <c r="E129" s="443"/>
      <c r="F129" s="443"/>
      <c r="G129" s="443"/>
      <c r="H129" s="443"/>
      <c r="I129" s="443"/>
      <c r="J129" s="443"/>
      <c r="K129" s="444"/>
      <c r="L129" s="200"/>
      <c r="M129" s="488"/>
      <c r="N129" s="489"/>
      <c r="O129" s="68"/>
      <c r="P129" s="252"/>
      <c r="Q129" s="518"/>
      <c r="R129" s="519"/>
      <c r="S129" s="519"/>
      <c r="T129" s="519"/>
      <c r="U129" s="519"/>
      <c r="V129" s="519"/>
      <c r="W129" s="519"/>
      <c r="X129" s="520"/>
      <c r="Y129" s="68"/>
      <c r="Z129" s="68"/>
      <c r="AA129" s="70" t="b">
        <f t="shared" si="12"/>
        <v>1</v>
      </c>
      <c r="AB129" s="256" t="b">
        <f t="shared" si="13"/>
        <v>1</v>
      </c>
      <c r="AH129" s="59" t="b">
        <f t="shared" si="14"/>
        <v>0</v>
      </c>
    </row>
    <row r="130" spans="1:34" ht="32.25" hidden="1" customHeight="1" x14ac:dyDescent="0.3">
      <c r="A130" s="183"/>
      <c r="B130" s="445" t="s">
        <v>179</v>
      </c>
      <c r="C130" s="446"/>
      <c r="D130" s="442"/>
      <c r="E130" s="443"/>
      <c r="F130" s="443"/>
      <c r="G130" s="443"/>
      <c r="H130" s="443"/>
      <c r="I130" s="443"/>
      <c r="J130" s="443"/>
      <c r="K130" s="444"/>
      <c r="L130" s="200"/>
      <c r="M130" s="488"/>
      <c r="N130" s="489"/>
      <c r="O130" s="68"/>
      <c r="P130" s="252"/>
      <c r="Q130" s="518"/>
      <c r="R130" s="519"/>
      <c r="S130" s="519"/>
      <c r="T130" s="519"/>
      <c r="U130" s="519"/>
      <c r="V130" s="519"/>
      <c r="W130" s="519"/>
      <c r="X130" s="520"/>
      <c r="Y130" s="68"/>
      <c r="Z130" s="68"/>
      <c r="AA130" s="70" t="b">
        <f t="shared" si="12"/>
        <v>1</v>
      </c>
      <c r="AB130" s="256" t="b">
        <f t="shared" si="13"/>
        <v>1</v>
      </c>
      <c r="AH130" s="59" t="b">
        <f t="shared" si="14"/>
        <v>0</v>
      </c>
    </row>
    <row r="131" spans="1:34" ht="32.25" hidden="1" customHeight="1" x14ac:dyDescent="0.3">
      <c r="A131" s="183"/>
      <c r="B131" s="445" t="s">
        <v>179</v>
      </c>
      <c r="C131" s="446"/>
      <c r="D131" s="442"/>
      <c r="E131" s="443"/>
      <c r="F131" s="443"/>
      <c r="G131" s="443"/>
      <c r="H131" s="443"/>
      <c r="I131" s="443"/>
      <c r="J131" s="443"/>
      <c r="K131" s="444"/>
      <c r="L131" s="200"/>
      <c r="M131" s="488"/>
      <c r="N131" s="489"/>
      <c r="O131" s="68"/>
      <c r="P131" s="252"/>
      <c r="Q131" s="518"/>
      <c r="R131" s="519"/>
      <c r="S131" s="519"/>
      <c r="T131" s="519"/>
      <c r="U131" s="519"/>
      <c r="V131" s="519"/>
      <c r="W131" s="519"/>
      <c r="X131" s="520"/>
      <c r="Y131" s="68"/>
      <c r="Z131" s="68"/>
      <c r="AA131" s="70" t="b">
        <f t="shared" si="12"/>
        <v>1</v>
      </c>
      <c r="AB131" s="256" t="b">
        <f t="shared" si="13"/>
        <v>1</v>
      </c>
      <c r="AH131" s="59" t="b">
        <f t="shared" si="14"/>
        <v>0</v>
      </c>
    </row>
    <row r="132" spans="1:34" ht="32.25" hidden="1" customHeight="1" x14ac:dyDescent="0.3">
      <c r="A132" s="183"/>
      <c r="B132" s="445" t="s">
        <v>179</v>
      </c>
      <c r="C132" s="446"/>
      <c r="D132" s="442"/>
      <c r="E132" s="443"/>
      <c r="F132" s="443"/>
      <c r="G132" s="443"/>
      <c r="H132" s="443"/>
      <c r="I132" s="443"/>
      <c r="J132" s="443"/>
      <c r="K132" s="444"/>
      <c r="L132" s="200"/>
      <c r="M132" s="488"/>
      <c r="N132" s="489"/>
      <c r="O132" s="68"/>
      <c r="P132" s="252"/>
      <c r="Q132" s="518"/>
      <c r="R132" s="519"/>
      <c r="S132" s="519"/>
      <c r="T132" s="519"/>
      <c r="U132" s="519"/>
      <c r="V132" s="519"/>
      <c r="W132" s="519"/>
      <c r="X132" s="520"/>
      <c r="Y132" s="68"/>
      <c r="Z132" s="68"/>
      <c r="AA132" s="70" t="b">
        <f t="shared" si="12"/>
        <v>1</v>
      </c>
      <c r="AB132" s="256" t="b">
        <f t="shared" si="13"/>
        <v>1</v>
      </c>
      <c r="AH132" s="59" t="b">
        <f t="shared" si="14"/>
        <v>0</v>
      </c>
    </row>
    <row r="133" spans="1:34" ht="32.25" hidden="1" customHeight="1" x14ac:dyDescent="0.3">
      <c r="A133" s="183"/>
      <c r="B133" s="445" t="s">
        <v>179</v>
      </c>
      <c r="C133" s="446"/>
      <c r="D133" s="442"/>
      <c r="E133" s="443"/>
      <c r="F133" s="443"/>
      <c r="G133" s="443"/>
      <c r="H133" s="443"/>
      <c r="I133" s="443"/>
      <c r="J133" s="443"/>
      <c r="K133" s="444"/>
      <c r="L133" s="200"/>
      <c r="M133" s="488"/>
      <c r="N133" s="489"/>
      <c r="O133" s="68"/>
      <c r="P133" s="252"/>
      <c r="Q133" s="518"/>
      <c r="R133" s="519"/>
      <c r="S133" s="519"/>
      <c r="T133" s="519"/>
      <c r="U133" s="519"/>
      <c r="V133" s="519"/>
      <c r="W133" s="519"/>
      <c r="X133" s="520"/>
      <c r="Y133" s="68"/>
      <c r="Z133" s="68"/>
      <c r="AA133" s="70" t="b">
        <f t="shared" si="12"/>
        <v>1</v>
      </c>
      <c r="AB133" s="256" t="b">
        <f t="shared" si="13"/>
        <v>1</v>
      </c>
      <c r="AH133" s="59" t="b">
        <f t="shared" si="14"/>
        <v>0</v>
      </c>
    </row>
    <row r="134" spans="1:34" ht="32.25" hidden="1" customHeight="1" x14ac:dyDescent="0.3">
      <c r="A134" s="183"/>
      <c r="B134" s="445" t="s">
        <v>179</v>
      </c>
      <c r="C134" s="446"/>
      <c r="D134" s="442"/>
      <c r="E134" s="443"/>
      <c r="F134" s="443"/>
      <c r="G134" s="443"/>
      <c r="H134" s="443"/>
      <c r="I134" s="443"/>
      <c r="J134" s="443"/>
      <c r="K134" s="444"/>
      <c r="L134" s="200"/>
      <c r="M134" s="488"/>
      <c r="N134" s="489"/>
      <c r="O134" s="203"/>
      <c r="P134" s="252"/>
      <c r="Q134" s="518"/>
      <c r="R134" s="519"/>
      <c r="S134" s="519"/>
      <c r="T134" s="519"/>
      <c r="U134" s="519"/>
      <c r="V134" s="519"/>
      <c r="W134" s="519"/>
      <c r="X134" s="520"/>
      <c r="Y134" s="68"/>
      <c r="Z134" s="68"/>
      <c r="AA134" s="70" t="b">
        <f t="shared" si="12"/>
        <v>1</v>
      </c>
      <c r="AB134" s="256" t="b">
        <f t="shared" si="13"/>
        <v>1</v>
      </c>
      <c r="AH134" s="59" t="b">
        <f t="shared" si="14"/>
        <v>0</v>
      </c>
    </row>
    <row r="135" spans="1:34" ht="32.25" hidden="1" customHeight="1" x14ac:dyDescent="0.3">
      <c r="A135" s="183"/>
      <c r="B135" s="445" t="s">
        <v>179</v>
      </c>
      <c r="C135" s="446"/>
      <c r="D135" s="442"/>
      <c r="E135" s="443"/>
      <c r="F135" s="443"/>
      <c r="G135" s="443"/>
      <c r="H135" s="443"/>
      <c r="I135" s="443"/>
      <c r="J135" s="443"/>
      <c r="K135" s="444"/>
      <c r="L135" s="200"/>
      <c r="M135" s="488"/>
      <c r="N135" s="489"/>
      <c r="O135" s="68"/>
      <c r="P135" s="252"/>
      <c r="Q135" s="518"/>
      <c r="R135" s="519"/>
      <c r="S135" s="519"/>
      <c r="T135" s="519"/>
      <c r="U135" s="519"/>
      <c r="V135" s="519"/>
      <c r="W135" s="519"/>
      <c r="X135" s="520"/>
      <c r="Y135" s="68"/>
      <c r="Z135" s="68"/>
      <c r="AA135" s="70" t="b">
        <f t="shared" si="12"/>
        <v>1</v>
      </c>
      <c r="AB135" s="256" t="b">
        <f t="shared" si="13"/>
        <v>1</v>
      </c>
      <c r="AH135" s="59" t="b">
        <f t="shared" si="14"/>
        <v>0</v>
      </c>
    </row>
    <row r="136" spans="1:34" ht="32.25" hidden="1" customHeight="1" x14ac:dyDescent="0.3">
      <c r="A136" s="183"/>
      <c r="B136" s="445" t="s">
        <v>179</v>
      </c>
      <c r="C136" s="446"/>
      <c r="D136" s="442"/>
      <c r="E136" s="443"/>
      <c r="F136" s="443"/>
      <c r="G136" s="443"/>
      <c r="H136" s="443"/>
      <c r="I136" s="443"/>
      <c r="J136" s="443"/>
      <c r="K136" s="444"/>
      <c r="L136" s="200"/>
      <c r="M136" s="488"/>
      <c r="N136" s="489"/>
      <c r="O136" s="68"/>
      <c r="P136" s="252"/>
      <c r="Q136" s="518"/>
      <c r="R136" s="519"/>
      <c r="S136" s="519"/>
      <c r="T136" s="519"/>
      <c r="U136" s="519"/>
      <c r="V136" s="519"/>
      <c r="W136" s="519"/>
      <c r="X136" s="520"/>
      <c r="Y136" s="68"/>
      <c r="Z136" s="68"/>
      <c r="AA136" s="70" t="b">
        <f t="shared" si="12"/>
        <v>1</v>
      </c>
      <c r="AB136" s="256" t="b">
        <f t="shared" si="13"/>
        <v>1</v>
      </c>
      <c r="AH136" s="59" t="b">
        <f t="shared" si="14"/>
        <v>0</v>
      </c>
    </row>
    <row r="137" spans="1:34" ht="32.25" hidden="1" customHeight="1" x14ac:dyDescent="0.3">
      <c r="A137" s="183"/>
      <c r="B137" s="445" t="s">
        <v>179</v>
      </c>
      <c r="C137" s="446"/>
      <c r="D137" s="442"/>
      <c r="E137" s="443"/>
      <c r="F137" s="443"/>
      <c r="G137" s="443"/>
      <c r="H137" s="443"/>
      <c r="I137" s="443"/>
      <c r="J137" s="443"/>
      <c r="K137" s="444"/>
      <c r="L137" s="200"/>
      <c r="M137" s="488"/>
      <c r="N137" s="489"/>
      <c r="O137" s="68"/>
      <c r="P137" s="252"/>
      <c r="Q137" s="518"/>
      <c r="R137" s="519"/>
      <c r="S137" s="519"/>
      <c r="T137" s="519"/>
      <c r="U137" s="519"/>
      <c r="V137" s="519"/>
      <c r="W137" s="519"/>
      <c r="X137" s="520"/>
      <c r="Y137" s="68"/>
      <c r="Z137" s="68"/>
      <c r="AA137" s="70" t="b">
        <f t="shared" si="12"/>
        <v>1</v>
      </c>
      <c r="AB137" s="256" t="b">
        <f t="shared" si="13"/>
        <v>1</v>
      </c>
      <c r="AH137" s="59" t="b">
        <f t="shared" si="14"/>
        <v>0</v>
      </c>
    </row>
    <row r="138" spans="1:34" ht="90.75" hidden="1" customHeight="1" x14ac:dyDescent="0.3">
      <c r="A138" s="183"/>
      <c r="B138" s="447" t="s">
        <v>664</v>
      </c>
      <c r="C138" s="448"/>
      <c r="D138" s="461" t="s">
        <v>669</v>
      </c>
      <c r="E138" s="462"/>
      <c r="F138" s="462"/>
      <c r="G138" s="462"/>
      <c r="H138" s="462" t="s">
        <v>665</v>
      </c>
      <c r="I138" s="462"/>
      <c r="J138" s="462"/>
      <c r="K138" s="463"/>
      <c r="L138" s="214" t="str">
        <f>IF(TillDelVal=1,"","Ange max poäng-värde
")</f>
        <v xml:space="preserve">Ange max poäng-värde
</v>
      </c>
      <c r="M138" s="447" t="str">
        <f>IF(TillDelVal=1,"","Ange max prisavdrag från totalpriset (kr)
")</f>
        <v xml:space="preserve">Ange max prisavdrag från totalpriset (kr)
</v>
      </c>
      <c r="N138" s="751"/>
      <c r="P138" s="249" t="s">
        <v>667</v>
      </c>
      <c r="Q138" s="766" t="s">
        <v>666</v>
      </c>
      <c r="R138" s="767"/>
      <c r="S138" s="768"/>
      <c r="T138" s="766" t="s">
        <v>671</v>
      </c>
      <c r="U138" s="767"/>
      <c r="V138" s="767"/>
      <c r="W138" s="767"/>
      <c r="X138" s="769"/>
      <c r="Y138" s="68"/>
      <c r="Z138" s="68"/>
      <c r="AA138" s="70"/>
      <c r="AB138" s="70"/>
      <c r="AC138" s="17"/>
      <c r="AH138" s="59"/>
    </row>
    <row r="139" spans="1:34" ht="32.25" hidden="1" customHeight="1" x14ac:dyDescent="0.3">
      <c r="A139" s="183"/>
      <c r="B139" s="445" t="s">
        <v>179</v>
      </c>
      <c r="C139" s="446"/>
      <c r="D139" s="442"/>
      <c r="E139" s="443"/>
      <c r="F139" s="443"/>
      <c r="G139" s="443"/>
      <c r="H139" s="443"/>
      <c r="I139" s="443"/>
      <c r="J139" s="443"/>
      <c r="K139" s="444"/>
      <c r="L139" s="200"/>
      <c r="M139" s="488"/>
      <c r="N139" s="489"/>
      <c r="O139" s="68"/>
      <c r="P139" s="251"/>
      <c r="Q139" s="442"/>
      <c r="R139" s="523"/>
      <c r="S139" s="524"/>
      <c r="T139" s="566"/>
      <c r="U139" s="567"/>
      <c r="V139" s="567"/>
      <c r="W139" s="567"/>
      <c r="X139" s="568"/>
      <c r="Y139" s="68"/>
      <c r="Z139" s="68"/>
      <c r="AA139" s="70" t="b">
        <f t="shared" ref="AA139:AA148" si="15">IF(OR(LEFT(B139,4)="Välj",B139=""),TRUE,FALSE)</f>
        <v>1</v>
      </c>
      <c r="AB139" s="256" t="b">
        <f>IF(AA139=FALSE,IF(P139="",TRUE,FALSE),TRUE)</f>
        <v>1</v>
      </c>
      <c r="AH139" s="59" t="b">
        <f t="shared" ref="AH139:AH148" si="16">IF(AB139=AA139,FALSE,TRUE)</f>
        <v>0</v>
      </c>
    </row>
    <row r="140" spans="1:34" ht="32.25" hidden="1" customHeight="1" x14ac:dyDescent="0.3">
      <c r="A140" s="183"/>
      <c r="B140" s="445" t="s">
        <v>179</v>
      </c>
      <c r="C140" s="446"/>
      <c r="D140" s="442"/>
      <c r="E140" s="443"/>
      <c r="F140" s="443"/>
      <c r="G140" s="443"/>
      <c r="H140" s="443"/>
      <c r="I140" s="443"/>
      <c r="J140" s="443"/>
      <c r="K140" s="444"/>
      <c r="L140" s="200"/>
      <c r="M140" s="488"/>
      <c r="N140" s="489"/>
      <c r="O140" s="68"/>
      <c r="P140" s="251"/>
      <c r="Q140" s="442"/>
      <c r="R140" s="523"/>
      <c r="S140" s="524"/>
      <c r="T140" s="566"/>
      <c r="U140" s="567"/>
      <c r="V140" s="567"/>
      <c r="W140" s="567"/>
      <c r="X140" s="568"/>
      <c r="Y140" s="68"/>
      <c r="Z140" s="68"/>
      <c r="AA140" s="70" t="b">
        <f t="shared" si="15"/>
        <v>1</v>
      </c>
      <c r="AB140" s="256" t="b">
        <f t="shared" ref="AB140:AB148" si="17">IF(AA140=FALSE,IF(P140="",TRUE,FALSE),TRUE)</f>
        <v>1</v>
      </c>
      <c r="AH140" s="59" t="b">
        <f t="shared" si="16"/>
        <v>0</v>
      </c>
    </row>
    <row r="141" spans="1:34" ht="32.25" hidden="1" customHeight="1" x14ac:dyDescent="0.3">
      <c r="A141" s="183"/>
      <c r="B141" s="445" t="s">
        <v>179</v>
      </c>
      <c r="C141" s="446"/>
      <c r="D141" s="442"/>
      <c r="E141" s="443"/>
      <c r="F141" s="443"/>
      <c r="G141" s="443"/>
      <c r="H141" s="443"/>
      <c r="I141" s="443"/>
      <c r="J141" s="443"/>
      <c r="K141" s="444"/>
      <c r="L141" s="200"/>
      <c r="M141" s="488"/>
      <c r="N141" s="489"/>
      <c r="O141" s="68"/>
      <c r="P141" s="251"/>
      <c r="Q141" s="442"/>
      <c r="R141" s="523"/>
      <c r="S141" s="524"/>
      <c r="T141" s="566"/>
      <c r="U141" s="567"/>
      <c r="V141" s="567"/>
      <c r="W141" s="567"/>
      <c r="X141" s="568"/>
      <c r="Y141" s="68"/>
      <c r="Z141" s="68"/>
      <c r="AA141" s="70" t="b">
        <f t="shared" si="15"/>
        <v>1</v>
      </c>
      <c r="AB141" s="256" t="b">
        <f t="shared" si="17"/>
        <v>1</v>
      </c>
      <c r="AH141" s="59" t="b">
        <f t="shared" si="16"/>
        <v>0</v>
      </c>
    </row>
    <row r="142" spans="1:34" ht="32.25" hidden="1" customHeight="1" x14ac:dyDescent="0.3">
      <c r="A142" s="183"/>
      <c r="B142" s="445" t="s">
        <v>179</v>
      </c>
      <c r="C142" s="446"/>
      <c r="D142" s="442"/>
      <c r="E142" s="443"/>
      <c r="F142" s="443"/>
      <c r="G142" s="443"/>
      <c r="H142" s="443"/>
      <c r="I142" s="443"/>
      <c r="J142" s="443"/>
      <c r="K142" s="444"/>
      <c r="L142" s="200"/>
      <c r="M142" s="488"/>
      <c r="N142" s="489"/>
      <c r="O142" s="203"/>
      <c r="P142" s="251"/>
      <c r="Q142" s="442"/>
      <c r="R142" s="523"/>
      <c r="S142" s="524"/>
      <c r="T142" s="566"/>
      <c r="U142" s="567"/>
      <c r="V142" s="567"/>
      <c r="W142" s="567"/>
      <c r="X142" s="568"/>
      <c r="Y142" s="68"/>
      <c r="Z142" s="68"/>
      <c r="AA142" s="70" t="b">
        <f t="shared" si="15"/>
        <v>1</v>
      </c>
      <c r="AB142" s="256" t="b">
        <f t="shared" si="17"/>
        <v>1</v>
      </c>
      <c r="AH142" s="59" t="b">
        <f t="shared" si="16"/>
        <v>0</v>
      </c>
    </row>
    <row r="143" spans="1:34" ht="32.25" hidden="1" customHeight="1" x14ac:dyDescent="0.3">
      <c r="A143" s="183"/>
      <c r="B143" s="445" t="s">
        <v>179</v>
      </c>
      <c r="C143" s="446"/>
      <c r="D143" s="442"/>
      <c r="E143" s="443"/>
      <c r="F143" s="443"/>
      <c r="G143" s="443"/>
      <c r="H143" s="443"/>
      <c r="I143" s="443"/>
      <c r="J143" s="443"/>
      <c r="K143" s="444"/>
      <c r="L143" s="200"/>
      <c r="M143" s="488"/>
      <c r="N143" s="489"/>
      <c r="O143" s="68"/>
      <c r="P143" s="251"/>
      <c r="Q143" s="442"/>
      <c r="R143" s="523"/>
      <c r="S143" s="524"/>
      <c r="T143" s="566"/>
      <c r="U143" s="567"/>
      <c r="V143" s="567"/>
      <c r="W143" s="567"/>
      <c r="X143" s="568"/>
      <c r="Y143" s="68"/>
      <c r="Z143" s="68"/>
      <c r="AA143" s="70" t="b">
        <f t="shared" si="15"/>
        <v>1</v>
      </c>
      <c r="AB143" s="256" t="b">
        <f t="shared" si="17"/>
        <v>1</v>
      </c>
      <c r="AH143" s="59" t="b">
        <f t="shared" si="16"/>
        <v>0</v>
      </c>
    </row>
    <row r="144" spans="1:34" ht="32.25" hidden="1" customHeight="1" x14ac:dyDescent="0.3">
      <c r="A144" s="183"/>
      <c r="B144" s="445" t="s">
        <v>179</v>
      </c>
      <c r="C144" s="446"/>
      <c r="D144" s="442"/>
      <c r="E144" s="443"/>
      <c r="F144" s="443"/>
      <c r="G144" s="443"/>
      <c r="H144" s="443"/>
      <c r="I144" s="443"/>
      <c r="J144" s="443"/>
      <c r="K144" s="444"/>
      <c r="L144" s="200"/>
      <c r="M144" s="488"/>
      <c r="N144" s="489"/>
      <c r="O144" s="68"/>
      <c r="P144" s="251"/>
      <c r="Q144" s="442"/>
      <c r="R144" s="523"/>
      <c r="S144" s="524"/>
      <c r="T144" s="566"/>
      <c r="U144" s="567"/>
      <c r="V144" s="567"/>
      <c r="W144" s="567"/>
      <c r="X144" s="568"/>
      <c r="Y144" s="68"/>
      <c r="Z144" s="68"/>
      <c r="AA144" s="70" t="b">
        <f t="shared" si="15"/>
        <v>1</v>
      </c>
      <c r="AB144" s="256" t="b">
        <f t="shared" si="17"/>
        <v>1</v>
      </c>
      <c r="AH144" s="59" t="b">
        <f t="shared" si="16"/>
        <v>0</v>
      </c>
    </row>
    <row r="145" spans="1:46" ht="32.25" hidden="1" customHeight="1" x14ac:dyDescent="0.3">
      <c r="A145" s="183"/>
      <c r="B145" s="445" t="s">
        <v>179</v>
      </c>
      <c r="C145" s="446"/>
      <c r="D145" s="442"/>
      <c r="E145" s="443"/>
      <c r="F145" s="443"/>
      <c r="G145" s="443"/>
      <c r="H145" s="443"/>
      <c r="I145" s="443"/>
      <c r="J145" s="443"/>
      <c r="K145" s="444"/>
      <c r="L145" s="200"/>
      <c r="M145" s="488"/>
      <c r="N145" s="489"/>
      <c r="O145" s="68"/>
      <c r="P145" s="251"/>
      <c r="Q145" s="442"/>
      <c r="R145" s="523"/>
      <c r="S145" s="524"/>
      <c r="T145" s="566"/>
      <c r="U145" s="567"/>
      <c r="V145" s="567"/>
      <c r="W145" s="567"/>
      <c r="X145" s="568"/>
      <c r="Y145" s="68"/>
      <c r="Z145" s="68"/>
      <c r="AA145" s="70" t="b">
        <f t="shared" si="15"/>
        <v>1</v>
      </c>
      <c r="AB145" s="256" t="b">
        <f t="shared" si="17"/>
        <v>1</v>
      </c>
      <c r="AH145" s="59" t="b">
        <f t="shared" si="16"/>
        <v>0</v>
      </c>
    </row>
    <row r="146" spans="1:46" ht="32.25" hidden="1" customHeight="1" x14ac:dyDescent="0.3">
      <c r="A146" s="183"/>
      <c r="B146" s="445" t="s">
        <v>179</v>
      </c>
      <c r="C146" s="446"/>
      <c r="D146" s="442"/>
      <c r="E146" s="443"/>
      <c r="F146" s="443"/>
      <c r="G146" s="443"/>
      <c r="H146" s="443"/>
      <c r="I146" s="443"/>
      <c r="J146" s="443"/>
      <c r="K146" s="444"/>
      <c r="L146" s="200"/>
      <c r="M146" s="488"/>
      <c r="N146" s="489"/>
      <c r="O146" s="68"/>
      <c r="P146" s="251"/>
      <c r="Q146" s="442"/>
      <c r="R146" s="523"/>
      <c r="S146" s="524"/>
      <c r="T146" s="566"/>
      <c r="U146" s="567"/>
      <c r="V146" s="567"/>
      <c r="W146" s="567"/>
      <c r="X146" s="568"/>
      <c r="Y146" s="68"/>
      <c r="Z146" s="68"/>
      <c r="AA146" s="70" t="b">
        <f t="shared" si="15"/>
        <v>1</v>
      </c>
      <c r="AB146" s="256" t="b">
        <f t="shared" si="17"/>
        <v>1</v>
      </c>
      <c r="AH146" s="59" t="b">
        <f t="shared" si="16"/>
        <v>0</v>
      </c>
    </row>
    <row r="147" spans="1:46" ht="32.25" hidden="1" customHeight="1" x14ac:dyDescent="0.3">
      <c r="A147" s="183"/>
      <c r="B147" s="445" t="s">
        <v>179</v>
      </c>
      <c r="C147" s="446"/>
      <c r="D147" s="442"/>
      <c r="E147" s="443"/>
      <c r="F147" s="443"/>
      <c r="G147" s="443"/>
      <c r="H147" s="443"/>
      <c r="I147" s="443"/>
      <c r="J147" s="443"/>
      <c r="K147" s="444"/>
      <c r="L147" s="200"/>
      <c r="M147" s="488"/>
      <c r="N147" s="489"/>
      <c r="O147" s="68"/>
      <c r="P147" s="251"/>
      <c r="Q147" s="442"/>
      <c r="R147" s="523"/>
      <c r="S147" s="524"/>
      <c r="T147" s="566"/>
      <c r="U147" s="567"/>
      <c r="V147" s="567"/>
      <c r="W147" s="567"/>
      <c r="X147" s="568"/>
      <c r="Y147" s="68"/>
      <c r="Z147" s="68"/>
      <c r="AA147" s="70" t="b">
        <f t="shared" si="15"/>
        <v>1</v>
      </c>
      <c r="AB147" s="256" t="b">
        <f t="shared" si="17"/>
        <v>1</v>
      </c>
      <c r="AH147" s="59" t="b">
        <f t="shared" si="16"/>
        <v>0</v>
      </c>
    </row>
    <row r="148" spans="1:46" ht="32.25" hidden="1" customHeight="1" x14ac:dyDescent="0.3">
      <c r="A148" s="183"/>
      <c r="B148" s="445" t="s">
        <v>179</v>
      </c>
      <c r="C148" s="446"/>
      <c r="D148" s="442"/>
      <c r="E148" s="443"/>
      <c r="F148" s="443"/>
      <c r="G148" s="443"/>
      <c r="H148" s="443"/>
      <c r="I148" s="443"/>
      <c r="J148" s="443"/>
      <c r="K148" s="444"/>
      <c r="L148" s="200"/>
      <c r="M148" s="488"/>
      <c r="N148" s="489"/>
      <c r="O148" s="181"/>
      <c r="P148" s="251"/>
      <c r="Q148" s="442"/>
      <c r="R148" s="523"/>
      <c r="S148" s="524"/>
      <c r="T148" s="566"/>
      <c r="U148" s="567"/>
      <c r="V148" s="567"/>
      <c r="W148" s="567"/>
      <c r="X148" s="568"/>
      <c r="Y148" s="68"/>
      <c r="Z148" s="68"/>
      <c r="AA148" s="70" t="b">
        <f t="shared" si="15"/>
        <v>1</v>
      </c>
      <c r="AB148" s="256" t="b">
        <f t="shared" si="17"/>
        <v>1</v>
      </c>
      <c r="AH148" s="59" t="b">
        <f t="shared" si="16"/>
        <v>0</v>
      </c>
    </row>
    <row r="149" spans="1:46" ht="6.75" hidden="1" customHeight="1" x14ac:dyDescent="0.3">
      <c r="A149" s="185">
        <v>1</v>
      </c>
      <c r="AA149" s="68"/>
      <c r="AB149" s="68"/>
      <c r="AH149" s="59"/>
    </row>
    <row r="150" spans="1:46" ht="54.75" hidden="1" customHeight="1" x14ac:dyDescent="0.3">
      <c r="A150" s="183">
        <v>1</v>
      </c>
      <c r="B150" s="41"/>
      <c r="D150" s="30"/>
      <c r="E150" s="30"/>
      <c r="F150" s="30"/>
      <c r="G150" s="30"/>
      <c r="H150" s="30"/>
      <c r="I150" s="30"/>
      <c r="J150" s="30"/>
      <c r="L150" s="109" t="str">
        <f>IF(UtvarderingsVal="Alt3","","Max poäng för uppfyllda bör-krav")</f>
        <v>Max poäng för uppfyllda bör-krav</v>
      </c>
      <c r="M150" s="540" t="str">
        <f>IF(UtvarderingsVal="Alt2","","Max prisavdrag för uppfyllda bör-krav")</f>
        <v>Max prisavdrag för uppfyllda bör-krav</v>
      </c>
      <c r="N150" s="541"/>
      <c r="P150" s="30"/>
      <c r="Q150" s="30"/>
      <c r="R150" s="30"/>
      <c r="S150" s="30"/>
      <c r="T150" s="30"/>
      <c r="U150" s="30"/>
      <c r="V150" s="30"/>
      <c r="W150" s="62"/>
      <c r="X150" s="63"/>
      <c r="Y150" s="30"/>
      <c r="Z150" s="30"/>
      <c r="AA150" s="68"/>
      <c r="AB150" s="68"/>
      <c r="AH150" s="59"/>
    </row>
    <row r="151" spans="1:46" ht="27" hidden="1" customHeight="1" x14ac:dyDescent="0.3">
      <c r="A151" s="183">
        <v>1</v>
      </c>
      <c r="B151" s="525"/>
      <c r="C151" s="539"/>
      <c r="F151" s="30"/>
      <c r="G151" s="70"/>
      <c r="H151" s="30"/>
      <c r="I151" s="30"/>
      <c r="J151" s="30"/>
      <c r="K151" s="108"/>
      <c r="L151" s="88">
        <f>IF(UtvarderingsVal="Alt3","",SUM(L128:L148))</f>
        <v>0</v>
      </c>
      <c r="M151" s="553">
        <f>IF(UtvarderingsVal="Alt2","",SUM(M128:N148))</f>
        <v>0</v>
      </c>
      <c r="N151" s="554"/>
      <c r="P151" s="138" t="str">
        <f>IF(UtvarderingsVal="Alt3","","Total erhållen poängsumma:")</f>
        <v>Total erhållen poängsumma:</v>
      </c>
      <c r="Q151" s="73">
        <f>IFERROR(IF(UtvarderingsVal="Alt3","",SUMIF(P128:P137,"Ja",L128:L137))+SUM(P139:P148),"")</f>
        <v>0</v>
      </c>
      <c r="R151" s="538"/>
      <c r="S151" s="539"/>
      <c r="T151" s="556" t="str">
        <f>IF(UtvarderingsVal="Alt2","","Totalt erhållet prisavdrag:")</f>
        <v>Totalt erhållet prisavdrag:</v>
      </c>
      <c r="U151" s="557"/>
      <c r="V151" s="521">
        <f>IFERROR(IF(UtvarderingsVal="Alt2","",SUMIF(P128:P137,"Ja",M128:N137))+SUM(P139:P148),"")</f>
        <v>0</v>
      </c>
      <c r="W151" s="522"/>
      <c r="X151" s="91"/>
      <c r="Y151" s="63"/>
      <c r="Z151" s="68"/>
      <c r="AA151" s="68"/>
      <c r="AB151" s="68"/>
      <c r="AH151" s="59"/>
    </row>
    <row r="152" spans="1:46" ht="14" hidden="1" x14ac:dyDescent="0.3">
      <c r="A152" s="183"/>
      <c r="B152" s="30"/>
      <c r="C152" s="30"/>
      <c r="D152" s="30"/>
      <c r="E152" s="30"/>
      <c r="F152" s="30"/>
      <c r="G152" s="30"/>
      <c r="H152" s="30"/>
      <c r="I152" s="30"/>
      <c r="J152" s="30"/>
      <c r="M152" s="555"/>
      <c r="N152" s="555"/>
      <c r="P152" s="30"/>
      <c r="Q152" s="30"/>
      <c r="R152" s="30"/>
      <c r="S152" s="30"/>
      <c r="T152" s="30"/>
      <c r="U152" s="30"/>
      <c r="V152" s="30"/>
      <c r="W152" s="30"/>
      <c r="X152" s="62"/>
      <c r="Y152" s="63"/>
      <c r="Z152" s="30"/>
      <c r="AA152" s="68"/>
      <c r="AB152" s="68"/>
      <c r="AH152" s="59"/>
    </row>
    <row r="153" spans="1:46" ht="21" hidden="1" customHeight="1" x14ac:dyDescent="0.3">
      <c r="C153" s="89"/>
      <c r="D153" s="89"/>
      <c r="E153" s="87"/>
      <c r="F153" s="87"/>
      <c r="G153" s="87"/>
      <c r="H153" s="87"/>
      <c r="I153" s="90"/>
      <c r="J153" s="7"/>
      <c r="P153" s="46"/>
      <c r="R153" s="7"/>
      <c r="S153" s="7"/>
      <c r="T153" s="41"/>
      <c r="U153" s="7"/>
      <c r="V153" s="49"/>
      <c r="W153" s="47"/>
      <c r="X153" s="30"/>
      <c r="Y153" s="30"/>
      <c r="Z153" s="30"/>
      <c r="AA153" s="68"/>
      <c r="AB153" s="68"/>
      <c r="AH153" s="59"/>
      <c r="AI153" s="52"/>
      <c r="AJ153" s="52"/>
      <c r="AK153" s="52"/>
      <c r="AL153" s="52"/>
      <c r="AM153" s="52"/>
      <c r="AN153" s="52"/>
      <c r="AO153" s="52"/>
      <c r="AP153" s="52"/>
      <c r="AQ153" s="52"/>
      <c r="AR153" s="52"/>
      <c r="AS153" s="52"/>
      <c r="AT153" s="52"/>
    </row>
    <row r="154" spans="1:46" ht="7.5" hidden="1" customHeight="1" x14ac:dyDescent="0.3">
      <c r="B154" s="89"/>
      <c r="C154" s="89"/>
      <c r="D154" s="89"/>
      <c r="E154" s="51"/>
      <c r="F154" s="51"/>
      <c r="G154" s="51"/>
      <c r="H154" s="51"/>
      <c r="J154" s="7"/>
      <c r="P154" s="46"/>
      <c r="R154" s="7"/>
      <c r="S154" s="7"/>
      <c r="T154" s="41"/>
      <c r="U154" s="7"/>
      <c r="V154" s="49"/>
      <c r="W154" s="47"/>
      <c r="X154" s="30"/>
      <c r="Y154" s="30"/>
      <c r="Z154" s="30"/>
      <c r="AA154" s="68"/>
      <c r="AB154" s="68"/>
      <c r="AH154" s="59"/>
      <c r="AI154" s="52"/>
      <c r="AJ154" s="52"/>
      <c r="AK154" s="52"/>
      <c r="AL154" s="52"/>
      <c r="AM154" s="52"/>
      <c r="AN154" s="52"/>
      <c r="AO154" s="52"/>
      <c r="AP154" s="52"/>
      <c r="AQ154" s="52"/>
      <c r="AR154" s="52"/>
      <c r="AS154" s="52"/>
      <c r="AT154" s="52"/>
    </row>
    <row r="155" spans="1:46" ht="23.25" hidden="1" customHeight="1" x14ac:dyDescent="0.25">
      <c r="A155" s="185" t="s">
        <v>131</v>
      </c>
      <c r="B155" s="147" t="s">
        <v>345</v>
      </c>
      <c r="C155" s="148"/>
      <c r="D155" s="149"/>
      <c r="E155" s="140"/>
      <c r="F155" s="150"/>
      <c r="G155" s="150"/>
      <c r="H155" s="150"/>
      <c r="I155" s="140"/>
      <c r="J155" s="142"/>
      <c r="K155" s="140"/>
      <c r="L155" s="141"/>
      <c r="M155" s="140"/>
      <c r="N155" s="151"/>
      <c r="P155" s="537" t="s">
        <v>101</v>
      </c>
      <c r="Q155" s="493"/>
      <c r="R155" s="535" t="s">
        <v>91</v>
      </c>
      <c r="S155" s="526" t="s">
        <v>615</v>
      </c>
      <c r="T155" s="527"/>
      <c r="U155" s="527"/>
      <c r="V155" s="527"/>
      <c r="W155" s="527"/>
      <c r="X155" s="493"/>
      <c r="Y155" s="91"/>
      <c r="Z155" s="30"/>
      <c r="AA155" s="30"/>
      <c r="AB155" s="30"/>
      <c r="AH155" s="52"/>
      <c r="AI155" s="52"/>
      <c r="AJ155" s="52"/>
      <c r="AK155" s="52"/>
      <c r="AL155" s="52"/>
      <c r="AM155" s="52"/>
      <c r="AN155" s="52"/>
      <c r="AO155" s="52"/>
      <c r="AP155" s="52"/>
      <c r="AQ155" s="52"/>
      <c r="AR155" s="52"/>
      <c r="AS155" s="52"/>
      <c r="AT155" s="52"/>
    </row>
    <row r="156" spans="1:46" ht="27" hidden="1" customHeight="1" x14ac:dyDescent="0.25">
      <c r="A156" s="185" t="s">
        <v>131</v>
      </c>
      <c r="B156" s="152" t="s">
        <v>105</v>
      </c>
      <c r="J156" s="7"/>
      <c r="N156" s="153"/>
      <c r="P156" s="528"/>
      <c r="Q156" s="513"/>
      <c r="R156" s="536"/>
      <c r="S156" s="528"/>
      <c r="T156" s="529"/>
      <c r="U156" s="529"/>
      <c r="V156" s="529"/>
      <c r="W156" s="529"/>
      <c r="X156" s="513"/>
      <c r="Y156" s="91"/>
      <c r="Z156" s="30"/>
      <c r="AA156" s="30"/>
      <c r="AB156" s="30"/>
      <c r="AH156" s="52"/>
      <c r="AI156" s="52"/>
      <c r="AJ156" s="52"/>
      <c r="AK156" s="52"/>
      <c r="AL156" s="52"/>
      <c r="AM156" s="52"/>
      <c r="AN156" s="52"/>
      <c r="AO156" s="52"/>
      <c r="AP156" s="52"/>
      <c r="AQ156" s="52"/>
      <c r="AR156" s="52"/>
      <c r="AS156" s="52"/>
      <c r="AT156" s="52"/>
    </row>
    <row r="157" spans="1:46" ht="66" hidden="1" customHeight="1" x14ac:dyDescent="0.35">
      <c r="A157" s="185" t="s">
        <v>131</v>
      </c>
      <c r="B157" s="178" t="s">
        <v>72</v>
      </c>
      <c r="J157" s="7"/>
      <c r="N157" s="153"/>
      <c r="P157" s="528"/>
      <c r="Q157" s="513"/>
      <c r="R157" s="536"/>
      <c r="S157" s="528"/>
      <c r="T157" s="529"/>
      <c r="U157" s="529"/>
      <c r="V157" s="529"/>
      <c r="W157" s="529"/>
      <c r="X157" s="513"/>
      <c r="Y157" s="91"/>
      <c r="Z157" s="30"/>
      <c r="AA157" s="30"/>
      <c r="AB157" s="30"/>
      <c r="AH157" s="52"/>
      <c r="AI157" s="52"/>
      <c r="AJ157" s="52"/>
      <c r="AK157" s="52"/>
      <c r="AL157" s="52"/>
      <c r="AM157" s="52"/>
      <c r="AN157" s="52"/>
      <c r="AO157" s="52"/>
      <c r="AP157" s="52"/>
      <c r="AQ157" s="52"/>
      <c r="AR157" s="52"/>
      <c r="AS157" s="52"/>
      <c r="AT157" s="52"/>
    </row>
    <row r="158" spans="1:46" ht="20.25" hidden="1" customHeight="1" x14ac:dyDescent="0.3">
      <c r="A158" s="185" t="s">
        <v>131</v>
      </c>
      <c r="B158" s="152" t="s">
        <v>104</v>
      </c>
      <c r="J158" s="165" t="s">
        <v>84</v>
      </c>
      <c r="N158" s="154"/>
      <c r="P158" s="179"/>
      <c r="Q158" s="550" t="s">
        <v>88</v>
      </c>
      <c r="R158" s="562" t="s">
        <v>85</v>
      </c>
      <c r="S158" s="558" t="s">
        <v>86</v>
      </c>
      <c r="T158" s="559"/>
      <c r="U158" s="558" t="s">
        <v>87</v>
      </c>
      <c r="V158" s="559"/>
      <c r="W158" s="530" t="s">
        <v>129</v>
      </c>
      <c r="X158" s="531"/>
      <c r="Y158" s="29"/>
      <c r="Z158" s="29"/>
      <c r="AD158" s="10"/>
      <c r="AE158" s="78"/>
      <c r="AH158" s="52"/>
      <c r="AI158" s="52"/>
      <c r="AJ158" s="52"/>
      <c r="AK158" s="52"/>
      <c r="AL158" s="52"/>
      <c r="AM158" s="52"/>
      <c r="AN158" s="52"/>
      <c r="AO158" s="52"/>
      <c r="AP158" s="52"/>
      <c r="AQ158" s="52"/>
      <c r="AR158" s="52"/>
      <c r="AS158" s="52"/>
      <c r="AT158" s="52"/>
    </row>
    <row r="159" spans="1:46" ht="21.75" hidden="1" customHeight="1" x14ac:dyDescent="0.3">
      <c r="A159" s="185" t="s">
        <v>131</v>
      </c>
      <c r="B159" s="166" t="s">
        <v>92</v>
      </c>
      <c r="C159" s="167"/>
      <c r="D159" s="168"/>
      <c r="E159" s="169"/>
      <c r="F159" s="170"/>
      <c r="G159" s="170"/>
      <c r="H159" s="171"/>
      <c r="I159" s="172" t="s">
        <v>128</v>
      </c>
      <c r="J159" s="201">
        <v>1</v>
      </c>
      <c r="L159" s="534"/>
      <c r="M159" s="534"/>
      <c r="N159" s="154"/>
      <c r="P159" s="180" t="s">
        <v>100</v>
      </c>
      <c r="Q159" s="551"/>
      <c r="R159" s="563"/>
      <c r="S159" s="560"/>
      <c r="T159" s="561"/>
      <c r="U159" s="560"/>
      <c r="V159" s="561"/>
      <c r="W159" s="532"/>
      <c r="X159" s="533"/>
      <c r="Y159" s="29"/>
      <c r="Z159" s="29"/>
      <c r="AD159" s="10"/>
      <c r="AE159" s="30"/>
      <c r="AH159" s="52"/>
      <c r="AI159" s="52"/>
      <c r="AJ159" s="52"/>
      <c r="AK159" s="52"/>
      <c r="AL159" s="52"/>
      <c r="AM159" s="52"/>
      <c r="AN159" s="52"/>
      <c r="AO159" s="52"/>
      <c r="AP159" s="52"/>
      <c r="AQ159" s="52"/>
      <c r="AR159" s="52"/>
      <c r="AS159" s="52"/>
      <c r="AT159" s="52"/>
    </row>
    <row r="160" spans="1:46" ht="21.75" hidden="1" customHeight="1" x14ac:dyDescent="0.3">
      <c r="A160" s="185" t="s">
        <v>131</v>
      </c>
      <c r="B160" s="166" t="s">
        <v>96</v>
      </c>
      <c r="C160" s="169"/>
      <c r="D160" s="173"/>
      <c r="E160" s="169"/>
      <c r="F160" s="170"/>
      <c r="G160" s="170"/>
      <c r="H160" s="171"/>
      <c r="I160" s="172" t="s">
        <v>146</v>
      </c>
      <c r="J160" s="201">
        <v>0</v>
      </c>
      <c r="K160" s="247"/>
      <c r="L160" s="552"/>
      <c r="M160" s="552"/>
      <c r="N160" s="248"/>
      <c r="P160" s="161">
        <f>X70</f>
        <v>0</v>
      </c>
      <c r="Q160" s="162">
        <f>J159</f>
        <v>1</v>
      </c>
      <c r="R160" s="202"/>
      <c r="S160" s="548">
        <f>IFERROR(R160/P160*100,0)</f>
        <v>0</v>
      </c>
      <c r="T160" s="549"/>
      <c r="U160" s="486">
        <f>IFERROR(S160*Q160,"")</f>
        <v>0</v>
      </c>
      <c r="V160" s="487"/>
      <c r="W160" s="542" t="str">
        <f>IFERROR(SUM(U160+U162),"")</f>
        <v/>
      </c>
      <c r="X160" s="543"/>
      <c r="Y160" s="29"/>
      <c r="Z160" s="29"/>
      <c r="AD160" s="10"/>
      <c r="AE160" s="48"/>
      <c r="AH160" s="52"/>
      <c r="AI160" s="52"/>
      <c r="AJ160" s="52"/>
      <c r="AK160" s="52"/>
      <c r="AL160" s="52"/>
      <c r="AM160" s="52"/>
      <c r="AN160" s="52"/>
      <c r="AO160" s="52"/>
      <c r="AP160" s="52"/>
      <c r="AQ160" s="52"/>
      <c r="AR160" s="52"/>
      <c r="AS160" s="52"/>
      <c r="AT160" s="52"/>
    </row>
    <row r="161" spans="1:46" ht="29.25" hidden="1" customHeight="1" x14ac:dyDescent="0.25">
      <c r="A161" s="185" t="s">
        <v>131</v>
      </c>
      <c r="B161" s="720" t="s">
        <v>44</v>
      </c>
      <c r="C161" s="721"/>
      <c r="D161" s="722"/>
      <c r="E161" s="169"/>
      <c r="F161" s="174"/>
      <c r="G161" s="174"/>
      <c r="H161" s="175"/>
      <c r="I161" s="176" t="s">
        <v>45</v>
      </c>
      <c r="J161" s="177">
        <f>J160+J159</f>
        <v>1</v>
      </c>
      <c r="L161" s="94"/>
      <c r="M161" s="94"/>
      <c r="N161" s="155"/>
      <c r="P161" s="110" t="s">
        <v>93</v>
      </c>
      <c r="Q161" s="111"/>
      <c r="R161" s="112"/>
      <c r="S161" s="616"/>
      <c r="T161" s="617"/>
      <c r="U161" s="608"/>
      <c r="V161" s="609"/>
      <c r="W161" s="544"/>
      <c r="X161" s="545"/>
      <c r="Y161" s="29"/>
      <c r="Z161" s="29"/>
      <c r="AD161" s="10"/>
      <c r="AE161" s="30"/>
      <c r="AH161" s="52"/>
      <c r="AI161" s="52"/>
      <c r="AJ161" s="52"/>
      <c r="AK161" s="52"/>
      <c r="AL161" s="52"/>
      <c r="AM161" s="52"/>
      <c r="AN161" s="52"/>
      <c r="AO161" s="52"/>
      <c r="AP161" s="52"/>
      <c r="AQ161" s="52"/>
      <c r="AR161" s="52"/>
      <c r="AS161" s="52"/>
      <c r="AT161" s="52"/>
    </row>
    <row r="162" spans="1:46" ht="27.75" hidden="1" customHeight="1" x14ac:dyDescent="0.25">
      <c r="A162" s="185" t="s">
        <v>131</v>
      </c>
      <c r="B162" s="156"/>
      <c r="C162" s="157"/>
      <c r="D162" s="157"/>
      <c r="E162" s="157"/>
      <c r="F162" s="157"/>
      <c r="G162" s="157"/>
      <c r="H162" s="157"/>
      <c r="I162" s="157"/>
      <c r="J162" s="158"/>
      <c r="K162" s="159"/>
      <c r="L162" s="159"/>
      <c r="M162" s="159"/>
      <c r="N162" s="160"/>
      <c r="P162" s="163">
        <f>Q151</f>
        <v>0</v>
      </c>
      <c r="Q162" s="162">
        <f>J160</f>
        <v>0</v>
      </c>
      <c r="R162" s="164"/>
      <c r="S162" s="564"/>
      <c r="T162" s="565"/>
      <c r="U162" s="486" t="str">
        <f>IFERROR(((P162/L151)*100)*Q162,"")</f>
        <v/>
      </c>
      <c r="V162" s="487"/>
      <c r="W162" s="546"/>
      <c r="X162" s="547"/>
      <c r="Y162" s="29"/>
      <c r="Z162" s="29"/>
      <c r="AD162" s="10"/>
      <c r="AE162" s="48"/>
      <c r="AH162" s="52"/>
      <c r="AI162" s="52"/>
      <c r="AJ162" s="52"/>
      <c r="AK162" s="52"/>
      <c r="AL162" s="52"/>
      <c r="AM162" s="52"/>
      <c r="AN162" s="52"/>
      <c r="AO162" s="52"/>
      <c r="AP162" s="52"/>
      <c r="AQ162" s="52"/>
      <c r="AR162" s="52"/>
      <c r="AS162" s="52"/>
      <c r="AT162" s="52"/>
    </row>
    <row r="163" spans="1:46" ht="8.25" hidden="1" customHeight="1" x14ac:dyDescent="0.25">
      <c r="A163" s="185" t="s">
        <v>131</v>
      </c>
      <c r="J163" s="7"/>
      <c r="L163" s="79"/>
      <c r="M163" s="79"/>
      <c r="N163" s="79"/>
      <c r="P163" s="57"/>
      <c r="R163" s="57"/>
      <c r="S163" s="510"/>
      <c r="T163" s="510"/>
      <c r="U163" s="510"/>
      <c r="V163" s="510"/>
      <c r="W163" s="29"/>
      <c r="Y163" s="29"/>
      <c r="Z163" s="29"/>
      <c r="AD163" s="10"/>
      <c r="AE163" s="30"/>
      <c r="AH163" s="52"/>
      <c r="AI163" s="52"/>
      <c r="AJ163" s="52"/>
      <c r="AK163" s="52"/>
      <c r="AL163" s="52"/>
      <c r="AM163" s="52"/>
      <c r="AN163" s="52"/>
      <c r="AO163" s="52"/>
      <c r="AP163" s="52"/>
      <c r="AQ163" s="52"/>
      <c r="AR163" s="52"/>
      <c r="AS163" s="52"/>
      <c r="AT163" s="52"/>
    </row>
    <row r="164" spans="1:46" ht="8.25" hidden="1" customHeight="1" x14ac:dyDescent="0.25">
      <c r="A164" s="185" t="s">
        <v>131</v>
      </c>
      <c r="J164" s="7"/>
      <c r="L164" s="79"/>
      <c r="M164" s="79"/>
      <c r="N164" s="79"/>
      <c r="P164" s="57"/>
      <c r="R164" s="57"/>
      <c r="S164" s="10"/>
      <c r="T164" s="10"/>
      <c r="U164" s="10"/>
      <c r="V164" s="10"/>
      <c r="W164" s="29"/>
      <c r="Y164" s="29"/>
      <c r="Z164" s="29"/>
      <c r="AD164" s="10"/>
      <c r="AE164" s="30"/>
      <c r="AH164" s="52"/>
      <c r="AI164" s="52"/>
      <c r="AJ164" s="52"/>
      <c r="AK164" s="52"/>
      <c r="AL164" s="52"/>
      <c r="AM164" s="52"/>
      <c r="AN164" s="52"/>
      <c r="AO164" s="52"/>
      <c r="AP164" s="52"/>
      <c r="AQ164" s="52"/>
      <c r="AR164" s="52"/>
      <c r="AS164" s="52"/>
      <c r="AT164" s="52"/>
    </row>
    <row r="165" spans="1:46" ht="7.5" hidden="1" customHeight="1" x14ac:dyDescent="0.35">
      <c r="B165" s="74"/>
      <c r="C165" s="74"/>
      <c r="D165" s="74"/>
      <c r="E165" s="74"/>
      <c r="F165" s="74"/>
      <c r="G165" s="74"/>
      <c r="H165" s="74"/>
      <c r="I165" s="74"/>
      <c r="S165" s="30"/>
      <c r="T165" s="30"/>
      <c r="U165" s="30"/>
      <c r="V165" s="77"/>
      <c r="W165" s="77"/>
      <c r="X165" s="77"/>
      <c r="Y165" s="77"/>
      <c r="Z165" s="47"/>
    </row>
    <row r="166" spans="1:46" ht="29.25" hidden="1" customHeight="1" x14ac:dyDescent="0.25">
      <c r="A166" s="185" t="s">
        <v>132</v>
      </c>
      <c r="B166" s="139" t="s">
        <v>346</v>
      </c>
      <c r="C166" s="140"/>
      <c r="D166" s="140"/>
      <c r="E166" s="140"/>
      <c r="F166" s="140"/>
      <c r="G166" s="140"/>
      <c r="H166" s="140"/>
      <c r="I166" s="140"/>
      <c r="J166" s="140"/>
      <c r="K166" s="141"/>
      <c r="L166" s="140"/>
      <c r="M166" s="140"/>
      <c r="N166" s="151"/>
      <c r="P166" s="492" t="s">
        <v>103</v>
      </c>
      <c r="Q166" s="493"/>
      <c r="R166" s="492" t="s">
        <v>102</v>
      </c>
      <c r="S166" s="493"/>
    </row>
    <row r="167" spans="1:46" customFormat="1" ht="21.75" hidden="1" customHeight="1" x14ac:dyDescent="0.25">
      <c r="A167" s="185" t="s">
        <v>132</v>
      </c>
      <c r="B167" s="494" t="s">
        <v>147</v>
      </c>
      <c r="C167" s="495"/>
      <c r="D167" s="495"/>
      <c r="E167" s="495"/>
      <c r="F167" s="495"/>
      <c r="G167" s="495"/>
      <c r="H167" s="495"/>
      <c r="I167" s="495"/>
      <c r="J167" s="495"/>
      <c r="K167" s="495"/>
      <c r="L167" s="495"/>
      <c r="M167" s="495"/>
      <c r="N167" s="496"/>
      <c r="P167" s="95">
        <f>V151</f>
        <v>0</v>
      </c>
      <c r="Q167" s="81"/>
      <c r="R167" s="95">
        <f>X70-P167</f>
        <v>0</v>
      </c>
      <c r="S167" s="81"/>
    </row>
    <row r="168" spans="1:46" hidden="1" x14ac:dyDescent="0.25">
      <c r="A168" s="185" t="s">
        <v>132</v>
      </c>
      <c r="B168" s="497"/>
      <c r="C168" s="495"/>
      <c r="D168" s="495"/>
      <c r="E168" s="495"/>
      <c r="F168" s="495"/>
      <c r="G168" s="495"/>
      <c r="H168" s="495"/>
      <c r="I168" s="495"/>
      <c r="J168" s="495"/>
      <c r="K168" s="495"/>
      <c r="L168" s="495"/>
      <c r="M168" s="495"/>
      <c r="N168" s="496"/>
      <c r="P168" s="83"/>
      <c r="Q168" s="82"/>
      <c r="R168" s="512" t="s">
        <v>135</v>
      </c>
      <c r="S168" s="513"/>
      <c r="T168" s="30"/>
      <c r="U168" s="30"/>
      <c r="X168" s="30"/>
      <c r="Y168" s="30"/>
      <c r="Z168" s="30"/>
      <c r="AA168" s="30"/>
      <c r="AB168" s="30"/>
      <c r="AC168" s="30"/>
      <c r="AD168" s="30"/>
      <c r="AE168" s="30"/>
      <c r="AF168" s="30"/>
      <c r="AG168" s="30"/>
    </row>
    <row r="169" spans="1:46" hidden="1" x14ac:dyDescent="0.25">
      <c r="A169" s="185" t="s">
        <v>132</v>
      </c>
      <c r="B169" s="498"/>
      <c r="C169" s="499"/>
      <c r="D169" s="499"/>
      <c r="E169" s="499"/>
      <c r="F169" s="499"/>
      <c r="G169" s="499"/>
      <c r="H169" s="499"/>
      <c r="I169" s="499"/>
      <c r="J169" s="499"/>
      <c r="K169" s="499"/>
      <c r="L169" s="499"/>
      <c r="M169" s="499"/>
      <c r="N169" s="500"/>
      <c r="P169" s="84"/>
      <c r="Q169" s="85"/>
      <c r="R169" s="514"/>
      <c r="S169" s="515"/>
      <c r="T169" s="30"/>
      <c r="U169" s="30"/>
      <c r="V169" s="50"/>
      <c r="Z169" s="525"/>
      <c r="AA169" s="525"/>
      <c r="AB169" s="525"/>
      <c r="AC169" s="30"/>
      <c r="AE169" s="30"/>
      <c r="AF169" s="30"/>
      <c r="AG169" s="30"/>
    </row>
    <row r="170" spans="1:46" ht="23.25" hidden="1" customHeight="1" x14ac:dyDescent="0.25">
      <c r="A170" s="185" t="s">
        <v>132</v>
      </c>
      <c r="J170" s="7"/>
      <c r="L170" s="79"/>
      <c r="M170" s="79"/>
      <c r="N170" s="79"/>
      <c r="P170" s="57"/>
      <c r="R170" s="57"/>
      <c r="S170" s="10"/>
      <c r="T170" s="10"/>
      <c r="U170" s="10"/>
      <c r="V170" s="10"/>
      <c r="W170" s="29"/>
      <c r="Y170" s="29"/>
      <c r="Z170" s="29"/>
      <c r="AD170" s="10"/>
      <c r="AE170" s="30"/>
      <c r="AH170" s="52"/>
      <c r="AI170" s="52"/>
      <c r="AJ170" s="52"/>
      <c r="AK170" s="52"/>
      <c r="AL170" s="52"/>
      <c r="AM170" s="52"/>
      <c r="AN170" s="52"/>
      <c r="AO170" s="52"/>
      <c r="AP170" s="52"/>
      <c r="AQ170" s="52"/>
      <c r="AR170" s="52"/>
      <c r="AS170" s="52"/>
      <c r="AT170" s="52"/>
    </row>
    <row r="171" spans="1:46" ht="9" hidden="1" customHeight="1" x14ac:dyDescent="0.25">
      <c r="J171" s="7"/>
      <c r="L171" s="79"/>
      <c r="M171" s="79"/>
      <c r="N171" s="79"/>
      <c r="P171" s="57"/>
      <c r="R171" s="57"/>
      <c r="S171" s="10"/>
      <c r="T171" s="10"/>
      <c r="U171" s="10"/>
      <c r="V171" s="10"/>
      <c r="W171" s="29"/>
      <c r="Y171" s="29"/>
      <c r="Z171" s="29"/>
      <c r="AD171" s="10"/>
      <c r="AE171" s="30"/>
      <c r="AH171" s="52"/>
      <c r="AI171" s="52"/>
      <c r="AJ171" s="52"/>
      <c r="AK171" s="52"/>
      <c r="AL171" s="52"/>
      <c r="AM171" s="52"/>
      <c r="AN171" s="52"/>
      <c r="AO171" s="52"/>
      <c r="AP171" s="52"/>
      <c r="AQ171" s="52"/>
      <c r="AR171" s="52"/>
      <c r="AS171" s="52"/>
      <c r="AT171" s="52"/>
    </row>
    <row r="172" spans="1:46" ht="23.25" hidden="1" customHeight="1" collapsed="1" x14ac:dyDescent="0.25">
      <c r="A172" s="185" t="s">
        <v>133</v>
      </c>
      <c r="B172" s="139" t="s">
        <v>347</v>
      </c>
      <c r="C172" s="140"/>
      <c r="D172" s="140"/>
      <c r="E172" s="140"/>
      <c r="F172" s="141"/>
      <c r="G172" s="140"/>
      <c r="H172" s="140"/>
      <c r="I172" s="140"/>
      <c r="J172" s="142"/>
      <c r="K172" s="140"/>
      <c r="L172" s="143"/>
      <c r="M172" s="143"/>
      <c r="N172" s="144"/>
      <c r="P172" s="57"/>
      <c r="R172" s="57"/>
      <c r="S172" s="10"/>
      <c r="T172" s="10"/>
      <c r="U172" s="10"/>
      <c r="V172" s="10"/>
      <c r="W172" s="29"/>
      <c r="Y172" s="29"/>
      <c r="Z172" s="29"/>
      <c r="AD172" s="10"/>
      <c r="AE172" s="30"/>
      <c r="AH172" s="52"/>
      <c r="AI172" s="52"/>
      <c r="AJ172" s="52"/>
      <c r="AK172" s="52"/>
      <c r="AL172" s="52"/>
      <c r="AM172" s="52"/>
      <c r="AN172" s="52"/>
      <c r="AO172" s="52"/>
      <c r="AP172" s="52"/>
      <c r="AQ172" s="52"/>
      <c r="AR172" s="52"/>
      <c r="AS172" s="52"/>
      <c r="AT172" s="52"/>
    </row>
    <row r="173" spans="1:46" ht="9.75" hidden="1" customHeight="1" x14ac:dyDescent="0.25">
      <c r="A173" s="185" t="s">
        <v>133</v>
      </c>
      <c r="B173" s="145"/>
      <c r="J173" s="7"/>
      <c r="L173" s="79"/>
      <c r="M173" s="79"/>
      <c r="N173" s="146"/>
      <c r="P173" s="57"/>
      <c r="R173" s="57"/>
      <c r="S173" s="10"/>
      <c r="T173" s="10"/>
      <c r="U173" s="10"/>
      <c r="V173" s="10"/>
      <c r="W173" s="29"/>
      <c r="Y173" s="29"/>
      <c r="Z173" s="29"/>
      <c r="AD173" s="10"/>
      <c r="AE173" s="30"/>
      <c r="AH173" s="52"/>
      <c r="AI173" s="52"/>
      <c r="AJ173" s="52"/>
      <c r="AK173" s="52"/>
      <c r="AL173" s="52"/>
      <c r="AM173" s="52"/>
      <c r="AN173" s="52"/>
      <c r="AO173" s="52"/>
      <c r="AP173" s="52"/>
      <c r="AQ173" s="52"/>
      <c r="AR173" s="52"/>
      <c r="AS173" s="52"/>
      <c r="AT173" s="52"/>
    </row>
    <row r="174" spans="1:46" ht="20.25" hidden="1" customHeight="1" x14ac:dyDescent="0.25">
      <c r="A174" s="185" t="s">
        <v>133</v>
      </c>
      <c r="B174" s="498" t="s">
        <v>106</v>
      </c>
      <c r="C174" s="499"/>
      <c r="D174" s="499"/>
      <c r="E174" s="499"/>
      <c r="F174" s="499"/>
      <c r="G174" s="499"/>
      <c r="H174" s="499"/>
      <c r="I174" s="499"/>
      <c r="J174" s="499"/>
      <c r="K174" s="499"/>
      <c r="L174" s="499"/>
      <c r="M174" s="499"/>
      <c r="N174" s="500"/>
      <c r="P174" s="66"/>
      <c r="Q174" s="67"/>
      <c r="R174" s="65"/>
      <c r="S174" s="511"/>
      <c r="T174" s="511"/>
      <c r="U174" s="511"/>
      <c r="V174" s="511"/>
      <c r="W174" s="29"/>
      <c r="AD174" s="10"/>
      <c r="AE174" s="48"/>
      <c r="AH174" s="52"/>
      <c r="AI174" s="52"/>
      <c r="AJ174" s="52"/>
      <c r="AK174" s="52"/>
      <c r="AL174" s="52"/>
      <c r="AM174" s="52"/>
      <c r="AN174" s="52"/>
      <c r="AO174" s="52"/>
      <c r="AP174" s="52"/>
      <c r="AQ174" s="52"/>
      <c r="AR174" s="52"/>
      <c r="AS174" s="52"/>
      <c r="AT174" s="52"/>
    </row>
    <row r="175" spans="1:46" ht="19.5" hidden="1" customHeight="1" x14ac:dyDescent="0.25">
      <c r="A175" s="185" t="s">
        <v>133</v>
      </c>
      <c r="B175" s="734"/>
      <c r="C175" s="735"/>
      <c r="D175" s="735"/>
      <c r="E175" s="735"/>
      <c r="F175" s="735"/>
      <c r="G175" s="735"/>
      <c r="H175" s="735"/>
      <c r="I175" s="735"/>
      <c r="J175" s="735"/>
      <c r="K175" s="735"/>
      <c r="L175" s="735"/>
      <c r="M175" s="735"/>
      <c r="N175" s="736"/>
      <c r="P175" s="57"/>
      <c r="U175" s="495"/>
      <c r="V175" s="495"/>
      <c r="W175" s="29"/>
      <c r="AD175" s="10"/>
      <c r="AH175" s="52"/>
      <c r="AI175" s="52"/>
      <c r="AJ175" s="52"/>
      <c r="AK175" s="52"/>
      <c r="AL175" s="52"/>
      <c r="AM175" s="52"/>
      <c r="AN175" s="52"/>
      <c r="AO175" s="52"/>
      <c r="AP175" s="52"/>
      <c r="AQ175" s="52"/>
      <c r="AR175" s="52"/>
      <c r="AS175" s="52"/>
      <c r="AT175" s="52"/>
    </row>
    <row r="176" spans="1:46" ht="18" hidden="1" customHeight="1" x14ac:dyDescent="0.25">
      <c r="A176" s="185" t="s">
        <v>133</v>
      </c>
      <c r="B176" s="737"/>
      <c r="C176" s="735"/>
      <c r="D176" s="735"/>
      <c r="E176" s="735"/>
      <c r="F176" s="735"/>
      <c r="G176" s="735"/>
      <c r="H176" s="735"/>
      <c r="I176" s="735"/>
      <c r="J176" s="735"/>
      <c r="K176" s="735"/>
      <c r="L176" s="735"/>
      <c r="M176" s="735"/>
      <c r="N176" s="736"/>
      <c r="P176" s="66"/>
      <c r="Q176" s="67"/>
      <c r="R176" s="65"/>
      <c r="S176" s="511"/>
      <c r="T176" s="511"/>
      <c r="U176" s="511"/>
      <c r="V176" s="511"/>
      <c r="W176" s="10"/>
      <c r="AD176" s="10"/>
      <c r="AE176" s="51"/>
      <c r="AH176" s="52"/>
      <c r="AI176" s="52"/>
      <c r="AJ176" s="52"/>
      <c r="AK176" s="52"/>
      <c r="AL176" s="52"/>
      <c r="AM176" s="52"/>
      <c r="AN176" s="52"/>
      <c r="AO176" s="52"/>
      <c r="AP176" s="52"/>
      <c r="AQ176" s="52"/>
      <c r="AR176" s="52"/>
      <c r="AS176" s="52"/>
      <c r="AT176" s="52"/>
    </row>
    <row r="177" spans="1:46" ht="19.5" hidden="1" customHeight="1" x14ac:dyDescent="0.25">
      <c r="A177" s="185" t="s">
        <v>133</v>
      </c>
      <c r="B177" s="737"/>
      <c r="C177" s="735"/>
      <c r="D177" s="735"/>
      <c r="E177" s="735"/>
      <c r="F177" s="735"/>
      <c r="G177" s="735"/>
      <c r="H177" s="735"/>
      <c r="I177" s="735"/>
      <c r="J177" s="735"/>
      <c r="K177" s="735"/>
      <c r="L177" s="735"/>
      <c r="M177" s="735"/>
      <c r="N177" s="736"/>
      <c r="P177" s="57"/>
      <c r="R177" s="57"/>
      <c r="S177" s="510"/>
      <c r="T177" s="510"/>
      <c r="U177" s="510"/>
      <c r="V177" s="510"/>
      <c r="W177" s="51"/>
      <c r="AD177" s="51"/>
      <c r="AE177" s="51"/>
      <c r="AH177" s="52"/>
      <c r="AI177" s="52"/>
      <c r="AJ177" s="52"/>
      <c r="AK177" s="52"/>
      <c r="AL177" s="52"/>
      <c r="AM177" s="52"/>
      <c r="AN177" s="52"/>
      <c r="AO177" s="52"/>
      <c r="AP177" s="52"/>
      <c r="AQ177" s="52"/>
      <c r="AR177" s="52"/>
      <c r="AS177" s="52"/>
      <c r="AT177" s="52"/>
    </row>
    <row r="178" spans="1:46" ht="12.75" hidden="1" customHeight="1" x14ac:dyDescent="0.25">
      <c r="A178" s="185" t="s">
        <v>133</v>
      </c>
      <c r="B178" s="737"/>
      <c r="C178" s="735"/>
      <c r="D178" s="735"/>
      <c r="E178" s="735"/>
      <c r="F178" s="735"/>
      <c r="G178" s="735"/>
      <c r="H178" s="735"/>
      <c r="I178" s="735"/>
      <c r="J178" s="735"/>
      <c r="K178" s="735"/>
      <c r="L178" s="735"/>
      <c r="M178" s="735"/>
      <c r="N178" s="736"/>
      <c r="P178" s="66"/>
      <c r="Q178" s="67"/>
      <c r="R178" s="607"/>
      <c r="S178" s="607"/>
      <c r="T178" s="607"/>
      <c r="AH178" s="52"/>
      <c r="AI178" s="52"/>
      <c r="AJ178" s="52"/>
      <c r="AK178" s="52"/>
      <c r="AL178" s="52"/>
      <c r="AM178" s="52"/>
      <c r="AN178" s="52"/>
      <c r="AO178" s="52"/>
      <c r="AP178" s="52"/>
      <c r="AQ178" s="52"/>
      <c r="AR178" s="52"/>
      <c r="AS178" s="52"/>
      <c r="AT178" s="52"/>
    </row>
    <row r="179" spans="1:46" ht="15.75" hidden="1" customHeight="1" x14ac:dyDescent="0.25">
      <c r="A179" s="185" t="s">
        <v>133</v>
      </c>
      <c r="B179" s="737"/>
      <c r="C179" s="735"/>
      <c r="D179" s="735"/>
      <c r="E179" s="735"/>
      <c r="F179" s="735"/>
      <c r="G179" s="735"/>
      <c r="H179" s="735"/>
      <c r="I179" s="735"/>
      <c r="J179" s="735"/>
      <c r="K179" s="735"/>
      <c r="L179" s="735"/>
      <c r="M179" s="735"/>
      <c r="N179" s="736"/>
      <c r="P179" s="57"/>
      <c r="R179" s="607"/>
      <c r="S179" s="607"/>
      <c r="T179" s="607"/>
      <c r="AH179" s="52"/>
      <c r="AI179" s="52"/>
      <c r="AJ179" s="52"/>
      <c r="AK179" s="52"/>
      <c r="AL179" s="52"/>
      <c r="AM179" s="52"/>
      <c r="AN179" s="52"/>
      <c r="AO179" s="52"/>
      <c r="AP179" s="52"/>
      <c r="AQ179" s="52"/>
      <c r="AR179" s="52"/>
      <c r="AS179" s="52"/>
      <c r="AT179" s="52"/>
    </row>
    <row r="180" spans="1:46" ht="18" hidden="1" customHeight="1" x14ac:dyDescent="0.25">
      <c r="A180" s="185" t="s">
        <v>133</v>
      </c>
      <c r="B180" s="737"/>
      <c r="C180" s="735"/>
      <c r="D180" s="735"/>
      <c r="E180" s="735"/>
      <c r="F180" s="735"/>
      <c r="G180" s="735"/>
      <c r="H180" s="735"/>
      <c r="I180" s="735"/>
      <c r="J180" s="735"/>
      <c r="K180" s="735"/>
      <c r="L180" s="735"/>
      <c r="M180" s="735"/>
      <c r="N180" s="736"/>
      <c r="P180" s="66"/>
      <c r="Q180" s="67"/>
      <c r="R180" s="65"/>
      <c r="S180" s="511"/>
      <c r="T180" s="511"/>
      <c r="U180" s="511"/>
      <c r="V180" s="511"/>
      <c r="AH180" s="52"/>
      <c r="AI180" s="52"/>
      <c r="AJ180" s="52"/>
      <c r="AK180" s="52"/>
      <c r="AL180" s="52"/>
      <c r="AM180" s="52"/>
      <c r="AN180" s="52"/>
      <c r="AO180" s="52"/>
      <c r="AP180" s="52"/>
      <c r="AQ180" s="52"/>
      <c r="AR180" s="52"/>
      <c r="AS180" s="52"/>
      <c r="AT180" s="52"/>
    </row>
    <row r="181" spans="1:46" hidden="1" x14ac:dyDescent="0.25">
      <c r="A181" s="185" t="s">
        <v>133</v>
      </c>
      <c r="B181" s="738"/>
      <c r="C181" s="739"/>
      <c r="D181" s="739"/>
      <c r="E181" s="739"/>
      <c r="F181" s="739"/>
      <c r="G181" s="739"/>
      <c r="H181" s="739"/>
      <c r="I181" s="739"/>
      <c r="J181" s="739"/>
      <c r="K181" s="739"/>
      <c r="L181" s="739"/>
      <c r="M181" s="739"/>
      <c r="N181" s="740"/>
      <c r="P181" s="64"/>
      <c r="R181" s="10"/>
      <c r="U181" s="495"/>
      <c r="V181" s="495"/>
      <c r="W181" s="7"/>
      <c r="AD181" s="7"/>
      <c r="AH181" s="52"/>
      <c r="AI181" s="52"/>
      <c r="AJ181" s="52"/>
      <c r="AK181" s="52"/>
      <c r="AL181" s="52"/>
      <c r="AM181" s="52"/>
      <c r="AN181" s="52"/>
      <c r="AO181" s="52"/>
      <c r="AP181" s="52"/>
      <c r="AQ181" s="52"/>
      <c r="AR181" s="52"/>
      <c r="AS181" s="52"/>
      <c r="AT181" s="52"/>
    </row>
    <row r="182" spans="1:46" hidden="1" x14ac:dyDescent="0.25">
      <c r="B182" s="86"/>
      <c r="C182" s="86"/>
      <c r="D182" s="86"/>
      <c r="E182" s="86"/>
      <c r="F182" s="86"/>
      <c r="G182" s="86"/>
      <c r="H182" s="86"/>
      <c r="I182" s="86"/>
      <c r="J182" s="7"/>
      <c r="L182" s="80"/>
      <c r="M182" s="80"/>
      <c r="N182" s="80"/>
      <c r="P182" s="64"/>
      <c r="R182" s="10"/>
      <c r="U182" s="29"/>
      <c r="V182" s="29"/>
      <c r="W182" s="7"/>
      <c r="AD182" s="7"/>
      <c r="AH182" s="52"/>
      <c r="AI182" s="52"/>
      <c r="AJ182" s="52"/>
      <c r="AK182" s="52"/>
      <c r="AL182" s="52"/>
      <c r="AM182" s="52"/>
      <c r="AN182" s="52"/>
      <c r="AO182" s="52"/>
      <c r="AP182" s="52"/>
      <c r="AQ182" s="52"/>
      <c r="AR182" s="52"/>
      <c r="AS182" s="52"/>
      <c r="AT182" s="52"/>
    </row>
    <row r="183" spans="1:46" hidden="1" x14ac:dyDescent="0.25">
      <c r="B183" s="86"/>
      <c r="C183" s="86"/>
      <c r="D183" s="86"/>
      <c r="E183" s="86"/>
      <c r="F183" s="86"/>
      <c r="G183" s="86"/>
      <c r="H183" s="86"/>
      <c r="I183" s="86"/>
      <c r="J183" s="7"/>
      <c r="L183" s="80"/>
      <c r="M183" s="80"/>
      <c r="N183" s="80"/>
      <c r="P183" s="64"/>
      <c r="R183" s="10"/>
      <c r="U183" s="29"/>
      <c r="V183" s="29"/>
      <c r="W183" s="7"/>
      <c r="AD183" s="7"/>
      <c r="AH183" s="52"/>
      <c r="AI183" s="52"/>
      <c r="AJ183" s="52"/>
      <c r="AK183" s="52"/>
      <c r="AL183" s="52"/>
      <c r="AM183" s="52"/>
      <c r="AN183" s="52"/>
      <c r="AO183" s="52"/>
      <c r="AP183" s="52"/>
      <c r="AQ183" s="52"/>
      <c r="AR183" s="52"/>
      <c r="AS183" s="52"/>
      <c r="AT183" s="52"/>
    </row>
    <row r="184" spans="1:46" ht="18" x14ac:dyDescent="0.25">
      <c r="B184" s="469" t="s">
        <v>330</v>
      </c>
      <c r="C184" s="469"/>
      <c r="D184" s="469"/>
      <c r="E184" s="469"/>
      <c r="F184" s="469"/>
      <c r="H184" s="71"/>
      <c r="I184" s="71"/>
      <c r="J184" s="71"/>
      <c r="S184" s="30"/>
      <c r="T184" s="30"/>
      <c r="U184" s="30"/>
      <c r="W184" s="30"/>
    </row>
    <row r="185" spans="1:46" ht="26.25" customHeight="1" x14ac:dyDescent="0.25">
      <c r="B185" s="501" t="s">
        <v>329</v>
      </c>
      <c r="C185" s="502"/>
      <c r="D185" s="502"/>
      <c r="E185" s="502"/>
      <c r="F185" s="502"/>
      <c r="G185" s="502"/>
      <c r="H185" s="502"/>
      <c r="I185" s="502"/>
      <c r="J185" s="71"/>
      <c r="S185" s="30"/>
      <c r="T185" s="30"/>
      <c r="U185" s="30"/>
      <c r="W185" s="30"/>
    </row>
    <row r="186" spans="1:46" ht="13" x14ac:dyDescent="0.25">
      <c r="B186" s="26" t="s">
        <v>94</v>
      </c>
      <c r="H186" s="71"/>
      <c r="I186" s="71"/>
      <c r="J186" s="71"/>
      <c r="K186" s="41"/>
      <c r="P186" s="26"/>
      <c r="U186" s="30"/>
      <c r="V186" s="30"/>
      <c r="W186" s="30"/>
    </row>
    <row r="187" spans="1:46" ht="19.5" customHeight="1" x14ac:dyDescent="0.25">
      <c r="B187" s="504" t="s">
        <v>350</v>
      </c>
      <c r="C187" s="505"/>
      <c r="D187" s="505"/>
      <c r="E187" s="505"/>
      <c r="F187" s="505"/>
      <c r="G187" s="505"/>
      <c r="H187" s="505"/>
      <c r="I187" s="506"/>
      <c r="J187" s="71"/>
      <c r="K187" s="41"/>
      <c r="P187" s="503"/>
      <c r="Q187" s="503"/>
      <c r="R187" s="503"/>
      <c r="S187" s="503"/>
      <c r="T187" s="188"/>
      <c r="U187" s="30"/>
    </row>
    <row r="188" spans="1:46" ht="19.5" customHeight="1" x14ac:dyDescent="0.25">
      <c r="B188" s="507"/>
      <c r="C188" s="508"/>
      <c r="D188" s="508"/>
      <c r="E188" s="508"/>
      <c r="F188" s="508"/>
      <c r="G188" s="508"/>
      <c r="H188" s="508"/>
      <c r="I188" s="509"/>
      <c r="J188" s="71"/>
      <c r="K188" s="41"/>
      <c r="U188" s="30"/>
      <c r="AG188" s="30"/>
      <c r="AH188" s="30"/>
    </row>
    <row r="189" spans="1:46" ht="19.5" customHeight="1" x14ac:dyDescent="0.25">
      <c r="B189" s="507"/>
      <c r="C189" s="508"/>
      <c r="D189" s="508"/>
      <c r="E189" s="508"/>
      <c r="F189" s="508"/>
      <c r="G189" s="508"/>
      <c r="H189" s="508"/>
      <c r="I189" s="509"/>
      <c r="K189" s="41"/>
      <c r="U189" s="30"/>
      <c r="X189" s="479"/>
      <c r="Y189" s="479"/>
      <c r="Z189" s="479"/>
      <c r="AA189" s="479"/>
      <c r="AB189" s="479"/>
      <c r="AG189" s="30"/>
      <c r="AH189" s="30"/>
    </row>
    <row r="190" spans="1:46" ht="19.5" customHeight="1" x14ac:dyDescent="0.25">
      <c r="B190" s="490"/>
      <c r="C190" s="490"/>
      <c r="D190" s="490"/>
      <c r="E190" s="490"/>
      <c r="F190" s="490"/>
      <c r="G190" s="490"/>
      <c r="H190" s="490"/>
      <c r="I190" s="490"/>
      <c r="K190" s="41"/>
      <c r="U190" s="30"/>
      <c r="X190" s="479"/>
      <c r="Y190" s="479"/>
      <c r="Z190" s="479"/>
      <c r="AA190" s="479"/>
      <c r="AB190" s="479"/>
      <c r="AG190" s="30"/>
      <c r="AH190" s="30"/>
    </row>
    <row r="191" spans="1:46" ht="12.75" customHeight="1" x14ac:dyDescent="0.25">
      <c r="J191" s="7"/>
      <c r="P191" s="7"/>
      <c r="Q191" s="7"/>
      <c r="R191" s="7"/>
      <c r="S191" s="7"/>
      <c r="T191" s="7"/>
      <c r="U191" s="30"/>
      <c r="X191" s="479"/>
      <c r="Y191" s="479"/>
      <c r="Z191" s="479"/>
      <c r="AA191" s="479"/>
      <c r="AB191" s="479"/>
      <c r="AG191" s="30"/>
      <c r="AH191" s="30"/>
    </row>
    <row r="192" spans="1:46" ht="19.5" customHeight="1" x14ac:dyDescent="0.25">
      <c r="B192" s="26" t="s">
        <v>336</v>
      </c>
      <c r="P192" s="26"/>
      <c r="U192" s="30"/>
      <c r="X192" s="479"/>
      <c r="Y192" s="479"/>
      <c r="Z192" s="479"/>
      <c r="AA192" s="479"/>
      <c r="AB192" s="479"/>
      <c r="AG192" s="30"/>
      <c r="AH192" s="30"/>
    </row>
    <row r="193" spans="2:34" ht="19.5" customHeight="1" x14ac:dyDescent="0.25">
      <c r="B193" s="491" t="s">
        <v>145</v>
      </c>
      <c r="C193" s="491"/>
      <c r="D193" s="491"/>
      <c r="E193" s="491"/>
      <c r="F193" s="491"/>
      <c r="G193" s="491"/>
      <c r="H193" s="491"/>
      <c r="I193" s="491"/>
      <c r="P193" s="503"/>
      <c r="Q193" s="503"/>
      <c r="R193" s="503"/>
      <c r="S193" s="503"/>
      <c r="T193" s="188"/>
      <c r="U193" s="30"/>
      <c r="X193" s="479"/>
      <c r="Y193" s="479"/>
      <c r="Z193" s="479"/>
      <c r="AA193" s="479"/>
      <c r="AB193" s="479"/>
    </row>
    <row r="194" spans="2:34" ht="19.5" customHeight="1" x14ac:dyDescent="0.25">
      <c r="B194" s="490"/>
      <c r="C194" s="490"/>
      <c r="D194" s="490"/>
      <c r="E194" s="490"/>
      <c r="F194" s="490"/>
      <c r="G194" s="490"/>
      <c r="H194" s="490"/>
      <c r="I194" s="490"/>
      <c r="U194" s="30"/>
      <c r="X194" s="479"/>
      <c r="Y194" s="479"/>
      <c r="Z194" s="479"/>
      <c r="AA194" s="479"/>
      <c r="AB194" s="479"/>
      <c r="AG194" s="30"/>
      <c r="AH194" s="30"/>
    </row>
    <row r="195" spans="2:34" ht="19.5" customHeight="1" x14ac:dyDescent="0.25">
      <c r="B195" s="490"/>
      <c r="C195" s="490"/>
      <c r="D195" s="490"/>
      <c r="E195" s="490"/>
      <c r="F195" s="490"/>
      <c r="G195" s="490"/>
      <c r="H195" s="490"/>
      <c r="I195" s="490"/>
      <c r="U195" s="30"/>
      <c r="X195" s="479"/>
      <c r="Y195" s="479"/>
      <c r="Z195" s="479"/>
      <c r="AA195" s="479"/>
      <c r="AB195" s="479"/>
      <c r="AG195" s="30"/>
      <c r="AH195" s="30"/>
    </row>
    <row r="196" spans="2:34" ht="19.5" customHeight="1" x14ac:dyDescent="0.25">
      <c r="B196" s="490"/>
      <c r="C196" s="490"/>
      <c r="D196" s="490"/>
      <c r="E196" s="490"/>
      <c r="F196" s="490"/>
      <c r="G196" s="490"/>
      <c r="H196" s="490"/>
      <c r="I196" s="490"/>
      <c r="U196" s="30"/>
      <c r="X196" s="479"/>
      <c r="Y196" s="479"/>
      <c r="Z196" s="479"/>
      <c r="AA196" s="479"/>
      <c r="AB196" s="479"/>
      <c r="AG196" s="30"/>
      <c r="AH196" s="30"/>
    </row>
    <row r="197" spans="2:34" ht="19.5" customHeight="1" x14ac:dyDescent="0.25">
      <c r="U197" s="30"/>
      <c r="X197" s="479"/>
      <c r="Y197" s="479"/>
      <c r="Z197" s="479"/>
      <c r="AA197" s="479"/>
      <c r="AB197" s="479"/>
      <c r="AG197" s="30"/>
      <c r="AH197" s="30"/>
    </row>
    <row r="198" spans="2:34" ht="19.5" customHeight="1" x14ac:dyDescent="0.25">
      <c r="B198" s="26" t="s">
        <v>337</v>
      </c>
      <c r="P198" s="26"/>
      <c r="U198" s="30"/>
      <c r="X198" s="479"/>
      <c r="Y198" s="479"/>
      <c r="Z198" s="479"/>
      <c r="AA198" s="479"/>
      <c r="AB198" s="479"/>
      <c r="AG198" s="30"/>
      <c r="AH198" s="30"/>
    </row>
    <row r="199" spans="2:34" ht="19.5" customHeight="1" x14ac:dyDescent="0.25">
      <c r="B199" s="491" t="s">
        <v>338</v>
      </c>
      <c r="C199" s="491"/>
      <c r="D199" s="491"/>
      <c r="E199" s="491"/>
      <c r="F199" s="491"/>
      <c r="G199" s="491"/>
      <c r="H199" s="491"/>
      <c r="I199" s="491"/>
      <c r="P199" s="516"/>
      <c r="Q199" s="516"/>
      <c r="R199" s="516"/>
      <c r="S199" s="516"/>
      <c r="T199" s="188"/>
      <c r="U199" s="30"/>
      <c r="X199" s="479"/>
      <c r="Y199" s="479"/>
      <c r="Z199" s="479"/>
      <c r="AA199" s="479"/>
      <c r="AB199" s="479"/>
    </row>
    <row r="200" spans="2:34" ht="19.5" customHeight="1" x14ac:dyDescent="0.25">
      <c r="B200" s="490"/>
      <c r="C200" s="490"/>
      <c r="D200" s="490"/>
      <c r="E200" s="490"/>
      <c r="F200" s="490"/>
      <c r="G200" s="490"/>
      <c r="H200" s="490"/>
      <c r="I200" s="490"/>
      <c r="U200" s="30"/>
      <c r="X200" s="479"/>
      <c r="Y200" s="479"/>
      <c r="Z200" s="479"/>
      <c r="AA200" s="479"/>
      <c r="AB200" s="479"/>
      <c r="AG200" s="30"/>
      <c r="AH200" s="30"/>
    </row>
    <row r="201" spans="2:34" ht="19.5" customHeight="1" x14ac:dyDescent="0.25">
      <c r="B201" s="490"/>
      <c r="C201" s="490"/>
      <c r="D201" s="490"/>
      <c r="E201" s="490"/>
      <c r="F201" s="490"/>
      <c r="G201" s="490"/>
      <c r="H201" s="490"/>
      <c r="I201" s="490"/>
      <c r="U201" s="30"/>
      <c r="X201" s="479"/>
      <c r="Y201" s="479"/>
      <c r="Z201" s="479"/>
      <c r="AA201" s="479"/>
      <c r="AB201" s="479"/>
      <c r="AG201" s="30"/>
      <c r="AH201" s="30"/>
    </row>
    <row r="202" spans="2:34" ht="19.5" customHeight="1" x14ac:dyDescent="0.25">
      <c r="B202" s="490"/>
      <c r="C202" s="490"/>
      <c r="D202" s="490"/>
      <c r="E202" s="490"/>
      <c r="F202" s="490"/>
      <c r="G202" s="490"/>
      <c r="H202" s="490"/>
      <c r="I202" s="490"/>
      <c r="U202" s="30"/>
      <c r="X202" s="479"/>
      <c r="Y202" s="479"/>
      <c r="Z202" s="479"/>
      <c r="AA202" s="479"/>
      <c r="AB202" s="479"/>
      <c r="AG202" s="30"/>
      <c r="AH202" s="30"/>
    </row>
    <row r="203" spans="2:34" ht="19.5" customHeight="1" x14ac:dyDescent="0.25">
      <c r="B203" s="490"/>
      <c r="C203" s="490"/>
      <c r="D203" s="490"/>
      <c r="E203" s="490"/>
      <c r="F203" s="490"/>
      <c r="G203" s="490"/>
      <c r="H203" s="490"/>
      <c r="I203" s="490"/>
      <c r="U203" s="30"/>
      <c r="X203" s="479"/>
      <c r="Y203" s="479"/>
      <c r="Z203" s="479"/>
      <c r="AA203" s="479"/>
      <c r="AB203" s="479"/>
      <c r="AG203" s="30"/>
      <c r="AH203" s="30"/>
    </row>
    <row r="204" spans="2:34" ht="19.5" customHeight="1" x14ac:dyDescent="0.25">
      <c r="B204" s="490"/>
      <c r="C204" s="490"/>
      <c r="D204" s="490"/>
      <c r="E204" s="490"/>
      <c r="F204" s="490"/>
      <c r="G204" s="490"/>
      <c r="H204" s="490"/>
      <c r="I204" s="490"/>
      <c r="U204" s="30"/>
      <c r="X204" s="479"/>
      <c r="Y204" s="479"/>
      <c r="Z204" s="479"/>
      <c r="AA204" s="479"/>
      <c r="AB204" s="479"/>
      <c r="AG204" s="30"/>
      <c r="AH204" s="30"/>
    </row>
    <row r="205" spans="2:34" ht="17.25" customHeight="1" x14ac:dyDescent="0.25">
      <c r="B205" s="39"/>
      <c r="C205" s="39"/>
      <c r="D205" s="39"/>
      <c r="E205" s="39"/>
      <c r="F205" s="39"/>
      <c r="H205" s="33"/>
      <c r="I205" s="33"/>
      <c r="J205" s="33"/>
      <c r="P205" s="32"/>
      <c r="S205" s="30"/>
      <c r="T205" s="30"/>
      <c r="U205" s="30"/>
      <c r="X205" s="479"/>
      <c r="Y205" s="479"/>
      <c r="Z205" s="479"/>
      <c r="AA205" s="479"/>
      <c r="AB205" s="479"/>
      <c r="AG205" s="30"/>
      <c r="AH205" s="30"/>
    </row>
    <row r="206" spans="2:34" ht="19.5" customHeight="1" x14ac:dyDescent="0.25">
      <c r="B206" s="26" t="s">
        <v>136</v>
      </c>
      <c r="P206" s="26"/>
      <c r="U206" s="30"/>
      <c r="X206" s="479"/>
      <c r="Y206" s="479"/>
      <c r="Z206" s="479"/>
      <c r="AA206" s="479"/>
      <c r="AB206" s="479"/>
      <c r="AG206" s="30"/>
      <c r="AH206" s="30"/>
    </row>
    <row r="207" spans="2:34" ht="19.5" customHeight="1" x14ac:dyDescent="0.25">
      <c r="B207" s="491" t="s">
        <v>171</v>
      </c>
      <c r="C207" s="491"/>
      <c r="D207" s="491"/>
      <c r="E207" s="491"/>
      <c r="F207" s="491"/>
      <c r="G207" s="491"/>
      <c r="H207" s="491"/>
      <c r="I207" s="491"/>
      <c r="K207" s="41"/>
      <c r="P207" s="503"/>
      <c r="Q207" s="503"/>
      <c r="R207" s="503"/>
      <c r="S207" s="503"/>
      <c r="T207" s="188"/>
      <c r="U207" s="30"/>
      <c r="X207" s="479"/>
      <c r="Y207" s="479"/>
      <c r="Z207" s="479"/>
      <c r="AA207" s="479"/>
      <c r="AB207" s="479"/>
    </row>
    <row r="208" spans="2:34" ht="19.5" customHeight="1" x14ac:dyDescent="0.25">
      <c r="B208" s="490"/>
      <c r="C208" s="490"/>
      <c r="D208" s="490"/>
      <c r="E208" s="490"/>
      <c r="F208" s="490"/>
      <c r="G208" s="490"/>
      <c r="H208" s="490"/>
      <c r="I208" s="490"/>
      <c r="K208" s="41"/>
      <c r="U208" s="30"/>
      <c r="X208" s="479"/>
      <c r="Y208" s="479"/>
      <c r="Z208" s="479"/>
      <c r="AA208" s="479"/>
      <c r="AB208" s="479"/>
      <c r="AG208" s="30"/>
      <c r="AH208" s="30"/>
    </row>
    <row r="209" spans="2:34" ht="19.5" customHeight="1" x14ac:dyDescent="0.25">
      <c r="B209" s="490"/>
      <c r="C209" s="490"/>
      <c r="D209" s="490"/>
      <c r="E209" s="490"/>
      <c r="F209" s="490"/>
      <c r="G209" s="490"/>
      <c r="H209" s="490"/>
      <c r="I209" s="490"/>
      <c r="K209" s="41"/>
      <c r="U209" s="30"/>
      <c r="X209" s="479"/>
      <c r="Y209" s="479"/>
      <c r="Z209" s="479"/>
      <c r="AA209" s="479"/>
      <c r="AB209" s="479"/>
      <c r="AG209" s="30"/>
      <c r="AH209" s="30"/>
    </row>
    <row r="210" spans="2:34" ht="19.5" customHeight="1" x14ac:dyDescent="0.25">
      <c r="B210" s="490"/>
      <c r="C210" s="490"/>
      <c r="D210" s="490"/>
      <c r="E210" s="490"/>
      <c r="F210" s="490"/>
      <c r="G210" s="490"/>
      <c r="H210" s="490"/>
      <c r="I210" s="490"/>
      <c r="K210" s="41"/>
      <c r="U210" s="30"/>
      <c r="X210" s="479"/>
      <c r="Y210" s="479"/>
      <c r="Z210" s="479"/>
      <c r="AA210" s="479"/>
      <c r="AB210" s="479"/>
      <c r="AG210" s="30"/>
      <c r="AH210" s="30"/>
    </row>
    <row r="211" spans="2:34" ht="19.5" customHeight="1" x14ac:dyDescent="0.25">
      <c r="J211" s="7"/>
      <c r="P211" s="7"/>
      <c r="Q211" s="7"/>
      <c r="R211" s="7"/>
      <c r="S211" s="7"/>
      <c r="T211" s="7"/>
      <c r="U211" s="30"/>
      <c r="X211" s="479"/>
      <c r="Y211" s="479"/>
      <c r="Z211" s="479"/>
      <c r="AA211" s="479"/>
      <c r="AB211" s="479"/>
      <c r="AG211" s="30"/>
      <c r="AH211" s="30"/>
    </row>
    <row r="212" spans="2:34" ht="17.25" customHeight="1" x14ac:dyDescent="0.25">
      <c r="B212" s="26" t="s">
        <v>335</v>
      </c>
      <c r="C212" s="39"/>
      <c r="D212" s="39"/>
      <c r="E212" s="39"/>
      <c r="F212" s="39"/>
      <c r="H212" s="33"/>
      <c r="I212" s="33"/>
      <c r="J212" s="33"/>
      <c r="P212" s="32"/>
      <c r="S212" s="30"/>
      <c r="T212" s="30"/>
      <c r="U212" s="30"/>
      <c r="X212" s="479"/>
      <c r="Y212" s="479"/>
      <c r="Z212" s="479"/>
      <c r="AA212" s="479"/>
      <c r="AB212" s="479"/>
      <c r="AG212" s="30"/>
      <c r="AH212" s="30"/>
    </row>
    <row r="213" spans="2:34" s="1" customFormat="1" ht="57" customHeight="1" x14ac:dyDescent="0.25">
      <c r="B213" s="491" t="s">
        <v>881</v>
      </c>
      <c r="C213" s="491"/>
      <c r="D213" s="491"/>
      <c r="E213" s="491"/>
      <c r="F213" s="491"/>
      <c r="G213" s="491"/>
      <c r="H213" s="491"/>
      <c r="I213" s="491"/>
      <c r="X213" s="479"/>
      <c r="Y213" s="479"/>
      <c r="Z213" s="479"/>
      <c r="AA213" s="479"/>
      <c r="AB213" s="479"/>
    </row>
    <row r="214" spans="2:34" s="1" customFormat="1" ht="41.25" customHeight="1" x14ac:dyDescent="0.25">
      <c r="B214" s="723"/>
      <c r="C214" s="724"/>
      <c r="D214" s="724"/>
      <c r="E214" s="725"/>
      <c r="F214" s="725"/>
      <c r="G214" s="725"/>
      <c r="H214" s="725"/>
      <c r="I214" s="726"/>
      <c r="X214" s="479"/>
      <c r="Y214" s="479"/>
      <c r="Z214" s="479"/>
      <c r="AA214" s="479"/>
      <c r="AB214" s="479"/>
    </row>
    <row r="215" spans="2:34" s="1" customFormat="1" ht="41.25" customHeight="1" x14ac:dyDescent="0.25">
      <c r="B215" s="727"/>
      <c r="C215" s="728"/>
      <c r="D215" s="728"/>
      <c r="E215" s="729"/>
      <c r="F215" s="729"/>
      <c r="G215" s="729"/>
      <c r="H215" s="729"/>
      <c r="I215" s="730"/>
      <c r="X215" s="479"/>
      <c r="Y215" s="479"/>
      <c r="Z215" s="479"/>
      <c r="AA215" s="479"/>
      <c r="AB215" s="479"/>
    </row>
    <row r="216" spans="2:34" s="1" customFormat="1" ht="25.5" customHeight="1" x14ac:dyDescent="0.4">
      <c r="B216" s="731"/>
      <c r="C216" s="732"/>
      <c r="D216" s="732"/>
      <c r="E216" s="732"/>
      <c r="F216" s="732"/>
      <c r="G216" s="732"/>
      <c r="H216" s="732"/>
      <c r="I216" s="733"/>
      <c r="J216" s="18"/>
      <c r="K216" s="18"/>
      <c r="L216" s="18"/>
      <c r="M216" s="18"/>
      <c r="X216" s="479"/>
      <c r="Y216" s="479"/>
      <c r="Z216" s="479"/>
      <c r="AA216" s="479"/>
      <c r="AB216" s="479"/>
    </row>
    <row r="217" spans="2:34" ht="17.25" customHeight="1" x14ac:dyDescent="0.25">
      <c r="B217" s="39"/>
      <c r="C217" s="39"/>
      <c r="D217" s="39"/>
      <c r="E217" s="39"/>
      <c r="F217" s="39"/>
      <c r="H217" s="33"/>
      <c r="I217" s="33"/>
      <c r="J217" s="33"/>
      <c r="P217" s="32"/>
      <c r="S217" s="30"/>
      <c r="T217" s="30"/>
      <c r="U217" s="30"/>
      <c r="X217" s="479"/>
      <c r="Y217" s="479"/>
      <c r="Z217" s="479"/>
      <c r="AA217" s="479"/>
      <c r="AB217" s="479"/>
      <c r="AG217" s="30"/>
      <c r="AH217" s="30"/>
    </row>
    <row r="218" spans="2:34" ht="20.25" customHeight="1" x14ac:dyDescent="0.25">
      <c r="B218" s="469" t="s">
        <v>32</v>
      </c>
      <c r="C218" s="469"/>
      <c r="D218" s="469"/>
      <c r="E218" s="469"/>
      <c r="F218" s="469"/>
      <c r="P218" s="32"/>
      <c r="S218" s="30"/>
      <c r="T218" s="30"/>
      <c r="U218" s="30"/>
      <c r="X218" s="479"/>
      <c r="Y218" s="479"/>
      <c r="Z218" s="479"/>
      <c r="AA218" s="479"/>
      <c r="AB218" s="479"/>
      <c r="AG218" s="30"/>
      <c r="AH218" s="30"/>
    </row>
    <row r="219" spans="2:34" ht="33" customHeight="1" x14ac:dyDescent="0.25">
      <c r="B219" s="504" t="s">
        <v>33</v>
      </c>
      <c r="C219" s="699"/>
      <c r="D219" s="699"/>
      <c r="E219" s="699"/>
      <c r="F219" s="699"/>
      <c r="G219" s="699"/>
      <c r="H219" s="699"/>
      <c r="I219" s="699"/>
      <c r="J219" s="96"/>
      <c r="K219" s="86"/>
      <c r="L219" s="86"/>
      <c r="M219" s="86"/>
      <c r="N219" s="86"/>
      <c r="O219" s="30"/>
      <c r="P219" s="30"/>
      <c r="Q219" s="30"/>
      <c r="R219" s="30"/>
      <c r="S219" s="30"/>
      <c r="T219" s="30"/>
      <c r="U219" s="30"/>
      <c r="X219" s="479"/>
      <c r="Y219" s="479"/>
      <c r="Z219" s="479"/>
      <c r="AA219" s="479"/>
      <c r="AB219" s="479"/>
      <c r="AG219" s="30"/>
      <c r="AH219" s="30"/>
    </row>
    <row r="220" spans="2:34" ht="17.25" customHeight="1" x14ac:dyDescent="0.25">
      <c r="B220" s="714"/>
      <c r="C220" s="715"/>
      <c r="D220" s="715"/>
      <c r="E220" s="715"/>
      <c r="F220" s="715"/>
      <c r="G220" s="715"/>
      <c r="H220" s="715"/>
      <c r="I220" s="715"/>
      <c r="J220" s="97"/>
      <c r="K220" s="98"/>
      <c r="L220" s="98"/>
      <c r="M220" s="98"/>
      <c r="N220" s="98"/>
      <c r="O220" s="30"/>
      <c r="P220" s="30"/>
      <c r="Q220" s="30"/>
      <c r="R220" s="30"/>
      <c r="S220" s="30"/>
      <c r="T220" s="30"/>
      <c r="U220" s="30"/>
      <c r="X220" s="479"/>
      <c r="Y220" s="479"/>
      <c r="Z220" s="479"/>
      <c r="AA220" s="479"/>
      <c r="AB220" s="479"/>
      <c r="AG220" s="30"/>
      <c r="AH220" s="30"/>
    </row>
    <row r="221" spans="2:34" ht="12.75" customHeight="1" x14ac:dyDescent="0.25">
      <c r="B221" s="716"/>
      <c r="C221" s="717"/>
      <c r="D221" s="717"/>
      <c r="E221" s="717"/>
      <c r="F221" s="717"/>
      <c r="G221" s="717"/>
      <c r="H221" s="717"/>
      <c r="I221" s="717"/>
      <c r="J221" s="97"/>
      <c r="K221" s="98"/>
      <c r="L221" s="98"/>
      <c r="M221" s="98"/>
      <c r="N221" s="98"/>
      <c r="X221" s="479"/>
      <c r="Y221" s="479"/>
      <c r="Z221" s="479"/>
      <c r="AA221" s="479"/>
      <c r="AB221" s="479"/>
    </row>
    <row r="222" spans="2:34" ht="12.75" customHeight="1" x14ac:dyDescent="0.25">
      <c r="B222" s="716"/>
      <c r="C222" s="717"/>
      <c r="D222" s="717"/>
      <c r="E222" s="717"/>
      <c r="F222" s="717"/>
      <c r="G222" s="717"/>
      <c r="H222" s="717"/>
      <c r="I222" s="717"/>
      <c r="J222" s="97"/>
      <c r="K222" s="98"/>
      <c r="L222" s="98"/>
      <c r="M222" s="98"/>
      <c r="N222" s="98"/>
      <c r="X222" s="479"/>
      <c r="Y222" s="479"/>
      <c r="Z222" s="479"/>
      <c r="AA222" s="479"/>
      <c r="AB222" s="479"/>
    </row>
    <row r="223" spans="2:34" ht="12.75" customHeight="1" x14ac:dyDescent="0.25">
      <c r="B223" s="716"/>
      <c r="C223" s="717"/>
      <c r="D223" s="717"/>
      <c r="E223" s="717"/>
      <c r="F223" s="717"/>
      <c r="G223" s="717"/>
      <c r="H223" s="717"/>
      <c r="I223" s="717"/>
      <c r="J223" s="97"/>
      <c r="K223" s="98"/>
      <c r="L223" s="98"/>
      <c r="M223" s="98"/>
      <c r="N223" s="98"/>
      <c r="X223" s="479"/>
      <c r="Y223" s="479"/>
      <c r="Z223" s="479"/>
      <c r="AA223" s="479"/>
      <c r="AB223" s="479"/>
    </row>
    <row r="224" spans="2:34" ht="12.75" customHeight="1" x14ac:dyDescent="0.25">
      <c r="B224" s="716"/>
      <c r="C224" s="717"/>
      <c r="D224" s="717"/>
      <c r="E224" s="717"/>
      <c r="F224" s="717"/>
      <c r="G224" s="717"/>
      <c r="H224" s="717"/>
      <c r="I224" s="717"/>
      <c r="J224" s="97"/>
      <c r="K224" s="98"/>
      <c r="L224" s="98"/>
      <c r="M224" s="98"/>
      <c r="N224" s="98"/>
      <c r="X224" s="479"/>
      <c r="Y224" s="479"/>
      <c r="Z224" s="479"/>
      <c r="AA224" s="479"/>
      <c r="AB224" s="479"/>
    </row>
    <row r="225" spans="2:46" ht="12.75" customHeight="1" x14ac:dyDescent="0.25">
      <c r="B225" s="716"/>
      <c r="C225" s="717"/>
      <c r="D225" s="717"/>
      <c r="E225" s="717"/>
      <c r="F225" s="717"/>
      <c r="G225" s="717"/>
      <c r="H225" s="717"/>
      <c r="I225" s="717"/>
      <c r="J225" s="97"/>
      <c r="K225" s="98"/>
      <c r="L225" s="98"/>
      <c r="M225" s="98"/>
      <c r="N225" s="98"/>
      <c r="X225" s="479"/>
      <c r="Y225" s="479"/>
      <c r="Z225" s="479"/>
      <c r="AA225" s="479"/>
      <c r="AB225" s="479"/>
    </row>
    <row r="226" spans="2:46" ht="12.75" customHeight="1" x14ac:dyDescent="0.25">
      <c r="B226" s="716"/>
      <c r="C226" s="717"/>
      <c r="D226" s="717"/>
      <c r="E226" s="717"/>
      <c r="F226" s="717"/>
      <c r="G226" s="717"/>
      <c r="H226" s="717"/>
      <c r="I226" s="717"/>
      <c r="J226" s="92"/>
      <c r="K226" s="93"/>
      <c r="L226" s="93"/>
      <c r="M226" s="93"/>
      <c r="N226" s="93"/>
      <c r="X226" s="479"/>
      <c r="Y226" s="479"/>
      <c r="Z226" s="479"/>
      <c r="AA226" s="479"/>
      <c r="AB226" s="479"/>
    </row>
    <row r="227" spans="2:46" ht="12.75" customHeight="1" x14ac:dyDescent="0.25">
      <c r="B227" s="716"/>
      <c r="C227" s="717"/>
      <c r="D227" s="717"/>
      <c r="E227" s="717"/>
      <c r="F227" s="717"/>
      <c r="G227" s="717"/>
      <c r="H227" s="717"/>
      <c r="I227" s="717"/>
      <c r="J227" s="92"/>
      <c r="K227" s="93"/>
      <c r="L227" s="93"/>
      <c r="M227" s="93"/>
      <c r="N227" s="93"/>
      <c r="X227" s="479"/>
      <c r="Y227" s="479"/>
      <c r="Z227" s="479"/>
      <c r="AA227" s="479"/>
      <c r="AB227" s="479"/>
    </row>
    <row r="228" spans="2:46" ht="12.75" customHeight="1" x14ac:dyDescent="0.25">
      <c r="B228" s="716"/>
      <c r="C228" s="717"/>
      <c r="D228" s="717"/>
      <c r="E228" s="717"/>
      <c r="F228" s="717"/>
      <c r="G228" s="717"/>
      <c r="H228" s="717"/>
      <c r="I228" s="717"/>
      <c r="J228" s="92"/>
      <c r="K228" s="93"/>
      <c r="L228" s="93"/>
      <c r="M228" s="93"/>
      <c r="N228" s="93"/>
      <c r="X228" s="479"/>
      <c r="Y228" s="479"/>
      <c r="Z228" s="479"/>
      <c r="AA228" s="479"/>
      <c r="AB228" s="479"/>
    </row>
    <row r="229" spans="2:46" ht="15" customHeight="1" x14ac:dyDescent="0.25">
      <c r="B229" s="718"/>
      <c r="C229" s="719"/>
      <c r="D229" s="719"/>
      <c r="E229" s="719"/>
      <c r="F229" s="719"/>
      <c r="G229" s="719"/>
      <c r="H229" s="719"/>
      <c r="I229" s="719"/>
      <c r="J229" s="92"/>
      <c r="K229" s="93"/>
      <c r="L229" s="93"/>
      <c r="M229" s="93"/>
      <c r="N229" s="93"/>
      <c r="X229" s="479"/>
      <c r="Y229" s="479"/>
      <c r="Z229" s="479"/>
      <c r="AA229" s="479"/>
      <c r="AB229" s="479"/>
    </row>
    <row r="230" spans="2:46" x14ac:dyDescent="0.25">
      <c r="P230" s="41"/>
      <c r="X230" s="479"/>
      <c r="Y230" s="479"/>
      <c r="Z230" s="479"/>
      <c r="AA230" s="479"/>
      <c r="AB230" s="479"/>
    </row>
    <row r="231" spans="2:46" ht="15" customHeight="1" x14ac:dyDescent="0.25">
      <c r="B231" s="26" t="s">
        <v>137</v>
      </c>
      <c r="M231" s="26"/>
      <c r="P231" s="26" t="s">
        <v>108</v>
      </c>
      <c r="X231" s="479"/>
      <c r="Y231" s="479"/>
      <c r="Z231" s="479"/>
      <c r="AA231" s="479"/>
      <c r="AB231" s="479"/>
    </row>
    <row r="232" spans="2:46" ht="19.5" customHeight="1" x14ac:dyDescent="0.25">
      <c r="B232" s="491" t="s">
        <v>110</v>
      </c>
      <c r="C232" s="491"/>
      <c r="D232" s="491"/>
      <c r="E232" s="491"/>
      <c r="F232" s="491"/>
      <c r="G232" s="491"/>
      <c r="H232" s="491"/>
      <c r="I232" s="491"/>
      <c r="P232" s="504" t="s">
        <v>109</v>
      </c>
      <c r="Q232" s="505"/>
      <c r="R232" s="505"/>
      <c r="S232" s="505"/>
      <c r="T232" s="505"/>
      <c r="U232" s="505"/>
      <c r="V232" s="505"/>
      <c r="W232" s="517"/>
      <c r="X232" s="479"/>
      <c r="Y232" s="479"/>
      <c r="Z232" s="479"/>
      <c r="AA232" s="479"/>
      <c r="AB232" s="479"/>
    </row>
    <row r="233" spans="2:46" ht="19.5" customHeight="1" x14ac:dyDescent="0.25">
      <c r="B233" s="490"/>
      <c r="C233" s="490"/>
      <c r="D233" s="490"/>
      <c r="E233" s="490"/>
      <c r="F233" s="490"/>
      <c r="G233" s="490"/>
      <c r="H233" s="490"/>
      <c r="I233" s="490"/>
      <c r="O233" s="49"/>
      <c r="P233" s="483"/>
      <c r="Q233" s="484"/>
      <c r="R233" s="484"/>
      <c r="S233" s="484"/>
      <c r="T233" s="484"/>
      <c r="U233" s="484"/>
      <c r="V233" s="484"/>
      <c r="W233" s="485"/>
      <c r="X233" s="479"/>
      <c r="Y233" s="479"/>
      <c r="Z233" s="479"/>
      <c r="AA233" s="479"/>
      <c r="AB233" s="479"/>
    </row>
    <row r="234" spans="2:46" ht="19.5" customHeight="1" x14ac:dyDescent="0.25">
      <c r="B234" s="490"/>
      <c r="C234" s="490"/>
      <c r="D234" s="490"/>
      <c r="E234" s="490"/>
      <c r="F234" s="490"/>
      <c r="G234" s="490"/>
      <c r="H234" s="490"/>
      <c r="I234" s="490"/>
      <c r="P234" s="483"/>
      <c r="Q234" s="484"/>
      <c r="R234" s="484"/>
      <c r="S234" s="484"/>
      <c r="T234" s="484"/>
      <c r="U234" s="484"/>
      <c r="V234" s="484"/>
      <c r="W234" s="485"/>
      <c r="X234" s="479"/>
      <c r="Y234" s="479"/>
      <c r="Z234" s="479"/>
      <c r="AA234" s="479"/>
      <c r="AB234" s="479"/>
    </row>
    <row r="235" spans="2:46" ht="19.5" customHeight="1" x14ac:dyDescent="0.25">
      <c r="B235" s="507"/>
      <c r="C235" s="508"/>
      <c r="D235" s="508"/>
      <c r="E235" s="508"/>
      <c r="F235" s="508"/>
      <c r="G235" s="508"/>
      <c r="H235" s="508"/>
      <c r="I235" s="509"/>
      <c r="P235" s="483"/>
      <c r="Q235" s="484"/>
      <c r="R235" s="484"/>
      <c r="S235" s="484"/>
      <c r="T235" s="484"/>
      <c r="U235" s="484"/>
      <c r="V235" s="484"/>
      <c r="W235" s="485"/>
      <c r="X235" s="479"/>
      <c r="Y235" s="479"/>
      <c r="Z235" s="479"/>
      <c r="AA235" s="479"/>
      <c r="AB235" s="479"/>
    </row>
    <row r="236" spans="2:46" ht="19.5" customHeight="1" x14ac:dyDescent="0.25">
      <c r="B236" s="26"/>
      <c r="P236" s="34"/>
      <c r="Q236" s="34"/>
      <c r="R236" s="34"/>
      <c r="S236" s="34"/>
      <c r="T236" s="34"/>
      <c r="U236" s="34"/>
      <c r="X236" s="479"/>
      <c r="Y236" s="479"/>
      <c r="Z236" s="479"/>
      <c r="AA236" s="479"/>
      <c r="AB236" s="479"/>
    </row>
    <row r="237" spans="2:46" x14ac:dyDescent="0.25">
      <c r="P237" s="41"/>
      <c r="X237" s="479"/>
      <c r="Y237" s="479"/>
      <c r="Z237" s="479"/>
      <c r="AA237" s="479"/>
      <c r="AB237" s="479"/>
    </row>
    <row r="238" spans="2:46" ht="19.5" customHeight="1" x14ac:dyDescent="0.25">
      <c r="B238" s="26"/>
      <c r="H238" s="26"/>
      <c r="R238" s="31"/>
      <c r="U238" s="75"/>
      <c r="X238" s="479"/>
      <c r="Y238" s="479"/>
      <c r="Z238" s="479"/>
      <c r="AA238" s="479"/>
      <c r="AB238" s="479"/>
    </row>
    <row r="239" spans="2:46" ht="19.5" customHeight="1" x14ac:dyDescent="0.25">
      <c r="B239" s="26"/>
      <c r="H239" s="26"/>
      <c r="P239" s="610" t="s">
        <v>607</v>
      </c>
      <c r="Q239" s="611"/>
      <c r="R239" s="611"/>
      <c r="S239" s="611"/>
      <c r="T239" s="611"/>
      <c r="U239" s="611"/>
      <c r="V239" s="611"/>
      <c r="W239" s="612"/>
      <c r="X239" s="72"/>
      <c r="Y239" s="72"/>
      <c r="Z239" s="72"/>
      <c r="AA239" s="72"/>
      <c r="AB239" s="72"/>
    </row>
    <row r="240" spans="2:46" ht="21" customHeight="1" x14ac:dyDescent="0.25">
      <c r="M240" s="41"/>
      <c r="P240" s="613"/>
      <c r="Q240" s="614"/>
      <c r="R240" s="614"/>
      <c r="S240" s="614"/>
      <c r="T240" s="614"/>
      <c r="U240" s="614"/>
      <c r="V240" s="614"/>
      <c r="W240" s="615"/>
      <c r="X240" s="26"/>
      <c r="Y240" s="26"/>
      <c r="Z240" s="26"/>
      <c r="AA240" s="26"/>
      <c r="AB240" s="26"/>
      <c r="AC240" s="26"/>
      <c r="AD240" s="26"/>
      <c r="AE240" s="26"/>
      <c r="AF240" s="26"/>
      <c r="AG240" s="26"/>
      <c r="AH240" s="53"/>
      <c r="AI240" s="53"/>
      <c r="AJ240" s="53"/>
      <c r="AK240" s="53"/>
      <c r="AL240" s="53"/>
      <c r="AM240" s="53"/>
      <c r="AN240" s="53"/>
      <c r="AO240" s="53"/>
      <c r="AP240" s="53"/>
      <c r="AQ240" s="53"/>
      <c r="AR240" s="53"/>
      <c r="AS240" s="53"/>
      <c r="AT240" s="52"/>
    </row>
    <row r="241" spans="2:46" ht="51" customHeight="1" x14ac:dyDescent="0.25">
      <c r="B241" s="711" t="s">
        <v>880</v>
      </c>
      <c r="C241" s="712"/>
      <c r="D241" s="712"/>
      <c r="E241" s="712"/>
      <c r="F241" s="712"/>
      <c r="G241" s="712"/>
      <c r="H241" s="712"/>
      <c r="I241" s="713"/>
      <c r="P241" s="606" t="str">
        <f>"Leverantören intygar att avropssvaret är giltigt minst den tid som avropande organisation angett ovan. "&amp;CHAR(10)&amp;"("&amp;TEXT(D34,"ÅÅÅÅ-MM-DD")&amp;")"</f>
        <v>Leverantören intygar att avropssvaret är giltigt minst den tid som avropande organisation angett ovan. 
(1900-01-00)</v>
      </c>
      <c r="Q241" s="606"/>
      <c r="R241" s="606"/>
      <c r="S241" s="606"/>
      <c r="T241" s="606"/>
      <c r="U241" s="606"/>
      <c r="V241" s="606"/>
      <c r="W241" s="606"/>
      <c r="X241" s="26"/>
      <c r="Y241" s="26"/>
      <c r="Z241" s="26"/>
      <c r="AA241" s="26"/>
      <c r="AB241" s="26"/>
      <c r="AC241" s="26"/>
      <c r="AD241" s="26"/>
      <c r="AE241" s="26"/>
      <c r="AF241" s="26"/>
      <c r="AG241" s="26"/>
      <c r="AH241" s="53"/>
      <c r="AI241" s="53"/>
      <c r="AJ241" s="53"/>
      <c r="AK241" s="53"/>
      <c r="AL241" s="53"/>
      <c r="AM241" s="53"/>
      <c r="AN241" s="53"/>
      <c r="AO241" s="53"/>
      <c r="AP241" s="53"/>
      <c r="AQ241" s="53"/>
      <c r="AR241" s="53"/>
      <c r="AS241" s="53"/>
      <c r="AT241" s="52"/>
    </row>
    <row r="242" spans="2:46" ht="24.75" customHeight="1" x14ac:dyDescent="0.25">
      <c r="B242" s="76"/>
      <c r="P242" s="504" t="s">
        <v>708</v>
      </c>
      <c r="Q242" s="505"/>
      <c r="R242" s="505"/>
      <c r="S242" s="505"/>
      <c r="T242" s="505"/>
      <c r="U242" s="505"/>
      <c r="V242" s="505"/>
      <c r="W242" s="506"/>
      <c r="X242" s="26"/>
      <c r="Y242" s="26"/>
      <c r="Z242" s="26"/>
      <c r="AA242" s="26"/>
      <c r="AB242" s="26"/>
      <c r="AC242" s="26"/>
      <c r="AD242" s="26"/>
      <c r="AE242" s="26"/>
      <c r="AF242" s="26"/>
      <c r="AG242" s="26"/>
      <c r="AH242" s="53"/>
      <c r="AI242" s="53"/>
      <c r="AJ242" s="53"/>
      <c r="AK242" s="53"/>
      <c r="AL242" s="53"/>
      <c r="AM242" s="53"/>
      <c r="AN242" s="53"/>
      <c r="AO242" s="53"/>
      <c r="AP242" s="53"/>
      <c r="AQ242" s="53"/>
      <c r="AR242" s="53"/>
      <c r="AS242" s="53"/>
      <c r="AT242" s="52"/>
    </row>
    <row r="243" spans="2:46" ht="21.75" customHeight="1" x14ac:dyDescent="0.25">
      <c r="B243" s="29"/>
      <c r="C243" s="29"/>
      <c r="D243" s="29"/>
      <c r="E243" s="29"/>
      <c r="F243" s="29"/>
      <c r="G243" s="29"/>
      <c r="H243" s="29"/>
      <c r="I243" s="29"/>
      <c r="J243" s="29"/>
      <c r="K243" s="29"/>
      <c r="L243" s="29"/>
      <c r="M243" s="29"/>
      <c r="P243" s="483"/>
      <c r="Q243" s="484"/>
      <c r="R243" s="484"/>
      <c r="S243" s="484"/>
      <c r="T243" s="484"/>
      <c r="U243" s="484"/>
      <c r="V243" s="484"/>
      <c r="W243" s="485"/>
      <c r="X243" s="35"/>
      <c r="Y243" s="35"/>
      <c r="Z243" s="35"/>
      <c r="AA243" s="35"/>
      <c r="AB243" s="35"/>
      <c r="AC243" s="35"/>
      <c r="AD243" s="35"/>
      <c r="AE243" s="35"/>
      <c r="AF243" s="35"/>
      <c r="AG243" s="35"/>
      <c r="AH243" s="52" t="b">
        <f>IF(P243=0,TRUE,FALSE)</f>
        <v>1</v>
      </c>
      <c r="AI243" s="54"/>
      <c r="AJ243" s="55"/>
      <c r="AK243" s="52"/>
      <c r="AL243" s="52"/>
      <c r="AM243" s="52"/>
      <c r="AN243" s="52"/>
      <c r="AO243" s="52"/>
      <c r="AP243" s="52"/>
      <c r="AQ243" s="52"/>
      <c r="AR243" s="52"/>
      <c r="AS243" s="52"/>
      <c r="AT243" s="52"/>
    </row>
    <row r="244" spans="2:46" ht="7.5" customHeight="1" x14ac:dyDescent="0.25">
      <c r="B244" s="29"/>
      <c r="C244" s="29"/>
      <c r="D244" s="29"/>
      <c r="E244" s="29"/>
      <c r="F244" s="29"/>
      <c r="G244" s="29"/>
      <c r="H244" s="29"/>
      <c r="I244" s="29"/>
      <c r="J244" s="29"/>
      <c r="K244" s="29"/>
      <c r="L244" s="29"/>
      <c r="M244" s="29"/>
      <c r="P244" s="36"/>
      <c r="Q244" s="36"/>
      <c r="R244" s="36"/>
      <c r="S244" s="36"/>
      <c r="T244" s="36"/>
      <c r="X244" s="37"/>
      <c r="Y244" s="37"/>
      <c r="Z244" s="37"/>
      <c r="AA244" s="37"/>
      <c r="AB244" s="37"/>
      <c r="AC244" s="37"/>
      <c r="AD244" s="37"/>
      <c r="AE244" s="37"/>
      <c r="AF244" s="37"/>
      <c r="AG244" s="37"/>
      <c r="AH244" s="56"/>
      <c r="AI244" s="56"/>
      <c r="AJ244" s="55"/>
      <c r="AK244" s="52"/>
      <c r="AL244" s="52"/>
      <c r="AM244" s="52"/>
      <c r="AN244" s="52"/>
      <c r="AO244" s="52"/>
      <c r="AP244" s="52"/>
      <c r="AQ244" s="52"/>
      <c r="AR244" s="52"/>
      <c r="AS244" s="52"/>
      <c r="AT244" s="52"/>
    </row>
    <row r="245" spans="2:46" ht="24.75" customHeight="1" x14ac:dyDescent="0.25">
      <c r="B245" s="29"/>
      <c r="C245" s="29"/>
      <c r="D245" s="29"/>
      <c r="E245" s="29"/>
      <c r="F245" s="29"/>
      <c r="G245" s="29"/>
      <c r="H245" s="29"/>
      <c r="I245" s="29"/>
      <c r="J245" s="29"/>
      <c r="K245" s="29"/>
      <c r="L245" s="29"/>
      <c r="M245" s="29"/>
      <c r="P245" s="603" t="s">
        <v>709</v>
      </c>
      <c r="Q245" s="604"/>
      <c r="R245" s="604"/>
      <c r="S245" s="604"/>
      <c r="T245" s="604"/>
      <c r="U245" s="604"/>
      <c r="V245" s="604"/>
      <c r="W245" s="605"/>
      <c r="X245" s="36"/>
      <c r="Y245" s="36"/>
      <c r="Z245" s="36"/>
      <c r="AA245" s="36"/>
      <c r="AB245" s="36"/>
      <c r="AC245" s="36"/>
      <c r="AD245" s="36"/>
      <c r="AE245" s="36"/>
      <c r="AF245" s="36"/>
      <c r="AG245" s="36"/>
      <c r="AH245" s="55"/>
      <c r="AI245" s="55"/>
      <c r="AJ245" s="55"/>
      <c r="AK245" s="52"/>
      <c r="AL245" s="52"/>
      <c r="AM245" s="52"/>
      <c r="AN245" s="52"/>
      <c r="AO245" s="52"/>
      <c r="AP245" s="52"/>
      <c r="AQ245" s="52"/>
      <c r="AR245" s="52"/>
      <c r="AS245" s="52"/>
      <c r="AT245" s="52"/>
    </row>
    <row r="246" spans="2:46" ht="14.25" customHeight="1" x14ac:dyDescent="0.25">
      <c r="B246" s="42"/>
      <c r="C246" s="42"/>
      <c r="D246" s="42"/>
      <c r="P246" s="597"/>
      <c r="Q246" s="598"/>
      <c r="R246" s="598"/>
      <c r="S246" s="598"/>
      <c r="T246" s="598"/>
      <c r="U246" s="598"/>
      <c r="V246" s="598"/>
      <c r="W246" s="599"/>
      <c r="X246" s="35"/>
      <c r="Y246" s="35"/>
      <c r="Z246" s="35"/>
      <c r="AA246" s="35"/>
      <c r="AB246" s="35"/>
      <c r="AC246" s="35"/>
      <c r="AD246" s="35"/>
      <c r="AE246" s="35"/>
      <c r="AF246" s="35"/>
      <c r="AG246" s="35"/>
      <c r="AH246" s="54"/>
      <c r="AI246" s="54"/>
      <c r="AJ246" s="55"/>
      <c r="AK246" s="52"/>
      <c r="AL246" s="52"/>
      <c r="AM246" s="52"/>
      <c r="AN246" s="52"/>
      <c r="AO246" s="52"/>
      <c r="AP246" s="52"/>
      <c r="AQ246" s="52"/>
      <c r="AR246" s="52"/>
      <c r="AS246" s="52"/>
      <c r="AT246" s="52"/>
    </row>
    <row r="247" spans="2:46" ht="26.25" customHeight="1" x14ac:dyDescent="0.25">
      <c r="B247" s="42"/>
      <c r="C247" s="42"/>
      <c r="D247" s="42"/>
      <c r="F247" s="41"/>
      <c r="P247" s="600"/>
      <c r="Q247" s="601"/>
      <c r="R247" s="601"/>
      <c r="S247" s="601"/>
      <c r="T247" s="601"/>
      <c r="U247" s="601"/>
      <c r="V247" s="601"/>
      <c r="W247" s="602"/>
      <c r="X247" s="37"/>
      <c r="Y247" s="37"/>
      <c r="Z247" s="37"/>
      <c r="AA247" s="37"/>
      <c r="AB247" s="37"/>
      <c r="AC247" s="37"/>
      <c r="AD247" s="37"/>
      <c r="AE247" s="37"/>
      <c r="AF247" s="37"/>
      <c r="AG247" s="37"/>
      <c r="AH247" s="52" t="b">
        <f>IF(P246=0,TRUE,FALSE)</f>
        <v>1</v>
      </c>
      <c r="AI247" s="56"/>
      <c r="AJ247" s="55"/>
      <c r="AK247" s="52"/>
      <c r="AL247" s="52"/>
      <c r="AM247" s="52"/>
      <c r="AN247" s="52"/>
      <c r="AO247" s="52"/>
      <c r="AP247" s="52"/>
      <c r="AQ247" s="52"/>
      <c r="AR247" s="52"/>
      <c r="AS247" s="52"/>
      <c r="AT247" s="52"/>
    </row>
    <row r="248" spans="2:46" ht="42.75" customHeight="1" x14ac:dyDescent="0.25">
      <c r="F248" s="41"/>
      <c r="R248" s="37"/>
      <c r="X248" s="37"/>
      <c r="Y248" s="37"/>
      <c r="Z248" s="37"/>
      <c r="AA248" s="37"/>
      <c r="AB248" s="37"/>
      <c r="AC248" s="37"/>
      <c r="AD248" s="37"/>
      <c r="AE248" s="37"/>
      <c r="AF248" s="37"/>
      <c r="AG248" s="37"/>
      <c r="AH248" s="56"/>
      <c r="AI248" s="56"/>
      <c r="AJ248" s="55"/>
      <c r="AK248" s="52"/>
      <c r="AL248" s="52"/>
      <c r="AM248" s="52"/>
      <c r="AN248" s="52"/>
      <c r="AO248" s="52"/>
      <c r="AP248" s="52"/>
      <c r="AQ248" s="52"/>
      <c r="AR248" s="52"/>
      <c r="AS248" s="52"/>
      <c r="AT248" s="52"/>
    </row>
    <row r="249" spans="2:46" ht="42.75" customHeight="1" x14ac:dyDescent="0.25">
      <c r="T249" s="596" t="str">
        <f>IF(LarmStatus,"Minst ett av de obligatoriska kraven är inte ifyllda eller besvarde med Nej","")</f>
        <v>Minst ett av de obligatoriska kraven är inte ifyllda eller besvarde med Nej</v>
      </c>
      <c r="U249" s="596"/>
      <c r="V249" s="596"/>
      <c r="W249" s="596"/>
      <c r="X249" s="41"/>
      <c r="AH249" s="52"/>
      <c r="AI249" s="52"/>
      <c r="AJ249" s="52"/>
      <c r="AK249" s="52"/>
      <c r="AL249" s="52"/>
      <c r="AM249" s="52"/>
      <c r="AN249" s="52"/>
      <c r="AO249" s="52"/>
      <c r="AP249" s="52"/>
      <c r="AQ249" s="52"/>
      <c r="AR249" s="52"/>
      <c r="AS249" s="52"/>
      <c r="AT249" s="52"/>
    </row>
    <row r="250" spans="2:46" ht="7.5" customHeight="1" x14ac:dyDescent="0.25">
      <c r="AH250" s="52"/>
      <c r="AI250" s="52"/>
      <c r="AJ250" s="52"/>
      <c r="AK250" s="52"/>
      <c r="AL250" s="52"/>
      <c r="AM250" s="52"/>
      <c r="AN250" s="52"/>
      <c r="AO250" s="52"/>
      <c r="AP250" s="52"/>
      <c r="AQ250" s="52"/>
      <c r="AR250" s="52"/>
      <c r="AS250" s="52"/>
      <c r="AT250" s="52"/>
    </row>
    <row r="251" spans="2:46" ht="7.5" customHeight="1" x14ac:dyDescent="0.25">
      <c r="AH251" s="52"/>
      <c r="AI251" s="52"/>
      <c r="AJ251" s="52"/>
      <c r="AK251" s="52"/>
      <c r="AL251" s="52"/>
      <c r="AM251" s="52"/>
      <c r="AN251" s="52"/>
      <c r="AO251" s="52"/>
      <c r="AP251" s="52"/>
      <c r="AQ251" s="52"/>
      <c r="AR251" s="52"/>
      <c r="AS251" s="52"/>
      <c r="AT251" s="52"/>
    </row>
    <row r="252" spans="2:46" ht="20.25" customHeight="1" x14ac:dyDescent="0.25">
      <c r="AH252" s="52"/>
      <c r="AI252" s="52"/>
      <c r="AJ252" s="52"/>
      <c r="AK252" s="52"/>
      <c r="AL252" s="52"/>
      <c r="AM252" s="52"/>
      <c r="AN252" s="52"/>
      <c r="AO252" s="52"/>
      <c r="AP252" s="52"/>
      <c r="AQ252" s="52"/>
      <c r="AR252" s="52"/>
      <c r="AS252" s="52"/>
      <c r="AT252" s="52"/>
    </row>
    <row r="253" spans="2:46" ht="17.25" customHeight="1" x14ac:dyDescent="0.25">
      <c r="AH253" s="52"/>
      <c r="AI253" s="52"/>
      <c r="AJ253" s="52"/>
      <c r="AK253" s="52"/>
      <c r="AL253" s="52"/>
      <c r="AM253" s="52"/>
      <c r="AN253" s="52"/>
      <c r="AO253" s="52"/>
      <c r="AP253" s="52"/>
      <c r="AQ253" s="52"/>
      <c r="AR253" s="52"/>
      <c r="AS253" s="52"/>
      <c r="AT253" s="52"/>
    </row>
    <row r="254" spans="2:46" ht="17.25" customHeight="1" x14ac:dyDescent="0.25">
      <c r="AH254" s="52"/>
      <c r="AI254" s="52"/>
      <c r="AJ254" s="52"/>
      <c r="AK254" s="52"/>
      <c r="AL254" s="52"/>
      <c r="AM254" s="52"/>
      <c r="AN254" s="52"/>
      <c r="AO254" s="52"/>
      <c r="AP254" s="52"/>
      <c r="AQ254" s="52"/>
      <c r="AR254" s="52"/>
      <c r="AS254" s="52"/>
      <c r="AT254" s="52"/>
    </row>
    <row r="255" spans="2:46" ht="17.25" customHeight="1" x14ac:dyDescent="0.25">
      <c r="AH255" s="52"/>
      <c r="AI255" s="52"/>
      <c r="AJ255" s="52"/>
      <c r="AK255" s="52"/>
      <c r="AL255" s="52"/>
      <c r="AM255" s="52"/>
      <c r="AN255" s="52"/>
      <c r="AO255" s="52"/>
      <c r="AP255" s="52"/>
      <c r="AQ255" s="52"/>
      <c r="AR255" s="52"/>
      <c r="AS255" s="52"/>
      <c r="AT255" s="52"/>
    </row>
    <row r="256" spans="2:46" ht="17.25" customHeight="1" x14ac:dyDescent="0.25">
      <c r="AH256" s="52"/>
      <c r="AI256" s="52"/>
      <c r="AJ256" s="52"/>
      <c r="AK256" s="52"/>
      <c r="AL256" s="52"/>
      <c r="AM256" s="52"/>
      <c r="AN256" s="52"/>
      <c r="AO256" s="52"/>
      <c r="AP256" s="52"/>
      <c r="AQ256" s="52"/>
      <c r="AR256" s="52"/>
      <c r="AS256" s="52"/>
      <c r="AT256" s="52"/>
    </row>
    <row r="257" spans="34:46" ht="17.25" customHeight="1" x14ac:dyDescent="0.25">
      <c r="AH257" s="52"/>
      <c r="AI257" s="52"/>
      <c r="AJ257" s="52"/>
      <c r="AK257" s="52"/>
      <c r="AL257" s="52"/>
      <c r="AM257" s="52"/>
      <c r="AN257" s="52"/>
      <c r="AO257" s="52"/>
      <c r="AP257" s="52"/>
      <c r="AQ257" s="52"/>
      <c r="AR257" s="52"/>
      <c r="AS257" s="52"/>
      <c r="AT257" s="52"/>
    </row>
    <row r="258" spans="34:46" ht="17.25" customHeight="1" x14ac:dyDescent="0.25">
      <c r="AH258" s="52"/>
      <c r="AI258" s="52"/>
      <c r="AJ258" s="52"/>
      <c r="AK258" s="52"/>
      <c r="AL258" s="52"/>
      <c r="AM258" s="52"/>
      <c r="AN258" s="52"/>
      <c r="AO258" s="52"/>
      <c r="AP258" s="52"/>
      <c r="AQ258" s="52"/>
      <c r="AR258" s="52"/>
      <c r="AS258" s="52"/>
      <c r="AT258" s="52"/>
    </row>
    <row r="259" spans="34:46" ht="17.25" customHeight="1" x14ac:dyDescent="0.25">
      <c r="AH259" s="52"/>
      <c r="AI259" s="52"/>
      <c r="AJ259" s="52"/>
      <c r="AK259" s="52"/>
      <c r="AL259" s="52"/>
      <c r="AM259" s="52"/>
      <c r="AN259" s="52"/>
      <c r="AO259" s="52"/>
      <c r="AP259" s="52"/>
      <c r="AQ259" s="52"/>
      <c r="AR259" s="52"/>
      <c r="AS259" s="52"/>
      <c r="AT259" s="52"/>
    </row>
  </sheetData>
  <sheetProtection algorithmName="SHA-512" hashValue="r8U8tULtOHGsHIa9WUyMUCkzyHGmjlL8pHQLbXVL9e+aXpSVEQnJ5lQZSLiwVAcmwoJnnpASzj4HcxLWddiRQA==" saltValue="3lYjUivEieVnwnf0z3hf0Q==" spinCount="100000" sheet="1" selectLockedCells="1"/>
  <dataConsolidate/>
  <mergeCells count="519">
    <mergeCell ref="B93:D93"/>
    <mergeCell ref="E93:G93"/>
    <mergeCell ref="H93:N93"/>
    <mergeCell ref="B94:D94"/>
    <mergeCell ref="E94:G94"/>
    <mergeCell ref="H94:N94"/>
    <mergeCell ref="C62:E62"/>
    <mergeCell ref="C60:E60"/>
    <mergeCell ref="B47:F47"/>
    <mergeCell ref="B80:D80"/>
    <mergeCell ref="E80:G80"/>
    <mergeCell ref="H80:J80"/>
    <mergeCell ref="B92:D92"/>
    <mergeCell ref="E92:G92"/>
    <mergeCell ref="H92:N92"/>
    <mergeCell ref="B91:D91"/>
    <mergeCell ref="E91:G91"/>
    <mergeCell ref="H91:N91"/>
    <mergeCell ref="C53:E53"/>
    <mergeCell ref="E96:H96"/>
    <mergeCell ref="E106:H106"/>
    <mergeCell ref="E107:H107"/>
    <mergeCell ref="E108:H108"/>
    <mergeCell ref="E109:H109"/>
    <mergeCell ref="E110:H110"/>
    <mergeCell ref="E111:H111"/>
    <mergeCell ref="B95:J95"/>
    <mergeCell ref="B96:D96"/>
    <mergeCell ref="E112:H112"/>
    <mergeCell ref="E113:H113"/>
    <mergeCell ref="I112:N112"/>
    <mergeCell ref="I113:N113"/>
    <mergeCell ref="E114:H114"/>
    <mergeCell ref="E97:H97"/>
    <mergeCell ref="E98:H98"/>
    <mergeCell ref="E99:H99"/>
    <mergeCell ref="E100:H100"/>
    <mergeCell ref="E101:H101"/>
    <mergeCell ref="E102:H102"/>
    <mergeCell ref="E103:H103"/>
    <mergeCell ref="E104:H104"/>
    <mergeCell ref="E105:H105"/>
    <mergeCell ref="T147:X147"/>
    <mergeCell ref="M140:N140"/>
    <mergeCell ref="B135:C135"/>
    <mergeCell ref="M134:N134"/>
    <mergeCell ref="Q130:X130"/>
    <mergeCell ref="M135:N135"/>
    <mergeCell ref="Q135:X135"/>
    <mergeCell ref="Q134:X134"/>
    <mergeCell ref="M133:N133"/>
    <mergeCell ref="Q132:X132"/>
    <mergeCell ref="Q133:X133"/>
    <mergeCell ref="M132:N132"/>
    <mergeCell ref="M136:N136"/>
    <mergeCell ref="B130:C130"/>
    <mergeCell ref="Q131:X131"/>
    <mergeCell ref="D134:K134"/>
    <mergeCell ref="Q138:S138"/>
    <mergeCell ref="Q139:S139"/>
    <mergeCell ref="Q136:X136"/>
    <mergeCell ref="T138:X138"/>
    <mergeCell ref="T139:X139"/>
    <mergeCell ref="M138:N138"/>
    <mergeCell ref="D138:K138"/>
    <mergeCell ref="B131:C131"/>
    <mergeCell ref="J9:O9"/>
    <mergeCell ref="J10:O10"/>
    <mergeCell ref="X68:Y68"/>
    <mergeCell ref="X70:Y70"/>
    <mergeCell ref="X67:Y67"/>
    <mergeCell ref="X59:Y59"/>
    <mergeCell ref="P61:U61"/>
    <mergeCell ref="P60:U60"/>
    <mergeCell ref="V60:W60"/>
    <mergeCell ref="F59:K59"/>
    <mergeCell ref="P65:U65"/>
    <mergeCell ref="V65:W65"/>
    <mergeCell ref="F60:K60"/>
    <mergeCell ref="F63:K63"/>
    <mergeCell ref="X61:Y61"/>
    <mergeCell ref="X63:Y63"/>
    <mergeCell ref="V62:W62"/>
    <mergeCell ref="H10:I10"/>
    <mergeCell ref="P9:U9"/>
    <mergeCell ref="B9:G9"/>
    <mergeCell ref="H9:I9"/>
    <mergeCell ref="X52:Y52"/>
    <mergeCell ref="X53:Y53"/>
    <mergeCell ref="X64:Y64"/>
    <mergeCell ref="M131:N131"/>
    <mergeCell ref="B82:J82"/>
    <mergeCell ref="T144:X144"/>
    <mergeCell ref="T145:X145"/>
    <mergeCell ref="T146:X146"/>
    <mergeCell ref="Q97:X97"/>
    <mergeCell ref="Q98:X98"/>
    <mergeCell ref="Q93:X93"/>
    <mergeCell ref="T140:X140"/>
    <mergeCell ref="T141:X141"/>
    <mergeCell ref="T142:X142"/>
    <mergeCell ref="T143:X143"/>
    <mergeCell ref="I96:N96"/>
    <mergeCell ref="I97:N97"/>
    <mergeCell ref="I98:N98"/>
    <mergeCell ref="I99:N99"/>
    <mergeCell ref="I100:N100"/>
    <mergeCell ref="I101:N101"/>
    <mergeCell ref="I102:N102"/>
    <mergeCell ref="I103:N103"/>
    <mergeCell ref="Q128:X128"/>
    <mergeCell ref="M127:N127"/>
    <mergeCell ref="Q127:X127"/>
    <mergeCell ref="L125:N125"/>
    <mergeCell ref="B175:N181"/>
    <mergeCell ref="M130:N130"/>
    <mergeCell ref="B89:D89"/>
    <mergeCell ref="B88:D88"/>
    <mergeCell ref="E88:G88"/>
    <mergeCell ref="E89:G89"/>
    <mergeCell ref="H88:N88"/>
    <mergeCell ref="B126:E126"/>
    <mergeCell ref="H125:J125"/>
    <mergeCell ref="B144:C144"/>
    <mergeCell ref="M139:N139"/>
    <mergeCell ref="B108:D108"/>
    <mergeCell ref="B109:D109"/>
    <mergeCell ref="B110:D110"/>
    <mergeCell ref="B107:D107"/>
    <mergeCell ref="B99:D99"/>
    <mergeCell ref="I104:N104"/>
    <mergeCell ref="I105:N105"/>
    <mergeCell ref="I106:N106"/>
    <mergeCell ref="I107:N107"/>
    <mergeCell ref="I108:N108"/>
    <mergeCell ref="I109:N109"/>
    <mergeCell ref="I110:N110"/>
    <mergeCell ref="I111:N111"/>
    <mergeCell ref="B241:I241"/>
    <mergeCell ref="B146:C146"/>
    <mergeCell ref="B151:C151"/>
    <mergeCell ref="B147:C147"/>
    <mergeCell ref="B199:I199"/>
    <mergeCell ref="B189:I189"/>
    <mergeCell ref="B190:I190"/>
    <mergeCell ref="B201:I201"/>
    <mergeCell ref="B204:I204"/>
    <mergeCell ref="B196:I196"/>
    <mergeCell ref="B195:I195"/>
    <mergeCell ref="B193:I193"/>
    <mergeCell ref="B219:I219"/>
    <mergeCell ref="B220:I229"/>
    <mergeCell ref="B161:D161"/>
    <mergeCell ref="B203:I203"/>
    <mergeCell ref="B200:I200"/>
    <mergeCell ref="B235:I235"/>
    <mergeCell ref="B202:I202"/>
    <mergeCell ref="B213:I213"/>
    <mergeCell ref="B214:I216"/>
    <mergeCell ref="B218:F218"/>
    <mergeCell ref="B208:I208"/>
    <mergeCell ref="B209:I209"/>
    <mergeCell ref="P54:U54"/>
    <mergeCell ref="P59:U59"/>
    <mergeCell ref="X66:Y66"/>
    <mergeCell ref="L84:N86"/>
    <mergeCell ref="M128:N128"/>
    <mergeCell ref="Q88:X88"/>
    <mergeCell ref="P64:U64"/>
    <mergeCell ref="X65:Y65"/>
    <mergeCell ref="P67:U67"/>
    <mergeCell ref="Q107:X107"/>
    <mergeCell ref="Q108:X108"/>
    <mergeCell ref="Q96:X96"/>
    <mergeCell ref="Q109:X109"/>
    <mergeCell ref="P63:U63"/>
    <mergeCell ref="V58:W58"/>
    <mergeCell ref="P68:U68"/>
    <mergeCell ref="Q94:X94"/>
    <mergeCell ref="Z49:AQ49"/>
    <mergeCell ref="P52:U52"/>
    <mergeCell ref="V52:W52"/>
    <mergeCell ref="V68:W68"/>
    <mergeCell ref="X49:Y49"/>
    <mergeCell ref="V53:W53"/>
    <mergeCell ref="P53:U53"/>
    <mergeCell ref="P56:U56"/>
    <mergeCell ref="V56:W56"/>
    <mergeCell ref="P57:U57"/>
    <mergeCell ref="X62:Y62"/>
    <mergeCell ref="X50:Y50"/>
    <mergeCell ref="X51:Y51"/>
    <mergeCell ref="X58:Y58"/>
    <mergeCell ref="P58:U58"/>
    <mergeCell ref="V57:W57"/>
    <mergeCell ref="P62:U62"/>
    <mergeCell ref="X57:Y57"/>
    <mergeCell ref="V61:W61"/>
    <mergeCell ref="X60:Y60"/>
    <mergeCell ref="V63:W63"/>
    <mergeCell ref="X56:Y56"/>
    <mergeCell ref="P55:U55"/>
    <mergeCell ref="V54:W54"/>
    <mergeCell ref="Q129:X129"/>
    <mergeCell ref="H89:N89"/>
    <mergeCell ref="Q140:S140"/>
    <mergeCell ref="B97:D97"/>
    <mergeCell ref="B98:D98"/>
    <mergeCell ref="B102:D102"/>
    <mergeCell ref="B103:D103"/>
    <mergeCell ref="Q103:X103"/>
    <mergeCell ref="B104:D104"/>
    <mergeCell ref="Q104:X104"/>
    <mergeCell ref="B105:D105"/>
    <mergeCell ref="Q105:X105"/>
    <mergeCell ref="B106:D106"/>
    <mergeCell ref="Q106:X106"/>
    <mergeCell ref="D128:K128"/>
    <mergeCell ref="Q110:X110"/>
    <mergeCell ref="Q99:X99"/>
    <mergeCell ref="Q89:X89"/>
    <mergeCell ref="Q100:X100"/>
    <mergeCell ref="Q101:X101"/>
    <mergeCell ref="Q90:X90"/>
    <mergeCell ref="Q92:X92"/>
    <mergeCell ref="Q91:X91"/>
    <mergeCell ref="Q102:X102"/>
    <mergeCell ref="P46:Q46"/>
    <mergeCell ref="P47:T47"/>
    <mergeCell ref="V49:W49"/>
    <mergeCell ref="C50:E50"/>
    <mergeCell ref="C51:E51"/>
    <mergeCell ref="F51:K51"/>
    <mergeCell ref="F50:K50"/>
    <mergeCell ref="C52:E52"/>
    <mergeCell ref="P50:U50"/>
    <mergeCell ref="B46:F46"/>
    <mergeCell ref="V48:W48"/>
    <mergeCell ref="F48:K48"/>
    <mergeCell ref="F49:K49"/>
    <mergeCell ref="C48:E48"/>
    <mergeCell ref="P49:U49"/>
    <mergeCell ref="P51:U51"/>
    <mergeCell ref="V51:W51"/>
    <mergeCell ref="V50:W50"/>
    <mergeCell ref="P48:U48"/>
    <mergeCell ref="F52:K52"/>
    <mergeCell ref="B37:C37"/>
    <mergeCell ref="D37:E37"/>
    <mergeCell ref="C55:E55"/>
    <mergeCell ref="F55:K55"/>
    <mergeCell ref="C67:E67"/>
    <mergeCell ref="F67:K67"/>
    <mergeCell ref="C58:E58"/>
    <mergeCell ref="F64:K64"/>
    <mergeCell ref="C64:E64"/>
    <mergeCell ref="C57:E57"/>
    <mergeCell ref="F57:K57"/>
    <mergeCell ref="C61:E61"/>
    <mergeCell ref="F58:K58"/>
    <mergeCell ref="F62:K62"/>
    <mergeCell ref="F65:K65"/>
    <mergeCell ref="F66:K66"/>
    <mergeCell ref="C65:E65"/>
    <mergeCell ref="C63:E63"/>
    <mergeCell ref="C66:E66"/>
    <mergeCell ref="C59:E59"/>
    <mergeCell ref="F61:K61"/>
    <mergeCell ref="C54:E54"/>
    <mergeCell ref="F54:K54"/>
    <mergeCell ref="C56:E56"/>
    <mergeCell ref="T12:U12"/>
    <mergeCell ref="E16:I16"/>
    <mergeCell ref="S16:W16"/>
    <mergeCell ref="D30:E30"/>
    <mergeCell ref="P15:S15"/>
    <mergeCell ref="T15:W15"/>
    <mergeCell ref="P27:W27"/>
    <mergeCell ref="B15:D15"/>
    <mergeCell ref="B28:I28"/>
    <mergeCell ref="G30:I30"/>
    <mergeCell ref="B30:C30"/>
    <mergeCell ref="P20:W24"/>
    <mergeCell ref="P28:W28"/>
    <mergeCell ref="P12:S12"/>
    <mergeCell ref="E14:I14"/>
    <mergeCell ref="E15:I15"/>
    <mergeCell ref="P16:R16"/>
    <mergeCell ref="T14:W14"/>
    <mergeCell ref="B33:C33"/>
    <mergeCell ref="D34:E34"/>
    <mergeCell ref="G31:I31"/>
    <mergeCell ref="G36:H36"/>
    <mergeCell ref="B14:D14"/>
    <mergeCell ref="H13:I13"/>
    <mergeCell ref="E13:G13"/>
    <mergeCell ref="B31:C31"/>
    <mergeCell ref="B34:C34"/>
    <mergeCell ref="D31:E31"/>
    <mergeCell ref="B20:I24"/>
    <mergeCell ref="D36:E36"/>
    <mergeCell ref="G37:H37"/>
    <mergeCell ref="D33:E33"/>
    <mergeCell ref="G33:I33"/>
    <mergeCell ref="B36:C36"/>
    <mergeCell ref="V9:W9"/>
    <mergeCell ref="B10:D10"/>
    <mergeCell ref="E10:G10"/>
    <mergeCell ref="E17:I17"/>
    <mergeCell ref="S17:W17"/>
    <mergeCell ref="P17:R17"/>
    <mergeCell ref="T13:U13"/>
    <mergeCell ref="P11:S11"/>
    <mergeCell ref="V12:W12"/>
    <mergeCell ref="P13:S13"/>
    <mergeCell ref="B12:D12"/>
    <mergeCell ref="B13:D13"/>
    <mergeCell ref="T11:W11"/>
    <mergeCell ref="V13:W13"/>
    <mergeCell ref="P14:S14"/>
    <mergeCell ref="B17:D17"/>
    <mergeCell ref="B16:D16"/>
    <mergeCell ref="G34:H34"/>
    <mergeCell ref="P10:S10"/>
    <mergeCell ref="T10:W10"/>
    <mergeCell ref="B3:E3"/>
    <mergeCell ref="P3:R3"/>
    <mergeCell ref="T3:W3"/>
    <mergeCell ref="B4:I5"/>
    <mergeCell ref="P4:W5"/>
    <mergeCell ref="B8:G8"/>
    <mergeCell ref="H8:I8"/>
    <mergeCell ref="P8:U8"/>
    <mergeCell ref="V8:W8"/>
    <mergeCell ref="B6:I6"/>
    <mergeCell ref="B7:I7"/>
    <mergeCell ref="J6:O7"/>
    <mergeCell ref="J4:O4"/>
    <mergeCell ref="J5:O5"/>
    <mergeCell ref="J8:O8"/>
    <mergeCell ref="E11:G11"/>
    <mergeCell ref="H11:I11"/>
    <mergeCell ref="E12:G12"/>
    <mergeCell ref="H12:I12"/>
    <mergeCell ref="B11:D11"/>
    <mergeCell ref="T249:W249"/>
    <mergeCell ref="P246:W247"/>
    <mergeCell ref="P243:W243"/>
    <mergeCell ref="P242:W242"/>
    <mergeCell ref="P245:W245"/>
    <mergeCell ref="P241:W241"/>
    <mergeCell ref="P193:S193"/>
    <mergeCell ref="S158:T159"/>
    <mergeCell ref="U163:V163"/>
    <mergeCell ref="S174:T174"/>
    <mergeCell ref="U181:V181"/>
    <mergeCell ref="R178:T179"/>
    <mergeCell ref="U175:V175"/>
    <mergeCell ref="U161:V161"/>
    <mergeCell ref="S180:T180"/>
    <mergeCell ref="U162:V162"/>
    <mergeCell ref="P239:W240"/>
    <mergeCell ref="S163:T163"/>
    <mergeCell ref="S161:T161"/>
    <mergeCell ref="U176:V176"/>
    <mergeCell ref="P235:W235"/>
    <mergeCell ref="X48:Y48"/>
    <mergeCell ref="F53:K53"/>
    <mergeCell ref="C49:E49"/>
    <mergeCell ref="B78:J78"/>
    <mergeCell ref="K84:K87"/>
    <mergeCell ref="F68:K68"/>
    <mergeCell ref="E76:I76"/>
    <mergeCell ref="B74:J74"/>
    <mergeCell ref="B83:J84"/>
    <mergeCell ref="B71:F71"/>
    <mergeCell ref="V64:W64"/>
    <mergeCell ref="V66:W66"/>
    <mergeCell ref="P66:U66"/>
    <mergeCell ref="B73:J73"/>
    <mergeCell ref="B79:D79"/>
    <mergeCell ref="C68:E68"/>
    <mergeCell ref="V67:W67"/>
    <mergeCell ref="B87:J87"/>
    <mergeCell ref="X54:Y54"/>
    <mergeCell ref="V55:W55"/>
    <mergeCell ref="X55:Y55"/>
    <mergeCell ref="V59:W59"/>
    <mergeCell ref="Z169:AB169"/>
    <mergeCell ref="S155:X157"/>
    <mergeCell ref="M148:N148"/>
    <mergeCell ref="W158:X159"/>
    <mergeCell ref="L159:M159"/>
    <mergeCell ref="R155:R157"/>
    <mergeCell ref="P155:Q157"/>
    <mergeCell ref="R151:S151"/>
    <mergeCell ref="M150:N150"/>
    <mergeCell ref="W160:X162"/>
    <mergeCell ref="S160:T160"/>
    <mergeCell ref="Q158:Q159"/>
    <mergeCell ref="L160:M160"/>
    <mergeCell ref="M151:N151"/>
    <mergeCell ref="M152:N152"/>
    <mergeCell ref="T151:U151"/>
    <mergeCell ref="U158:V159"/>
    <mergeCell ref="R158:R159"/>
    <mergeCell ref="S162:T162"/>
    <mergeCell ref="T148:X148"/>
    <mergeCell ref="M147:N147"/>
    <mergeCell ref="M145:N145"/>
    <mergeCell ref="B145:C145"/>
    <mergeCell ref="M146:N146"/>
    <mergeCell ref="Q137:X137"/>
    <mergeCell ref="M137:N137"/>
    <mergeCell ref="M144:N144"/>
    <mergeCell ref="M141:N141"/>
    <mergeCell ref="V151:W151"/>
    <mergeCell ref="B141:C141"/>
    <mergeCell ref="B142:C142"/>
    <mergeCell ref="M142:N142"/>
    <mergeCell ref="B143:C143"/>
    <mergeCell ref="M143:N143"/>
    <mergeCell ref="B148:C148"/>
    <mergeCell ref="Q141:S141"/>
    <mergeCell ref="Q142:S142"/>
    <mergeCell ref="Q143:S143"/>
    <mergeCell ref="Q144:S144"/>
    <mergeCell ref="Q145:S145"/>
    <mergeCell ref="Q146:S146"/>
    <mergeCell ref="Q147:S147"/>
    <mergeCell ref="Q148:S148"/>
    <mergeCell ref="D139:K139"/>
    <mergeCell ref="B210:I210"/>
    <mergeCell ref="B234:I234"/>
    <mergeCell ref="B207:I207"/>
    <mergeCell ref="B194:I194"/>
    <mergeCell ref="P166:Q166"/>
    <mergeCell ref="R166:S166"/>
    <mergeCell ref="B167:N169"/>
    <mergeCell ref="B174:N174"/>
    <mergeCell ref="B185:I185"/>
    <mergeCell ref="P187:S187"/>
    <mergeCell ref="B187:I187"/>
    <mergeCell ref="B184:F184"/>
    <mergeCell ref="B188:I188"/>
    <mergeCell ref="S177:T177"/>
    <mergeCell ref="S176:T176"/>
    <mergeCell ref="R168:S169"/>
    <mergeCell ref="P199:S199"/>
    <mergeCell ref="P232:W232"/>
    <mergeCell ref="P207:S207"/>
    <mergeCell ref="U177:V177"/>
    <mergeCell ref="B233:I233"/>
    <mergeCell ref="B232:I232"/>
    <mergeCell ref="U174:V174"/>
    <mergeCell ref="U180:V180"/>
    <mergeCell ref="X189:AB238"/>
    <mergeCell ref="B118:J118"/>
    <mergeCell ref="B114:D114"/>
    <mergeCell ref="B115:D115"/>
    <mergeCell ref="B116:D116"/>
    <mergeCell ref="B111:D111"/>
    <mergeCell ref="B112:D112"/>
    <mergeCell ref="Q115:X115"/>
    <mergeCell ref="Q116:X116"/>
    <mergeCell ref="Q111:X111"/>
    <mergeCell ref="Q112:X112"/>
    <mergeCell ref="Q113:X113"/>
    <mergeCell ref="Q114:X114"/>
    <mergeCell ref="B113:D113"/>
    <mergeCell ref="P233:W233"/>
    <mergeCell ref="P234:W234"/>
    <mergeCell ref="U160:V160"/>
    <mergeCell ref="D129:K129"/>
    <mergeCell ref="D130:K130"/>
    <mergeCell ref="M129:N129"/>
    <mergeCell ref="B129:C129"/>
    <mergeCell ref="B134:C134"/>
    <mergeCell ref="B137:C137"/>
    <mergeCell ref="B140:C140"/>
    <mergeCell ref="B139:C139"/>
    <mergeCell ref="D135:K135"/>
    <mergeCell ref="D137:K137"/>
    <mergeCell ref="D140:K140"/>
    <mergeCell ref="D148:K148"/>
    <mergeCell ref="D141:K141"/>
    <mergeCell ref="D142:K142"/>
    <mergeCell ref="D143:K143"/>
    <mergeCell ref="D144:K144"/>
    <mergeCell ref="D145:K145"/>
    <mergeCell ref="D146:K146"/>
    <mergeCell ref="D147:K147"/>
    <mergeCell ref="B136:C136"/>
    <mergeCell ref="B138:C138"/>
    <mergeCell ref="D136:K136"/>
    <mergeCell ref="D131:K131"/>
    <mergeCell ref="B133:C133"/>
    <mergeCell ref="B132:C132"/>
    <mergeCell ref="B128:C128"/>
    <mergeCell ref="B127:C127"/>
    <mergeCell ref="B39:E39"/>
    <mergeCell ref="B40:E40"/>
    <mergeCell ref="G39:I39"/>
    <mergeCell ref="G40:I40"/>
    <mergeCell ref="D127:K127"/>
    <mergeCell ref="D132:K132"/>
    <mergeCell ref="D133:K133"/>
    <mergeCell ref="I114:N114"/>
    <mergeCell ref="I115:N115"/>
    <mergeCell ref="I116:N116"/>
    <mergeCell ref="E115:H115"/>
    <mergeCell ref="E116:H116"/>
    <mergeCell ref="F56:K56"/>
    <mergeCell ref="B86:F86"/>
    <mergeCell ref="B100:D100"/>
    <mergeCell ref="B101:D101"/>
    <mergeCell ref="B90:D90"/>
    <mergeCell ref="E90:G90"/>
    <mergeCell ref="H90:N90"/>
  </mergeCells>
  <phoneticPr fontId="0" type="noConversion"/>
  <conditionalFormatting sqref="B89">
    <cfRule type="expression" dxfId="163" priority="101">
      <formula>$B89=""</formula>
    </cfRule>
  </conditionalFormatting>
  <conditionalFormatting sqref="B91:B94">
    <cfRule type="expression" dxfId="162" priority="7">
      <formula>$B91=""</formula>
    </cfRule>
  </conditionalFormatting>
  <conditionalFormatting sqref="B97:B116">
    <cfRule type="expression" dxfId="161" priority="26">
      <formula>$B97=""</formula>
    </cfRule>
  </conditionalFormatting>
  <conditionalFormatting sqref="D129:D137 B139:D148">
    <cfRule type="expression" dxfId="160" priority="27">
      <formula>$B129=""</formula>
    </cfRule>
  </conditionalFormatting>
  <conditionalFormatting sqref="E43:F44">
    <cfRule type="expression" dxfId="159" priority="457" stopIfTrue="1">
      <formula>#REF!="Leveransavtal"</formula>
    </cfRule>
  </conditionalFormatting>
  <conditionalFormatting sqref="E97:H116">
    <cfRule type="expression" dxfId="158" priority="3">
      <formula>$B$40="Brandskydd"</formula>
    </cfRule>
  </conditionalFormatting>
  <conditionalFormatting sqref="E89:N89 P89:X89 E91:N94 P91:X94">
    <cfRule type="expression" dxfId="157" priority="5">
      <formula>$B$40&lt;&gt;"Brandskydd"</formula>
    </cfRule>
  </conditionalFormatting>
  <conditionalFormatting sqref="G39:G40">
    <cfRule type="expression" dxfId="156" priority="2" stopIfTrue="1">
      <formula>#REF!="Leveransavtal"</formula>
    </cfRule>
  </conditionalFormatting>
  <conditionalFormatting sqref="J161">
    <cfRule type="cellIs" dxfId="155" priority="366" stopIfTrue="1" operator="greaterThan">
      <formula>1</formula>
    </cfRule>
    <cfRule type="cellIs" dxfId="154" priority="435" stopIfTrue="1" operator="lessThan">
      <formula>1</formula>
    </cfRule>
  </conditionalFormatting>
  <conditionalFormatting sqref="L127:L137 L139:L148">
    <cfRule type="expression" dxfId="153" priority="107" stopIfTrue="1">
      <formula>OR(UtvarderingsVal="UtFalskt",UtvarderingsVal="Ut2")</formula>
    </cfRule>
  </conditionalFormatting>
  <conditionalFormatting sqref="L127:L148">
    <cfRule type="expression" dxfId="152" priority="14">
      <formula>UtvarderingsVal="Alt3"</formula>
    </cfRule>
    <cfRule type="expression" dxfId="151" priority="15">
      <formula>$L$127=""</formula>
    </cfRule>
  </conditionalFormatting>
  <conditionalFormatting sqref="L138">
    <cfRule type="expression" dxfId="150" priority="17" stopIfTrue="1">
      <formula>OR(UtvarderingsVal="UtFalskt",UtvarderingsVal="Ut2")</formula>
    </cfRule>
  </conditionalFormatting>
  <conditionalFormatting sqref="L150:L151 P151:Q151">
    <cfRule type="expression" dxfId="148" priority="310">
      <formula>$C$80="Ut2"</formula>
    </cfRule>
  </conditionalFormatting>
  <conditionalFormatting sqref="L151">
    <cfRule type="expression" dxfId="147" priority="49">
      <formula>UtvarderingsVal="Alt3"</formula>
    </cfRule>
  </conditionalFormatting>
  <conditionalFormatting sqref="L127:N148">
    <cfRule type="expression" dxfId="146" priority="12">
      <formula>UtvarderingsVal="Alt4"</formula>
    </cfRule>
  </conditionalFormatting>
  <conditionalFormatting sqref="L128:N137 L139:N148 B128:D128 B128:C137">
    <cfRule type="expression" dxfId="145" priority="109">
      <formula>$B128=""</formula>
    </cfRule>
  </conditionalFormatting>
  <conditionalFormatting sqref="L128:N137 L139:N148">
    <cfRule type="expression" dxfId="144" priority="104">
      <formula>$K128="Ska-Krav"</formula>
    </cfRule>
  </conditionalFormatting>
  <conditionalFormatting sqref="M127:N148">
    <cfRule type="expression" dxfId="143" priority="13">
      <formula>UtvarderingsVal="Alt2"</formula>
    </cfRule>
    <cfRule type="expression" dxfId="142" priority="16">
      <formula>$M$127=""</formula>
    </cfRule>
    <cfRule type="expression" dxfId="141" priority="18">
      <formula>OR(UtvarderingsVal="UtFalskt",UtvarderingsVal="Ut1")</formula>
    </cfRule>
  </conditionalFormatting>
  <conditionalFormatting sqref="M150:N151 T151:V151">
    <cfRule type="expression" dxfId="139" priority="311">
      <formula>$C$80="Ut1"</formula>
    </cfRule>
  </conditionalFormatting>
  <conditionalFormatting sqref="M151:N151">
    <cfRule type="expression" dxfId="138" priority="47">
      <formula>UtvarderingsVal="Alt2"</formula>
    </cfRule>
  </conditionalFormatting>
  <conditionalFormatting sqref="P139:P148">
    <cfRule type="expression" dxfId="136" priority="11">
      <formula>$M139&lt;&gt;""</formula>
    </cfRule>
  </conditionalFormatting>
  <conditionalFormatting sqref="P49:W68">
    <cfRule type="expression" dxfId="135" priority="338">
      <formula>$C49&lt;&gt;ValVarTja</formula>
    </cfRule>
  </conditionalFormatting>
  <conditionalFormatting sqref="P243:W243 P246:W247">
    <cfRule type="expression" dxfId="134" priority="458" stopIfTrue="1">
      <formula>#REF!="Ja"</formula>
    </cfRule>
  </conditionalFormatting>
  <conditionalFormatting sqref="P97:X116">
    <cfRule type="expression" dxfId="133" priority="30">
      <formula>OR($B97="Välj vara/tjänst",$B97="")</formula>
    </cfRule>
  </conditionalFormatting>
  <conditionalFormatting sqref="P128:X137 P139:Q148 T139:T148">
    <cfRule type="expression" dxfId="132" priority="1797" stopIfTrue="1">
      <formula>IF(AND(K128="Ska-krav",P128="Nej"),TRUE,FALSE)</formula>
    </cfRule>
  </conditionalFormatting>
  <conditionalFormatting sqref="P128:X137">
    <cfRule type="expression" dxfId="131" priority="33">
      <formula>OR($B128="Välj vara/Tjänst",$B128="",$D128="")</formula>
    </cfRule>
  </conditionalFormatting>
  <conditionalFormatting sqref="Q151">
    <cfRule type="expression" dxfId="130" priority="48">
      <formula>UtvarderingsVal="Alt3"</formula>
    </cfRule>
  </conditionalFormatting>
  <conditionalFormatting sqref="S17:W17">
    <cfRule type="expression" dxfId="129" priority="456" stopIfTrue="1">
      <formula>$P$17="Nej"</formula>
    </cfRule>
  </conditionalFormatting>
  <conditionalFormatting sqref="T187 T193 T199">
    <cfRule type="expression" dxfId="128" priority="365" stopIfTrue="1">
      <formula>AG187</formula>
    </cfRule>
  </conditionalFormatting>
  <conditionalFormatting sqref="T187">
    <cfRule type="cellIs" dxfId="127" priority="364" stopIfTrue="1" operator="equal">
      <formula>"Nej"</formula>
    </cfRule>
  </conditionalFormatting>
  <conditionalFormatting sqref="T193">
    <cfRule type="cellIs" dxfId="126" priority="362" stopIfTrue="1" operator="equal">
      <formula>"Nej"</formula>
    </cfRule>
  </conditionalFormatting>
  <conditionalFormatting sqref="T199">
    <cfRule type="cellIs" dxfId="125" priority="359" stopIfTrue="1" operator="equal">
      <formula>"Nej"</formula>
    </cfRule>
  </conditionalFormatting>
  <conditionalFormatting sqref="T207">
    <cfRule type="expression" dxfId="124" priority="54" stopIfTrue="1">
      <formula>AG207</formula>
    </cfRule>
    <cfRule type="cellIs" dxfId="123" priority="53" stopIfTrue="1" operator="equal">
      <formula>"Nej"</formula>
    </cfRule>
  </conditionalFormatting>
  <conditionalFormatting sqref="V150:X153">
    <cfRule type="expression" dxfId="121" priority="46">
      <formula>UtvarderingsVal="Alt2"</formula>
    </cfRule>
  </conditionalFormatting>
  <conditionalFormatting sqref="Z165 P167 P168:Q169 V169">
    <cfRule type="expression" dxfId="120" priority="454" stopIfTrue="1">
      <formula>#REF!=TRUE</formula>
    </cfRule>
  </conditionalFormatting>
  <dataValidations xWindow="179" yWindow="422" count="19">
    <dataValidation type="list" allowBlank="1" showInputMessage="1" showErrorMessage="1" sqref="T187 P17:P18 Q238 T193 T199 T207 P97:P116 P149 P128:P137 P89 P91:P94" xr:uid="{00000000-0002-0000-0000-000000000000}">
      <formula1>"Ja,Nej"</formula1>
    </dataValidation>
    <dataValidation type="date" errorStyle="information" allowBlank="1" showInputMessage="1" showErrorMessage="1" errorTitle="Fel" error="Ange datum i datumformatet ÅÅÅÅ-MM-DD" promptTitle="Datum" prompt="Datum i datumformatet ÅÅÅÅ-MM-DD" sqref="D34:E34" xr:uid="{00000000-0002-0000-0000-000001000000}">
      <formula1>40817</formula1>
      <formula2>50890</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G37:H37 B37:E37 B34:C34" xr:uid="{00000000-0002-0000-0000-000002000000}">
      <formula1>40817</formula1>
      <formula2>50890</formula2>
    </dataValidation>
    <dataValidation allowBlank="1" showErrorMessage="1" sqref="B38:I38 B45:I45 F39:F42" xr:uid="{00000000-0002-0000-0000-000003000000}"/>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00000000-0002-0000-0000-000007000000}">
      <formula1>40817</formula1>
      <formula2>D34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00000000-0002-0000-0000-000008000000}">
      <formula1>40909</formula1>
      <formula2>B34</formula2>
    </dataValidation>
    <dataValidation type="list" allowBlank="1" showInputMessage="1" showErrorMessage="1" sqref="K149" xr:uid="{00000000-0002-0000-0000-00000B000000}">
      <formula1>"Välj typ av krav,Bör-krav,Ska-krav"</formula1>
    </dataValidation>
    <dataValidation type="list" allowBlank="1" showInputMessage="1" showErrorMessage="1" sqref="B149:C149" xr:uid="{00000000-0002-0000-0000-00000C000000}">
      <formula1>ResVarTja</formula1>
    </dataValidation>
    <dataValidation type="list" allowBlank="1" showInputMessage="1" showErrorMessage="1" sqref="N49:N68" xr:uid="{00000000-0002-0000-0000-00000E000000}">
      <formula1>TblEnhet</formula1>
    </dataValidation>
    <dataValidation type="list" allowBlank="1" showInputMessage="1" showErrorMessage="1" sqref="B74:J74" xr:uid="{00000000-0002-0000-0000-000011000000}">
      <formula1>TblGrundTilldeln</formula1>
    </dataValidation>
    <dataValidation type="list" allowBlank="1" showInputMessage="1" showErrorMessage="1" sqref="L49:L68" xr:uid="{00000000-0002-0000-0000-000026000000}">
      <formula1>ValBilaga</formula1>
    </dataValidation>
    <dataValidation type="list" allowBlank="1" showInputMessage="1" showErrorMessage="1" sqref="B40" xr:uid="{2E945AE7-6395-453B-8EEA-BC90EA3C95C4}">
      <formula1>TblAnbudsområde</formula1>
    </dataValidation>
    <dataValidation showInputMessage="1" showErrorMessage="1" sqref="B89:D89 B91:D94" xr:uid="{B91C1071-C32B-4DAB-A36A-0FC32B03A95D}"/>
    <dataValidation type="list" allowBlank="1" showInputMessage="1" showErrorMessage="1" sqref="E89:G89" xr:uid="{7E7215F9-5A0F-4709-B175-1B8522DA661B}">
      <formula1>TblSäkSkyddAvtal</formula1>
    </dataValidation>
    <dataValidation type="list" showInputMessage="1" showErrorMessage="1" sqref="B139:C148 B128:C137" xr:uid="{5ACE4736-6AC5-4F48-9D3E-B6E9C766C321}">
      <formula1>TblValdaVarTj</formula1>
    </dataValidation>
    <dataValidation type="list" allowBlank="1" showInputMessage="1" showErrorMessage="1" sqref="I34" xr:uid="{1A39ACA4-E648-4470-9D30-709EB208F3AA}">
      <formula1>",Ja,Nej"</formula1>
    </dataValidation>
    <dataValidation type="list" allowBlank="1" showInputMessage="1" showErrorMessage="1" sqref="E91:G94" xr:uid="{3127DB7E-1129-43F6-B203-359009EFE5EB}">
      <formula1>TblCertifieringar</formula1>
    </dataValidation>
    <dataValidation errorStyle="information" allowBlank="1" showErrorMessage="1" errorTitle="Fel" error="Ogiltigt datum._x000a_Datum anges i datumformatet ÅÅÅÅ-MM-DD och får inte vara senare än datumet &quot;Sista dag för avropssvar&quot;" promptTitle="Datum" prompt="Datum i datumformatet ÅÅÅÅ-MM-DD" sqref="G40" xr:uid="{2ECF22F7-6C9B-49C7-8FE5-6F3E8D1AC953}"/>
    <dataValidation type="list" allowBlank="1" showInputMessage="1" showErrorMessage="1" sqref="B97:D116" xr:uid="{E9B5900A-9F31-4754-AC17-A328986A6225}">
      <formula1>TblValdaVarTj</formula1>
    </dataValidation>
  </dataValidations>
  <pageMargins left="0.31496062992125984" right="0.31496062992125984" top="0.39370078740157483" bottom="0.39370078740157483" header="0.51181102362204722" footer="0.19685039370078741"/>
  <pageSetup paperSize="9" scale="72" fitToWidth="0" fitToHeight="0" pageOrder="overThenDown" orientation="landscape" r:id="rId1"/>
  <headerFooter alignWithMargins="0">
    <oddFooter>&amp;R&amp;P (&amp;N)</oddFooter>
  </headerFooter>
  <rowBreaks count="4" manualBreakCount="4">
    <brk id="25" min="1" max="28" man="1"/>
    <brk id="95" min="1" max="28" man="1"/>
    <brk id="116" min="1" max="28" man="1"/>
    <brk id="216" min="1" max="28" man="1"/>
  </rowBreaks>
  <colBreaks count="1" manualBreakCount="1">
    <brk id="15" max="1048575" man="1"/>
  </colBreaks>
  <legacyDrawing r:id="rId2"/>
  <extLst>
    <ext xmlns:x14="http://schemas.microsoft.com/office/spreadsheetml/2009/9/main" uri="{78C0D931-6437-407d-A8EE-F0AAD7539E65}">
      <x14:conditionalFormattings>
        <x14:conditionalFormatting xmlns:xm="http://schemas.microsoft.com/office/excel/2006/main">
          <x14:cfRule type="expression" priority="1" id="{E6AFBF9D-BB42-417F-9096-4503FF995CA7}">
            <xm:f>Information!$D$12&lt;&gt;"Ja"</xm:f>
            <x14:dxf>
              <font>
                <color theme="0"/>
              </font>
              <fill>
                <patternFill patternType="none">
                  <bgColor auto="1"/>
                </patternFill>
              </fill>
              <border>
                <left/>
                <right/>
                <top/>
                <bottom/>
                <vertical/>
                <horizontal/>
              </border>
            </x14:dxf>
          </x14:cfRule>
          <xm:sqref>A3:AF3</xm:sqref>
        </x14:conditionalFormatting>
        <x14:conditionalFormatting xmlns:xm="http://schemas.microsoft.com/office/excel/2006/main">
          <x14:cfRule type="expression" priority="4" id="{EEF9C388-DE4F-4695-A928-C3071F0FAF6B}">
            <xm:f>Information!$D$12&lt;&gt;"Ja"</xm:f>
            <x14:dxf>
              <font>
                <color theme="0"/>
              </font>
              <fill>
                <patternFill patternType="none">
                  <bgColor auto="1"/>
                </patternFill>
              </fill>
              <border>
                <left/>
                <right/>
                <top/>
                <bottom/>
                <vertical/>
                <horizontal/>
              </border>
            </x14:dxf>
          </x14:cfRule>
          <xm:sqref>A4:AZ999 A2:AZ2 AH3:AZ3</xm:sqref>
        </x14:conditionalFormatting>
        <x14:conditionalFormatting xmlns:xm="http://schemas.microsoft.com/office/excel/2006/main">
          <x14:cfRule type="expression" priority="1879" id="{00000000-000E-0000-0100-000007000000}">
            <xm:f>ISNUMBER(SEARCH("Ut2",Admin!$D$69))=TRUE</xm:f>
            <x14:dxf>
              <font>
                <color theme="0"/>
              </font>
              <fill>
                <patternFill>
                  <bgColor theme="0"/>
                </patternFill>
              </fill>
            </x14:dxf>
          </x14:cfRule>
          <xm:sqref>L150</xm:sqref>
        </x14:conditionalFormatting>
        <x14:conditionalFormatting xmlns:xm="http://schemas.microsoft.com/office/excel/2006/main">
          <x14:cfRule type="expression" priority="1877" id="{00000000-000E-0000-0100-000009000000}">
            <xm:f>ISNUMBER(SEARCH("1",Admin!$D$69))=TRUE</xm:f>
            <x14:dxf>
              <font>
                <color theme="0"/>
              </font>
            </x14:dxf>
          </x14:cfRule>
          <xm:sqref>M150:N150</xm:sqref>
        </x14:conditionalFormatting>
        <x14:conditionalFormatting xmlns:xm="http://schemas.microsoft.com/office/excel/2006/main">
          <x14:cfRule type="expression" priority="1876" id="{00000000-000E-0000-0100-00000A000000}">
            <xm:f>ISNUMBER(SEARCH("1",Admin!$D$69))=TRUE</xm:f>
            <x14:dxf>
              <font>
                <color theme="0"/>
              </font>
              <fill>
                <patternFill>
                  <bgColor theme="0"/>
                </patternFill>
              </fill>
              <border>
                <right/>
                <top/>
                <bottom/>
              </border>
            </x14:dxf>
          </x14:cfRule>
          <xm:sqref>M151:N151</xm:sqref>
        </x14:conditionalFormatting>
        <x14:conditionalFormatting xmlns:xm="http://schemas.microsoft.com/office/excel/2006/main">
          <x14:cfRule type="expression" priority="1880" id="{00000000-000E-0000-0100-000006000000}">
            <xm:f>ISNUMBER(SEARCH("1",Admin!$D$69))=TRUE</xm:f>
            <x14:dxf>
              <font>
                <strike val="0"/>
                <color theme="0"/>
              </font>
              <fill>
                <patternFill>
                  <bgColor theme="0"/>
                </patternFill>
              </fill>
              <border>
                <left/>
                <right/>
                <top/>
                <bottom/>
              </border>
            </x14:dxf>
          </x14:cfRule>
          <xm:sqref>T151:V151</xm:sqref>
        </x14:conditionalFormatting>
      </x14:conditionalFormattings>
    </ext>
    <ext xmlns:x14="http://schemas.microsoft.com/office/spreadsheetml/2009/9/main" uri="{CCE6A557-97BC-4b89-ADB6-D9C93CAAB3DF}">
      <x14:dataValidations xmlns:xm="http://schemas.microsoft.com/office/excel/2006/main" xWindow="179" yWindow="422" count="3">
        <x14:dataValidation type="list" allowBlank="1" showInputMessage="1" showErrorMessage="1" xr:uid="{00000000-0002-0000-0000-000027000000}">
          <x14:formula1>
            <xm:f>Admin!$F$57:$F$64</xm:f>
          </x14:formula1>
          <xm:sqref>D149:E149</xm:sqref>
        </x14:dataValidation>
        <x14:dataValidation type="list" allowBlank="1" showInputMessage="1" showErrorMessage="1" xr:uid="{6F22013D-4D5E-4920-974C-44A7BDCD835F}">
          <x14:formula1>
            <xm:f>Admin!$L$3:$L$24</xm:f>
          </x14:formula1>
          <xm:sqref>C49:E68</xm:sqref>
        </x14:dataValidation>
        <x14:dataValidation type="list" allowBlank="1" showInputMessage="1" showErrorMessage="1" xr:uid="{EE55ADBE-F0F6-488A-B7E5-7647157D7AC8}">
          <x14:formula1>
            <xm:f>Admin!$K$127:$K$178</xm:f>
          </x14:formula1>
          <xm:sqref>E97:H116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0E0C9-4C8E-49F6-9A7E-595CB8C58FF2}">
  <dimension ref="A1:AT259"/>
  <sheetViews>
    <sheetView showGridLines="0" zoomScaleNormal="100" zoomScalePageLayoutView="70" workbookViewId="0">
      <selection activeCell="B9" sqref="B9:G9"/>
    </sheetView>
  </sheetViews>
  <sheetFormatPr defaultColWidth="9.1796875" defaultRowHeight="12.5" x14ac:dyDescent="0.25"/>
  <cols>
    <col min="1" max="1" width="4.1796875" style="185" customWidth="1"/>
    <col min="2" max="9" width="10.26953125" style="25" customWidth="1"/>
    <col min="10" max="11" width="11" style="25" customWidth="1"/>
    <col min="12" max="12" width="16" style="25" customWidth="1"/>
    <col min="13" max="13" width="9.54296875" style="25" customWidth="1"/>
    <col min="14" max="14" width="13" style="25" customWidth="1"/>
    <col min="15" max="15" width="9.54296875" style="25" customWidth="1"/>
    <col min="16" max="16" width="23.81640625" style="25" customWidth="1"/>
    <col min="17" max="18" width="19.1796875" style="25" customWidth="1"/>
    <col min="19" max="19" width="10.26953125" style="25" customWidth="1"/>
    <col min="20" max="22" width="9.54296875" style="25" customWidth="1"/>
    <col min="23" max="23" width="14.7265625" style="25" customWidth="1"/>
    <col min="24" max="25" width="8.7265625" style="25" customWidth="1"/>
    <col min="26" max="26" width="8.54296875" style="25" customWidth="1"/>
    <col min="27" max="28" width="9.1796875" style="25" hidden="1" customWidth="1"/>
    <col min="29" max="29" width="12.54296875" style="25" hidden="1" customWidth="1"/>
    <col min="30" max="32" width="8.453125" style="25" hidden="1" customWidth="1"/>
    <col min="33" max="33" width="9.7265625" style="25" hidden="1" customWidth="1"/>
    <col min="34" max="34" width="12.26953125" style="25" hidden="1" customWidth="1"/>
    <col min="35" max="35" width="8.453125" style="25" customWidth="1"/>
    <col min="36" max="37" width="7.7265625" style="25" customWidth="1"/>
    <col min="38" max="39" width="8.7265625" style="25" customWidth="1"/>
    <col min="40" max="40" width="7.7265625" style="25" customWidth="1"/>
    <col min="41" max="43" width="9.1796875" style="25" customWidth="1"/>
    <col min="44" max="44" width="10.453125" style="25" customWidth="1"/>
    <col min="45" max="50" width="9.1796875" style="25" customWidth="1"/>
    <col min="51" max="16384" width="9.1796875" style="25"/>
  </cols>
  <sheetData>
    <row r="1" spans="1:46" ht="17.5" x14ac:dyDescent="0.25">
      <c r="B1" s="804" t="str">
        <f>IF(Information!D13="","Om ingen text finns - välj utvärderingsmodell i fliken ""Information""","")</f>
        <v>Om ingen text finns - välj utvärderingsmodell i fliken "Information"</v>
      </c>
    </row>
    <row r="2" spans="1:46" ht="13" x14ac:dyDescent="0.25">
      <c r="G2" s="26"/>
      <c r="J2" s="41"/>
      <c r="M2" s="49"/>
      <c r="O2" s="22" t="str">
        <f>"Avrop nr: "&amp;B15</f>
        <v xml:space="preserve">Avrop nr: </v>
      </c>
      <c r="W2" s="22" t="str">
        <f>"Avrop nr: "&amp;B15</f>
        <v xml:space="preserve">Avrop nr: </v>
      </c>
      <c r="AC2" s="22"/>
      <c r="AH2" s="52"/>
      <c r="AI2" s="52"/>
      <c r="AJ2" s="52"/>
      <c r="AK2" s="52"/>
      <c r="AL2" s="52"/>
      <c r="AM2" s="52"/>
      <c r="AN2" s="52"/>
      <c r="AO2" s="52"/>
      <c r="AP2" s="52"/>
      <c r="AQ2" s="52"/>
      <c r="AR2" s="52"/>
      <c r="AS2" s="52"/>
      <c r="AT2" s="52"/>
    </row>
    <row r="3" spans="1:46" ht="26.25" customHeight="1" x14ac:dyDescent="0.25">
      <c r="B3" s="618" t="s">
        <v>69</v>
      </c>
      <c r="C3" s="618"/>
      <c r="D3" s="619"/>
      <c r="E3" s="619"/>
      <c r="P3" s="618" t="s">
        <v>70</v>
      </c>
      <c r="Q3" s="620"/>
      <c r="R3" s="619"/>
      <c r="T3" s="621" t="str">
        <f>IF(LarmStatus,"Minst ett av de obligatoriska kraven är inte ifyllda eller besvarade med Nej. Fel på rad "&amp;AG3&amp;".","")</f>
        <v>Minst ett av de obligatoriska kraven är inte ifyllda eller besvarade med Nej. Fel på rad 14.</v>
      </c>
      <c r="U3" s="621"/>
      <c r="V3" s="621"/>
      <c r="W3" s="621"/>
      <c r="X3" s="26"/>
      <c r="Y3" s="26"/>
      <c r="Z3" s="26"/>
      <c r="AB3" s="26"/>
      <c r="AD3" s="58"/>
      <c r="AG3" s="25">
        <f>MATCH(TRUE(),AH4:AH999,0)</f>
        <v>14</v>
      </c>
      <c r="AH3" s="26" t="b">
        <f>OR(AH4:AH894)</f>
        <v>1</v>
      </c>
    </row>
    <row r="4" spans="1:46" ht="32.25" customHeight="1" x14ac:dyDescent="0.45">
      <c r="B4" s="622" t="s">
        <v>95</v>
      </c>
      <c r="C4" s="623"/>
      <c r="D4" s="623"/>
      <c r="E4" s="623"/>
      <c r="F4" s="623"/>
      <c r="G4" s="623"/>
      <c r="H4" s="623"/>
      <c r="I4" s="623"/>
      <c r="J4" s="639" t="s">
        <v>348</v>
      </c>
      <c r="K4" s="640"/>
      <c r="L4" s="640"/>
      <c r="M4" s="640"/>
      <c r="N4" s="640"/>
      <c r="O4" s="641"/>
      <c r="P4" s="626" t="s">
        <v>862</v>
      </c>
      <c r="Q4" s="626"/>
      <c r="R4" s="626"/>
      <c r="S4" s="626"/>
      <c r="T4" s="626"/>
      <c r="U4" s="626"/>
      <c r="V4" s="626"/>
      <c r="W4" s="627"/>
      <c r="Z4" s="27"/>
    </row>
    <row r="5" spans="1:46" ht="63" customHeight="1" x14ac:dyDescent="0.25">
      <c r="B5" s="624"/>
      <c r="C5" s="625"/>
      <c r="D5" s="625"/>
      <c r="E5" s="625"/>
      <c r="F5" s="625"/>
      <c r="G5" s="625"/>
      <c r="H5" s="625"/>
      <c r="I5" s="625"/>
      <c r="J5" s="642" t="s">
        <v>618</v>
      </c>
      <c r="K5" s="643"/>
      <c r="L5" s="643"/>
      <c r="M5" s="643"/>
      <c r="N5" s="643"/>
      <c r="O5" s="644"/>
      <c r="P5" s="628"/>
      <c r="Q5" s="628"/>
      <c r="R5" s="628"/>
      <c r="S5" s="628"/>
      <c r="T5" s="628"/>
      <c r="U5" s="628"/>
      <c r="V5" s="628"/>
      <c r="W5" s="629"/>
      <c r="AB5" s="1"/>
      <c r="AC5" s="29"/>
      <c r="AD5" s="29"/>
      <c r="AE5" s="29"/>
      <c r="AF5" s="29"/>
    </row>
    <row r="6" spans="1:46" ht="26.25" customHeight="1" x14ac:dyDescent="0.25">
      <c r="B6" s="634" t="s">
        <v>134</v>
      </c>
      <c r="C6" s="634"/>
      <c r="D6" s="634"/>
      <c r="E6" s="634"/>
      <c r="F6" s="634"/>
      <c r="G6" s="634"/>
      <c r="H6" s="634"/>
      <c r="I6" s="634"/>
      <c r="J6" s="636" t="s">
        <v>611</v>
      </c>
      <c r="K6" s="637"/>
      <c r="L6" s="637"/>
      <c r="M6" s="637"/>
      <c r="N6" s="637"/>
      <c r="O6" s="638"/>
      <c r="P6" s="26"/>
      <c r="Q6" s="6"/>
      <c r="R6" s="6"/>
      <c r="S6" s="6"/>
      <c r="T6" s="6"/>
      <c r="U6" s="6"/>
      <c r="V6" s="6"/>
      <c r="W6" s="6"/>
      <c r="AB6" s="1"/>
      <c r="AC6" s="29"/>
      <c r="AD6" s="29"/>
      <c r="AE6" s="29"/>
      <c r="AF6" s="29"/>
    </row>
    <row r="7" spans="1:46" ht="18" customHeight="1" x14ac:dyDescent="0.25">
      <c r="B7" s="635" t="s">
        <v>68</v>
      </c>
      <c r="C7" s="635"/>
      <c r="D7" s="635"/>
      <c r="E7" s="635"/>
      <c r="F7" s="635"/>
      <c r="G7" s="635"/>
      <c r="H7" s="635"/>
      <c r="I7" s="635"/>
      <c r="J7" s="636"/>
      <c r="K7" s="637"/>
      <c r="L7" s="637"/>
      <c r="M7" s="637"/>
      <c r="N7" s="637"/>
      <c r="O7" s="638"/>
      <c r="P7" s="28" t="s">
        <v>29</v>
      </c>
      <c r="Q7" s="6"/>
      <c r="R7" s="6"/>
      <c r="S7" s="6"/>
      <c r="T7" s="6"/>
      <c r="U7" s="6"/>
      <c r="V7" s="6"/>
      <c r="W7" s="6"/>
      <c r="AB7" s="1"/>
      <c r="AC7" s="29"/>
      <c r="AD7" s="29"/>
      <c r="AE7" s="29"/>
      <c r="AF7" s="29"/>
    </row>
    <row r="8" spans="1:46" ht="27.75" customHeight="1" x14ac:dyDescent="0.25">
      <c r="B8" s="630" t="s">
        <v>6</v>
      </c>
      <c r="C8" s="631"/>
      <c r="D8" s="631"/>
      <c r="E8" s="631"/>
      <c r="F8" s="631"/>
      <c r="G8" s="631"/>
      <c r="H8" s="630" t="s">
        <v>30</v>
      </c>
      <c r="I8" s="632"/>
      <c r="J8" s="645" t="str">
        <f>IFERROR(INDEX(Admin!$K$67:$K$69,MATCH('1 Spec. - 2. Relativ viktning'!$B$40,Admin!$J$67:$J$69,0)),"XXXX")</f>
        <v>XXXX</v>
      </c>
      <c r="K8" s="646"/>
      <c r="L8" s="646"/>
      <c r="M8" s="646"/>
      <c r="N8" s="646"/>
      <c r="O8" s="647"/>
      <c r="P8" s="633" t="s">
        <v>866</v>
      </c>
      <c r="Q8" s="633"/>
      <c r="R8" s="633"/>
      <c r="S8" s="633"/>
      <c r="T8" s="633"/>
      <c r="U8" s="633"/>
      <c r="V8" s="633" t="s">
        <v>874</v>
      </c>
      <c r="W8" s="633"/>
      <c r="AB8" s="1"/>
      <c r="AC8" s="29"/>
      <c r="AD8" s="29"/>
      <c r="AE8" s="29"/>
      <c r="AF8" s="29"/>
    </row>
    <row r="9" spans="1:46" ht="19.5" customHeight="1" x14ac:dyDescent="0.25">
      <c r="B9" s="690"/>
      <c r="C9" s="691"/>
      <c r="D9" s="691"/>
      <c r="E9" s="691"/>
      <c r="F9" s="691"/>
      <c r="G9" s="691"/>
      <c r="H9" s="690"/>
      <c r="I9" s="692"/>
      <c r="J9" s="757" t="s">
        <v>614</v>
      </c>
      <c r="K9" s="758"/>
      <c r="L9" s="758"/>
      <c r="M9" s="758"/>
      <c r="N9" s="758"/>
      <c r="O9" s="759"/>
      <c r="P9" s="765"/>
      <c r="Q9" s="765"/>
      <c r="R9" s="765"/>
      <c r="S9" s="765"/>
      <c r="T9" s="765"/>
      <c r="U9" s="765"/>
      <c r="V9" s="652"/>
      <c r="W9" s="652"/>
      <c r="AB9" s="1"/>
      <c r="AC9" s="29"/>
      <c r="AD9" s="29"/>
      <c r="AE9" s="29"/>
      <c r="AF9" s="29"/>
    </row>
    <row r="10" spans="1:46" s="29" customFormat="1" ht="27.75" customHeight="1" x14ac:dyDescent="0.25">
      <c r="A10" s="186"/>
      <c r="B10" s="595" t="s">
        <v>7</v>
      </c>
      <c r="C10" s="595"/>
      <c r="D10" s="595"/>
      <c r="E10" s="595" t="s">
        <v>5</v>
      </c>
      <c r="F10" s="595"/>
      <c r="G10" s="595"/>
      <c r="H10" s="595" t="s">
        <v>52</v>
      </c>
      <c r="I10" s="595"/>
      <c r="J10" s="760" t="s">
        <v>879</v>
      </c>
      <c r="K10" s="761"/>
      <c r="L10" s="761"/>
      <c r="M10" s="761"/>
      <c r="N10" s="761"/>
      <c r="O10" s="762"/>
      <c r="P10" s="633" t="s">
        <v>867</v>
      </c>
      <c r="Q10" s="633"/>
      <c r="R10" s="633"/>
      <c r="S10" s="633"/>
      <c r="T10" s="633" t="s">
        <v>873</v>
      </c>
      <c r="U10" s="633"/>
      <c r="V10" s="633"/>
      <c r="W10" s="633"/>
      <c r="AB10" s="1"/>
    </row>
    <row r="11" spans="1:46" ht="19.5" customHeight="1" x14ac:dyDescent="0.25">
      <c r="B11" s="594"/>
      <c r="C11" s="594"/>
      <c r="D11" s="594"/>
      <c r="E11" s="594"/>
      <c r="F11" s="594"/>
      <c r="G11" s="594"/>
      <c r="H11" s="594"/>
      <c r="I11" s="594"/>
      <c r="P11" s="652"/>
      <c r="Q11" s="652"/>
      <c r="R11" s="652"/>
      <c r="S11" s="652"/>
      <c r="T11" s="652"/>
      <c r="U11" s="652"/>
      <c r="V11" s="652"/>
      <c r="W11" s="652"/>
      <c r="AB11" s="1"/>
      <c r="AC11" s="29"/>
      <c r="AD11" s="29"/>
      <c r="AE11" s="29"/>
      <c r="AF11" s="29"/>
    </row>
    <row r="12" spans="1:46" ht="27.75" customHeight="1" x14ac:dyDescent="0.25">
      <c r="B12" s="595" t="s">
        <v>51</v>
      </c>
      <c r="C12" s="595"/>
      <c r="D12" s="595"/>
      <c r="E12" s="595" t="s">
        <v>1</v>
      </c>
      <c r="F12" s="595"/>
      <c r="G12" s="595"/>
      <c r="H12" s="595" t="s">
        <v>2</v>
      </c>
      <c r="I12" s="595"/>
      <c r="P12" s="633" t="s">
        <v>868</v>
      </c>
      <c r="Q12" s="633"/>
      <c r="R12" s="633"/>
      <c r="S12" s="610"/>
      <c r="T12" s="633" t="s">
        <v>872</v>
      </c>
      <c r="U12" s="633"/>
      <c r="V12" s="633" t="s">
        <v>871</v>
      </c>
      <c r="W12" s="633"/>
      <c r="AB12" s="1"/>
      <c r="AC12" s="29"/>
      <c r="AD12" s="29"/>
      <c r="AE12" s="29"/>
      <c r="AF12" s="29"/>
    </row>
    <row r="13" spans="1:46" ht="19.5" customHeight="1" x14ac:dyDescent="0.25">
      <c r="B13" s="594"/>
      <c r="C13" s="594"/>
      <c r="D13" s="594"/>
      <c r="E13" s="594"/>
      <c r="F13" s="594"/>
      <c r="G13" s="594"/>
      <c r="H13" s="594"/>
      <c r="I13" s="594"/>
      <c r="P13" s="652"/>
      <c r="Q13" s="652"/>
      <c r="R13" s="652"/>
      <c r="S13" s="657"/>
      <c r="T13" s="652"/>
      <c r="U13" s="652"/>
      <c r="V13" s="652"/>
      <c r="W13" s="652"/>
      <c r="AB13" s="1"/>
      <c r="AC13" s="29"/>
      <c r="AD13" s="29"/>
      <c r="AE13" s="29"/>
      <c r="AF13" s="29"/>
    </row>
    <row r="14" spans="1:46" ht="27.75" customHeight="1" x14ac:dyDescent="0.25">
      <c r="B14" s="595" t="s">
        <v>107</v>
      </c>
      <c r="C14" s="595"/>
      <c r="D14" s="595"/>
      <c r="E14" s="630" t="s">
        <v>3</v>
      </c>
      <c r="F14" s="631"/>
      <c r="G14" s="631"/>
      <c r="H14" s="631"/>
      <c r="I14" s="632"/>
      <c r="P14" s="610" t="s">
        <v>869</v>
      </c>
      <c r="Q14" s="611"/>
      <c r="R14" s="611"/>
      <c r="S14" s="611"/>
      <c r="T14" s="610" t="s">
        <v>870</v>
      </c>
      <c r="U14" s="611"/>
      <c r="V14" s="611"/>
      <c r="W14" s="672"/>
      <c r="AB14" s="1"/>
      <c r="AC14" s="29"/>
      <c r="AD14" s="29"/>
      <c r="AE14" s="29"/>
      <c r="AF14" s="29"/>
    </row>
    <row r="15" spans="1:46" ht="19.5" customHeight="1" x14ac:dyDescent="0.25">
      <c r="B15" s="594"/>
      <c r="C15" s="594"/>
      <c r="D15" s="594"/>
      <c r="E15" s="690" t="s">
        <v>0</v>
      </c>
      <c r="F15" s="691"/>
      <c r="G15" s="691"/>
      <c r="H15" s="691"/>
      <c r="I15" s="692"/>
      <c r="P15" s="673"/>
      <c r="Q15" s="674"/>
      <c r="R15" s="674"/>
      <c r="S15" s="674"/>
      <c r="T15" s="673"/>
      <c r="U15" s="674"/>
      <c r="V15" s="674"/>
      <c r="W15" s="675"/>
      <c r="AB15" s="1"/>
      <c r="AC15" s="29"/>
      <c r="AD15" s="29"/>
      <c r="AE15" s="29"/>
      <c r="AF15" s="29"/>
    </row>
    <row r="16" spans="1:46" ht="27.75" customHeight="1" x14ac:dyDescent="0.25">
      <c r="B16" s="631"/>
      <c r="C16" s="631"/>
      <c r="D16" s="631"/>
      <c r="E16" s="631"/>
      <c r="F16" s="631"/>
      <c r="G16" s="631"/>
      <c r="H16" s="631"/>
      <c r="I16" s="631"/>
      <c r="J16" s="41"/>
      <c r="P16" s="610" t="s">
        <v>705</v>
      </c>
      <c r="Q16" s="611"/>
      <c r="R16" s="672"/>
      <c r="S16" s="610" t="s">
        <v>610</v>
      </c>
      <c r="T16" s="611"/>
      <c r="U16" s="611"/>
      <c r="V16" s="611"/>
      <c r="W16" s="672"/>
      <c r="AB16" s="1"/>
      <c r="AC16" s="29"/>
      <c r="AD16" s="29"/>
      <c r="AE16" s="29"/>
      <c r="AF16" s="29"/>
    </row>
    <row r="17" spans="2:34" ht="19.5" customHeight="1" x14ac:dyDescent="0.25">
      <c r="B17" s="653"/>
      <c r="C17" s="653"/>
      <c r="D17" s="653"/>
      <c r="E17" s="653" t="s">
        <v>0</v>
      </c>
      <c r="F17" s="653"/>
      <c r="G17" s="653"/>
      <c r="H17" s="653"/>
      <c r="I17" s="653"/>
      <c r="P17" s="657"/>
      <c r="Q17" s="658"/>
      <c r="R17" s="659"/>
      <c r="S17" s="654"/>
      <c r="T17" s="655"/>
      <c r="U17" s="655"/>
      <c r="V17" s="655"/>
      <c r="W17" s="656"/>
      <c r="AB17" s="1"/>
      <c r="AC17" s="29"/>
      <c r="AD17" s="29"/>
      <c r="AE17" s="29"/>
      <c r="AF17" s="29"/>
      <c r="AH17" s="59" t="b">
        <f>P17=""</f>
        <v>1</v>
      </c>
    </row>
    <row r="18" spans="2:34" ht="19.5" customHeight="1" x14ac:dyDescent="0.25">
      <c r="B18" s="225"/>
      <c r="C18" s="225"/>
      <c r="D18" s="225"/>
      <c r="E18" s="225"/>
      <c r="F18" s="225"/>
      <c r="G18" s="225"/>
      <c r="H18" s="225"/>
      <c r="I18" s="225"/>
      <c r="P18" s="226"/>
      <c r="Q18" s="226"/>
      <c r="R18" s="226"/>
      <c r="S18" s="224"/>
      <c r="T18" s="224"/>
      <c r="U18" s="224"/>
      <c r="V18" s="224"/>
      <c r="W18" s="224"/>
      <c r="AB18" s="1"/>
      <c r="AC18" s="29"/>
      <c r="AD18" s="29"/>
      <c r="AE18" s="29"/>
      <c r="AF18" s="29"/>
      <c r="AH18" s="59"/>
    </row>
    <row r="19" spans="2:34" ht="17.25" customHeight="1" x14ac:dyDescent="0.25">
      <c r="B19" s="26" t="s">
        <v>342</v>
      </c>
      <c r="P19" s="26" t="s">
        <v>343</v>
      </c>
      <c r="AB19" s="1"/>
      <c r="AC19" s="29"/>
      <c r="AD19" s="29"/>
      <c r="AE19" s="29"/>
      <c r="AF19" s="29"/>
    </row>
    <row r="20" spans="2:34" ht="12.75" customHeight="1" x14ac:dyDescent="0.25">
      <c r="B20" s="526" t="s">
        <v>672</v>
      </c>
      <c r="C20" s="665"/>
      <c r="D20" s="665"/>
      <c r="E20" s="665"/>
      <c r="F20" s="665"/>
      <c r="G20" s="665"/>
      <c r="H20" s="665"/>
      <c r="I20" s="666"/>
      <c r="P20" s="492" t="s">
        <v>673</v>
      </c>
      <c r="Q20" s="680"/>
      <c r="R20" s="680"/>
      <c r="S20" s="680"/>
      <c r="T20" s="680"/>
      <c r="U20" s="680"/>
      <c r="V20" s="680"/>
      <c r="W20" s="681"/>
      <c r="AB20" s="1"/>
      <c r="AC20" s="29"/>
      <c r="AD20" s="29"/>
      <c r="AE20" s="29"/>
      <c r="AF20" s="29"/>
    </row>
    <row r="21" spans="2:34" ht="12.75" customHeight="1" x14ac:dyDescent="0.25">
      <c r="B21" s="667"/>
      <c r="C21" s="510"/>
      <c r="D21" s="510"/>
      <c r="E21" s="510"/>
      <c r="F21" s="510"/>
      <c r="G21" s="510"/>
      <c r="H21" s="510"/>
      <c r="I21" s="668"/>
      <c r="P21" s="682"/>
      <c r="Q21" s="495"/>
      <c r="R21" s="495"/>
      <c r="S21" s="495"/>
      <c r="T21" s="495"/>
      <c r="U21" s="495"/>
      <c r="V21" s="495"/>
      <c r="W21" s="683"/>
      <c r="AB21" s="1"/>
      <c r="AC21" s="29"/>
      <c r="AD21" s="29"/>
      <c r="AE21" s="29"/>
      <c r="AF21" s="29"/>
    </row>
    <row r="22" spans="2:34" ht="12.75" customHeight="1" x14ac:dyDescent="0.25">
      <c r="B22" s="667"/>
      <c r="C22" s="510"/>
      <c r="D22" s="510"/>
      <c r="E22" s="510"/>
      <c r="F22" s="510"/>
      <c r="G22" s="510"/>
      <c r="H22" s="510"/>
      <c r="I22" s="668"/>
      <c r="P22" s="682"/>
      <c r="Q22" s="495"/>
      <c r="R22" s="495"/>
      <c r="S22" s="495"/>
      <c r="T22" s="495"/>
      <c r="U22" s="495"/>
      <c r="V22" s="495"/>
      <c r="W22" s="683"/>
      <c r="AB22" s="1"/>
      <c r="AC22" s="29"/>
      <c r="AD22" s="29"/>
      <c r="AE22" s="29"/>
      <c r="AF22" s="29"/>
    </row>
    <row r="23" spans="2:34" ht="12.75" customHeight="1" x14ac:dyDescent="0.25">
      <c r="B23" s="667"/>
      <c r="C23" s="510"/>
      <c r="D23" s="510"/>
      <c r="E23" s="510"/>
      <c r="F23" s="510"/>
      <c r="G23" s="510"/>
      <c r="H23" s="510"/>
      <c r="I23" s="668"/>
      <c r="P23" s="682"/>
      <c r="Q23" s="495"/>
      <c r="R23" s="495"/>
      <c r="S23" s="495"/>
      <c r="T23" s="495"/>
      <c r="U23" s="495"/>
      <c r="V23" s="495"/>
      <c r="W23" s="683"/>
      <c r="AB23" s="1"/>
      <c r="AC23" s="29"/>
      <c r="AD23" s="29"/>
      <c r="AE23" s="29"/>
      <c r="AF23" s="29"/>
    </row>
    <row r="24" spans="2:34" ht="94.5" customHeight="1" x14ac:dyDescent="0.25">
      <c r="B24" s="669"/>
      <c r="C24" s="670"/>
      <c r="D24" s="670"/>
      <c r="E24" s="670"/>
      <c r="F24" s="670"/>
      <c r="G24" s="670"/>
      <c r="H24" s="670"/>
      <c r="I24" s="671"/>
      <c r="P24" s="684"/>
      <c r="Q24" s="685"/>
      <c r="R24" s="685"/>
      <c r="S24" s="685"/>
      <c r="T24" s="685"/>
      <c r="U24" s="685"/>
      <c r="V24" s="685"/>
      <c r="W24" s="686"/>
      <c r="AB24" s="1"/>
      <c r="AC24" s="29"/>
      <c r="AD24" s="29"/>
      <c r="AE24" s="29"/>
      <c r="AF24" s="29"/>
    </row>
    <row r="25" spans="2:34" ht="89.25" customHeight="1" x14ac:dyDescent="0.25">
      <c r="B25" s="29"/>
      <c r="C25" s="29"/>
      <c r="D25" s="29"/>
      <c r="E25" s="29"/>
      <c r="F25" s="29"/>
      <c r="G25" s="29"/>
      <c r="H25" s="29"/>
      <c r="I25" s="29"/>
      <c r="AB25" s="1"/>
      <c r="AC25" s="29"/>
      <c r="AD25" s="29"/>
      <c r="AE25" s="29"/>
      <c r="AF25" s="29"/>
    </row>
    <row r="26" spans="2:34" ht="42" customHeight="1" x14ac:dyDescent="0.25">
      <c r="B26" s="60"/>
      <c r="C26" s="38"/>
      <c r="D26" s="38"/>
      <c r="E26" s="38"/>
      <c r="F26" s="38"/>
      <c r="G26" s="38"/>
      <c r="H26" s="38"/>
      <c r="P26" s="26" t="s">
        <v>612</v>
      </c>
    </row>
    <row r="27" spans="2:34" ht="55.5" customHeight="1" x14ac:dyDescent="0.3">
      <c r="B27" s="45" t="s">
        <v>339</v>
      </c>
      <c r="P27" s="676" t="s">
        <v>613</v>
      </c>
      <c r="Q27" s="677"/>
      <c r="R27" s="677"/>
      <c r="S27" s="677"/>
      <c r="T27" s="677"/>
      <c r="U27" s="677"/>
      <c r="V27" s="677"/>
      <c r="W27" s="678"/>
      <c r="AB27" s="1"/>
      <c r="AC27" s="29"/>
      <c r="AD27" s="29"/>
      <c r="AE27" s="29"/>
      <c r="AF27" s="29"/>
    </row>
    <row r="28" spans="2:34" ht="115.5" customHeight="1" x14ac:dyDescent="0.25">
      <c r="B28" s="663"/>
      <c r="C28" s="679"/>
      <c r="D28" s="679"/>
      <c r="E28" s="679"/>
      <c r="F28" s="679"/>
      <c r="G28" s="679"/>
      <c r="H28" s="679"/>
      <c r="I28" s="679"/>
      <c r="P28" s="687"/>
      <c r="Q28" s="688"/>
      <c r="R28" s="688"/>
      <c r="S28" s="688"/>
      <c r="T28" s="688"/>
      <c r="U28" s="688"/>
      <c r="V28" s="688"/>
      <c r="W28" s="689"/>
      <c r="AB28" s="1"/>
      <c r="AC28" s="29"/>
      <c r="AD28" s="29"/>
      <c r="AE28" s="29"/>
      <c r="AF28" s="29"/>
    </row>
    <row r="29" spans="2:34" ht="17.25" customHeight="1" x14ac:dyDescent="0.25">
      <c r="B29" s="60"/>
      <c r="C29" s="38"/>
      <c r="D29" s="38"/>
      <c r="E29" s="38"/>
      <c r="F29" s="38"/>
      <c r="G29" s="38"/>
      <c r="H29" s="38"/>
    </row>
    <row r="30" spans="2:34" ht="27.75" customHeight="1" x14ac:dyDescent="0.25">
      <c r="B30" s="650" t="s">
        <v>602</v>
      </c>
      <c r="C30" s="650"/>
      <c r="D30" s="650" t="s">
        <v>603</v>
      </c>
      <c r="E30" s="650"/>
      <c r="G30" s="491" t="s">
        <v>83</v>
      </c>
      <c r="H30" s="491"/>
      <c r="I30" s="491"/>
    </row>
    <row r="31" spans="2:34" ht="30" customHeight="1" x14ac:dyDescent="0.25">
      <c r="B31" s="648"/>
      <c r="C31" s="649"/>
      <c r="D31" s="664"/>
      <c r="E31" s="664"/>
      <c r="G31" s="663"/>
      <c r="H31" s="663"/>
      <c r="I31" s="663"/>
    </row>
    <row r="32" spans="2:34" ht="12.75" customHeight="1" x14ac:dyDescent="0.25"/>
    <row r="33" spans="2:27" ht="27.75" customHeight="1" x14ac:dyDescent="0.25">
      <c r="B33" s="650" t="s">
        <v>46</v>
      </c>
      <c r="C33" s="650"/>
      <c r="D33" s="650" t="s">
        <v>47</v>
      </c>
      <c r="E33" s="650"/>
      <c r="G33" s="651" t="s">
        <v>656</v>
      </c>
      <c r="H33" s="651"/>
      <c r="I33" s="651"/>
    </row>
    <row r="34" spans="2:27" ht="30" customHeight="1" x14ac:dyDescent="0.25">
      <c r="B34" s="648"/>
      <c r="C34" s="649"/>
      <c r="D34" s="662"/>
      <c r="E34" s="662"/>
      <c r="G34" s="660" t="s">
        <v>655</v>
      </c>
      <c r="H34" s="661"/>
      <c r="I34" s="250"/>
      <c r="P34" s="61"/>
      <c r="Q34" s="61"/>
      <c r="R34" s="61"/>
    </row>
    <row r="35" spans="2:27" ht="12.75" customHeight="1" x14ac:dyDescent="0.25">
      <c r="F35" s="41"/>
      <c r="G35" s="41"/>
      <c r="H35" s="41"/>
      <c r="I35" s="41"/>
      <c r="J35" s="41"/>
      <c r="K35" s="41"/>
    </row>
    <row r="36" spans="2:27" ht="27.75" customHeight="1" x14ac:dyDescent="0.25">
      <c r="B36" s="650" t="s">
        <v>604</v>
      </c>
      <c r="C36" s="650"/>
      <c r="D36" s="650" t="s">
        <v>605</v>
      </c>
      <c r="E36" s="650"/>
      <c r="G36" s="650" t="s">
        <v>670</v>
      </c>
      <c r="H36" s="650"/>
      <c r="J36"/>
      <c r="K36"/>
    </row>
    <row r="37" spans="2:27" ht="30" customHeight="1" x14ac:dyDescent="0.25">
      <c r="B37" s="648"/>
      <c r="C37" s="649"/>
      <c r="D37" s="648"/>
      <c r="E37" s="649"/>
      <c r="G37" s="648"/>
      <c r="H37" s="649"/>
      <c r="J37"/>
      <c r="K37"/>
      <c r="P37" s="61"/>
      <c r="Q37" s="61"/>
      <c r="R37" s="61"/>
    </row>
    <row r="38" spans="2:27" ht="12.75" customHeight="1" x14ac:dyDescent="0.25">
      <c r="B38" s="35"/>
      <c r="C38" s="35"/>
      <c r="D38" s="35"/>
      <c r="E38" s="35"/>
      <c r="F38" s="35"/>
      <c r="G38" s="35"/>
      <c r="H38" s="35"/>
      <c r="I38" s="35"/>
      <c r="J38"/>
      <c r="K38"/>
    </row>
    <row r="39" spans="2:27" ht="30" customHeight="1" x14ac:dyDescent="0.25">
      <c r="B39" s="449" t="s">
        <v>619</v>
      </c>
      <c r="C39" s="450"/>
      <c r="D39" s="450"/>
      <c r="E39" s="451"/>
      <c r="F39" s="35"/>
      <c r="G39" s="455" t="s">
        <v>863</v>
      </c>
      <c r="H39" s="456"/>
      <c r="I39" s="457"/>
      <c r="J39"/>
      <c r="K39"/>
      <c r="L39" s="231"/>
      <c r="M39" s="231"/>
      <c r="N39" s="231"/>
    </row>
    <row r="40" spans="2:27" ht="30" customHeight="1" x14ac:dyDescent="0.25">
      <c r="B40" s="452" t="s">
        <v>619</v>
      </c>
      <c r="C40" s="453"/>
      <c r="D40" s="453"/>
      <c r="E40" s="454"/>
      <c r="F40" s="35"/>
      <c r="G40" s="458" t="str">
        <f>IFERROR(INDEX(Admin!$N$67:$N$69,MATCH('1 Spec. - 2. Relativ viktning'!$B$40,Admin!$M$67:$M$69,0)),"")</f>
        <v/>
      </c>
      <c r="H40" s="459"/>
      <c r="I40" s="460"/>
      <c r="J40"/>
      <c r="K40"/>
      <c r="L40" s="232"/>
      <c r="M40" s="232"/>
      <c r="N40" s="232"/>
      <c r="P40" s="229"/>
      <c r="Q40" s="229"/>
      <c r="R40" s="229"/>
      <c r="V40" s="41"/>
    </row>
    <row r="41" spans="2:27" ht="31.5" hidden="1" customHeight="1" x14ac:dyDescent="0.25">
      <c r="B41" s="185"/>
      <c r="C41" s="185"/>
      <c r="D41" s="185"/>
      <c r="E41" s="185"/>
      <c r="F41" s="35"/>
      <c r="G41" s="185"/>
      <c r="H41" s="185"/>
      <c r="I41" s="185"/>
      <c r="J41"/>
      <c r="K41"/>
      <c r="L41" s="29"/>
      <c r="M41" s="29"/>
      <c r="N41" s="29"/>
    </row>
    <row r="42" spans="2:27" ht="12.75" customHeight="1" x14ac:dyDescent="0.25">
      <c r="B42" s="185"/>
      <c r="C42" s="185"/>
      <c r="D42" s="185"/>
      <c r="E42" s="185"/>
      <c r="F42" s="35"/>
      <c r="G42" s="185"/>
      <c r="H42" s="185"/>
      <c r="I42" s="185"/>
      <c r="J42"/>
      <c r="K42"/>
    </row>
    <row r="43" spans="2:27" ht="11.25" customHeight="1" x14ac:dyDescent="0.25">
      <c r="B43"/>
      <c r="C43"/>
      <c r="D43"/>
      <c r="E43"/>
      <c r="F43"/>
      <c r="G43"/>
      <c r="H43"/>
      <c r="I43"/>
      <c r="J43"/>
      <c r="K43"/>
      <c r="L43" s="197"/>
      <c r="M43" s="197"/>
      <c r="N43" s="197"/>
    </row>
    <row r="44" spans="2:27" ht="11.25" customHeight="1" x14ac:dyDescent="0.25">
      <c r="B44"/>
      <c r="C44"/>
      <c r="D44"/>
      <c r="E44"/>
      <c r="F44"/>
      <c r="G44"/>
      <c r="H44"/>
      <c r="I44"/>
      <c r="J44"/>
      <c r="K44"/>
      <c r="L44" s="198"/>
      <c r="M44" s="198"/>
      <c r="N44" s="198"/>
    </row>
    <row r="45" spans="2:27" ht="12.75" customHeight="1" x14ac:dyDescent="0.25">
      <c r="B45" s="35"/>
      <c r="C45" s="35"/>
      <c r="D45" s="35"/>
      <c r="E45" s="35"/>
      <c r="F45" s="35"/>
      <c r="G45" s="35"/>
      <c r="H45" s="35"/>
      <c r="I45" s="35"/>
      <c r="J45" s="35"/>
      <c r="K45" s="79"/>
    </row>
    <row r="46" spans="2:27" ht="32.25" customHeight="1" x14ac:dyDescent="0.4">
      <c r="B46" s="694" t="s">
        <v>326</v>
      </c>
      <c r="C46" s="694"/>
      <c r="D46" s="694"/>
      <c r="E46" s="694"/>
      <c r="F46" s="694"/>
      <c r="I46" s="41"/>
      <c r="L46" s="29"/>
      <c r="M46" s="29"/>
      <c r="N46" s="29"/>
      <c r="P46" s="693" t="s">
        <v>48</v>
      </c>
      <c r="Q46" s="693"/>
      <c r="X46" s="233"/>
      <c r="Y46" s="30"/>
      <c r="Z46" s="30"/>
      <c r="AA46" s="30"/>
    </row>
    <row r="47" spans="2:27" ht="2.25" customHeight="1" x14ac:dyDescent="0.25">
      <c r="B47" s="556"/>
      <c r="C47" s="556"/>
      <c r="D47" s="556"/>
      <c r="E47" s="556"/>
      <c r="F47" s="556"/>
      <c r="G47" s="58"/>
      <c r="I47" s="234" t="s">
        <v>144</v>
      </c>
      <c r="P47" s="556"/>
      <c r="Q47" s="556"/>
      <c r="R47" s="556"/>
      <c r="S47" s="556"/>
      <c r="T47" s="556"/>
    </row>
    <row r="48" spans="2:27" ht="90" customHeight="1" x14ac:dyDescent="0.25">
      <c r="B48" s="363" t="s">
        <v>328</v>
      </c>
      <c r="C48" s="698" t="s">
        <v>327</v>
      </c>
      <c r="D48" s="698"/>
      <c r="E48" s="698"/>
      <c r="F48" s="696" t="s">
        <v>606</v>
      </c>
      <c r="G48" s="697"/>
      <c r="H48" s="697"/>
      <c r="I48" s="697"/>
      <c r="J48" s="697"/>
      <c r="K48" s="697"/>
      <c r="L48" s="364" t="s">
        <v>142</v>
      </c>
      <c r="M48" s="364" t="s">
        <v>141</v>
      </c>
      <c r="N48" s="363" t="s">
        <v>321</v>
      </c>
      <c r="P48" s="569" t="s">
        <v>875</v>
      </c>
      <c r="Q48" s="699"/>
      <c r="R48" s="699"/>
      <c r="S48" s="699"/>
      <c r="T48" s="699"/>
      <c r="U48" s="570"/>
      <c r="V48" s="695" t="s">
        <v>876</v>
      </c>
      <c r="W48" s="570"/>
      <c r="X48" s="569" t="s">
        <v>878</v>
      </c>
      <c r="Y48" s="570"/>
    </row>
    <row r="49" spans="2:43" ht="43.5" customHeight="1" x14ac:dyDescent="0.25">
      <c r="B49" s="257" t="s">
        <v>73</v>
      </c>
      <c r="C49" s="467" t="s">
        <v>179</v>
      </c>
      <c r="D49" s="571"/>
      <c r="E49" s="572"/>
      <c r="F49" s="467"/>
      <c r="G49" s="468"/>
      <c r="H49" s="468"/>
      <c r="I49" s="468"/>
      <c r="J49" s="468"/>
      <c r="K49" s="468"/>
      <c r="L49" s="243"/>
      <c r="M49" s="244"/>
      <c r="N49" s="245"/>
      <c r="P49" s="588"/>
      <c r="Q49" s="589"/>
      <c r="R49" s="589"/>
      <c r="S49" s="589"/>
      <c r="T49" s="589"/>
      <c r="U49" s="590"/>
      <c r="V49" s="586"/>
      <c r="W49" s="587"/>
      <c r="X49" s="592">
        <f>IFERROR(IF(L49="TRUE",V49,IF(N49="Totalpris",V49,V49*M49)),"")</f>
        <v>0</v>
      </c>
      <c r="Y49" s="593"/>
      <c r="Z49" s="707"/>
      <c r="AA49" s="529"/>
      <c r="AB49" s="529"/>
      <c r="AC49" s="529"/>
      <c r="AD49" s="529"/>
      <c r="AE49" s="529"/>
      <c r="AF49" s="529"/>
      <c r="AG49" s="529"/>
      <c r="AH49" s="529"/>
      <c r="AI49" s="529"/>
      <c r="AJ49" s="529"/>
      <c r="AK49" s="529"/>
      <c r="AL49" s="529"/>
      <c r="AM49" s="529"/>
      <c r="AN49" s="529"/>
      <c r="AO49" s="529"/>
      <c r="AP49" s="529"/>
      <c r="AQ49" s="529"/>
    </row>
    <row r="50" spans="2:43" ht="42.75" customHeight="1" x14ac:dyDescent="0.25">
      <c r="B50" s="257" t="s">
        <v>74</v>
      </c>
      <c r="C50" s="467" t="s">
        <v>179</v>
      </c>
      <c r="D50" s="571"/>
      <c r="E50" s="572"/>
      <c r="F50" s="467"/>
      <c r="G50" s="468"/>
      <c r="H50" s="468"/>
      <c r="I50" s="468"/>
      <c r="J50" s="468"/>
      <c r="K50" s="468"/>
      <c r="L50" s="243"/>
      <c r="M50" s="244"/>
      <c r="N50" s="245"/>
      <c r="P50" s="588"/>
      <c r="Q50" s="589"/>
      <c r="R50" s="589"/>
      <c r="S50" s="589"/>
      <c r="T50" s="589"/>
      <c r="U50" s="590"/>
      <c r="V50" s="586"/>
      <c r="W50" s="587"/>
      <c r="X50" s="592">
        <f t="shared" ref="X50:X68" si="0">IFERROR(IF(L50="TRUE",V50,IF(N50="Totalpris",V50,V50*M50)),"")</f>
        <v>0</v>
      </c>
      <c r="Y50" s="593"/>
    </row>
    <row r="51" spans="2:43" ht="42.75" customHeight="1" x14ac:dyDescent="0.25">
      <c r="B51" s="257" t="s">
        <v>75</v>
      </c>
      <c r="C51" s="467" t="s">
        <v>179</v>
      </c>
      <c r="D51" s="571"/>
      <c r="E51" s="572"/>
      <c r="F51" s="467"/>
      <c r="G51" s="468"/>
      <c r="H51" s="468"/>
      <c r="I51" s="468"/>
      <c r="J51" s="468"/>
      <c r="K51" s="468"/>
      <c r="L51" s="243"/>
      <c r="M51" s="244"/>
      <c r="N51" s="245"/>
      <c r="P51" s="588"/>
      <c r="Q51" s="589"/>
      <c r="R51" s="589"/>
      <c r="S51" s="589"/>
      <c r="T51" s="589"/>
      <c r="U51" s="590"/>
      <c r="V51" s="586"/>
      <c r="W51" s="587"/>
      <c r="X51" s="592">
        <f t="shared" si="0"/>
        <v>0</v>
      </c>
      <c r="Y51" s="593"/>
    </row>
    <row r="52" spans="2:43" ht="42.75" customHeight="1" x14ac:dyDescent="0.25">
      <c r="B52" s="257" t="s">
        <v>76</v>
      </c>
      <c r="C52" s="467" t="s">
        <v>179</v>
      </c>
      <c r="D52" s="571"/>
      <c r="E52" s="572"/>
      <c r="F52" s="467"/>
      <c r="G52" s="468"/>
      <c r="H52" s="468"/>
      <c r="I52" s="468"/>
      <c r="J52" s="468"/>
      <c r="K52" s="468"/>
      <c r="L52" s="243"/>
      <c r="M52" s="244"/>
      <c r="N52" s="245"/>
      <c r="P52" s="588"/>
      <c r="Q52" s="589"/>
      <c r="R52" s="589"/>
      <c r="S52" s="589"/>
      <c r="T52" s="589"/>
      <c r="U52" s="590"/>
      <c r="V52" s="586"/>
      <c r="W52" s="587"/>
      <c r="X52" s="592">
        <f t="shared" si="0"/>
        <v>0</v>
      </c>
      <c r="Y52" s="593"/>
    </row>
    <row r="53" spans="2:43" ht="42.75" customHeight="1" x14ac:dyDescent="0.25">
      <c r="B53" s="257" t="s">
        <v>77</v>
      </c>
      <c r="C53" s="467" t="s">
        <v>179</v>
      </c>
      <c r="D53" s="571"/>
      <c r="E53" s="572"/>
      <c r="F53" s="467"/>
      <c r="G53" s="468"/>
      <c r="H53" s="468"/>
      <c r="I53" s="468"/>
      <c r="J53" s="468"/>
      <c r="K53" s="468"/>
      <c r="L53" s="243"/>
      <c r="M53" s="244"/>
      <c r="N53" s="245"/>
      <c r="P53" s="588"/>
      <c r="Q53" s="589"/>
      <c r="R53" s="589"/>
      <c r="S53" s="589"/>
      <c r="T53" s="589"/>
      <c r="U53" s="590"/>
      <c r="V53" s="586"/>
      <c r="W53" s="587"/>
      <c r="X53" s="592">
        <f t="shared" si="0"/>
        <v>0</v>
      </c>
      <c r="Y53" s="593"/>
    </row>
    <row r="54" spans="2:43" ht="42.75" customHeight="1" x14ac:dyDescent="0.25">
      <c r="B54" s="257" t="s">
        <v>79</v>
      </c>
      <c r="C54" s="467" t="s">
        <v>179</v>
      </c>
      <c r="D54" s="571"/>
      <c r="E54" s="572"/>
      <c r="F54" s="467"/>
      <c r="G54" s="468"/>
      <c r="H54" s="468"/>
      <c r="I54" s="468"/>
      <c r="J54" s="468"/>
      <c r="K54" s="468"/>
      <c r="L54" s="243"/>
      <c r="M54" s="244"/>
      <c r="N54" s="245"/>
      <c r="P54" s="588"/>
      <c r="Q54" s="589"/>
      <c r="R54" s="589"/>
      <c r="S54" s="589"/>
      <c r="T54" s="589"/>
      <c r="U54" s="590"/>
      <c r="V54" s="586"/>
      <c r="W54" s="587"/>
      <c r="X54" s="592">
        <f t="shared" si="0"/>
        <v>0</v>
      </c>
      <c r="Y54" s="593"/>
    </row>
    <row r="55" spans="2:43" ht="42.75" customHeight="1" x14ac:dyDescent="0.25">
      <c r="B55" s="257" t="s">
        <v>78</v>
      </c>
      <c r="C55" s="467" t="s">
        <v>179</v>
      </c>
      <c r="D55" s="571"/>
      <c r="E55" s="572"/>
      <c r="F55" s="467"/>
      <c r="G55" s="468"/>
      <c r="H55" s="468"/>
      <c r="I55" s="468"/>
      <c r="J55" s="468"/>
      <c r="K55" s="468"/>
      <c r="L55" s="243"/>
      <c r="M55" s="244"/>
      <c r="N55" s="245"/>
      <c r="P55" s="588"/>
      <c r="Q55" s="589"/>
      <c r="R55" s="589"/>
      <c r="S55" s="589"/>
      <c r="T55" s="589"/>
      <c r="U55" s="590"/>
      <c r="V55" s="586"/>
      <c r="W55" s="587"/>
      <c r="X55" s="592">
        <f t="shared" si="0"/>
        <v>0</v>
      </c>
      <c r="Y55" s="593"/>
    </row>
    <row r="56" spans="2:43" ht="42.75" customHeight="1" x14ac:dyDescent="0.25">
      <c r="B56" s="257" t="s">
        <v>80</v>
      </c>
      <c r="C56" s="467" t="s">
        <v>179</v>
      </c>
      <c r="D56" s="571"/>
      <c r="E56" s="572"/>
      <c r="F56" s="467"/>
      <c r="G56" s="468"/>
      <c r="H56" s="468"/>
      <c r="I56" s="468"/>
      <c r="J56" s="468"/>
      <c r="K56" s="468"/>
      <c r="L56" s="243"/>
      <c r="M56" s="244"/>
      <c r="N56" s="245"/>
      <c r="P56" s="588"/>
      <c r="Q56" s="589"/>
      <c r="R56" s="589"/>
      <c r="S56" s="589"/>
      <c r="T56" s="589"/>
      <c r="U56" s="590"/>
      <c r="V56" s="586"/>
      <c r="W56" s="587"/>
      <c r="X56" s="592">
        <f t="shared" si="0"/>
        <v>0</v>
      </c>
      <c r="Y56" s="593"/>
    </row>
    <row r="57" spans="2:43" ht="42.75" customHeight="1" x14ac:dyDescent="0.25">
      <c r="B57" s="257" t="s">
        <v>81</v>
      </c>
      <c r="C57" s="467" t="s">
        <v>179</v>
      </c>
      <c r="D57" s="571"/>
      <c r="E57" s="572"/>
      <c r="F57" s="467"/>
      <c r="G57" s="468"/>
      <c r="H57" s="468"/>
      <c r="I57" s="468"/>
      <c r="J57" s="468"/>
      <c r="K57" s="468"/>
      <c r="L57" s="243"/>
      <c r="M57" s="244"/>
      <c r="N57" s="245"/>
      <c r="P57" s="588"/>
      <c r="Q57" s="589"/>
      <c r="R57" s="589"/>
      <c r="S57" s="589"/>
      <c r="T57" s="589"/>
      <c r="U57" s="590"/>
      <c r="V57" s="586"/>
      <c r="W57" s="587"/>
      <c r="X57" s="592">
        <f t="shared" si="0"/>
        <v>0</v>
      </c>
      <c r="Y57" s="593"/>
    </row>
    <row r="58" spans="2:43" ht="42.75" customHeight="1" x14ac:dyDescent="0.25">
      <c r="B58" s="257" t="s">
        <v>82</v>
      </c>
      <c r="C58" s="467" t="s">
        <v>179</v>
      </c>
      <c r="D58" s="571"/>
      <c r="E58" s="572"/>
      <c r="F58" s="467"/>
      <c r="G58" s="468"/>
      <c r="H58" s="468"/>
      <c r="I58" s="468"/>
      <c r="J58" s="468"/>
      <c r="K58" s="468"/>
      <c r="L58" s="243"/>
      <c r="M58" s="244"/>
      <c r="N58" s="245"/>
      <c r="P58" s="588"/>
      <c r="Q58" s="589"/>
      <c r="R58" s="589"/>
      <c r="S58" s="589"/>
      <c r="T58" s="589"/>
      <c r="U58" s="590"/>
      <c r="V58" s="586"/>
      <c r="W58" s="587"/>
      <c r="X58" s="592">
        <f t="shared" si="0"/>
        <v>0</v>
      </c>
      <c r="Y58" s="593"/>
    </row>
    <row r="59" spans="2:43" ht="42.75" customHeight="1" x14ac:dyDescent="0.25">
      <c r="B59" s="257" t="s">
        <v>148</v>
      </c>
      <c r="C59" s="467" t="s">
        <v>179</v>
      </c>
      <c r="D59" s="571"/>
      <c r="E59" s="572"/>
      <c r="F59" s="467"/>
      <c r="G59" s="468"/>
      <c r="H59" s="468"/>
      <c r="I59" s="468"/>
      <c r="J59" s="468"/>
      <c r="K59" s="468"/>
      <c r="L59" s="243"/>
      <c r="M59" s="244"/>
      <c r="N59" s="245"/>
      <c r="P59" s="588"/>
      <c r="Q59" s="589"/>
      <c r="R59" s="589"/>
      <c r="S59" s="589"/>
      <c r="T59" s="589"/>
      <c r="U59" s="590"/>
      <c r="V59" s="586"/>
      <c r="W59" s="587"/>
      <c r="X59" s="592">
        <f t="shared" si="0"/>
        <v>0</v>
      </c>
      <c r="Y59" s="593"/>
    </row>
    <row r="60" spans="2:43" ht="42.75" customHeight="1" x14ac:dyDescent="0.25">
      <c r="B60" s="257" t="s">
        <v>149</v>
      </c>
      <c r="C60" s="467" t="s">
        <v>179</v>
      </c>
      <c r="D60" s="571"/>
      <c r="E60" s="572"/>
      <c r="F60" s="467"/>
      <c r="G60" s="468"/>
      <c r="H60" s="468"/>
      <c r="I60" s="468"/>
      <c r="J60" s="468"/>
      <c r="K60" s="468"/>
      <c r="L60" s="243"/>
      <c r="M60" s="244"/>
      <c r="N60" s="245"/>
      <c r="P60" s="588"/>
      <c r="Q60" s="589"/>
      <c r="R60" s="589"/>
      <c r="S60" s="589"/>
      <c r="T60" s="589"/>
      <c r="U60" s="590"/>
      <c r="V60" s="586"/>
      <c r="W60" s="587"/>
      <c r="X60" s="592">
        <f t="shared" si="0"/>
        <v>0</v>
      </c>
      <c r="Y60" s="593"/>
    </row>
    <row r="61" spans="2:43" ht="42.75" customHeight="1" x14ac:dyDescent="0.25">
      <c r="B61" s="257" t="s">
        <v>150</v>
      </c>
      <c r="C61" s="467" t="s">
        <v>179</v>
      </c>
      <c r="D61" s="571"/>
      <c r="E61" s="572"/>
      <c r="F61" s="467"/>
      <c r="G61" s="468"/>
      <c r="H61" s="468"/>
      <c r="I61" s="468"/>
      <c r="J61" s="468"/>
      <c r="K61" s="468"/>
      <c r="L61" s="243"/>
      <c r="M61" s="244"/>
      <c r="N61" s="245"/>
      <c r="P61" s="588"/>
      <c r="Q61" s="589"/>
      <c r="R61" s="589"/>
      <c r="S61" s="589"/>
      <c r="T61" s="589"/>
      <c r="U61" s="590"/>
      <c r="V61" s="586"/>
      <c r="W61" s="587"/>
      <c r="X61" s="592">
        <f t="shared" si="0"/>
        <v>0</v>
      </c>
      <c r="Y61" s="593"/>
    </row>
    <row r="62" spans="2:43" ht="42.75" customHeight="1" x14ac:dyDescent="0.25">
      <c r="B62" s="257" t="s">
        <v>151</v>
      </c>
      <c r="C62" s="467" t="s">
        <v>179</v>
      </c>
      <c r="D62" s="571"/>
      <c r="E62" s="572"/>
      <c r="F62" s="467"/>
      <c r="G62" s="468"/>
      <c r="H62" s="468"/>
      <c r="I62" s="468"/>
      <c r="J62" s="468"/>
      <c r="K62" s="468"/>
      <c r="L62" s="243"/>
      <c r="M62" s="244"/>
      <c r="N62" s="245"/>
      <c r="P62" s="588"/>
      <c r="Q62" s="589"/>
      <c r="R62" s="589"/>
      <c r="S62" s="589"/>
      <c r="T62" s="589"/>
      <c r="U62" s="590"/>
      <c r="V62" s="586"/>
      <c r="W62" s="587"/>
      <c r="X62" s="592">
        <f t="shared" si="0"/>
        <v>0</v>
      </c>
      <c r="Y62" s="593"/>
    </row>
    <row r="63" spans="2:43" ht="42.75" customHeight="1" x14ac:dyDescent="0.25">
      <c r="B63" s="257" t="s">
        <v>152</v>
      </c>
      <c r="C63" s="467" t="s">
        <v>179</v>
      </c>
      <c r="D63" s="571"/>
      <c r="E63" s="572"/>
      <c r="F63" s="467"/>
      <c r="G63" s="468"/>
      <c r="H63" s="468"/>
      <c r="I63" s="468"/>
      <c r="J63" s="468"/>
      <c r="K63" s="468"/>
      <c r="L63" s="243"/>
      <c r="M63" s="244"/>
      <c r="N63" s="245"/>
      <c r="P63" s="588"/>
      <c r="Q63" s="589"/>
      <c r="R63" s="589"/>
      <c r="S63" s="589"/>
      <c r="T63" s="589"/>
      <c r="U63" s="590"/>
      <c r="V63" s="586"/>
      <c r="W63" s="587"/>
      <c r="X63" s="592">
        <f t="shared" si="0"/>
        <v>0</v>
      </c>
      <c r="Y63" s="593"/>
    </row>
    <row r="64" spans="2:43" ht="42.75" customHeight="1" x14ac:dyDescent="0.25">
      <c r="B64" s="257" t="s">
        <v>153</v>
      </c>
      <c r="C64" s="467" t="s">
        <v>179</v>
      </c>
      <c r="D64" s="571"/>
      <c r="E64" s="572"/>
      <c r="F64" s="467"/>
      <c r="G64" s="468"/>
      <c r="H64" s="468"/>
      <c r="I64" s="468"/>
      <c r="J64" s="468"/>
      <c r="K64" s="468"/>
      <c r="L64" s="243"/>
      <c r="M64" s="244"/>
      <c r="N64" s="245"/>
      <c r="P64" s="588"/>
      <c r="Q64" s="589"/>
      <c r="R64" s="589"/>
      <c r="S64" s="589"/>
      <c r="T64" s="589"/>
      <c r="U64" s="590"/>
      <c r="V64" s="586"/>
      <c r="W64" s="587"/>
      <c r="X64" s="592">
        <f t="shared" si="0"/>
        <v>0</v>
      </c>
      <c r="Y64" s="593"/>
    </row>
    <row r="65" spans="1:44" ht="42.75" customHeight="1" x14ac:dyDescent="0.25">
      <c r="B65" s="257" t="s">
        <v>154</v>
      </c>
      <c r="C65" s="467" t="s">
        <v>179</v>
      </c>
      <c r="D65" s="571"/>
      <c r="E65" s="572"/>
      <c r="F65" s="467"/>
      <c r="G65" s="468"/>
      <c r="H65" s="468"/>
      <c r="I65" s="468"/>
      <c r="J65" s="468"/>
      <c r="K65" s="468"/>
      <c r="L65" s="243"/>
      <c r="M65" s="244"/>
      <c r="N65" s="245"/>
      <c r="P65" s="588"/>
      <c r="Q65" s="589"/>
      <c r="R65" s="589"/>
      <c r="S65" s="589"/>
      <c r="T65" s="589"/>
      <c r="U65" s="590"/>
      <c r="V65" s="586"/>
      <c r="W65" s="587"/>
      <c r="X65" s="592">
        <f t="shared" si="0"/>
        <v>0</v>
      </c>
      <c r="Y65" s="593"/>
    </row>
    <row r="66" spans="1:44" ht="42.75" customHeight="1" x14ac:dyDescent="0.25">
      <c r="B66" s="257" t="s">
        <v>155</v>
      </c>
      <c r="C66" s="467" t="s">
        <v>179</v>
      </c>
      <c r="D66" s="571"/>
      <c r="E66" s="572"/>
      <c r="F66" s="467"/>
      <c r="G66" s="468"/>
      <c r="H66" s="468"/>
      <c r="I66" s="468"/>
      <c r="J66" s="468"/>
      <c r="K66" s="468"/>
      <c r="L66" s="243"/>
      <c r="M66" s="244"/>
      <c r="N66" s="245"/>
      <c r="P66" s="588"/>
      <c r="Q66" s="589"/>
      <c r="R66" s="589"/>
      <c r="S66" s="589"/>
      <c r="T66" s="589"/>
      <c r="U66" s="590"/>
      <c r="V66" s="586"/>
      <c r="W66" s="587"/>
      <c r="X66" s="592">
        <f t="shared" si="0"/>
        <v>0</v>
      </c>
      <c r="Y66" s="593"/>
    </row>
    <row r="67" spans="1:44" ht="42.75" customHeight="1" x14ac:dyDescent="0.25">
      <c r="B67" s="257" t="s">
        <v>156</v>
      </c>
      <c r="C67" s="467" t="s">
        <v>179</v>
      </c>
      <c r="D67" s="571"/>
      <c r="E67" s="572"/>
      <c r="F67" s="467"/>
      <c r="G67" s="468"/>
      <c r="H67" s="468"/>
      <c r="I67" s="468"/>
      <c r="J67" s="468"/>
      <c r="K67" s="468"/>
      <c r="L67" s="243"/>
      <c r="M67" s="244"/>
      <c r="N67" s="245"/>
      <c r="P67" s="588"/>
      <c r="Q67" s="589"/>
      <c r="R67" s="589"/>
      <c r="S67" s="589"/>
      <c r="T67" s="589"/>
      <c r="U67" s="590"/>
      <c r="V67" s="586"/>
      <c r="W67" s="587"/>
      <c r="X67" s="592">
        <f t="shared" si="0"/>
        <v>0</v>
      </c>
      <c r="Y67" s="593"/>
    </row>
    <row r="68" spans="1:44" ht="42.75" customHeight="1" x14ac:dyDescent="0.25">
      <c r="B68" s="257" t="s">
        <v>89</v>
      </c>
      <c r="C68" s="467" t="s">
        <v>179</v>
      </c>
      <c r="D68" s="571"/>
      <c r="E68" s="572"/>
      <c r="F68" s="467"/>
      <c r="G68" s="468"/>
      <c r="H68" s="468"/>
      <c r="I68" s="468"/>
      <c r="J68" s="468"/>
      <c r="K68" s="468"/>
      <c r="L68" s="243"/>
      <c r="M68" s="244"/>
      <c r="N68" s="245"/>
      <c r="P68" s="588"/>
      <c r="Q68" s="589"/>
      <c r="R68" s="589"/>
      <c r="S68" s="589"/>
      <c r="T68" s="589"/>
      <c r="U68" s="590"/>
      <c r="V68" s="586"/>
      <c r="W68" s="587"/>
      <c r="X68" s="592">
        <f t="shared" si="0"/>
        <v>0</v>
      </c>
      <c r="Y68" s="593"/>
    </row>
    <row r="69" spans="1:44" ht="7.5" customHeight="1" x14ac:dyDescent="0.25">
      <c r="C69" s="1"/>
      <c r="H69" s="22"/>
      <c r="P69" s="229"/>
      <c r="Q69" s="229"/>
      <c r="R69" s="229"/>
      <c r="X69" s="230"/>
      <c r="Y69" s="230"/>
      <c r="Z69" s="30"/>
      <c r="AA69" s="30"/>
    </row>
    <row r="70" spans="1:44" ht="28.5" customHeight="1" x14ac:dyDescent="0.25">
      <c r="C70" s="1"/>
      <c r="P70" s="229"/>
      <c r="Q70" s="229"/>
      <c r="R70" s="229"/>
      <c r="U70" s="30"/>
      <c r="V70" s="30"/>
      <c r="W70" s="62" t="s">
        <v>90</v>
      </c>
      <c r="X70" s="763">
        <f>SUM(X49:Y68)</f>
        <v>0</v>
      </c>
      <c r="Y70" s="764"/>
      <c r="Z70" s="30"/>
      <c r="AA70" s="30"/>
    </row>
    <row r="71" spans="1:44" ht="27" customHeight="1" x14ac:dyDescent="0.25">
      <c r="A71" s="183"/>
      <c r="B71" s="469"/>
      <c r="C71" s="469"/>
      <c r="D71" s="469"/>
      <c r="E71" s="469"/>
      <c r="F71" s="469"/>
      <c r="J71" s="30"/>
      <c r="P71" s="30"/>
      <c r="Q71" s="30"/>
      <c r="R71" s="30"/>
      <c r="S71" s="30"/>
      <c r="T71" s="30"/>
      <c r="V71" s="190"/>
      <c r="Z71" s="30"/>
      <c r="AA71" s="30"/>
    </row>
    <row r="72" spans="1:44" ht="19.5" customHeight="1" x14ac:dyDescent="0.25">
      <c r="B72" s="46" t="s">
        <v>138</v>
      </c>
      <c r="F72" s="41"/>
      <c r="K72" s="46"/>
      <c r="N72" s="41"/>
      <c r="AF72" s="52"/>
      <c r="AG72" s="52"/>
      <c r="AH72" s="52"/>
      <c r="AI72" s="52"/>
      <c r="AJ72" s="52"/>
      <c r="AK72" s="52"/>
      <c r="AL72" s="52"/>
      <c r="AM72" s="52"/>
      <c r="AN72" s="52"/>
      <c r="AO72" s="52"/>
      <c r="AP72" s="52"/>
      <c r="AQ72" s="52"/>
      <c r="AR72" s="52"/>
    </row>
    <row r="73" spans="1:44" ht="28.5" customHeight="1" x14ac:dyDescent="0.25">
      <c r="A73" s="183"/>
      <c r="B73" s="556" t="s">
        <v>349</v>
      </c>
      <c r="C73" s="556"/>
      <c r="D73" s="556"/>
      <c r="E73" s="556"/>
      <c r="F73" s="556"/>
      <c r="G73" s="556"/>
      <c r="H73" s="556"/>
      <c r="I73" s="556"/>
      <c r="J73" s="556"/>
      <c r="M73" s="219"/>
      <c r="N73" s="35"/>
      <c r="P73" s="30"/>
      <c r="Q73" s="30"/>
      <c r="R73" s="30"/>
      <c r="S73" s="30"/>
      <c r="T73" s="30"/>
      <c r="U73" s="30"/>
      <c r="V73" s="30"/>
      <c r="W73" s="30"/>
      <c r="X73" s="62"/>
      <c r="Y73" s="63"/>
      <c r="Z73" s="30"/>
      <c r="AA73" s="30"/>
    </row>
    <row r="74" spans="1:44" ht="24.75" hidden="1" customHeight="1" x14ac:dyDescent="0.25">
      <c r="A74" s="187"/>
      <c r="B74" s="577" t="s">
        <v>334</v>
      </c>
      <c r="C74" s="578"/>
      <c r="D74" s="578"/>
      <c r="E74" s="578"/>
      <c r="F74" s="578"/>
      <c r="G74" s="578"/>
      <c r="H74" s="578"/>
      <c r="I74" s="578"/>
      <c r="J74" s="579"/>
      <c r="K74" s="41" t="s">
        <v>341</v>
      </c>
      <c r="L74" s="35"/>
      <c r="M74" s="35"/>
      <c r="N74" s="35"/>
      <c r="P74" s="30"/>
      <c r="Q74" s="30"/>
      <c r="R74" s="30"/>
      <c r="S74" s="30"/>
      <c r="T74" s="30"/>
      <c r="U74" s="30"/>
      <c r="V74" s="30"/>
      <c r="W74" s="30"/>
      <c r="X74" s="62"/>
      <c r="Y74" s="63"/>
      <c r="Z74" s="30"/>
      <c r="AA74" s="30"/>
    </row>
    <row r="75" spans="1:44" ht="10" customHeight="1" x14ac:dyDescent="0.25">
      <c r="A75" s="183">
        <v>1</v>
      </c>
      <c r="B75" s="31"/>
      <c r="C75" s="31"/>
      <c r="D75" s="31"/>
      <c r="E75" s="31"/>
      <c r="F75" s="10"/>
      <c r="G75" s="31"/>
      <c r="H75" s="31"/>
      <c r="I75" s="31"/>
      <c r="J75" s="30"/>
      <c r="P75" s="30"/>
      <c r="Q75" s="30"/>
      <c r="R75" s="30"/>
      <c r="S75" s="30"/>
      <c r="T75" s="30"/>
      <c r="U75" s="30"/>
      <c r="V75" s="30"/>
      <c r="W75" s="30"/>
      <c r="X75" s="62"/>
      <c r="Y75" s="63"/>
      <c r="Z75" s="30"/>
      <c r="AA75" s="30"/>
    </row>
    <row r="76" spans="1:44" ht="10" customHeight="1" x14ac:dyDescent="0.25">
      <c r="A76" s="183">
        <v>1</v>
      </c>
      <c r="E76" s="576"/>
      <c r="F76" s="576"/>
      <c r="G76" s="576"/>
      <c r="H76" s="576"/>
      <c r="I76" s="576"/>
      <c r="J76" s="30"/>
      <c r="K76" s="41"/>
      <c r="P76" s="30"/>
      <c r="Q76" s="30"/>
      <c r="R76" s="30"/>
      <c r="S76" s="30"/>
      <c r="T76" s="30"/>
      <c r="U76" s="30"/>
      <c r="V76" s="30"/>
      <c r="W76" s="30"/>
      <c r="X76" s="62"/>
      <c r="Y76" s="63"/>
      <c r="AA76" s="30"/>
      <c r="AB76" s="30"/>
    </row>
    <row r="77" spans="1:44" ht="23.25" customHeight="1" x14ac:dyDescent="0.25">
      <c r="A77" s="183">
        <v>1</v>
      </c>
      <c r="B77" s="775" t="s">
        <v>857</v>
      </c>
      <c r="C77" s="775"/>
      <c r="D77" s="775"/>
      <c r="E77" s="775"/>
      <c r="F77" s="775"/>
      <c r="G77" s="775"/>
      <c r="H77" s="775"/>
      <c r="I77" s="775"/>
      <c r="J77" s="775"/>
      <c r="P77" s="30"/>
      <c r="Q77" s="30"/>
      <c r="R77" s="30"/>
      <c r="S77" s="30"/>
      <c r="T77" s="30"/>
      <c r="U77" s="30"/>
      <c r="V77" s="30"/>
      <c r="W77" s="30"/>
      <c r="X77" s="62"/>
      <c r="Y77" s="63"/>
      <c r="Z77" s="30"/>
      <c r="AA77" s="30"/>
    </row>
    <row r="78" spans="1:44" ht="10" customHeight="1" x14ac:dyDescent="0.25">
      <c r="A78" s="183">
        <v>1</v>
      </c>
      <c r="B78" s="480"/>
      <c r="C78" s="573"/>
      <c r="D78" s="573"/>
      <c r="E78" s="573"/>
      <c r="F78" s="573"/>
      <c r="G78" s="573"/>
      <c r="H78" s="573"/>
      <c r="I78" s="573"/>
      <c r="J78" s="573"/>
      <c r="P78" s="30"/>
      <c r="Q78" s="30"/>
      <c r="R78" s="30"/>
      <c r="S78" s="30"/>
      <c r="T78" s="30"/>
      <c r="U78" s="30"/>
      <c r="V78" s="30"/>
      <c r="W78" s="30"/>
      <c r="X78" s="62"/>
      <c r="Y78" s="63"/>
      <c r="Z78" s="30"/>
      <c r="AA78" s="30"/>
    </row>
    <row r="79" spans="1:44" ht="10" customHeight="1" x14ac:dyDescent="0.25">
      <c r="A79" s="183">
        <v>1</v>
      </c>
      <c r="B79" s="556"/>
      <c r="C79" s="556"/>
      <c r="D79" s="556"/>
      <c r="F79" s="58"/>
      <c r="G79" s="58"/>
      <c r="H79" s="58"/>
      <c r="I79" s="58"/>
      <c r="J79" s="30"/>
      <c r="P79" s="30"/>
      <c r="Q79" s="30"/>
      <c r="R79" s="30"/>
      <c r="S79" s="30"/>
      <c r="T79" s="30"/>
      <c r="U79" s="30"/>
      <c r="V79" s="30"/>
      <c r="W79" s="30"/>
      <c r="X79" s="62"/>
      <c r="Y79" s="63"/>
      <c r="Z79" s="30"/>
      <c r="AA79" s="30"/>
    </row>
    <row r="80" spans="1:44" ht="10" customHeight="1" x14ac:dyDescent="0.25">
      <c r="A80" s="183">
        <v>1</v>
      </c>
      <c r="B80"/>
      <c r="C80"/>
      <c r="D80"/>
      <c r="E80"/>
      <c r="F80"/>
      <c r="G80"/>
      <c r="H80"/>
      <c r="I80"/>
      <c r="J80"/>
      <c r="O80" s="104"/>
      <c r="P80" s="41"/>
      <c r="Q80" s="30"/>
      <c r="R80" s="30"/>
      <c r="S80" s="30"/>
      <c r="T80" s="30"/>
      <c r="U80" s="30"/>
      <c r="V80" s="30"/>
      <c r="W80" s="30"/>
      <c r="X80" s="62"/>
      <c r="Y80" s="63"/>
      <c r="Z80" s="30"/>
      <c r="AA80" s="30"/>
    </row>
    <row r="81" spans="1:34" ht="25.5" hidden="1" customHeight="1" x14ac:dyDescent="0.25">
      <c r="A81" s="183"/>
      <c r="B81" s="183"/>
      <c r="C81" s="183"/>
      <c r="D81" s="183"/>
      <c r="E81" s="183"/>
      <c r="F81" s="183"/>
      <c r="G81" s="183"/>
      <c r="H81" s="183"/>
      <c r="I81" s="183"/>
      <c r="J81" s="183"/>
      <c r="K81" s="183"/>
      <c r="L81" s="51"/>
      <c r="M81" s="51"/>
      <c r="N81" s="51"/>
      <c r="O81" s="104"/>
      <c r="P81" s="41"/>
      <c r="Q81" s="30"/>
      <c r="R81" s="30"/>
      <c r="S81" s="30"/>
      <c r="T81" s="30"/>
      <c r="U81" s="30"/>
      <c r="V81" s="30"/>
      <c r="W81" s="30"/>
      <c r="X81" s="62"/>
      <c r="Y81" s="63"/>
      <c r="Z81" s="30"/>
      <c r="AA81" s="30"/>
    </row>
    <row r="82" spans="1:34" ht="18.75" customHeight="1" x14ac:dyDescent="0.25">
      <c r="A82" s="183"/>
      <c r="B82" s="556" t="s">
        <v>340</v>
      </c>
      <c r="C82" s="747"/>
      <c r="D82" s="747"/>
      <c r="E82" s="747"/>
      <c r="F82" s="747"/>
      <c r="G82" s="747"/>
      <c r="H82" s="747"/>
      <c r="I82" s="747"/>
      <c r="J82" s="747"/>
      <c r="L82" s="51"/>
      <c r="M82" s="51"/>
      <c r="N82" s="51"/>
      <c r="O82" s="104"/>
      <c r="P82" s="104"/>
      <c r="Q82" s="30"/>
      <c r="R82" s="30"/>
      <c r="S82" s="30"/>
      <c r="T82" s="30"/>
      <c r="U82" s="30"/>
      <c r="V82" s="30"/>
      <c r="W82" s="30"/>
      <c r="X82" s="62"/>
      <c r="Y82" s="63"/>
      <c r="Z82" s="30"/>
      <c r="AA82" s="30"/>
    </row>
    <row r="83" spans="1:34" ht="25.5" customHeight="1" x14ac:dyDescent="0.25">
      <c r="A83" s="183"/>
      <c r="B83" s="580" t="s">
        <v>344</v>
      </c>
      <c r="C83" s="581"/>
      <c r="D83" s="581"/>
      <c r="E83" s="581"/>
      <c r="F83" s="581"/>
      <c r="G83" s="581"/>
      <c r="H83" s="581"/>
      <c r="I83" s="581"/>
      <c r="J83" s="582"/>
      <c r="L83" s="51"/>
      <c r="M83" s="51"/>
      <c r="N83" s="51"/>
      <c r="O83" s="104"/>
      <c r="P83" s="104"/>
      <c r="Q83" s="30"/>
      <c r="R83" s="30"/>
      <c r="S83" s="30"/>
      <c r="T83" s="30"/>
      <c r="U83" s="30"/>
      <c r="V83" s="30"/>
      <c r="W83" s="30"/>
      <c r="X83" s="62"/>
      <c r="Y83" s="63"/>
      <c r="Z83" s="30"/>
      <c r="AA83" s="30"/>
    </row>
    <row r="84" spans="1:34" ht="17.25" customHeight="1" x14ac:dyDescent="0.25">
      <c r="A84" s="183"/>
      <c r="B84" s="583"/>
      <c r="C84" s="584"/>
      <c r="D84" s="584"/>
      <c r="E84" s="584"/>
      <c r="F84" s="584"/>
      <c r="G84" s="584"/>
      <c r="H84" s="584"/>
      <c r="I84" s="584"/>
      <c r="J84" s="585"/>
      <c r="K84" s="574"/>
      <c r="L84" s="575"/>
      <c r="M84" s="495"/>
      <c r="N84" s="495"/>
      <c r="P84" s="30"/>
      <c r="Q84" s="30"/>
      <c r="R84" s="30"/>
      <c r="S84" s="30"/>
      <c r="T84" s="30"/>
      <c r="U84" s="30"/>
      <c r="V84" s="30"/>
      <c r="W84" s="30"/>
      <c r="X84" s="62"/>
      <c r="Y84" s="63"/>
      <c r="Z84" s="30"/>
      <c r="AA84" s="30"/>
    </row>
    <row r="85" spans="1:34" ht="17.25" customHeight="1" x14ac:dyDescent="0.25">
      <c r="A85" s="183"/>
      <c r="B85" s="223"/>
      <c r="K85" s="574"/>
      <c r="L85" s="575"/>
      <c r="M85" s="495"/>
      <c r="N85" s="495"/>
      <c r="P85" s="30"/>
      <c r="Q85" s="30"/>
      <c r="R85" s="30"/>
      <c r="S85" s="30"/>
      <c r="T85" s="30"/>
      <c r="U85" s="30"/>
      <c r="V85" s="30"/>
      <c r="W85" s="30"/>
      <c r="X85" s="62"/>
      <c r="Y85" s="63"/>
      <c r="Z85" s="30"/>
      <c r="AA85" s="30"/>
    </row>
    <row r="86" spans="1:34" ht="20.25" customHeight="1" x14ac:dyDescent="0.25">
      <c r="A86" s="183"/>
      <c r="B86" s="469" t="s">
        <v>139</v>
      </c>
      <c r="C86" s="469"/>
      <c r="D86" s="469"/>
      <c r="E86" s="469"/>
      <c r="F86" s="469"/>
      <c r="G86" s="41"/>
      <c r="J86" s="30"/>
      <c r="K86" s="574"/>
      <c r="L86" s="495"/>
      <c r="M86" s="495"/>
      <c r="N86" s="495"/>
      <c r="P86" s="46" t="s">
        <v>31</v>
      </c>
      <c r="X86" s="62"/>
      <c r="Y86" s="63"/>
      <c r="Z86" s="30"/>
      <c r="AA86" s="30"/>
    </row>
    <row r="87" spans="1:34" ht="15.75" customHeight="1" x14ac:dyDescent="0.3">
      <c r="A87" s="183"/>
      <c r="B87" s="591" t="s">
        <v>865</v>
      </c>
      <c r="C87" s="591"/>
      <c r="D87" s="591"/>
      <c r="E87" s="591"/>
      <c r="F87" s="591"/>
      <c r="G87" s="591"/>
      <c r="H87" s="591"/>
      <c r="I87" s="591"/>
      <c r="J87" s="591"/>
      <c r="K87" s="575"/>
      <c r="L87" s="221"/>
      <c r="M87" s="191"/>
      <c r="N87" s="222"/>
      <c r="P87" s="26"/>
      <c r="X87" s="62"/>
      <c r="Y87" s="63"/>
      <c r="Z87" s="30"/>
      <c r="AA87" s="30"/>
    </row>
    <row r="88" spans="1:34" ht="46.5" customHeight="1" x14ac:dyDescent="0.25">
      <c r="A88" s="183"/>
      <c r="B88" s="788" t="s">
        <v>654</v>
      </c>
      <c r="C88" s="789"/>
      <c r="D88" s="790"/>
      <c r="E88" s="461" t="s">
        <v>647</v>
      </c>
      <c r="F88" s="462"/>
      <c r="G88" s="463"/>
      <c r="H88" s="461" t="s">
        <v>333</v>
      </c>
      <c r="I88" s="462"/>
      <c r="J88" s="462"/>
      <c r="K88" s="462"/>
      <c r="L88" s="462"/>
      <c r="M88" s="462"/>
      <c r="N88" s="463"/>
      <c r="P88" s="228" t="s">
        <v>706</v>
      </c>
      <c r="Q88" s="708" t="s">
        <v>707</v>
      </c>
      <c r="R88" s="709"/>
      <c r="S88" s="709"/>
      <c r="T88" s="709"/>
      <c r="U88" s="709"/>
      <c r="V88" s="709"/>
      <c r="W88" s="709"/>
      <c r="X88" s="710"/>
      <c r="Y88" s="102"/>
      <c r="Z88" s="101"/>
      <c r="AA88" s="262"/>
      <c r="AB88" s="103"/>
    </row>
    <row r="89" spans="1:34" ht="44.25" customHeight="1" x14ac:dyDescent="0.3">
      <c r="A89" s="183"/>
      <c r="B89" s="741" t="s">
        <v>646</v>
      </c>
      <c r="C89" s="742"/>
      <c r="D89" s="743"/>
      <c r="E89" s="744"/>
      <c r="F89" s="700"/>
      <c r="G89" s="701"/>
      <c r="H89" s="442"/>
      <c r="I89" s="700"/>
      <c r="J89" s="700"/>
      <c r="K89" s="700"/>
      <c r="L89" s="700"/>
      <c r="M89" s="700"/>
      <c r="N89" s="701"/>
      <c r="O89" s="68"/>
      <c r="P89" s="246"/>
      <c r="Q89" s="481"/>
      <c r="R89" s="481"/>
      <c r="S89" s="481"/>
      <c r="T89" s="481"/>
      <c r="U89" s="481"/>
      <c r="V89" s="481"/>
      <c r="W89" s="481"/>
      <c r="X89" s="482"/>
      <c r="Y89" s="68"/>
      <c r="Z89" s="68"/>
      <c r="AA89" s="70">
        <f>IF(E89="",1,0)</f>
        <v>1</v>
      </c>
      <c r="AB89" s="70">
        <f>IF(P89="",1,0)</f>
        <v>1</v>
      </c>
      <c r="AC89" s="70">
        <f>IF(Q89="",1,0)</f>
        <v>1</v>
      </c>
      <c r="AH89" s="59" t="b">
        <f>IF(OR(AA89+AB89+AC89=3,AA89+AB89+AC89=0)=TRUE,FALSE,TRUE)</f>
        <v>0</v>
      </c>
    </row>
    <row r="90" spans="1:34" ht="63.75" customHeight="1" x14ac:dyDescent="0.3">
      <c r="A90" s="183"/>
      <c r="B90" s="473" t="s">
        <v>674</v>
      </c>
      <c r="C90" s="474"/>
      <c r="D90" s="475"/>
      <c r="E90" s="476" t="s">
        <v>675</v>
      </c>
      <c r="F90" s="477"/>
      <c r="G90" s="478"/>
      <c r="H90" s="476" t="s">
        <v>333</v>
      </c>
      <c r="I90" s="477"/>
      <c r="J90" s="477"/>
      <c r="K90" s="477"/>
      <c r="L90" s="477"/>
      <c r="M90" s="477"/>
      <c r="N90" s="478"/>
      <c r="P90" s="253" t="s">
        <v>706</v>
      </c>
      <c r="Q90" s="702" t="s">
        <v>707</v>
      </c>
      <c r="R90" s="703"/>
      <c r="S90" s="703"/>
      <c r="T90" s="703"/>
      <c r="U90" s="703"/>
      <c r="V90" s="703"/>
      <c r="W90" s="703"/>
      <c r="X90" s="704"/>
      <c r="Y90" s="68"/>
      <c r="Z90" s="68"/>
      <c r="AA90" s="70"/>
      <c r="AB90" s="70"/>
      <c r="AC90" s="17"/>
      <c r="AH90" s="59"/>
    </row>
    <row r="91" spans="1:34" ht="44.25" customHeight="1" x14ac:dyDescent="0.3">
      <c r="A91" s="183"/>
      <c r="B91" s="772" t="s">
        <v>676</v>
      </c>
      <c r="C91" s="773"/>
      <c r="D91" s="774"/>
      <c r="E91" s="744"/>
      <c r="F91" s="700"/>
      <c r="G91" s="701"/>
      <c r="H91" s="744"/>
      <c r="I91" s="700"/>
      <c r="J91" s="700"/>
      <c r="K91" s="700"/>
      <c r="L91" s="700"/>
      <c r="M91" s="700"/>
      <c r="N91" s="701"/>
      <c r="O91" s="68"/>
      <c r="P91" s="254"/>
      <c r="Q91" s="705"/>
      <c r="R91" s="705"/>
      <c r="S91" s="705"/>
      <c r="T91" s="705"/>
      <c r="U91" s="705"/>
      <c r="V91" s="705"/>
      <c r="W91" s="705"/>
      <c r="X91" s="706"/>
      <c r="Y91" s="68"/>
      <c r="Z91" s="68"/>
      <c r="AA91" s="70">
        <f t="shared" ref="AA91:AA94" si="1">IF(E91="",1,0)</f>
        <v>1</v>
      </c>
      <c r="AB91" s="70">
        <f t="shared" ref="AB91:AC94" si="2">IF(P91="",1,0)</f>
        <v>1</v>
      </c>
      <c r="AC91" s="70">
        <f t="shared" si="2"/>
        <v>1</v>
      </c>
      <c r="AH91" s="59" t="b">
        <f t="shared" ref="AH91:AH94" si="3">IF(OR(AA91+AB91+AC91=3,AA91+AB91+AC91=0)=TRUE,FALSE,TRUE)</f>
        <v>0</v>
      </c>
    </row>
    <row r="92" spans="1:34" ht="44.25" customHeight="1" x14ac:dyDescent="0.3">
      <c r="A92" s="183"/>
      <c r="B92" s="772" t="s">
        <v>676</v>
      </c>
      <c r="C92" s="773"/>
      <c r="D92" s="774"/>
      <c r="E92" s="744"/>
      <c r="F92" s="700"/>
      <c r="G92" s="701"/>
      <c r="H92" s="744"/>
      <c r="I92" s="700"/>
      <c r="J92" s="700"/>
      <c r="K92" s="700"/>
      <c r="L92" s="700"/>
      <c r="M92" s="700"/>
      <c r="N92" s="701"/>
      <c r="O92" s="68"/>
      <c r="P92" s="254"/>
      <c r="Q92" s="705"/>
      <c r="R92" s="705"/>
      <c r="S92" s="705"/>
      <c r="T92" s="705"/>
      <c r="U92" s="705"/>
      <c r="V92" s="705"/>
      <c r="W92" s="705"/>
      <c r="X92" s="706"/>
      <c r="Y92" s="68"/>
      <c r="Z92" s="68"/>
      <c r="AA92" s="70">
        <f t="shared" si="1"/>
        <v>1</v>
      </c>
      <c r="AB92" s="70">
        <f t="shared" si="2"/>
        <v>1</v>
      </c>
      <c r="AC92" s="70">
        <f t="shared" si="2"/>
        <v>1</v>
      </c>
      <c r="AH92" s="59" t="b">
        <f t="shared" si="3"/>
        <v>0</v>
      </c>
    </row>
    <row r="93" spans="1:34" ht="44.25" customHeight="1" x14ac:dyDescent="0.3">
      <c r="A93" s="183"/>
      <c r="B93" s="772" t="s">
        <v>676</v>
      </c>
      <c r="C93" s="773"/>
      <c r="D93" s="774"/>
      <c r="E93" s="744"/>
      <c r="F93" s="700"/>
      <c r="G93" s="701"/>
      <c r="H93" s="744"/>
      <c r="I93" s="700"/>
      <c r="J93" s="700"/>
      <c r="K93" s="700"/>
      <c r="L93" s="700"/>
      <c r="M93" s="700"/>
      <c r="N93" s="701"/>
      <c r="O93" s="68"/>
      <c r="P93" s="254"/>
      <c r="Q93" s="705"/>
      <c r="R93" s="705"/>
      <c r="S93" s="705"/>
      <c r="T93" s="705"/>
      <c r="U93" s="705"/>
      <c r="V93" s="705"/>
      <c r="W93" s="705"/>
      <c r="X93" s="706"/>
      <c r="Y93" s="68"/>
      <c r="Z93" s="68"/>
      <c r="AA93" s="70">
        <f t="shared" si="1"/>
        <v>1</v>
      </c>
      <c r="AB93" s="70">
        <f t="shared" si="2"/>
        <v>1</v>
      </c>
      <c r="AC93" s="70">
        <f t="shared" si="2"/>
        <v>1</v>
      </c>
      <c r="AH93" s="59" t="b">
        <f t="shared" si="3"/>
        <v>0</v>
      </c>
    </row>
    <row r="94" spans="1:34" ht="44.25" customHeight="1" x14ac:dyDescent="0.3">
      <c r="A94" s="183"/>
      <c r="B94" s="772" t="s">
        <v>676</v>
      </c>
      <c r="C94" s="773"/>
      <c r="D94" s="774"/>
      <c r="E94" s="744"/>
      <c r="F94" s="700"/>
      <c r="G94" s="701"/>
      <c r="H94" s="744"/>
      <c r="I94" s="700"/>
      <c r="J94" s="700"/>
      <c r="K94" s="700"/>
      <c r="L94" s="700"/>
      <c r="M94" s="700"/>
      <c r="N94" s="701"/>
      <c r="O94" s="68"/>
      <c r="P94" s="254"/>
      <c r="Q94" s="705"/>
      <c r="R94" s="705"/>
      <c r="S94" s="705"/>
      <c r="T94" s="705"/>
      <c r="U94" s="705"/>
      <c r="V94" s="705"/>
      <c r="W94" s="705"/>
      <c r="X94" s="706"/>
      <c r="Y94" s="68"/>
      <c r="Z94" s="68"/>
      <c r="AA94" s="70">
        <f t="shared" si="1"/>
        <v>1</v>
      </c>
      <c r="AB94" s="70">
        <f t="shared" si="2"/>
        <v>1</v>
      </c>
      <c r="AC94" s="70">
        <f t="shared" si="2"/>
        <v>1</v>
      </c>
      <c r="AH94" s="59" t="b">
        <f t="shared" si="3"/>
        <v>0</v>
      </c>
    </row>
    <row r="95" spans="1:34" ht="82.5" customHeight="1" x14ac:dyDescent="0.3">
      <c r="A95" s="183"/>
      <c r="B95" s="770" t="s">
        <v>652</v>
      </c>
      <c r="C95" s="770"/>
      <c r="D95" s="770"/>
      <c r="E95" s="770"/>
      <c r="F95" s="770"/>
      <c r="G95" s="770"/>
      <c r="H95" s="770"/>
      <c r="I95" s="770"/>
      <c r="J95" s="770"/>
      <c r="K95" s="242"/>
      <c r="L95" s="242" t="s">
        <v>653</v>
      </c>
      <c r="M95" s="242"/>
      <c r="N95" s="242"/>
      <c r="O95" s="183"/>
      <c r="P95" s="183"/>
      <c r="Q95" s="183"/>
      <c r="R95" s="183"/>
      <c r="S95" s="183"/>
      <c r="T95" s="183"/>
      <c r="U95" s="183"/>
      <c r="V95" s="183"/>
      <c r="W95" s="183"/>
      <c r="X95" s="183"/>
      <c r="Y95" s="68"/>
      <c r="Z95" s="68"/>
      <c r="AA95" s="70"/>
      <c r="AB95" s="70"/>
      <c r="AH95" s="59"/>
    </row>
    <row r="96" spans="1:34" ht="90" customHeight="1" x14ac:dyDescent="0.3">
      <c r="A96" s="183"/>
      <c r="B96" s="771" t="s">
        <v>616</v>
      </c>
      <c r="C96" s="474"/>
      <c r="D96" s="475"/>
      <c r="E96" s="748" t="s">
        <v>877</v>
      </c>
      <c r="F96" s="749"/>
      <c r="G96" s="749"/>
      <c r="H96" s="750"/>
      <c r="I96" s="748" t="s">
        <v>333</v>
      </c>
      <c r="J96" s="749"/>
      <c r="K96" s="749"/>
      <c r="L96" s="749"/>
      <c r="M96" s="749"/>
      <c r="N96" s="750"/>
      <c r="O96" s="183"/>
      <c r="P96" s="228" t="s">
        <v>706</v>
      </c>
      <c r="Q96" s="708" t="s">
        <v>707</v>
      </c>
      <c r="R96" s="709"/>
      <c r="S96" s="709"/>
      <c r="T96" s="709"/>
      <c r="U96" s="709"/>
      <c r="V96" s="709"/>
      <c r="W96" s="709"/>
      <c r="X96" s="710"/>
      <c r="Y96" s="68"/>
      <c r="Z96" s="68"/>
      <c r="AA96" s="70"/>
      <c r="AB96" s="70"/>
      <c r="AH96" s="59"/>
    </row>
    <row r="97" spans="1:34" ht="32.25" customHeight="1" x14ac:dyDescent="0.3">
      <c r="A97" s="183"/>
      <c r="B97" s="470" t="s">
        <v>179</v>
      </c>
      <c r="C97" s="471"/>
      <c r="D97" s="472"/>
      <c r="E97" s="466"/>
      <c r="F97" s="464"/>
      <c r="G97" s="464"/>
      <c r="H97" s="465"/>
      <c r="I97" s="786"/>
      <c r="J97" s="786"/>
      <c r="K97" s="786"/>
      <c r="L97" s="786"/>
      <c r="M97" s="786"/>
      <c r="N97" s="787"/>
      <c r="O97" s="183"/>
      <c r="P97" s="246"/>
      <c r="Q97" s="481"/>
      <c r="R97" s="481"/>
      <c r="S97" s="481"/>
      <c r="T97" s="481"/>
      <c r="U97" s="481"/>
      <c r="V97" s="481"/>
      <c r="W97" s="481"/>
      <c r="X97" s="482"/>
      <c r="Y97" s="68"/>
      <c r="Z97" s="68"/>
      <c r="AA97" s="70">
        <f>IF(OR(LEFT(B97,4)="Välj",B97=""),1,0)</f>
        <v>1</v>
      </c>
      <c r="AB97" s="70">
        <f t="shared" ref="AB97:AC112" si="4">IF(P97="",1,0)</f>
        <v>1</v>
      </c>
      <c r="AC97" s="70">
        <f t="shared" si="4"/>
        <v>1</v>
      </c>
      <c r="AH97" s="59" t="b">
        <f t="shared" ref="AH97:AH116" si="5">IF(OR(AA97+AB97+AC97=3,AA97+AB97+AC97=0)=TRUE,FALSE,TRUE)</f>
        <v>0</v>
      </c>
    </row>
    <row r="98" spans="1:34" ht="32.25" customHeight="1" x14ac:dyDescent="0.3">
      <c r="A98" s="183"/>
      <c r="B98" s="470" t="s">
        <v>179</v>
      </c>
      <c r="C98" s="471"/>
      <c r="D98" s="472"/>
      <c r="E98" s="466"/>
      <c r="F98" s="464"/>
      <c r="G98" s="464"/>
      <c r="H98" s="465"/>
      <c r="I98" s="786"/>
      <c r="J98" s="786"/>
      <c r="K98" s="786"/>
      <c r="L98" s="786"/>
      <c r="M98" s="786"/>
      <c r="N98" s="787"/>
      <c r="O98" s="183"/>
      <c r="P98" s="246"/>
      <c r="Q98" s="481"/>
      <c r="R98" s="481"/>
      <c r="S98" s="481"/>
      <c r="T98" s="481"/>
      <c r="U98" s="481"/>
      <c r="V98" s="481"/>
      <c r="W98" s="481"/>
      <c r="X98" s="482"/>
      <c r="Y98" s="68"/>
      <c r="Z98" s="68"/>
      <c r="AA98" s="70">
        <f t="shared" ref="AA98:AA116" si="6">IF(OR(LEFT(B98,4)="Välj",B98=""),1,0)</f>
        <v>1</v>
      </c>
      <c r="AB98" s="70">
        <f t="shared" si="4"/>
        <v>1</v>
      </c>
      <c r="AC98" s="70">
        <f t="shared" si="4"/>
        <v>1</v>
      </c>
      <c r="AH98" s="59" t="b">
        <f t="shared" si="5"/>
        <v>0</v>
      </c>
    </row>
    <row r="99" spans="1:34" ht="32.25" customHeight="1" x14ac:dyDescent="0.3">
      <c r="A99" s="183"/>
      <c r="B99" s="470" t="s">
        <v>179</v>
      </c>
      <c r="C99" s="471"/>
      <c r="D99" s="472"/>
      <c r="E99" s="466"/>
      <c r="F99" s="464"/>
      <c r="G99" s="464"/>
      <c r="H99" s="465"/>
      <c r="I99" s="786"/>
      <c r="J99" s="786"/>
      <c r="K99" s="786"/>
      <c r="L99" s="786"/>
      <c r="M99" s="786"/>
      <c r="N99" s="787"/>
      <c r="O99" s="183"/>
      <c r="P99" s="246"/>
      <c r="Q99" s="481"/>
      <c r="R99" s="481"/>
      <c r="S99" s="481"/>
      <c r="T99" s="481"/>
      <c r="U99" s="481"/>
      <c r="V99" s="481"/>
      <c r="W99" s="481"/>
      <c r="X99" s="482"/>
      <c r="Y99" s="68"/>
      <c r="Z99" s="68"/>
      <c r="AA99" s="70">
        <f t="shared" si="6"/>
        <v>1</v>
      </c>
      <c r="AB99" s="70">
        <f t="shared" si="4"/>
        <v>1</v>
      </c>
      <c r="AC99" s="70">
        <f t="shared" si="4"/>
        <v>1</v>
      </c>
      <c r="AH99" s="59" t="b">
        <f t="shared" si="5"/>
        <v>0</v>
      </c>
    </row>
    <row r="100" spans="1:34" ht="32.25" customHeight="1" x14ac:dyDescent="0.3">
      <c r="A100" s="183"/>
      <c r="B100" s="470" t="s">
        <v>179</v>
      </c>
      <c r="C100" s="471"/>
      <c r="D100" s="472"/>
      <c r="E100" s="466"/>
      <c r="F100" s="464"/>
      <c r="G100" s="464"/>
      <c r="H100" s="465"/>
      <c r="I100" s="786"/>
      <c r="J100" s="786"/>
      <c r="K100" s="786"/>
      <c r="L100" s="786"/>
      <c r="M100" s="786"/>
      <c r="N100" s="787"/>
      <c r="O100" s="183"/>
      <c r="P100" s="246"/>
      <c r="Q100" s="481"/>
      <c r="R100" s="481"/>
      <c r="S100" s="481"/>
      <c r="T100" s="481"/>
      <c r="U100" s="481"/>
      <c r="V100" s="481"/>
      <c r="W100" s="481"/>
      <c r="X100" s="482"/>
      <c r="Y100" s="68"/>
      <c r="Z100" s="68"/>
      <c r="AA100" s="70">
        <f t="shared" si="6"/>
        <v>1</v>
      </c>
      <c r="AB100" s="70">
        <f t="shared" si="4"/>
        <v>1</v>
      </c>
      <c r="AC100" s="70">
        <f t="shared" si="4"/>
        <v>1</v>
      </c>
      <c r="AH100" s="59" t="b">
        <f t="shared" si="5"/>
        <v>0</v>
      </c>
    </row>
    <row r="101" spans="1:34" ht="32.25" customHeight="1" x14ac:dyDescent="0.3">
      <c r="A101" s="183"/>
      <c r="B101" s="470" t="s">
        <v>179</v>
      </c>
      <c r="C101" s="471"/>
      <c r="D101" s="472"/>
      <c r="E101" s="466"/>
      <c r="F101" s="464"/>
      <c r="G101" s="464"/>
      <c r="H101" s="465"/>
      <c r="I101" s="786"/>
      <c r="J101" s="786"/>
      <c r="K101" s="786"/>
      <c r="L101" s="786"/>
      <c r="M101" s="786"/>
      <c r="N101" s="787"/>
      <c r="O101" s="183"/>
      <c r="P101" s="246"/>
      <c r="Q101" s="481"/>
      <c r="R101" s="481"/>
      <c r="S101" s="481"/>
      <c r="T101" s="481"/>
      <c r="U101" s="481"/>
      <c r="V101" s="481"/>
      <c r="W101" s="481"/>
      <c r="X101" s="482"/>
      <c r="Y101" s="68"/>
      <c r="Z101" s="68"/>
      <c r="AA101" s="70">
        <f t="shared" si="6"/>
        <v>1</v>
      </c>
      <c r="AB101" s="70">
        <f t="shared" si="4"/>
        <v>1</v>
      </c>
      <c r="AC101" s="70">
        <f t="shared" si="4"/>
        <v>1</v>
      </c>
      <c r="AH101" s="59" t="b">
        <f t="shared" si="5"/>
        <v>0</v>
      </c>
    </row>
    <row r="102" spans="1:34" ht="32.25" customHeight="1" x14ac:dyDescent="0.3">
      <c r="A102" s="183"/>
      <c r="B102" s="470" t="s">
        <v>179</v>
      </c>
      <c r="C102" s="471"/>
      <c r="D102" s="472"/>
      <c r="E102" s="466"/>
      <c r="F102" s="464"/>
      <c r="G102" s="464"/>
      <c r="H102" s="465"/>
      <c r="I102" s="786"/>
      <c r="J102" s="786"/>
      <c r="K102" s="786"/>
      <c r="L102" s="786"/>
      <c r="M102" s="786"/>
      <c r="N102" s="787"/>
      <c r="O102" s="183"/>
      <c r="P102" s="246"/>
      <c r="Q102" s="481"/>
      <c r="R102" s="481"/>
      <c r="S102" s="481"/>
      <c r="T102" s="481"/>
      <c r="U102" s="481"/>
      <c r="V102" s="481"/>
      <c r="W102" s="481"/>
      <c r="X102" s="482"/>
      <c r="Y102" s="68"/>
      <c r="Z102" s="68"/>
      <c r="AA102" s="70">
        <f t="shared" si="6"/>
        <v>1</v>
      </c>
      <c r="AB102" s="70">
        <f t="shared" si="4"/>
        <v>1</v>
      </c>
      <c r="AC102" s="70">
        <f t="shared" si="4"/>
        <v>1</v>
      </c>
      <c r="AH102" s="59" t="b">
        <f t="shared" si="5"/>
        <v>0</v>
      </c>
    </row>
    <row r="103" spans="1:34" ht="32.25" customHeight="1" x14ac:dyDescent="0.3">
      <c r="A103" s="183"/>
      <c r="B103" s="470" t="s">
        <v>179</v>
      </c>
      <c r="C103" s="471"/>
      <c r="D103" s="472"/>
      <c r="E103" s="466"/>
      <c r="F103" s="464"/>
      <c r="G103" s="464"/>
      <c r="H103" s="465"/>
      <c r="I103" s="786"/>
      <c r="J103" s="786"/>
      <c r="K103" s="786"/>
      <c r="L103" s="786"/>
      <c r="M103" s="786"/>
      <c r="N103" s="787"/>
      <c r="O103" s="183"/>
      <c r="P103" s="246"/>
      <c r="Q103" s="481"/>
      <c r="R103" s="481"/>
      <c r="S103" s="481"/>
      <c r="T103" s="481"/>
      <c r="U103" s="481"/>
      <c r="V103" s="481"/>
      <c r="W103" s="481"/>
      <c r="X103" s="482"/>
      <c r="Y103" s="68"/>
      <c r="Z103" s="68"/>
      <c r="AA103" s="70">
        <f t="shared" si="6"/>
        <v>1</v>
      </c>
      <c r="AB103" s="70">
        <f t="shared" si="4"/>
        <v>1</v>
      </c>
      <c r="AC103" s="70">
        <f t="shared" si="4"/>
        <v>1</v>
      </c>
      <c r="AH103" s="59" t="b">
        <f t="shared" si="5"/>
        <v>0</v>
      </c>
    </row>
    <row r="104" spans="1:34" ht="32.25" customHeight="1" x14ac:dyDescent="0.3">
      <c r="A104" s="183"/>
      <c r="B104" s="470" t="s">
        <v>179</v>
      </c>
      <c r="C104" s="471"/>
      <c r="D104" s="472"/>
      <c r="E104" s="466"/>
      <c r="F104" s="464"/>
      <c r="G104" s="464"/>
      <c r="H104" s="465"/>
      <c r="I104" s="786"/>
      <c r="J104" s="786"/>
      <c r="K104" s="786"/>
      <c r="L104" s="786"/>
      <c r="M104" s="786"/>
      <c r="N104" s="787"/>
      <c r="O104" s="183"/>
      <c r="P104" s="246"/>
      <c r="Q104" s="481"/>
      <c r="R104" s="481"/>
      <c r="S104" s="481"/>
      <c r="T104" s="481"/>
      <c r="U104" s="481"/>
      <c r="V104" s="481"/>
      <c r="W104" s="481"/>
      <c r="X104" s="482"/>
      <c r="Y104" s="68"/>
      <c r="Z104" s="68"/>
      <c r="AA104" s="70">
        <f t="shared" si="6"/>
        <v>1</v>
      </c>
      <c r="AB104" s="70">
        <f t="shared" si="4"/>
        <v>1</v>
      </c>
      <c r="AC104" s="70">
        <f t="shared" si="4"/>
        <v>1</v>
      </c>
      <c r="AH104" s="59" t="b">
        <f t="shared" si="5"/>
        <v>0</v>
      </c>
    </row>
    <row r="105" spans="1:34" ht="32.25" customHeight="1" x14ac:dyDescent="0.3">
      <c r="A105" s="183"/>
      <c r="B105" s="470" t="s">
        <v>179</v>
      </c>
      <c r="C105" s="471"/>
      <c r="D105" s="472"/>
      <c r="E105" s="466"/>
      <c r="F105" s="464"/>
      <c r="G105" s="464"/>
      <c r="H105" s="465"/>
      <c r="I105" s="786"/>
      <c r="J105" s="786"/>
      <c r="K105" s="786"/>
      <c r="L105" s="786"/>
      <c r="M105" s="786"/>
      <c r="N105" s="787"/>
      <c r="O105" s="183"/>
      <c r="P105" s="246"/>
      <c r="Q105" s="481"/>
      <c r="R105" s="481"/>
      <c r="S105" s="481"/>
      <c r="T105" s="481"/>
      <c r="U105" s="481"/>
      <c r="V105" s="481"/>
      <c r="W105" s="481"/>
      <c r="X105" s="482"/>
      <c r="Y105" s="68"/>
      <c r="Z105" s="68"/>
      <c r="AA105" s="70">
        <f t="shared" si="6"/>
        <v>1</v>
      </c>
      <c r="AB105" s="70">
        <f t="shared" si="4"/>
        <v>1</v>
      </c>
      <c r="AC105" s="70">
        <f t="shared" si="4"/>
        <v>1</v>
      </c>
      <c r="AH105" s="59" t="b">
        <f t="shared" si="5"/>
        <v>0</v>
      </c>
    </row>
    <row r="106" spans="1:34" ht="32.25" customHeight="1" x14ac:dyDescent="0.3">
      <c r="A106" s="183"/>
      <c r="B106" s="470" t="s">
        <v>179</v>
      </c>
      <c r="C106" s="471"/>
      <c r="D106" s="472"/>
      <c r="E106" s="466"/>
      <c r="F106" s="464"/>
      <c r="G106" s="464"/>
      <c r="H106" s="465"/>
      <c r="I106" s="786"/>
      <c r="J106" s="786"/>
      <c r="K106" s="786"/>
      <c r="L106" s="786"/>
      <c r="M106" s="786"/>
      <c r="N106" s="787"/>
      <c r="O106" s="183"/>
      <c r="P106" s="246"/>
      <c r="Q106" s="481"/>
      <c r="R106" s="481"/>
      <c r="S106" s="481"/>
      <c r="T106" s="481"/>
      <c r="U106" s="481"/>
      <c r="V106" s="481"/>
      <c r="W106" s="481"/>
      <c r="X106" s="482"/>
      <c r="Y106" s="68"/>
      <c r="Z106" s="68"/>
      <c r="AA106" s="70">
        <f t="shared" si="6"/>
        <v>1</v>
      </c>
      <c r="AB106" s="70">
        <f t="shared" si="4"/>
        <v>1</v>
      </c>
      <c r="AC106" s="70">
        <f t="shared" si="4"/>
        <v>1</v>
      </c>
      <c r="AH106" s="59" t="b">
        <f t="shared" si="5"/>
        <v>0</v>
      </c>
    </row>
    <row r="107" spans="1:34" ht="32.25" customHeight="1" x14ac:dyDescent="0.3">
      <c r="A107" s="183"/>
      <c r="B107" s="470" t="s">
        <v>179</v>
      </c>
      <c r="C107" s="471"/>
      <c r="D107" s="472"/>
      <c r="E107" s="466"/>
      <c r="F107" s="464"/>
      <c r="G107" s="464"/>
      <c r="H107" s="465"/>
      <c r="I107" s="786"/>
      <c r="J107" s="786"/>
      <c r="K107" s="786"/>
      <c r="L107" s="786"/>
      <c r="M107" s="786"/>
      <c r="N107" s="787"/>
      <c r="O107" s="183"/>
      <c r="P107" s="246"/>
      <c r="Q107" s="481"/>
      <c r="R107" s="481"/>
      <c r="S107" s="481"/>
      <c r="T107" s="481"/>
      <c r="U107" s="481"/>
      <c r="V107" s="481"/>
      <c r="W107" s="481"/>
      <c r="X107" s="482"/>
      <c r="Y107" s="68"/>
      <c r="Z107" s="68"/>
      <c r="AA107" s="70">
        <f t="shared" si="6"/>
        <v>1</v>
      </c>
      <c r="AB107" s="70">
        <f t="shared" si="4"/>
        <v>1</v>
      </c>
      <c r="AC107" s="70">
        <f t="shared" si="4"/>
        <v>1</v>
      </c>
      <c r="AH107" s="59" t="b">
        <f t="shared" si="5"/>
        <v>0</v>
      </c>
    </row>
    <row r="108" spans="1:34" ht="32.25" customHeight="1" x14ac:dyDescent="0.3">
      <c r="A108" s="183"/>
      <c r="B108" s="470" t="s">
        <v>179</v>
      </c>
      <c r="C108" s="471"/>
      <c r="D108" s="472"/>
      <c r="E108" s="466"/>
      <c r="F108" s="464"/>
      <c r="G108" s="464"/>
      <c r="H108" s="465"/>
      <c r="I108" s="786"/>
      <c r="J108" s="786"/>
      <c r="K108" s="786"/>
      <c r="L108" s="786"/>
      <c r="M108" s="786"/>
      <c r="N108" s="787"/>
      <c r="O108" s="183"/>
      <c r="P108" s="246"/>
      <c r="Q108" s="481"/>
      <c r="R108" s="481"/>
      <c r="S108" s="481"/>
      <c r="T108" s="481"/>
      <c r="U108" s="481"/>
      <c r="V108" s="481"/>
      <c r="W108" s="481"/>
      <c r="X108" s="482"/>
      <c r="Y108" s="68"/>
      <c r="Z108" s="68"/>
      <c r="AA108" s="70">
        <f t="shared" si="6"/>
        <v>1</v>
      </c>
      <c r="AB108" s="70">
        <f t="shared" si="4"/>
        <v>1</v>
      </c>
      <c r="AC108" s="70">
        <f t="shared" si="4"/>
        <v>1</v>
      </c>
      <c r="AH108" s="59" t="b">
        <f t="shared" si="5"/>
        <v>0</v>
      </c>
    </row>
    <row r="109" spans="1:34" ht="32.25" customHeight="1" x14ac:dyDescent="0.3">
      <c r="A109" s="183"/>
      <c r="B109" s="470" t="s">
        <v>179</v>
      </c>
      <c r="C109" s="471"/>
      <c r="D109" s="472"/>
      <c r="E109" s="466"/>
      <c r="F109" s="464"/>
      <c r="G109" s="464"/>
      <c r="H109" s="465"/>
      <c r="I109" s="786"/>
      <c r="J109" s="786"/>
      <c r="K109" s="786"/>
      <c r="L109" s="786"/>
      <c r="M109" s="786"/>
      <c r="N109" s="787"/>
      <c r="O109" s="183"/>
      <c r="P109" s="246"/>
      <c r="Q109" s="481"/>
      <c r="R109" s="481"/>
      <c r="S109" s="481"/>
      <c r="T109" s="481"/>
      <c r="U109" s="481"/>
      <c r="V109" s="481"/>
      <c r="W109" s="481"/>
      <c r="X109" s="482"/>
      <c r="Y109" s="68"/>
      <c r="Z109" s="68"/>
      <c r="AA109" s="70">
        <f t="shared" si="6"/>
        <v>1</v>
      </c>
      <c r="AB109" s="70">
        <f t="shared" si="4"/>
        <v>1</v>
      </c>
      <c r="AC109" s="70">
        <f t="shared" si="4"/>
        <v>1</v>
      </c>
      <c r="AH109" s="59" t="b">
        <f t="shared" si="5"/>
        <v>0</v>
      </c>
    </row>
    <row r="110" spans="1:34" ht="32.25" customHeight="1" x14ac:dyDescent="0.3">
      <c r="A110" s="183"/>
      <c r="B110" s="470" t="s">
        <v>179</v>
      </c>
      <c r="C110" s="471"/>
      <c r="D110" s="472"/>
      <c r="E110" s="466"/>
      <c r="F110" s="464"/>
      <c r="G110" s="464"/>
      <c r="H110" s="465"/>
      <c r="I110" s="786"/>
      <c r="J110" s="786"/>
      <c r="K110" s="786"/>
      <c r="L110" s="786"/>
      <c r="M110" s="786"/>
      <c r="N110" s="787"/>
      <c r="O110" s="183"/>
      <c r="P110" s="246"/>
      <c r="Q110" s="481"/>
      <c r="R110" s="481"/>
      <c r="S110" s="481"/>
      <c r="T110" s="481"/>
      <c r="U110" s="481"/>
      <c r="V110" s="481"/>
      <c r="W110" s="481"/>
      <c r="X110" s="482"/>
      <c r="Y110" s="68"/>
      <c r="Z110" s="68"/>
      <c r="AA110" s="70">
        <f t="shared" si="6"/>
        <v>1</v>
      </c>
      <c r="AB110" s="70">
        <f t="shared" si="4"/>
        <v>1</v>
      </c>
      <c r="AC110" s="70">
        <f t="shared" si="4"/>
        <v>1</v>
      </c>
      <c r="AH110" s="59" t="b">
        <f t="shared" si="5"/>
        <v>0</v>
      </c>
    </row>
    <row r="111" spans="1:34" ht="32.25" customHeight="1" x14ac:dyDescent="0.3">
      <c r="A111" s="183"/>
      <c r="B111" s="470" t="s">
        <v>179</v>
      </c>
      <c r="C111" s="471"/>
      <c r="D111" s="472"/>
      <c r="E111" s="466"/>
      <c r="F111" s="464"/>
      <c r="G111" s="464"/>
      <c r="H111" s="465"/>
      <c r="I111" s="786"/>
      <c r="J111" s="786"/>
      <c r="K111" s="786"/>
      <c r="L111" s="786"/>
      <c r="M111" s="786"/>
      <c r="N111" s="787"/>
      <c r="O111" s="183"/>
      <c r="P111" s="246"/>
      <c r="Q111" s="481"/>
      <c r="R111" s="481"/>
      <c r="S111" s="481"/>
      <c r="T111" s="481"/>
      <c r="U111" s="481"/>
      <c r="V111" s="481"/>
      <c r="W111" s="481"/>
      <c r="X111" s="482"/>
      <c r="Y111" s="68"/>
      <c r="Z111" s="68"/>
      <c r="AA111" s="70">
        <f t="shared" si="6"/>
        <v>1</v>
      </c>
      <c r="AB111" s="70">
        <f t="shared" si="4"/>
        <v>1</v>
      </c>
      <c r="AC111" s="70">
        <f t="shared" si="4"/>
        <v>1</v>
      </c>
      <c r="AH111" s="59" t="b">
        <f t="shared" si="5"/>
        <v>0</v>
      </c>
    </row>
    <row r="112" spans="1:34" ht="32.25" customHeight="1" x14ac:dyDescent="0.3">
      <c r="A112" s="183"/>
      <c r="B112" s="470" t="s">
        <v>179</v>
      </c>
      <c r="C112" s="471"/>
      <c r="D112" s="472"/>
      <c r="E112" s="466"/>
      <c r="F112" s="464"/>
      <c r="G112" s="464"/>
      <c r="H112" s="465"/>
      <c r="I112" s="786"/>
      <c r="J112" s="786"/>
      <c r="K112" s="786"/>
      <c r="L112" s="786"/>
      <c r="M112" s="786"/>
      <c r="N112" s="787"/>
      <c r="O112" s="183"/>
      <c r="P112" s="246"/>
      <c r="Q112" s="481"/>
      <c r="R112" s="481"/>
      <c r="S112" s="481"/>
      <c r="T112" s="481"/>
      <c r="U112" s="481"/>
      <c r="V112" s="481"/>
      <c r="W112" s="481"/>
      <c r="X112" s="482"/>
      <c r="Y112" s="68"/>
      <c r="Z112" s="68"/>
      <c r="AA112" s="70">
        <f t="shared" si="6"/>
        <v>1</v>
      </c>
      <c r="AB112" s="70">
        <f t="shared" si="4"/>
        <v>1</v>
      </c>
      <c r="AC112" s="70">
        <f t="shared" si="4"/>
        <v>1</v>
      </c>
      <c r="AH112" s="59" t="b">
        <f t="shared" si="5"/>
        <v>0</v>
      </c>
    </row>
    <row r="113" spans="1:34" ht="32.25" customHeight="1" x14ac:dyDescent="0.3">
      <c r="A113" s="183"/>
      <c r="B113" s="470" t="s">
        <v>179</v>
      </c>
      <c r="C113" s="471"/>
      <c r="D113" s="472"/>
      <c r="E113" s="466"/>
      <c r="F113" s="464"/>
      <c r="G113" s="464"/>
      <c r="H113" s="465"/>
      <c r="I113" s="786"/>
      <c r="J113" s="786"/>
      <c r="K113" s="786"/>
      <c r="L113" s="786"/>
      <c r="M113" s="786"/>
      <c r="N113" s="787"/>
      <c r="O113" s="183"/>
      <c r="P113" s="246"/>
      <c r="Q113" s="481"/>
      <c r="R113" s="481"/>
      <c r="S113" s="481"/>
      <c r="T113" s="481"/>
      <c r="U113" s="481"/>
      <c r="V113" s="481"/>
      <c r="W113" s="481"/>
      <c r="X113" s="482"/>
      <c r="Y113" s="68"/>
      <c r="Z113" s="68"/>
      <c r="AA113" s="70">
        <f t="shared" si="6"/>
        <v>1</v>
      </c>
      <c r="AB113" s="70">
        <f t="shared" ref="AB113:AC116" si="7">IF(P113="",1,0)</f>
        <v>1</v>
      </c>
      <c r="AC113" s="70">
        <f t="shared" si="7"/>
        <v>1</v>
      </c>
      <c r="AH113" s="59" t="b">
        <f t="shared" si="5"/>
        <v>0</v>
      </c>
    </row>
    <row r="114" spans="1:34" ht="32.25" customHeight="1" x14ac:dyDescent="0.3">
      <c r="A114" s="183"/>
      <c r="B114" s="470" t="s">
        <v>179</v>
      </c>
      <c r="C114" s="471"/>
      <c r="D114" s="472"/>
      <c r="E114" s="466"/>
      <c r="F114" s="464"/>
      <c r="G114" s="464"/>
      <c r="H114" s="465"/>
      <c r="I114" s="786"/>
      <c r="J114" s="786"/>
      <c r="K114" s="786"/>
      <c r="L114" s="786"/>
      <c r="M114" s="786"/>
      <c r="N114" s="787"/>
      <c r="O114" s="183"/>
      <c r="P114" s="246"/>
      <c r="Q114" s="481"/>
      <c r="R114" s="481"/>
      <c r="S114" s="481"/>
      <c r="T114" s="481"/>
      <c r="U114" s="481"/>
      <c r="V114" s="481"/>
      <c r="W114" s="481"/>
      <c r="X114" s="482"/>
      <c r="Y114" s="68"/>
      <c r="Z114" s="68"/>
      <c r="AA114" s="70">
        <f t="shared" si="6"/>
        <v>1</v>
      </c>
      <c r="AB114" s="70">
        <f t="shared" si="7"/>
        <v>1</v>
      </c>
      <c r="AC114" s="70">
        <f t="shared" si="7"/>
        <v>1</v>
      </c>
      <c r="AH114" s="59" t="b">
        <f t="shared" si="5"/>
        <v>0</v>
      </c>
    </row>
    <row r="115" spans="1:34" ht="32.25" customHeight="1" x14ac:dyDescent="0.3">
      <c r="A115" s="183"/>
      <c r="B115" s="470" t="s">
        <v>179</v>
      </c>
      <c r="C115" s="471"/>
      <c r="D115" s="472"/>
      <c r="E115" s="466"/>
      <c r="F115" s="464"/>
      <c r="G115" s="464"/>
      <c r="H115" s="465"/>
      <c r="I115" s="786"/>
      <c r="J115" s="786"/>
      <c r="K115" s="786"/>
      <c r="L115" s="786"/>
      <c r="M115" s="786"/>
      <c r="N115" s="787"/>
      <c r="O115" s="183"/>
      <c r="P115" s="246"/>
      <c r="Q115" s="481"/>
      <c r="R115" s="481"/>
      <c r="S115" s="481"/>
      <c r="T115" s="481"/>
      <c r="U115" s="481"/>
      <c r="V115" s="481"/>
      <c r="W115" s="481"/>
      <c r="X115" s="482"/>
      <c r="Y115" s="68"/>
      <c r="Z115" s="68"/>
      <c r="AA115" s="70">
        <f t="shared" si="6"/>
        <v>1</v>
      </c>
      <c r="AB115" s="70">
        <f t="shared" si="7"/>
        <v>1</v>
      </c>
      <c r="AC115" s="70">
        <f t="shared" si="7"/>
        <v>1</v>
      </c>
      <c r="AH115" s="59" t="b">
        <f t="shared" si="5"/>
        <v>0</v>
      </c>
    </row>
    <row r="116" spans="1:34" ht="32.25" customHeight="1" x14ac:dyDescent="0.3">
      <c r="A116" s="183"/>
      <c r="B116" s="470" t="s">
        <v>179</v>
      </c>
      <c r="C116" s="471"/>
      <c r="D116" s="472"/>
      <c r="E116" s="466"/>
      <c r="F116" s="464"/>
      <c r="G116" s="464"/>
      <c r="H116" s="465"/>
      <c r="I116" s="786"/>
      <c r="J116" s="786"/>
      <c r="K116" s="786"/>
      <c r="L116" s="786"/>
      <c r="M116" s="786"/>
      <c r="N116" s="787"/>
      <c r="O116" s="183"/>
      <c r="P116" s="246"/>
      <c r="Q116" s="481"/>
      <c r="R116" s="481"/>
      <c r="S116" s="481"/>
      <c r="T116" s="481"/>
      <c r="U116" s="481"/>
      <c r="V116" s="481"/>
      <c r="W116" s="481"/>
      <c r="X116" s="482"/>
      <c r="Y116" s="68"/>
      <c r="Z116" s="68"/>
      <c r="AA116" s="70">
        <f t="shared" si="6"/>
        <v>1</v>
      </c>
      <c r="AB116" s="70">
        <f t="shared" si="7"/>
        <v>1</v>
      </c>
      <c r="AC116" s="70">
        <f t="shared" si="7"/>
        <v>1</v>
      </c>
      <c r="AH116" s="59" t="b">
        <f t="shared" si="5"/>
        <v>0</v>
      </c>
    </row>
    <row r="117" spans="1:34" ht="30.75" customHeight="1" x14ac:dyDescent="0.3">
      <c r="A117" s="183"/>
      <c r="C117" s="30"/>
      <c r="D117" s="183"/>
      <c r="E117" s="183"/>
      <c r="F117" s="183"/>
      <c r="G117" s="183"/>
      <c r="H117" s="183"/>
      <c r="I117" s="183"/>
      <c r="J117" s="183"/>
      <c r="K117" s="183"/>
      <c r="L117" s="183"/>
      <c r="M117" s="183"/>
      <c r="N117" s="183"/>
      <c r="O117" s="183"/>
      <c r="P117" s="183"/>
      <c r="Q117" s="183"/>
      <c r="R117" s="183"/>
      <c r="S117" s="183"/>
      <c r="T117" s="183"/>
      <c r="U117" s="183"/>
      <c r="V117" s="183"/>
      <c r="W117" s="183"/>
      <c r="X117" s="183"/>
      <c r="Y117" s="68"/>
      <c r="Z117" s="68"/>
      <c r="AA117" s="68"/>
      <c r="AB117" s="68"/>
      <c r="AH117" s="59"/>
    </row>
    <row r="118" spans="1:34" ht="17.25" hidden="1" customHeight="1" x14ac:dyDescent="0.3">
      <c r="A118" s="183"/>
      <c r="B118" s="480"/>
      <c r="C118" s="480"/>
      <c r="D118" s="480"/>
      <c r="E118" s="480"/>
      <c r="F118" s="480"/>
      <c r="G118" s="480"/>
      <c r="H118" s="480"/>
      <c r="I118" s="480"/>
      <c r="J118" s="480"/>
      <c r="K118" s="183"/>
      <c r="L118" s="183"/>
      <c r="M118" s="183"/>
      <c r="N118" s="183"/>
      <c r="O118" s="183"/>
      <c r="P118" s="183"/>
      <c r="Q118" s="183"/>
      <c r="R118" s="183"/>
      <c r="S118" s="183"/>
      <c r="T118" s="183"/>
      <c r="U118" s="183"/>
      <c r="V118" s="183"/>
      <c r="W118" s="183"/>
      <c r="X118" s="183"/>
      <c r="Y118" s="68"/>
      <c r="Z118" s="68"/>
      <c r="AA118" s="68"/>
      <c r="AB118" s="68"/>
      <c r="AH118" s="59"/>
    </row>
    <row r="119" spans="1:34" ht="9" hidden="1" customHeight="1" x14ac:dyDescent="0.3">
      <c r="A119" s="183"/>
      <c r="C119" s="183"/>
      <c r="D119" s="183"/>
      <c r="E119" s="183"/>
      <c r="F119" s="183"/>
      <c r="G119" s="183"/>
      <c r="H119" s="183"/>
      <c r="I119" s="183"/>
      <c r="J119" s="183"/>
      <c r="K119" s="183"/>
      <c r="L119" s="183"/>
      <c r="M119" s="183"/>
      <c r="N119" s="183"/>
      <c r="O119" s="183"/>
      <c r="P119" s="183"/>
      <c r="Q119" s="183"/>
      <c r="R119" s="183"/>
      <c r="S119" s="183"/>
      <c r="T119" s="183"/>
      <c r="U119" s="183"/>
      <c r="V119" s="183"/>
      <c r="W119" s="183"/>
      <c r="X119" s="183"/>
      <c r="Y119" s="68"/>
      <c r="Z119" s="68"/>
      <c r="AA119" s="68"/>
      <c r="AB119" s="68"/>
      <c r="AH119" s="59"/>
    </row>
    <row r="120" spans="1:34" ht="18" hidden="1" customHeight="1" x14ac:dyDescent="0.3">
      <c r="A120" s="183"/>
      <c r="B120" s="183"/>
      <c r="C120" s="183"/>
      <c r="D120" s="183"/>
      <c r="E120" s="183"/>
      <c r="F120" s="183"/>
      <c r="G120" s="183"/>
      <c r="H120" s="183"/>
      <c r="I120" s="183"/>
      <c r="J120" s="183"/>
      <c r="K120" s="183"/>
      <c r="L120" s="183"/>
      <c r="M120" s="183"/>
      <c r="N120" s="183"/>
      <c r="O120" s="183"/>
      <c r="P120" s="183"/>
      <c r="Q120" s="183"/>
      <c r="R120" s="183"/>
      <c r="S120" s="183"/>
      <c r="T120" s="183"/>
      <c r="U120" s="183"/>
      <c r="V120" s="183"/>
      <c r="W120" s="183"/>
      <c r="X120" s="183"/>
      <c r="Y120" s="68"/>
      <c r="Z120" s="68"/>
      <c r="AA120" s="68"/>
      <c r="AB120" s="68"/>
      <c r="AH120" s="59"/>
    </row>
    <row r="121" spans="1:34" ht="18" hidden="1" customHeight="1" x14ac:dyDescent="0.3">
      <c r="A121" s="183"/>
      <c r="B121" s="183"/>
      <c r="C121" s="183"/>
      <c r="D121" s="183"/>
      <c r="E121" s="183"/>
      <c r="F121" s="183"/>
      <c r="G121" s="183"/>
      <c r="H121" s="183"/>
      <c r="I121" s="183"/>
      <c r="J121" s="183"/>
      <c r="K121" s="183"/>
      <c r="L121" s="183"/>
      <c r="M121" s="183"/>
      <c r="N121" s="183"/>
      <c r="O121" s="183"/>
      <c r="P121" s="183"/>
      <c r="Q121" s="183"/>
      <c r="R121" s="183"/>
      <c r="S121" s="183"/>
      <c r="T121" s="183"/>
      <c r="U121" s="183"/>
      <c r="V121" s="183"/>
      <c r="W121" s="183"/>
      <c r="X121" s="183"/>
      <c r="Y121" s="68"/>
      <c r="Z121" s="68"/>
      <c r="AA121" s="68"/>
      <c r="AB121" s="68"/>
      <c r="AH121" s="59"/>
    </row>
    <row r="122" spans="1:34" ht="9" hidden="1" customHeight="1" x14ac:dyDescent="0.3">
      <c r="A122" s="183"/>
      <c r="B122" s="183"/>
      <c r="C122" s="183"/>
      <c r="D122" s="183"/>
      <c r="E122" s="183"/>
      <c r="F122" s="183"/>
      <c r="G122" s="183"/>
      <c r="H122" s="183"/>
      <c r="I122" s="183"/>
      <c r="J122" s="183"/>
      <c r="K122" s="183"/>
      <c r="L122" s="183"/>
      <c r="M122" s="183"/>
      <c r="N122" s="183"/>
      <c r="O122" s="183"/>
      <c r="P122" s="183"/>
      <c r="Q122" s="183"/>
      <c r="R122" s="183"/>
      <c r="S122" s="183"/>
      <c r="T122" s="183"/>
      <c r="U122" s="183"/>
      <c r="V122" s="183"/>
      <c r="W122" s="183"/>
      <c r="X122" s="183"/>
      <c r="Y122" s="68"/>
      <c r="Z122" s="68"/>
      <c r="AA122" s="68"/>
      <c r="AB122" s="68"/>
      <c r="AH122" s="59"/>
    </row>
    <row r="123" spans="1:34" ht="10.5" hidden="1" customHeight="1" x14ac:dyDescent="0.3">
      <c r="A123" s="183"/>
      <c r="B123" s="183"/>
      <c r="C123" s="183"/>
      <c r="D123" s="183"/>
      <c r="E123" s="183"/>
      <c r="F123" s="183"/>
      <c r="G123" s="183"/>
      <c r="H123" s="183"/>
      <c r="I123" s="183"/>
      <c r="J123" s="183"/>
      <c r="K123" s="183"/>
      <c r="L123" s="183"/>
      <c r="M123" s="183"/>
      <c r="N123" s="183"/>
      <c r="O123" s="183"/>
      <c r="P123" s="183"/>
      <c r="Q123" s="183"/>
      <c r="R123" s="183"/>
      <c r="S123" s="183"/>
      <c r="T123" s="183"/>
      <c r="U123" s="183"/>
      <c r="V123" s="183"/>
      <c r="W123" s="183"/>
      <c r="X123" s="183"/>
      <c r="Y123" s="68"/>
      <c r="Z123" s="68"/>
      <c r="AA123" s="68"/>
      <c r="AB123" s="68"/>
      <c r="AH123" s="59"/>
    </row>
    <row r="124" spans="1:34" ht="13" hidden="1" x14ac:dyDescent="0.3">
      <c r="A124" s="183"/>
      <c r="B124" s="192"/>
      <c r="C124" s="192"/>
      <c r="D124" s="193"/>
      <c r="E124" s="192"/>
      <c r="F124" s="192"/>
      <c r="G124" s="10"/>
      <c r="H124" s="10"/>
      <c r="I124" s="10"/>
      <c r="J124" s="30"/>
      <c r="K124" s="220"/>
      <c r="L124" s="221"/>
      <c r="M124" s="191"/>
      <c r="N124" s="222"/>
      <c r="P124" s="26"/>
      <c r="X124" s="62"/>
      <c r="Y124" s="63"/>
      <c r="Z124" s="30"/>
      <c r="AA124" s="30"/>
    </row>
    <row r="125" spans="1:34" ht="29.25" customHeight="1" x14ac:dyDescent="0.25">
      <c r="A125" s="183"/>
      <c r="B125" s="192"/>
      <c r="C125" s="192"/>
      <c r="D125" s="193"/>
      <c r="E125" s="192"/>
      <c r="F125" s="192"/>
      <c r="G125" s="10"/>
      <c r="H125" s="510"/>
      <c r="I125" s="529"/>
      <c r="J125" s="529"/>
      <c r="K125" s="220"/>
      <c r="L125" s="755"/>
      <c r="M125" s="756"/>
      <c r="N125" s="756"/>
      <c r="P125" s="41"/>
      <c r="X125" s="62"/>
      <c r="Y125" s="63"/>
      <c r="Z125" s="30"/>
      <c r="AA125" s="30"/>
    </row>
    <row r="126" spans="1:34" ht="15.75" customHeight="1" x14ac:dyDescent="0.3">
      <c r="A126" s="227"/>
      <c r="B126" s="745" t="s">
        <v>332</v>
      </c>
      <c r="C126" s="745"/>
      <c r="D126" s="745"/>
      <c r="E126" s="746"/>
      <c r="F126" s="192"/>
      <c r="G126" s="10"/>
      <c r="H126" s="10"/>
      <c r="I126" s="10"/>
      <c r="J126" s="30"/>
      <c r="K126" s="220"/>
      <c r="L126" s="221"/>
      <c r="M126" s="366"/>
      <c r="N126" s="189"/>
      <c r="P126" s="26"/>
      <c r="X126" s="62"/>
      <c r="Y126" s="63"/>
      <c r="Z126" s="30"/>
      <c r="AA126" s="30"/>
    </row>
    <row r="127" spans="1:34" ht="99" customHeight="1" x14ac:dyDescent="0.25">
      <c r="A127" s="183"/>
      <c r="B127" s="782" t="s">
        <v>617</v>
      </c>
      <c r="C127" s="783"/>
      <c r="D127" s="748" t="s">
        <v>860</v>
      </c>
      <c r="E127" s="749"/>
      <c r="F127" s="750"/>
      <c r="G127" s="748" t="s">
        <v>668</v>
      </c>
      <c r="H127" s="749"/>
      <c r="I127" s="749"/>
      <c r="J127" s="749"/>
      <c r="K127" s="750"/>
      <c r="L127" s="367" t="str">
        <f>IF(TillDelVal=1,"","Ange poäng-värde
")</f>
        <v xml:space="preserve">Ange poäng-värde
</v>
      </c>
      <c r="M127" s="784" t="str">
        <f>IF(TillDelVal=1,"","Ange prisavdrag från totalpriset (kr)
")</f>
        <v xml:space="preserve">Ange prisavdrag från totalpriset (kr)
</v>
      </c>
      <c r="N127" s="785"/>
      <c r="P127" s="69" t="s">
        <v>143</v>
      </c>
      <c r="Q127" s="752" t="s">
        <v>71</v>
      </c>
      <c r="R127" s="753"/>
      <c r="S127" s="753"/>
      <c r="T127" s="753"/>
      <c r="U127" s="753"/>
      <c r="V127" s="753"/>
      <c r="W127" s="753"/>
      <c r="X127" s="754"/>
      <c r="Y127" s="102"/>
      <c r="Z127" s="101"/>
      <c r="AA127" s="103"/>
      <c r="AB127" s="103"/>
    </row>
    <row r="128" spans="1:34" ht="34.5" customHeight="1" x14ac:dyDescent="0.3">
      <c r="A128" s="183"/>
      <c r="B128" s="445" t="s">
        <v>179</v>
      </c>
      <c r="C128" s="446"/>
      <c r="D128" s="779"/>
      <c r="E128" s="780"/>
      <c r="F128" s="781"/>
      <c r="G128" s="779"/>
      <c r="H128" s="780"/>
      <c r="I128" s="780"/>
      <c r="J128" s="780"/>
      <c r="K128" s="781"/>
      <c r="L128" s="200"/>
      <c r="M128" s="777"/>
      <c r="N128" s="778"/>
      <c r="O128" s="68"/>
      <c r="P128" s="252"/>
      <c r="Q128" s="518"/>
      <c r="R128" s="519"/>
      <c r="S128" s="519"/>
      <c r="T128" s="519"/>
      <c r="U128" s="519"/>
      <c r="V128" s="519"/>
      <c r="W128" s="519"/>
      <c r="X128" s="520"/>
      <c r="Y128" s="68"/>
      <c r="Z128" s="68"/>
      <c r="AA128" s="70" t="b">
        <f t="shared" ref="AA128:AA137" si="8">IF(OR(LEFT(B128,4)="Välj",B128=""),TRUE,FALSE)</f>
        <v>1</v>
      </c>
      <c r="AB128" s="256" t="b">
        <f t="shared" ref="AB128:AB137" si="9">IF(AA128=FALSE,IF(P128&lt;&gt;"Ja",TRUE,FALSE),TRUE)</f>
        <v>1</v>
      </c>
      <c r="AH128" s="59" t="b">
        <f t="shared" ref="AH128:AH137" si="10">IF(AB128=AA128,FALSE,TRUE)</f>
        <v>0</v>
      </c>
    </row>
    <row r="129" spans="1:34" ht="32.25" customHeight="1" x14ac:dyDescent="0.3">
      <c r="A129" s="183"/>
      <c r="B129" s="445" t="s">
        <v>179</v>
      </c>
      <c r="C129" s="446"/>
      <c r="D129" s="779"/>
      <c r="E129" s="780"/>
      <c r="F129" s="781"/>
      <c r="G129" s="779"/>
      <c r="H129" s="780"/>
      <c r="I129" s="780"/>
      <c r="J129" s="780"/>
      <c r="K129" s="781"/>
      <c r="L129" s="200"/>
      <c r="M129" s="777"/>
      <c r="N129" s="778"/>
      <c r="O129" s="68"/>
      <c r="P129" s="252"/>
      <c r="Q129" s="518"/>
      <c r="R129" s="519"/>
      <c r="S129" s="519"/>
      <c r="T129" s="519"/>
      <c r="U129" s="519"/>
      <c r="V129" s="519"/>
      <c r="W129" s="519"/>
      <c r="X129" s="520"/>
      <c r="Y129" s="68"/>
      <c r="Z129" s="68"/>
      <c r="AA129" s="70" t="b">
        <f t="shared" si="8"/>
        <v>1</v>
      </c>
      <c r="AB129" s="256" t="b">
        <f t="shared" si="9"/>
        <v>1</v>
      </c>
      <c r="AH129" s="59" t="b">
        <f t="shared" si="10"/>
        <v>0</v>
      </c>
    </row>
    <row r="130" spans="1:34" ht="32.25" customHeight="1" x14ac:dyDescent="0.3">
      <c r="A130" s="183"/>
      <c r="B130" s="445" t="s">
        <v>179</v>
      </c>
      <c r="C130" s="446"/>
      <c r="D130" s="779"/>
      <c r="E130" s="780"/>
      <c r="F130" s="781"/>
      <c r="G130" s="779"/>
      <c r="H130" s="780"/>
      <c r="I130" s="780"/>
      <c r="J130" s="780"/>
      <c r="K130" s="781"/>
      <c r="L130" s="200"/>
      <c r="M130" s="777"/>
      <c r="N130" s="778"/>
      <c r="O130" s="68"/>
      <c r="P130" s="252"/>
      <c r="Q130" s="518"/>
      <c r="R130" s="519"/>
      <c r="S130" s="519"/>
      <c r="T130" s="519"/>
      <c r="U130" s="519"/>
      <c r="V130" s="519"/>
      <c r="W130" s="519"/>
      <c r="X130" s="520"/>
      <c r="Y130" s="68"/>
      <c r="Z130" s="68"/>
      <c r="AA130" s="70" t="b">
        <f t="shared" si="8"/>
        <v>1</v>
      </c>
      <c r="AB130" s="256" t="b">
        <f t="shared" si="9"/>
        <v>1</v>
      </c>
      <c r="AH130" s="59" t="b">
        <f t="shared" si="10"/>
        <v>0</v>
      </c>
    </row>
    <row r="131" spans="1:34" ht="32.25" customHeight="1" x14ac:dyDescent="0.3">
      <c r="A131" s="183"/>
      <c r="B131" s="445" t="s">
        <v>179</v>
      </c>
      <c r="C131" s="446"/>
      <c r="D131" s="779"/>
      <c r="E131" s="780"/>
      <c r="F131" s="781"/>
      <c r="G131" s="779"/>
      <c r="H131" s="780"/>
      <c r="I131" s="780"/>
      <c r="J131" s="780"/>
      <c r="K131" s="781"/>
      <c r="L131" s="200"/>
      <c r="M131" s="777"/>
      <c r="N131" s="778"/>
      <c r="O131" s="68"/>
      <c r="P131" s="252"/>
      <c r="Q131" s="518"/>
      <c r="R131" s="519"/>
      <c r="S131" s="519"/>
      <c r="T131" s="519"/>
      <c r="U131" s="519"/>
      <c r="V131" s="519"/>
      <c r="W131" s="519"/>
      <c r="X131" s="520"/>
      <c r="Y131" s="68"/>
      <c r="Z131" s="68"/>
      <c r="AA131" s="70" t="b">
        <f t="shared" si="8"/>
        <v>1</v>
      </c>
      <c r="AB131" s="256" t="b">
        <f t="shared" si="9"/>
        <v>1</v>
      </c>
      <c r="AH131" s="59" t="b">
        <f t="shared" si="10"/>
        <v>0</v>
      </c>
    </row>
    <row r="132" spans="1:34" ht="32.25" customHeight="1" x14ac:dyDescent="0.3">
      <c r="A132" s="183"/>
      <c r="B132" s="445" t="s">
        <v>179</v>
      </c>
      <c r="C132" s="446"/>
      <c r="D132" s="779"/>
      <c r="E132" s="780"/>
      <c r="F132" s="781"/>
      <c r="G132" s="779"/>
      <c r="H132" s="780"/>
      <c r="I132" s="780"/>
      <c r="J132" s="780"/>
      <c r="K132" s="781"/>
      <c r="L132" s="200"/>
      <c r="M132" s="777"/>
      <c r="N132" s="778"/>
      <c r="O132" s="68"/>
      <c r="P132" s="252"/>
      <c r="Q132" s="518"/>
      <c r="R132" s="519"/>
      <c r="S132" s="519"/>
      <c r="T132" s="519"/>
      <c r="U132" s="519"/>
      <c r="V132" s="519"/>
      <c r="W132" s="519"/>
      <c r="X132" s="520"/>
      <c r="Y132" s="68"/>
      <c r="Z132" s="68"/>
      <c r="AA132" s="70" t="b">
        <f t="shared" si="8"/>
        <v>1</v>
      </c>
      <c r="AB132" s="256" t="b">
        <f t="shared" si="9"/>
        <v>1</v>
      </c>
      <c r="AH132" s="59" t="b">
        <f t="shared" si="10"/>
        <v>0</v>
      </c>
    </row>
    <row r="133" spans="1:34" ht="32.25" customHeight="1" x14ac:dyDescent="0.3">
      <c r="A133" s="183"/>
      <c r="B133" s="445" t="s">
        <v>179</v>
      </c>
      <c r="C133" s="446"/>
      <c r="D133" s="779"/>
      <c r="E133" s="780"/>
      <c r="F133" s="781"/>
      <c r="G133" s="779"/>
      <c r="H133" s="780"/>
      <c r="I133" s="780"/>
      <c r="J133" s="780"/>
      <c r="K133" s="781"/>
      <c r="L133" s="200"/>
      <c r="M133" s="777"/>
      <c r="N133" s="778"/>
      <c r="O133" s="68"/>
      <c r="P133" s="252"/>
      <c r="Q133" s="518"/>
      <c r="R133" s="519"/>
      <c r="S133" s="519"/>
      <c r="T133" s="519"/>
      <c r="U133" s="519"/>
      <c r="V133" s="519"/>
      <c r="W133" s="519"/>
      <c r="X133" s="520"/>
      <c r="Y133" s="68"/>
      <c r="Z133" s="68"/>
      <c r="AA133" s="70" t="b">
        <f t="shared" si="8"/>
        <v>1</v>
      </c>
      <c r="AB133" s="256" t="b">
        <f t="shared" si="9"/>
        <v>1</v>
      </c>
      <c r="AH133" s="59" t="b">
        <f t="shared" si="10"/>
        <v>0</v>
      </c>
    </row>
    <row r="134" spans="1:34" ht="32.25" customHeight="1" x14ac:dyDescent="0.3">
      <c r="A134" s="183"/>
      <c r="B134" s="445" t="s">
        <v>179</v>
      </c>
      <c r="C134" s="446"/>
      <c r="D134" s="779"/>
      <c r="E134" s="780"/>
      <c r="F134" s="781"/>
      <c r="G134" s="779"/>
      <c r="H134" s="780"/>
      <c r="I134" s="780"/>
      <c r="J134" s="780"/>
      <c r="K134" s="781"/>
      <c r="L134" s="200"/>
      <c r="M134" s="777"/>
      <c r="N134" s="778"/>
      <c r="O134" s="203"/>
      <c r="P134" s="252"/>
      <c r="Q134" s="518"/>
      <c r="R134" s="519"/>
      <c r="S134" s="519"/>
      <c r="T134" s="519"/>
      <c r="U134" s="519"/>
      <c r="V134" s="519"/>
      <c r="W134" s="519"/>
      <c r="X134" s="520"/>
      <c r="Y134" s="68"/>
      <c r="Z134" s="68"/>
      <c r="AA134" s="70" t="b">
        <f t="shared" si="8"/>
        <v>1</v>
      </c>
      <c r="AB134" s="256" t="b">
        <f t="shared" si="9"/>
        <v>1</v>
      </c>
      <c r="AH134" s="59" t="b">
        <f t="shared" si="10"/>
        <v>0</v>
      </c>
    </row>
    <row r="135" spans="1:34" ht="32.25" customHeight="1" x14ac:dyDescent="0.3">
      <c r="A135" s="183"/>
      <c r="B135" s="445" t="s">
        <v>179</v>
      </c>
      <c r="C135" s="446"/>
      <c r="D135" s="779"/>
      <c r="E135" s="780"/>
      <c r="F135" s="781"/>
      <c r="G135" s="779"/>
      <c r="H135" s="780"/>
      <c r="I135" s="780"/>
      <c r="J135" s="780"/>
      <c r="K135" s="781"/>
      <c r="L135" s="200"/>
      <c r="M135" s="777"/>
      <c r="N135" s="778"/>
      <c r="O135" s="68"/>
      <c r="P135" s="252"/>
      <c r="Q135" s="518"/>
      <c r="R135" s="519"/>
      <c r="S135" s="519"/>
      <c r="T135" s="519"/>
      <c r="U135" s="519"/>
      <c r="V135" s="519"/>
      <c r="W135" s="519"/>
      <c r="X135" s="520"/>
      <c r="Y135" s="68"/>
      <c r="Z135" s="68"/>
      <c r="AA135" s="70" t="b">
        <f t="shared" si="8"/>
        <v>1</v>
      </c>
      <c r="AB135" s="256" t="b">
        <f t="shared" si="9"/>
        <v>1</v>
      </c>
      <c r="AH135" s="59" t="b">
        <f t="shared" si="10"/>
        <v>0</v>
      </c>
    </row>
    <row r="136" spans="1:34" ht="32.25" customHeight="1" x14ac:dyDescent="0.3">
      <c r="A136" s="183"/>
      <c r="B136" s="445" t="s">
        <v>179</v>
      </c>
      <c r="C136" s="446"/>
      <c r="D136" s="779"/>
      <c r="E136" s="780"/>
      <c r="F136" s="781"/>
      <c r="G136" s="779"/>
      <c r="H136" s="780"/>
      <c r="I136" s="780"/>
      <c r="J136" s="780"/>
      <c r="K136" s="781"/>
      <c r="L136" s="200"/>
      <c r="M136" s="777"/>
      <c r="N136" s="778"/>
      <c r="O136" s="68"/>
      <c r="P136" s="252"/>
      <c r="Q136" s="518"/>
      <c r="R136" s="519"/>
      <c r="S136" s="519"/>
      <c r="T136" s="519"/>
      <c r="U136" s="519"/>
      <c r="V136" s="519"/>
      <c r="W136" s="519"/>
      <c r="X136" s="520"/>
      <c r="Y136" s="68"/>
      <c r="Z136" s="68"/>
      <c r="AA136" s="70" t="b">
        <f t="shared" si="8"/>
        <v>1</v>
      </c>
      <c r="AB136" s="256" t="b">
        <f t="shared" si="9"/>
        <v>1</v>
      </c>
      <c r="AH136" s="59" t="b">
        <f t="shared" si="10"/>
        <v>0</v>
      </c>
    </row>
    <row r="137" spans="1:34" ht="32.25" customHeight="1" x14ac:dyDescent="0.3">
      <c r="A137" s="183"/>
      <c r="B137" s="445" t="s">
        <v>179</v>
      </c>
      <c r="C137" s="446"/>
      <c r="D137" s="779"/>
      <c r="E137" s="780"/>
      <c r="F137" s="781"/>
      <c r="G137" s="779"/>
      <c r="H137" s="780"/>
      <c r="I137" s="780"/>
      <c r="J137" s="780"/>
      <c r="K137" s="781"/>
      <c r="L137" s="200"/>
      <c r="M137" s="777"/>
      <c r="N137" s="778"/>
      <c r="O137" s="68"/>
      <c r="P137" s="252"/>
      <c r="Q137" s="518"/>
      <c r="R137" s="519"/>
      <c r="S137" s="519"/>
      <c r="T137" s="519"/>
      <c r="U137" s="519"/>
      <c r="V137" s="519"/>
      <c r="W137" s="519"/>
      <c r="X137" s="520"/>
      <c r="Y137" s="68"/>
      <c r="Z137" s="68"/>
      <c r="AA137" s="70" t="b">
        <f t="shared" si="8"/>
        <v>1</v>
      </c>
      <c r="AB137" s="256" t="b">
        <f t="shared" si="9"/>
        <v>1</v>
      </c>
      <c r="AH137" s="59" t="b">
        <f t="shared" si="10"/>
        <v>0</v>
      </c>
    </row>
    <row r="138" spans="1:34" ht="90.75" customHeight="1" x14ac:dyDescent="0.3">
      <c r="A138" s="183"/>
      <c r="B138" s="782" t="s">
        <v>664</v>
      </c>
      <c r="C138" s="783"/>
      <c r="D138" s="748" t="s">
        <v>860</v>
      </c>
      <c r="E138" s="749"/>
      <c r="F138" s="750"/>
      <c r="G138" s="748" t="s">
        <v>669</v>
      </c>
      <c r="H138" s="749"/>
      <c r="I138" s="749"/>
      <c r="J138" s="749"/>
      <c r="K138" s="750"/>
      <c r="L138" s="367" t="str">
        <f>IF(TillDelVal=1,"","Ange max poäng-värde
")</f>
        <v xml:space="preserve">Ange max poäng-värde
</v>
      </c>
      <c r="M138" s="784" t="str">
        <f>IF(TillDelVal=1,"","Ange max prisavdrag från totalpriset (kr)
")</f>
        <v xml:space="preserve">Ange max prisavdrag från totalpriset (kr)
</v>
      </c>
      <c r="N138" s="785"/>
      <c r="P138" s="249" t="s">
        <v>667</v>
      </c>
      <c r="Q138" s="766" t="s">
        <v>666</v>
      </c>
      <c r="R138" s="767"/>
      <c r="S138" s="768"/>
      <c r="T138" s="766" t="s">
        <v>671</v>
      </c>
      <c r="U138" s="767"/>
      <c r="V138" s="767"/>
      <c r="W138" s="767"/>
      <c r="X138" s="769"/>
      <c r="Y138" s="68"/>
      <c r="Z138" s="68"/>
      <c r="AA138" s="70"/>
      <c r="AB138" s="70"/>
      <c r="AC138" s="17"/>
      <c r="AH138" s="59"/>
    </row>
    <row r="139" spans="1:34" ht="32.25" customHeight="1" x14ac:dyDescent="0.3">
      <c r="A139" s="183"/>
      <c r="B139" s="445" t="s">
        <v>179</v>
      </c>
      <c r="C139" s="446"/>
      <c r="D139" s="779"/>
      <c r="E139" s="780"/>
      <c r="F139" s="781"/>
      <c r="G139" s="779"/>
      <c r="H139" s="780"/>
      <c r="I139" s="780"/>
      <c r="J139" s="780"/>
      <c r="K139" s="781"/>
      <c r="L139" s="200"/>
      <c r="M139" s="777"/>
      <c r="N139" s="778"/>
      <c r="O139" s="68"/>
      <c r="P139" s="251"/>
      <c r="Q139" s="442"/>
      <c r="R139" s="523"/>
      <c r="S139" s="524"/>
      <c r="T139" s="566"/>
      <c r="U139" s="567"/>
      <c r="V139" s="567"/>
      <c r="W139" s="567"/>
      <c r="X139" s="568"/>
      <c r="Y139" s="68"/>
      <c r="Z139" s="68"/>
      <c r="AA139" s="70" t="b">
        <f t="shared" ref="AA139:AA148" si="11">IF(OR(LEFT(B139,4)="Välj",B139=""),TRUE,FALSE)</f>
        <v>1</v>
      </c>
      <c r="AB139" s="256" t="b">
        <f>IF(AA139=FALSE,IF(P139="",TRUE,FALSE),TRUE)</f>
        <v>1</v>
      </c>
      <c r="AH139" s="59" t="b">
        <f t="shared" ref="AH139:AH148" si="12">IF(AB139=AA139,FALSE,TRUE)</f>
        <v>0</v>
      </c>
    </row>
    <row r="140" spans="1:34" ht="32.25" customHeight="1" x14ac:dyDescent="0.3">
      <c r="A140" s="183"/>
      <c r="B140" s="445" t="s">
        <v>179</v>
      </c>
      <c r="C140" s="446"/>
      <c r="D140" s="779"/>
      <c r="E140" s="780"/>
      <c r="F140" s="781"/>
      <c r="G140" s="779"/>
      <c r="H140" s="780"/>
      <c r="I140" s="780"/>
      <c r="J140" s="780"/>
      <c r="K140" s="781"/>
      <c r="L140" s="200"/>
      <c r="M140" s="777"/>
      <c r="N140" s="778"/>
      <c r="O140" s="68"/>
      <c r="P140" s="251"/>
      <c r="Q140" s="442"/>
      <c r="R140" s="523"/>
      <c r="S140" s="524"/>
      <c r="T140" s="566"/>
      <c r="U140" s="567"/>
      <c r="V140" s="567"/>
      <c r="W140" s="567"/>
      <c r="X140" s="568"/>
      <c r="Y140" s="68"/>
      <c r="Z140" s="68"/>
      <c r="AA140" s="70" t="b">
        <f t="shared" si="11"/>
        <v>1</v>
      </c>
      <c r="AB140" s="256" t="b">
        <f t="shared" ref="AB140:AB148" si="13">IF(AA140=FALSE,IF(P140="",TRUE,FALSE),TRUE)</f>
        <v>1</v>
      </c>
      <c r="AH140" s="59" t="b">
        <f t="shared" si="12"/>
        <v>0</v>
      </c>
    </row>
    <row r="141" spans="1:34" ht="32.25" customHeight="1" x14ac:dyDescent="0.3">
      <c r="A141" s="183"/>
      <c r="B141" s="445" t="s">
        <v>179</v>
      </c>
      <c r="C141" s="446"/>
      <c r="D141" s="779"/>
      <c r="E141" s="780"/>
      <c r="F141" s="781"/>
      <c r="G141" s="779"/>
      <c r="H141" s="780"/>
      <c r="I141" s="780"/>
      <c r="J141" s="780"/>
      <c r="K141" s="781"/>
      <c r="L141" s="200"/>
      <c r="M141" s="777"/>
      <c r="N141" s="778"/>
      <c r="O141" s="68"/>
      <c r="P141" s="251"/>
      <c r="Q141" s="442"/>
      <c r="R141" s="523"/>
      <c r="S141" s="524"/>
      <c r="T141" s="566"/>
      <c r="U141" s="567"/>
      <c r="V141" s="567"/>
      <c r="W141" s="567"/>
      <c r="X141" s="568"/>
      <c r="Y141" s="68"/>
      <c r="Z141" s="68"/>
      <c r="AA141" s="70" t="b">
        <f t="shared" si="11"/>
        <v>1</v>
      </c>
      <c r="AB141" s="256" t="b">
        <f t="shared" si="13"/>
        <v>1</v>
      </c>
      <c r="AH141" s="59" t="b">
        <f t="shared" si="12"/>
        <v>0</v>
      </c>
    </row>
    <row r="142" spans="1:34" ht="32.25" customHeight="1" x14ac:dyDescent="0.3">
      <c r="A142" s="183"/>
      <c r="B142" s="445" t="s">
        <v>179</v>
      </c>
      <c r="C142" s="446"/>
      <c r="D142" s="779"/>
      <c r="E142" s="780"/>
      <c r="F142" s="781"/>
      <c r="G142" s="779"/>
      <c r="H142" s="780"/>
      <c r="I142" s="780"/>
      <c r="J142" s="780"/>
      <c r="K142" s="781"/>
      <c r="L142" s="200"/>
      <c r="M142" s="777"/>
      <c r="N142" s="778"/>
      <c r="O142" s="203"/>
      <c r="P142" s="251"/>
      <c r="Q142" s="442"/>
      <c r="R142" s="523"/>
      <c r="S142" s="524"/>
      <c r="T142" s="566"/>
      <c r="U142" s="567"/>
      <c r="V142" s="567"/>
      <c r="W142" s="567"/>
      <c r="X142" s="568"/>
      <c r="Y142" s="68"/>
      <c r="Z142" s="68"/>
      <c r="AA142" s="70" t="b">
        <f t="shared" si="11"/>
        <v>1</v>
      </c>
      <c r="AB142" s="256" t="b">
        <f t="shared" si="13"/>
        <v>1</v>
      </c>
      <c r="AH142" s="59" t="b">
        <f t="shared" si="12"/>
        <v>0</v>
      </c>
    </row>
    <row r="143" spans="1:34" ht="32.25" customHeight="1" x14ac:dyDescent="0.3">
      <c r="A143" s="183"/>
      <c r="B143" s="445" t="s">
        <v>179</v>
      </c>
      <c r="C143" s="446"/>
      <c r="D143" s="779"/>
      <c r="E143" s="780"/>
      <c r="F143" s="781"/>
      <c r="G143" s="779"/>
      <c r="H143" s="780"/>
      <c r="I143" s="780"/>
      <c r="J143" s="780"/>
      <c r="K143" s="781"/>
      <c r="L143" s="200"/>
      <c r="M143" s="777"/>
      <c r="N143" s="778"/>
      <c r="O143" s="68"/>
      <c r="P143" s="251"/>
      <c r="Q143" s="442"/>
      <c r="R143" s="523"/>
      <c r="S143" s="524"/>
      <c r="T143" s="566"/>
      <c r="U143" s="567"/>
      <c r="V143" s="567"/>
      <c r="W143" s="567"/>
      <c r="X143" s="568"/>
      <c r="Y143" s="68"/>
      <c r="Z143" s="68"/>
      <c r="AA143" s="70" t="b">
        <f t="shared" si="11"/>
        <v>1</v>
      </c>
      <c r="AB143" s="256" t="b">
        <f t="shared" si="13"/>
        <v>1</v>
      </c>
      <c r="AH143" s="59" t="b">
        <f t="shared" si="12"/>
        <v>0</v>
      </c>
    </row>
    <row r="144" spans="1:34" ht="32.25" customHeight="1" x14ac:dyDescent="0.3">
      <c r="A144" s="183"/>
      <c r="B144" s="445" t="s">
        <v>179</v>
      </c>
      <c r="C144" s="446"/>
      <c r="D144" s="779"/>
      <c r="E144" s="780"/>
      <c r="F144" s="781"/>
      <c r="G144" s="779"/>
      <c r="H144" s="780"/>
      <c r="I144" s="780"/>
      <c r="J144" s="780"/>
      <c r="K144" s="781"/>
      <c r="L144" s="200"/>
      <c r="M144" s="777"/>
      <c r="N144" s="778"/>
      <c r="O144" s="68"/>
      <c r="P144" s="251"/>
      <c r="Q144" s="442"/>
      <c r="R144" s="523"/>
      <c r="S144" s="524"/>
      <c r="T144" s="566"/>
      <c r="U144" s="567"/>
      <c r="V144" s="567"/>
      <c r="W144" s="567"/>
      <c r="X144" s="568"/>
      <c r="Y144" s="68"/>
      <c r="Z144" s="68"/>
      <c r="AA144" s="70" t="b">
        <f t="shared" si="11"/>
        <v>1</v>
      </c>
      <c r="AB144" s="256" t="b">
        <f t="shared" si="13"/>
        <v>1</v>
      </c>
      <c r="AH144" s="59" t="b">
        <f t="shared" si="12"/>
        <v>0</v>
      </c>
    </row>
    <row r="145" spans="1:46" ht="32.25" customHeight="1" x14ac:dyDescent="0.3">
      <c r="A145" s="183"/>
      <c r="B145" s="445" t="s">
        <v>179</v>
      </c>
      <c r="C145" s="446"/>
      <c r="D145" s="779"/>
      <c r="E145" s="780"/>
      <c r="F145" s="781"/>
      <c r="G145" s="779"/>
      <c r="H145" s="780"/>
      <c r="I145" s="780"/>
      <c r="J145" s="780"/>
      <c r="K145" s="781"/>
      <c r="L145" s="200"/>
      <c r="M145" s="777"/>
      <c r="N145" s="778"/>
      <c r="O145" s="68"/>
      <c r="P145" s="251"/>
      <c r="Q145" s="442"/>
      <c r="R145" s="523"/>
      <c r="S145" s="524"/>
      <c r="T145" s="566"/>
      <c r="U145" s="567"/>
      <c r="V145" s="567"/>
      <c r="W145" s="567"/>
      <c r="X145" s="568"/>
      <c r="Y145" s="68"/>
      <c r="Z145" s="68"/>
      <c r="AA145" s="70" t="b">
        <f t="shared" si="11"/>
        <v>1</v>
      </c>
      <c r="AB145" s="256" t="b">
        <f t="shared" si="13"/>
        <v>1</v>
      </c>
      <c r="AH145" s="59" t="b">
        <f t="shared" si="12"/>
        <v>0</v>
      </c>
    </row>
    <row r="146" spans="1:46" ht="32.25" customHeight="1" x14ac:dyDescent="0.3">
      <c r="A146" s="183"/>
      <c r="B146" s="445" t="s">
        <v>179</v>
      </c>
      <c r="C146" s="446"/>
      <c r="D146" s="779"/>
      <c r="E146" s="780"/>
      <c r="F146" s="781"/>
      <c r="G146" s="779"/>
      <c r="H146" s="780"/>
      <c r="I146" s="780"/>
      <c r="J146" s="780"/>
      <c r="K146" s="781"/>
      <c r="L146" s="200"/>
      <c r="M146" s="777"/>
      <c r="N146" s="778"/>
      <c r="O146" s="68"/>
      <c r="P146" s="251"/>
      <c r="Q146" s="442"/>
      <c r="R146" s="523"/>
      <c r="S146" s="524"/>
      <c r="T146" s="566"/>
      <c r="U146" s="567"/>
      <c r="V146" s="567"/>
      <c r="W146" s="567"/>
      <c r="X146" s="568"/>
      <c r="Y146" s="68"/>
      <c r="Z146" s="68"/>
      <c r="AA146" s="70" t="b">
        <f t="shared" si="11"/>
        <v>1</v>
      </c>
      <c r="AB146" s="256" t="b">
        <f t="shared" si="13"/>
        <v>1</v>
      </c>
      <c r="AH146" s="59" t="b">
        <f t="shared" si="12"/>
        <v>0</v>
      </c>
    </row>
    <row r="147" spans="1:46" ht="32.25" customHeight="1" x14ac:dyDescent="0.3">
      <c r="A147" s="183"/>
      <c r="B147" s="445" t="s">
        <v>179</v>
      </c>
      <c r="C147" s="446"/>
      <c r="D147" s="779"/>
      <c r="E147" s="780"/>
      <c r="F147" s="781"/>
      <c r="G147" s="779"/>
      <c r="H147" s="780"/>
      <c r="I147" s="780"/>
      <c r="J147" s="780"/>
      <c r="K147" s="781"/>
      <c r="L147" s="200"/>
      <c r="M147" s="777"/>
      <c r="N147" s="778"/>
      <c r="O147" s="68"/>
      <c r="P147" s="251"/>
      <c r="Q147" s="442"/>
      <c r="R147" s="523"/>
      <c r="S147" s="524"/>
      <c r="T147" s="566"/>
      <c r="U147" s="567"/>
      <c r="V147" s="567"/>
      <c r="W147" s="567"/>
      <c r="X147" s="568"/>
      <c r="Y147" s="68"/>
      <c r="Z147" s="68"/>
      <c r="AA147" s="70" t="b">
        <f t="shared" si="11"/>
        <v>1</v>
      </c>
      <c r="AB147" s="256" t="b">
        <f t="shared" si="13"/>
        <v>1</v>
      </c>
      <c r="AH147" s="59" t="b">
        <f t="shared" si="12"/>
        <v>0</v>
      </c>
    </row>
    <row r="148" spans="1:46" ht="32.25" customHeight="1" x14ac:dyDescent="0.3">
      <c r="A148" s="183"/>
      <c r="B148" s="445" t="s">
        <v>179</v>
      </c>
      <c r="C148" s="446"/>
      <c r="D148" s="779"/>
      <c r="E148" s="780"/>
      <c r="F148" s="781"/>
      <c r="G148" s="779"/>
      <c r="H148" s="780"/>
      <c r="I148" s="780"/>
      <c r="J148" s="780"/>
      <c r="K148" s="781"/>
      <c r="L148" s="200"/>
      <c r="M148" s="777"/>
      <c r="N148" s="778"/>
      <c r="O148" s="181"/>
      <c r="P148" s="251"/>
      <c r="Q148" s="442"/>
      <c r="R148" s="523"/>
      <c r="S148" s="524"/>
      <c r="T148" s="566"/>
      <c r="U148" s="567"/>
      <c r="V148" s="567"/>
      <c r="W148" s="567"/>
      <c r="X148" s="568"/>
      <c r="Y148" s="68"/>
      <c r="Z148" s="68"/>
      <c r="AA148" s="70" t="b">
        <f t="shared" si="11"/>
        <v>1</v>
      </c>
      <c r="AB148" s="256" t="b">
        <f t="shared" si="13"/>
        <v>1</v>
      </c>
      <c r="AH148" s="59" t="b">
        <f t="shared" si="12"/>
        <v>0</v>
      </c>
    </row>
    <row r="149" spans="1:46" ht="6.75" customHeight="1" x14ac:dyDescent="0.3">
      <c r="A149" s="185">
        <v>1</v>
      </c>
      <c r="AA149" s="68"/>
      <c r="AB149" s="68"/>
      <c r="AH149" s="59"/>
    </row>
    <row r="150" spans="1:46" ht="54.75" customHeight="1" x14ac:dyDescent="0.3">
      <c r="A150" s="183">
        <v>1</v>
      </c>
      <c r="B150" s="41"/>
      <c r="D150" s="30"/>
      <c r="E150" s="30"/>
      <c r="F150" s="30"/>
      <c r="G150" s="30"/>
      <c r="H150" s="30"/>
      <c r="I150" s="30"/>
      <c r="J150" s="30"/>
      <c r="L150" s="109" t="str">
        <f>IF(UtvarderingsVal="Alt3","","Max poäng för uppfyllda bör-krav")</f>
        <v>Max poäng för uppfyllda bör-krav</v>
      </c>
      <c r="P150" s="30"/>
      <c r="Q150" s="30"/>
      <c r="R150" s="30"/>
      <c r="S150" s="30"/>
      <c r="T150" s="30"/>
      <c r="U150" s="30"/>
      <c r="V150" s="30"/>
      <c r="W150" s="62"/>
      <c r="X150" s="63"/>
      <c r="Y150" s="30"/>
      <c r="Z150" s="30"/>
      <c r="AA150" s="68"/>
      <c r="AB150" s="68"/>
      <c r="AH150" s="59"/>
    </row>
    <row r="151" spans="1:46" ht="27" customHeight="1" x14ac:dyDescent="0.3">
      <c r="A151" s="183">
        <v>1</v>
      </c>
      <c r="B151" s="525"/>
      <c r="C151" s="539"/>
      <c r="F151" s="30"/>
      <c r="G151" s="70"/>
      <c r="H151" s="30"/>
      <c r="I151" s="30"/>
      <c r="J151" s="30"/>
      <c r="K151" s="108"/>
      <c r="L151" s="88">
        <f>IF(UtvarderingsVal="Alt3","",SUM(L128:L148))</f>
        <v>0</v>
      </c>
      <c r="P151" s="138" t="str">
        <f>IF(UtvarderingsVal="Alt3","","Total erhållen poängsumma:")</f>
        <v>Total erhållen poängsumma:</v>
      </c>
      <c r="Q151" s="73">
        <f>IFERROR(IF(UtvarderingsVal="Alt3","",SUMIF(P128:P137,"Ja",L128:L137))+SUM(P139:P148),"")</f>
        <v>0</v>
      </c>
      <c r="R151" s="538"/>
      <c r="S151" s="539"/>
      <c r="T151" s="30"/>
      <c r="U151" s="30"/>
      <c r="V151" s="30"/>
      <c r="W151" s="62"/>
      <c r="X151" s="91"/>
      <c r="Y151" s="63"/>
      <c r="Z151" s="68"/>
      <c r="AA151" s="68"/>
      <c r="AB151" s="68"/>
      <c r="AH151" s="59"/>
    </row>
    <row r="152" spans="1:46" ht="14" x14ac:dyDescent="0.3">
      <c r="A152" s="183"/>
      <c r="B152" s="30"/>
      <c r="C152" s="30"/>
      <c r="D152" s="30"/>
      <c r="E152" s="30"/>
      <c r="F152" s="30"/>
      <c r="G152" s="30"/>
      <c r="H152" s="30"/>
      <c r="I152" s="30"/>
      <c r="J152" s="30"/>
      <c r="P152" s="30"/>
      <c r="Q152" s="30"/>
      <c r="R152" s="30"/>
      <c r="S152" s="30"/>
      <c r="T152" s="30"/>
      <c r="U152" s="30"/>
      <c r="V152" s="30"/>
      <c r="W152" s="30"/>
      <c r="X152" s="62"/>
      <c r="Y152" s="63"/>
      <c r="Z152" s="30"/>
      <c r="AA152" s="68"/>
      <c r="AB152" s="68"/>
      <c r="AH152" s="59"/>
    </row>
    <row r="153" spans="1:46" ht="21" customHeight="1" x14ac:dyDescent="0.3">
      <c r="C153" s="89"/>
      <c r="D153" s="89"/>
      <c r="E153" s="87"/>
      <c r="F153" s="87"/>
      <c r="G153" s="87"/>
      <c r="H153" s="87"/>
      <c r="I153" s="90"/>
      <c r="J153" s="7"/>
      <c r="P153" s="46"/>
      <c r="R153" s="7"/>
      <c r="S153" s="7"/>
      <c r="T153" s="41"/>
      <c r="U153" s="7"/>
      <c r="V153" s="49"/>
      <c r="W153" s="47"/>
      <c r="X153" s="30"/>
      <c r="Y153" s="30"/>
      <c r="Z153" s="30"/>
      <c r="AA153" s="68"/>
      <c r="AB153" s="68"/>
      <c r="AH153" s="59"/>
      <c r="AI153" s="52"/>
      <c r="AJ153" s="52"/>
      <c r="AK153" s="52"/>
      <c r="AL153" s="52"/>
      <c r="AM153" s="52"/>
      <c r="AN153" s="52"/>
      <c r="AO153" s="52"/>
      <c r="AP153" s="52"/>
      <c r="AQ153" s="52"/>
      <c r="AR153" s="52"/>
      <c r="AS153" s="52"/>
      <c r="AT153" s="52"/>
    </row>
    <row r="154" spans="1:46" ht="7.5" customHeight="1" x14ac:dyDescent="0.3">
      <c r="B154" s="89"/>
      <c r="C154" s="89"/>
      <c r="D154" s="89"/>
      <c r="E154" s="51"/>
      <c r="F154" s="51"/>
      <c r="G154" s="51"/>
      <c r="H154" s="51"/>
      <c r="J154" s="7"/>
      <c r="P154" s="46"/>
      <c r="R154" s="7"/>
      <c r="S154" s="7"/>
      <c r="T154" s="41"/>
      <c r="U154" s="7"/>
      <c r="V154" s="49"/>
      <c r="W154" s="47"/>
      <c r="X154" s="30"/>
      <c r="Y154" s="30"/>
      <c r="Z154" s="30"/>
      <c r="AA154" s="68"/>
      <c r="AB154" s="68"/>
      <c r="AH154" s="59"/>
      <c r="AI154" s="52"/>
      <c r="AJ154" s="52"/>
      <c r="AK154" s="52"/>
      <c r="AL154" s="52"/>
      <c r="AM154" s="52"/>
      <c r="AN154" s="52"/>
      <c r="AO154" s="52"/>
      <c r="AP154" s="52"/>
      <c r="AQ154" s="52"/>
      <c r="AR154" s="52"/>
      <c r="AS154" s="52"/>
      <c r="AT154" s="52"/>
    </row>
    <row r="155" spans="1:46" ht="23.25" customHeight="1" x14ac:dyDescent="0.25">
      <c r="A155" s="185" t="s">
        <v>131</v>
      </c>
      <c r="B155" s="147" t="s">
        <v>345</v>
      </c>
      <c r="C155" s="148"/>
      <c r="D155" s="149"/>
      <c r="E155" s="140"/>
      <c r="F155" s="150"/>
      <c r="G155" s="150"/>
      <c r="H155" s="150"/>
      <c r="I155" s="140"/>
      <c r="J155" s="142"/>
      <c r="K155" s="140"/>
      <c r="L155" s="141"/>
      <c r="M155" s="140"/>
      <c r="N155" s="151"/>
      <c r="P155" s="537" t="s">
        <v>101</v>
      </c>
      <c r="Q155" s="493"/>
      <c r="R155" s="535" t="s">
        <v>91</v>
      </c>
      <c r="S155" s="526" t="s">
        <v>615</v>
      </c>
      <c r="T155" s="527"/>
      <c r="U155" s="527"/>
      <c r="V155" s="527"/>
      <c r="W155" s="527"/>
      <c r="X155" s="493"/>
      <c r="Y155" s="91"/>
      <c r="Z155" s="30"/>
      <c r="AA155" s="30"/>
      <c r="AB155" s="30"/>
      <c r="AH155" s="52"/>
      <c r="AI155" s="52"/>
      <c r="AJ155" s="52"/>
      <c r="AK155" s="52"/>
      <c r="AL155" s="52"/>
      <c r="AM155" s="52"/>
      <c r="AN155" s="52"/>
      <c r="AO155" s="52"/>
      <c r="AP155" s="52"/>
      <c r="AQ155" s="52"/>
      <c r="AR155" s="52"/>
      <c r="AS155" s="52"/>
      <c r="AT155" s="52"/>
    </row>
    <row r="156" spans="1:46" ht="27" customHeight="1" x14ac:dyDescent="0.25">
      <c r="A156" s="185" t="s">
        <v>131</v>
      </c>
      <c r="B156" s="152" t="s">
        <v>105</v>
      </c>
      <c r="J156" s="7"/>
      <c r="N156" s="153"/>
      <c r="P156" s="528"/>
      <c r="Q156" s="513"/>
      <c r="R156" s="536"/>
      <c r="S156" s="528"/>
      <c r="T156" s="529"/>
      <c r="U156" s="529"/>
      <c r="V156" s="529"/>
      <c r="W156" s="529"/>
      <c r="X156" s="513"/>
      <c r="Y156" s="91"/>
      <c r="Z156" s="30"/>
      <c r="AA156" s="30"/>
      <c r="AB156" s="30"/>
      <c r="AH156" s="52"/>
      <c r="AI156" s="52"/>
      <c r="AJ156" s="52"/>
      <c r="AK156" s="52"/>
      <c r="AL156" s="52"/>
      <c r="AM156" s="52"/>
      <c r="AN156" s="52"/>
      <c r="AO156" s="52"/>
      <c r="AP156" s="52"/>
      <c r="AQ156" s="52"/>
      <c r="AR156" s="52"/>
      <c r="AS156" s="52"/>
      <c r="AT156" s="52"/>
    </row>
    <row r="157" spans="1:46" ht="66" customHeight="1" x14ac:dyDescent="0.35">
      <c r="A157" s="185" t="s">
        <v>131</v>
      </c>
      <c r="B157" s="178" t="s">
        <v>72</v>
      </c>
      <c r="J157" s="7"/>
      <c r="N157" s="153"/>
      <c r="P157" s="528"/>
      <c r="Q157" s="513"/>
      <c r="R157" s="536"/>
      <c r="S157" s="528"/>
      <c r="T157" s="529"/>
      <c r="U157" s="529"/>
      <c r="V157" s="529"/>
      <c r="W157" s="529"/>
      <c r="X157" s="513"/>
      <c r="Y157" s="91"/>
      <c r="Z157" s="30"/>
      <c r="AA157" s="30"/>
      <c r="AB157" s="30"/>
      <c r="AH157" s="52"/>
      <c r="AI157" s="52"/>
      <c r="AJ157" s="52"/>
      <c r="AK157" s="52"/>
      <c r="AL157" s="52"/>
      <c r="AM157" s="52"/>
      <c r="AN157" s="52"/>
      <c r="AO157" s="52"/>
      <c r="AP157" s="52"/>
      <c r="AQ157" s="52"/>
      <c r="AR157" s="52"/>
      <c r="AS157" s="52"/>
      <c r="AT157" s="52"/>
    </row>
    <row r="158" spans="1:46" ht="20.25" customHeight="1" x14ac:dyDescent="0.3">
      <c r="A158" s="185" t="s">
        <v>131</v>
      </c>
      <c r="B158" s="152" t="s">
        <v>104</v>
      </c>
      <c r="J158" s="165" t="s">
        <v>84</v>
      </c>
      <c r="N158" s="154"/>
      <c r="P158" s="179"/>
      <c r="Q158" s="550" t="s">
        <v>88</v>
      </c>
      <c r="R158" s="562" t="s">
        <v>85</v>
      </c>
      <c r="S158" s="558" t="s">
        <v>86</v>
      </c>
      <c r="T158" s="559"/>
      <c r="U158" s="558" t="s">
        <v>87</v>
      </c>
      <c r="V158" s="559"/>
      <c r="W158" s="530" t="s">
        <v>129</v>
      </c>
      <c r="X158" s="531"/>
      <c r="Y158" s="29"/>
      <c r="Z158" s="29"/>
      <c r="AD158" s="10"/>
      <c r="AE158" s="78"/>
      <c r="AH158" s="52"/>
      <c r="AI158" s="52"/>
      <c r="AJ158" s="52"/>
      <c r="AK158" s="52"/>
      <c r="AL158" s="52"/>
      <c r="AM158" s="52"/>
      <c r="AN158" s="52"/>
      <c r="AO158" s="52"/>
      <c r="AP158" s="52"/>
      <c r="AQ158" s="52"/>
      <c r="AR158" s="52"/>
      <c r="AS158" s="52"/>
      <c r="AT158" s="52"/>
    </row>
    <row r="159" spans="1:46" ht="21.75" customHeight="1" x14ac:dyDescent="0.3">
      <c r="A159" s="185" t="s">
        <v>131</v>
      </c>
      <c r="B159" s="166" t="s">
        <v>92</v>
      </c>
      <c r="C159" s="167"/>
      <c r="D159" s="168"/>
      <c r="E159" s="169"/>
      <c r="F159" s="170"/>
      <c r="G159" s="170"/>
      <c r="H159" s="171"/>
      <c r="I159" s="172" t="s">
        <v>128</v>
      </c>
      <c r="J159" s="201">
        <v>1</v>
      </c>
      <c r="L159" s="534"/>
      <c r="M159" s="534"/>
      <c r="N159" s="154"/>
      <c r="P159" s="180" t="s">
        <v>100</v>
      </c>
      <c r="Q159" s="551"/>
      <c r="R159" s="563"/>
      <c r="S159" s="560"/>
      <c r="T159" s="561"/>
      <c r="U159" s="560"/>
      <c r="V159" s="561"/>
      <c r="W159" s="532"/>
      <c r="X159" s="533"/>
      <c r="Y159" s="29"/>
      <c r="Z159" s="29"/>
      <c r="AD159" s="10"/>
      <c r="AE159" s="30"/>
      <c r="AH159" s="52"/>
      <c r="AI159" s="52"/>
      <c r="AJ159" s="52"/>
      <c r="AK159" s="52"/>
      <c r="AL159" s="52"/>
      <c r="AM159" s="52"/>
      <c r="AN159" s="52"/>
      <c r="AO159" s="52"/>
      <c r="AP159" s="52"/>
      <c r="AQ159" s="52"/>
      <c r="AR159" s="52"/>
      <c r="AS159" s="52"/>
      <c r="AT159" s="52"/>
    </row>
    <row r="160" spans="1:46" ht="21.75" customHeight="1" x14ac:dyDescent="0.3">
      <c r="A160" s="185" t="s">
        <v>131</v>
      </c>
      <c r="B160" s="166" t="s">
        <v>96</v>
      </c>
      <c r="C160" s="169"/>
      <c r="D160" s="173"/>
      <c r="E160" s="169"/>
      <c r="F160" s="170"/>
      <c r="G160" s="170"/>
      <c r="H160" s="171"/>
      <c r="I160" s="172" t="s">
        <v>146</v>
      </c>
      <c r="J160" s="201">
        <v>0</v>
      </c>
      <c r="K160" s="247"/>
      <c r="L160" s="552"/>
      <c r="M160" s="552"/>
      <c r="N160" s="248"/>
      <c r="P160" s="161">
        <f>X70</f>
        <v>0</v>
      </c>
      <c r="Q160" s="162">
        <f>J159</f>
        <v>1</v>
      </c>
      <c r="R160" s="202"/>
      <c r="S160" s="548">
        <f>IFERROR(R160/P160*100,0)</f>
        <v>0</v>
      </c>
      <c r="T160" s="549"/>
      <c r="U160" s="486">
        <f>IFERROR(S160*Q160,"")</f>
        <v>0</v>
      </c>
      <c r="V160" s="487"/>
      <c r="W160" s="542" t="str">
        <f>IFERROR(SUM(U160+U162),"")</f>
        <v/>
      </c>
      <c r="X160" s="543"/>
      <c r="Y160" s="29"/>
      <c r="Z160" s="29"/>
      <c r="AD160" s="10"/>
      <c r="AE160" s="48"/>
      <c r="AH160" s="52"/>
      <c r="AI160" s="52"/>
      <c r="AJ160" s="52"/>
      <c r="AK160" s="52"/>
      <c r="AL160" s="52"/>
      <c r="AM160" s="52"/>
      <c r="AN160" s="52"/>
      <c r="AO160" s="52"/>
      <c r="AP160" s="52"/>
      <c r="AQ160" s="52"/>
      <c r="AR160" s="52"/>
      <c r="AS160" s="52"/>
      <c r="AT160" s="52"/>
    </row>
    <row r="161" spans="1:46" ht="29.25" customHeight="1" x14ac:dyDescent="0.25">
      <c r="A161" s="185" t="s">
        <v>131</v>
      </c>
      <c r="B161" s="720" t="s">
        <v>44</v>
      </c>
      <c r="C161" s="721"/>
      <c r="D161" s="722"/>
      <c r="E161" s="169"/>
      <c r="F161" s="174"/>
      <c r="G161" s="174"/>
      <c r="H161" s="175"/>
      <c r="I161" s="176" t="s">
        <v>45</v>
      </c>
      <c r="J161" s="177">
        <f>J160+J159</f>
        <v>1</v>
      </c>
      <c r="L161" s="94"/>
      <c r="M161" s="94"/>
      <c r="N161" s="155"/>
      <c r="P161" s="110" t="s">
        <v>93</v>
      </c>
      <c r="Q161" s="111"/>
      <c r="R161" s="112"/>
      <c r="S161" s="616"/>
      <c r="T161" s="617"/>
      <c r="U161" s="608"/>
      <c r="V161" s="609"/>
      <c r="W161" s="544"/>
      <c r="X161" s="545"/>
      <c r="Y161" s="29"/>
      <c r="Z161" s="29"/>
      <c r="AD161" s="10"/>
      <c r="AE161" s="30"/>
      <c r="AH161" s="52"/>
      <c r="AI161" s="52"/>
      <c r="AJ161" s="52"/>
      <c r="AK161" s="52"/>
      <c r="AL161" s="52"/>
      <c r="AM161" s="52"/>
      <c r="AN161" s="52"/>
      <c r="AO161" s="52"/>
      <c r="AP161" s="52"/>
      <c r="AQ161" s="52"/>
      <c r="AR161" s="52"/>
      <c r="AS161" s="52"/>
      <c r="AT161" s="52"/>
    </row>
    <row r="162" spans="1:46" ht="27.75" customHeight="1" x14ac:dyDescent="0.25">
      <c r="A162" s="185" t="s">
        <v>131</v>
      </c>
      <c r="B162" s="156"/>
      <c r="C162" s="157"/>
      <c r="D162" s="157"/>
      <c r="E162" s="157"/>
      <c r="F162" s="157"/>
      <c r="G162" s="157"/>
      <c r="H162" s="157"/>
      <c r="I162" s="157"/>
      <c r="J162" s="158"/>
      <c r="K162" s="159"/>
      <c r="L162" s="159"/>
      <c r="M162" s="159"/>
      <c r="N162" s="160"/>
      <c r="P162" s="163">
        <f>Q151</f>
        <v>0</v>
      </c>
      <c r="Q162" s="162">
        <f>J160</f>
        <v>0</v>
      </c>
      <c r="R162" s="164"/>
      <c r="S162" s="564"/>
      <c r="T162" s="565"/>
      <c r="U162" s="486" t="str">
        <f>IFERROR(((P162/L151)*100)*Q162,"")</f>
        <v/>
      </c>
      <c r="V162" s="487"/>
      <c r="W162" s="546"/>
      <c r="X162" s="547"/>
      <c r="Y162" s="29"/>
      <c r="Z162" s="29"/>
      <c r="AD162" s="10"/>
      <c r="AE162" s="48"/>
      <c r="AH162" s="52"/>
      <c r="AI162" s="52"/>
      <c r="AJ162" s="52"/>
      <c r="AK162" s="52"/>
      <c r="AL162" s="52"/>
      <c r="AM162" s="52"/>
      <c r="AN162" s="52"/>
      <c r="AO162" s="52"/>
      <c r="AP162" s="52"/>
      <c r="AQ162" s="52"/>
      <c r="AR162" s="52"/>
      <c r="AS162" s="52"/>
      <c r="AT162" s="52"/>
    </row>
    <row r="163" spans="1:46" ht="8.25" customHeight="1" x14ac:dyDescent="0.25">
      <c r="A163" s="185" t="s">
        <v>131</v>
      </c>
      <c r="J163" s="7"/>
      <c r="L163" s="79"/>
      <c r="M163" s="79"/>
      <c r="N163" s="79"/>
      <c r="P163" s="57"/>
      <c r="R163" s="57"/>
      <c r="S163" s="510"/>
      <c r="T163" s="510"/>
      <c r="U163" s="510"/>
      <c r="V163" s="510"/>
      <c r="W163" s="29"/>
      <c r="Y163" s="29"/>
      <c r="Z163" s="29"/>
      <c r="AD163" s="10"/>
      <c r="AE163" s="30"/>
      <c r="AH163" s="52"/>
      <c r="AI163" s="52"/>
      <c r="AJ163" s="52"/>
      <c r="AK163" s="52"/>
      <c r="AL163" s="52"/>
      <c r="AM163" s="52"/>
      <c r="AN163" s="52"/>
      <c r="AO163" s="52"/>
      <c r="AP163" s="52"/>
      <c r="AQ163" s="52"/>
      <c r="AR163" s="52"/>
      <c r="AS163" s="52"/>
      <c r="AT163" s="52"/>
    </row>
    <row r="164" spans="1:46" ht="8.25" customHeight="1" x14ac:dyDescent="0.25">
      <c r="A164" s="185" t="s">
        <v>131</v>
      </c>
      <c r="J164" s="7"/>
      <c r="L164" s="79"/>
      <c r="M164" s="79"/>
      <c r="N164" s="79"/>
      <c r="P164" s="57"/>
      <c r="R164" s="57"/>
      <c r="S164" s="10"/>
      <c r="T164" s="10"/>
      <c r="U164" s="10"/>
      <c r="V164" s="10"/>
      <c r="W164" s="29"/>
      <c r="Y164" s="29"/>
      <c r="Z164" s="29"/>
      <c r="AD164" s="10"/>
      <c r="AE164" s="30"/>
      <c r="AH164" s="52"/>
      <c r="AI164" s="52"/>
      <c r="AJ164" s="52"/>
      <c r="AK164" s="52"/>
      <c r="AL164" s="52"/>
      <c r="AM164" s="52"/>
      <c r="AN164" s="52"/>
      <c r="AO164" s="52"/>
      <c r="AP164" s="52"/>
      <c r="AQ164" s="52"/>
      <c r="AR164" s="52"/>
      <c r="AS164" s="52"/>
      <c r="AT164" s="52"/>
    </row>
    <row r="165" spans="1:46" ht="7.5" customHeight="1" x14ac:dyDescent="0.35">
      <c r="B165" s="74"/>
      <c r="C165" s="74"/>
      <c r="D165" s="74"/>
      <c r="E165" s="74"/>
      <c r="F165" s="74"/>
      <c r="G165" s="74"/>
      <c r="H165" s="74"/>
      <c r="I165" s="74"/>
      <c r="S165" s="30"/>
      <c r="T165" s="30"/>
      <c r="U165" s="30"/>
      <c r="V165" s="77"/>
      <c r="W165" s="77"/>
      <c r="X165" s="77"/>
      <c r="Y165" s="77"/>
      <c r="Z165" s="47"/>
    </row>
    <row r="166" spans="1:46" ht="29.25" hidden="1" customHeight="1" x14ac:dyDescent="0.25">
      <c r="A166" s="185" t="s">
        <v>132</v>
      </c>
      <c r="B166" s="139" t="s">
        <v>346</v>
      </c>
      <c r="C166" s="140"/>
      <c r="D166" s="140"/>
      <c r="E166" s="140"/>
      <c r="F166" s="140"/>
      <c r="G166" s="140"/>
      <c r="H166" s="140"/>
      <c r="I166" s="140"/>
      <c r="J166" s="140"/>
      <c r="K166" s="141"/>
      <c r="L166" s="140"/>
      <c r="M166" s="140"/>
      <c r="N166" s="151"/>
      <c r="P166" s="492" t="s">
        <v>103</v>
      </c>
      <c r="Q166" s="493"/>
      <c r="R166" s="492" t="s">
        <v>102</v>
      </c>
      <c r="S166" s="493"/>
    </row>
    <row r="167" spans="1:46" customFormat="1" ht="21.75" hidden="1" customHeight="1" x14ac:dyDescent="0.25">
      <c r="A167" s="185" t="s">
        <v>132</v>
      </c>
      <c r="B167" s="494" t="s">
        <v>147</v>
      </c>
      <c r="C167" s="495"/>
      <c r="D167" s="495"/>
      <c r="E167" s="495"/>
      <c r="F167" s="495"/>
      <c r="G167" s="495"/>
      <c r="H167" s="495"/>
      <c r="I167" s="495"/>
      <c r="J167" s="495"/>
      <c r="K167" s="495"/>
      <c r="L167" s="495"/>
      <c r="M167" s="495"/>
      <c r="N167" s="496"/>
      <c r="P167" s="95">
        <f>V151</f>
        <v>0</v>
      </c>
      <c r="Q167" s="81"/>
      <c r="R167" s="95">
        <f>X70-P167</f>
        <v>0</v>
      </c>
      <c r="S167" s="81"/>
    </row>
    <row r="168" spans="1:46" hidden="1" x14ac:dyDescent="0.25">
      <c r="A168" s="185" t="s">
        <v>132</v>
      </c>
      <c r="B168" s="497"/>
      <c r="C168" s="495"/>
      <c r="D168" s="495"/>
      <c r="E168" s="495"/>
      <c r="F168" s="495"/>
      <c r="G168" s="495"/>
      <c r="H168" s="495"/>
      <c r="I168" s="495"/>
      <c r="J168" s="495"/>
      <c r="K168" s="495"/>
      <c r="L168" s="495"/>
      <c r="M168" s="495"/>
      <c r="N168" s="496"/>
      <c r="P168" s="83"/>
      <c r="Q168" s="82"/>
      <c r="R168" s="512" t="s">
        <v>135</v>
      </c>
      <c r="S168" s="513"/>
      <c r="T168" s="30"/>
      <c r="U168" s="30"/>
      <c r="X168" s="30"/>
      <c r="Y168" s="30"/>
      <c r="Z168" s="30"/>
      <c r="AA168" s="30"/>
      <c r="AB168" s="30"/>
      <c r="AC168" s="30"/>
      <c r="AD168" s="30"/>
      <c r="AE168" s="30"/>
      <c r="AF168" s="30"/>
      <c r="AG168" s="30"/>
    </row>
    <row r="169" spans="1:46" hidden="1" x14ac:dyDescent="0.25">
      <c r="A169" s="185" t="s">
        <v>132</v>
      </c>
      <c r="B169" s="498"/>
      <c r="C169" s="499"/>
      <c r="D169" s="499"/>
      <c r="E169" s="499"/>
      <c r="F169" s="499"/>
      <c r="G169" s="499"/>
      <c r="H169" s="499"/>
      <c r="I169" s="499"/>
      <c r="J169" s="499"/>
      <c r="K169" s="499"/>
      <c r="L169" s="499"/>
      <c r="M169" s="499"/>
      <c r="N169" s="500"/>
      <c r="P169" s="84"/>
      <c r="Q169" s="85"/>
      <c r="R169" s="514"/>
      <c r="S169" s="515"/>
      <c r="T169" s="30"/>
      <c r="U169" s="30"/>
      <c r="V169" s="50"/>
      <c r="Z169" s="525"/>
      <c r="AA169" s="525"/>
      <c r="AB169" s="525"/>
      <c r="AC169" s="30"/>
      <c r="AE169" s="30"/>
      <c r="AF169" s="30"/>
      <c r="AG169" s="30"/>
    </row>
    <row r="170" spans="1:46" ht="23.25" hidden="1" customHeight="1" x14ac:dyDescent="0.25">
      <c r="A170" s="185" t="s">
        <v>132</v>
      </c>
      <c r="J170" s="7"/>
      <c r="L170" s="79"/>
      <c r="M170" s="79"/>
      <c r="N170" s="79"/>
      <c r="P170" s="57"/>
      <c r="R170" s="57"/>
      <c r="S170" s="10"/>
      <c r="T170" s="10"/>
      <c r="U170" s="10"/>
      <c r="V170" s="10"/>
      <c r="W170" s="29"/>
      <c r="Y170" s="29"/>
      <c r="Z170" s="29"/>
      <c r="AD170" s="10"/>
      <c r="AE170" s="30"/>
      <c r="AH170" s="52"/>
      <c r="AI170" s="52"/>
      <c r="AJ170" s="52"/>
      <c r="AK170" s="52"/>
      <c r="AL170" s="52"/>
      <c r="AM170" s="52"/>
      <c r="AN170" s="52"/>
      <c r="AO170" s="52"/>
      <c r="AP170" s="52"/>
      <c r="AQ170" s="52"/>
      <c r="AR170" s="52"/>
      <c r="AS170" s="52"/>
      <c r="AT170" s="52"/>
    </row>
    <row r="171" spans="1:46" ht="9" hidden="1" customHeight="1" x14ac:dyDescent="0.25">
      <c r="J171" s="7"/>
      <c r="L171" s="79"/>
      <c r="M171" s="79"/>
      <c r="N171" s="79"/>
      <c r="P171" s="57"/>
      <c r="R171" s="57"/>
      <c r="S171" s="10"/>
      <c r="T171" s="10"/>
      <c r="U171" s="10"/>
      <c r="V171" s="10"/>
      <c r="W171" s="29"/>
      <c r="Y171" s="29"/>
      <c r="Z171" s="29"/>
      <c r="AD171" s="10"/>
      <c r="AE171" s="30"/>
      <c r="AH171" s="52"/>
      <c r="AI171" s="52"/>
      <c r="AJ171" s="52"/>
      <c r="AK171" s="52"/>
      <c r="AL171" s="52"/>
      <c r="AM171" s="52"/>
      <c r="AN171" s="52"/>
      <c r="AO171" s="52"/>
      <c r="AP171" s="52"/>
      <c r="AQ171" s="52"/>
      <c r="AR171" s="52"/>
      <c r="AS171" s="52"/>
      <c r="AT171" s="52"/>
    </row>
    <row r="172" spans="1:46" ht="23.25" hidden="1" customHeight="1" collapsed="1" x14ac:dyDescent="0.25">
      <c r="A172" s="185" t="s">
        <v>133</v>
      </c>
      <c r="B172" s="139" t="s">
        <v>347</v>
      </c>
      <c r="C172" s="140"/>
      <c r="D172" s="140"/>
      <c r="E172" s="140"/>
      <c r="F172" s="141"/>
      <c r="G172" s="140"/>
      <c r="H172" s="140"/>
      <c r="I172" s="140"/>
      <c r="J172" s="142"/>
      <c r="K172" s="140"/>
      <c r="L172" s="143"/>
      <c r="M172" s="143"/>
      <c r="N172" s="144"/>
      <c r="P172" s="57"/>
      <c r="R172" s="57"/>
      <c r="S172" s="10"/>
      <c r="T172" s="10"/>
      <c r="U172" s="10"/>
      <c r="V172" s="10"/>
      <c r="W172" s="29"/>
      <c r="Y172" s="29"/>
      <c r="Z172" s="29"/>
      <c r="AD172" s="10"/>
      <c r="AE172" s="30"/>
      <c r="AH172" s="52"/>
      <c r="AI172" s="52"/>
      <c r="AJ172" s="52"/>
      <c r="AK172" s="52"/>
      <c r="AL172" s="52"/>
      <c r="AM172" s="52"/>
      <c r="AN172" s="52"/>
      <c r="AO172" s="52"/>
      <c r="AP172" s="52"/>
      <c r="AQ172" s="52"/>
      <c r="AR172" s="52"/>
      <c r="AS172" s="52"/>
      <c r="AT172" s="52"/>
    </row>
    <row r="173" spans="1:46" ht="9.75" hidden="1" customHeight="1" x14ac:dyDescent="0.25">
      <c r="A173" s="185" t="s">
        <v>133</v>
      </c>
      <c r="B173" s="145"/>
      <c r="J173" s="7"/>
      <c r="L173" s="79"/>
      <c r="M173" s="79"/>
      <c r="N173" s="146"/>
      <c r="P173" s="57"/>
      <c r="R173" s="57"/>
      <c r="S173" s="10"/>
      <c r="T173" s="10"/>
      <c r="U173" s="10"/>
      <c r="V173" s="10"/>
      <c r="W173" s="29"/>
      <c r="Y173" s="29"/>
      <c r="Z173" s="29"/>
      <c r="AD173" s="10"/>
      <c r="AE173" s="30"/>
      <c r="AH173" s="52"/>
      <c r="AI173" s="52"/>
      <c r="AJ173" s="52"/>
      <c r="AK173" s="52"/>
      <c r="AL173" s="52"/>
      <c r="AM173" s="52"/>
      <c r="AN173" s="52"/>
      <c r="AO173" s="52"/>
      <c r="AP173" s="52"/>
      <c r="AQ173" s="52"/>
      <c r="AR173" s="52"/>
      <c r="AS173" s="52"/>
      <c r="AT173" s="52"/>
    </row>
    <row r="174" spans="1:46" ht="20.25" hidden="1" customHeight="1" x14ac:dyDescent="0.25">
      <c r="A174" s="185" t="s">
        <v>133</v>
      </c>
      <c r="B174" s="498" t="s">
        <v>106</v>
      </c>
      <c r="C174" s="499"/>
      <c r="D174" s="499"/>
      <c r="E174" s="499"/>
      <c r="F174" s="499"/>
      <c r="G174" s="499"/>
      <c r="H174" s="499"/>
      <c r="I174" s="499"/>
      <c r="J174" s="499"/>
      <c r="K174" s="499"/>
      <c r="L174" s="499"/>
      <c r="M174" s="499"/>
      <c r="N174" s="500"/>
      <c r="P174" s="66"/>
      <c r="Q174" s="67"/>
      <c r="R174" s="65"/>
      <c r="S174" s="511"/>
      <c r="T174" s="511"/>
      <c r="U174" s="511"/>
      <c r="V174" s="511"/>
      <c r="W174" s="29"/>
      <c r="AD174" s="10"/>
      <c r="AE174" s="48"/>
      <c r="AH174" s="52"/>
      <c r="AI174" s="52"/>
      <c r="AJ174" s="52"/>
      <c r="AK174" s="52"/>
      <c r="AL174" s="52"/>
      <c r="AM174" s="52"/>
      <c r="AN174" s="52"/>
      <c r="AO174" s="52"/>
      <c r="AP174" s="52"/>
      <c r="AQ174" s="52"/>
      <c r="AR174" s="52"/>
      <c r="AS174" s="52"/>
      <c r="AT174" s="52"/>
    </row>
    <row r="175" spans="1:46" ht="19.5" hidden="1" customHeight="1" x14ac:dyDescent="0.25">
      <c r="A175" s="185" t="s">
        <v>133</v>
      </c>
      <c r="B175" s="734"/>
      <c r="C175" s="735"/>
      <c r="D175" s="735"/>
      <c r="E175" s="735"/>
      <c r="F175" s="735"/>
      <c r="G175" s="735"/>
      <c r="H175" s="735"/>
      <c r="I175" s="735"/>
      <c r="J175" s="735"/>
      <c r="K175" s="735"/>
      <c r="L175" s="735"/>
      <c r="M175" s="735"/>
      <c r="N175" s="736"/>
      <c r="P175" s="57"/>
      <c r="U175" s="495"/>
      <c r="V175" s="495"/>
      <c r="W175" s="29"/>
      <c r="AD175" s="10"/>
      <c r="AH175" s="52"/>
      <c r="AI175" s="52"/>
      <c r="AJ175" s="52"/>
      <c r="AK175" s="52"/>
      <c r="AL175" s="52"/>
      <c r="AM175" s="52"/>
      <c r="AN175" s="52"/>
      <c r="AO175" s="52"/>
      <c r="AP175" s="52"/>
      <c r="AQ175" s="52"/>
      <c r="AR175" s="52"/>
      <c r="AS175" s="52"/>
      <c r="AT175" s="52"/>
    </row>
    <row r="176" spans="1:46" ht="18" hidden="1" customHeight="1" x14ac:dyDescent="0.25">
      <c r="A176" s="185" t="s">
        <v>133</v>
      </c>
      <c r="B176" s="737"/>
      <c r="C176" s="735"/>
      <c r="D176" s="735"/>
      <c r="E176" s="735"/>
      <c r="F176" s="735"/>
      <c r="G176" s="735"/>
      <c r="H176" s="735"/>
      <c r="I176" s="735"/>
      <c r="J176" s="735"/>
      <c r="K176" s="735"/>
      <c r="L176" s="735"/>
      <c r="M176" s="735"/>
      <c r="N176" s="736"/>
      <c r="P176" s="66"/>
      <c r="Q176" s="67"/>
      <c r="R176" s="65"/>
      <c r="S176" s="511"/>
      <c r="T176" s="511"/>
      <c r="U176" s="511"/>
      <c r="V176" s="511"/>
      <c r="W176" s="10"/>
      <c r="AD176" s="10"/>
      <c r="AE176" s="51"/>
      <c r="AH176" s="52"/>
      <c r="AI176" s="52"/>
      <c r="AJ176" s="52"/>
      <c r="AK176" s="52"/>
      <c r="AL176" s="52"/>
      <c r="AM176" s="52"/>
      <c r="AN176" s="52"/>
      <c r="AO176" s="52"/>
      <c r="AP176" s="52"/>
      <c r="AQ176" s="52"/>
      <c r="AR176" s="52"/>
      <c r="AS176" s="52"/>
      <c r="AT176" s="52"/>
    </row>
    <row r="177" spans="1:46" ht="19.5" hidden="1" customHeight="1" x14ac:dyDescent="0.25">
      <c r="A177" s="185" t="s">
        <v>133</v>
      </c>
      <c r="B177" s="737"/>
      <c r="C177" s="735"/>
      <c r="D177" s="735"/>
      <c r="E177" s="735"/>
      <c r="F177" s="735"/>
      <c r="G177" s="735"/>
      <c r="H177" s="735"/>
      <c r="I177" s="735"/>
      <c r="J177" s="735"/>
      <c r="K177" s="735"/>
      <c r="L177" s="735"/>
      <c r="M177" s="735"/>
      <c r="N177" s="736"/>
      <c r="P177" s="57"/>
      <c r="R177" s="57"/>
      <c r="S177" s="510"/>
      <c r="T177" s="510"/>
      <c r="U177" s="510"/>
      <c r="V177" s="510"/>
      <c r="W177" s="51"/>
      <c r="AD177" s="51"/>
      <c r="AE177" s="51"/>
      <c r="AH177" s="52"/>
      <c r="AI177" s="52"/>
      <c r="AJ177" s="52"/>
      <c r="AK177" s="52"/>
      <c r="AL177" s="52"/>
      <c r="AM177" s="52"/>
      <c r="AN177" s="52"/>
      <c r="AO177" s="52"/>
      <c r="AP177" s="52"/>
      <c r="AQ177" s="52"/>
      <c r="AR177" s="52"/>
      <c r="AS177" s="52"/>
      <c r="AT177" s="52"/>
    </row>
    <row r="178" spans="1:46" ht="12.75" hidden="1" customHeight="1" x14ac:dyDescent="0.25">
      <c r="A178" s="185" t="s">
        <v>133</v>
      </c>
      <c r="B178" s="737"/>
      <c r="C178" s="735"/>
      <c r="D178" s="735"/>
      <c r="E178" s="735"/>
      <c r="F178" s="735"/>
      <c r="G178" s="735"/>
      <c r="H178" s="735"/>
      <c r="I178" s="735"/>
      <c r="J178" s="735"/>
      <c r="K178" s="735"/>
      <c r="L178" s="735"/>
      <c r="M178" s="735"/>
      <c r="N178" s="736"/>
      <c r="P178" s="66"/>
      <c r="Q178" s="67"/>
      <c r="R178" s="607"/>
      <c r="S178" s="607"/>
      <c r="T178" s="607"/>
      <c r="AH178" s="52"/>
      <c r="AI178" s="52"/>
      <c r="AJ178" s="52"/>
      <c r="AK178" s="52"/>
      <c r="AL178" s="52"/>
      <c r="AM178" s="52"/>
      <c r="AN178" s="52"/>
      <c r="AO178" s="52"/>
      <c r="AP178" s="52"/>
      <c r="AQ178" s="52"/>
      <c r="AR178" s="52"/>
      <c r="AS178" s="52"/>
      <c r="AT178" s="52"/>
    </row>
    <row r="179" spans="1:46" ht="15.75" hidden="1" customHeight="1" x14ac:dyDescent="0.25">
      <c r="A179" s="185" t="s">
        <v>133</v>
      </c>
      <c r="B179" s="737"/>
      <c r="C179" s="735"/>
      <c r="D179" s="735"/>
      <c r="E179" s="735"/>
      <c r="F179" s="735"/>
      <c r="G179" s="735"/>
      <c r="H179" s="735"/>
      <c r="I179" s="735"/>
      <c r="J179" s="735"/>
      <c r="K179" s="735"/>
      <c r="L179" s="735"/>
      <c r="M179" s="735"/>
      <c r="N179" s="736"/>
      <c r="P179" s="57"/>
      <c r="R179" s="607"/>
      <c r="S179" s="607"/>
      <c r="T179" s="607"/>
      <c r="AH179" s="52"/>
      <c r="AI179" s="52"/>
      <c r="AJ179" s="52"/>
      <c r="AK179" s="52"/>
      <c r="AL179" s="52"/>
      <c r="AM179" s="52"/>
      <c r="AN179" s="52"/>
      <c r="AO179" s="52"/>
      <c r="AP179" s="52"/>
      <c r="AQ179" s="52"/>
      <c r="AR179" s="52"/>
      <c r="AS179" s="52"/>
      <c r="AT179" s="52"/>
    </row>
    <row r="180" spans="1:46" ht="18" hidden="1" customHeight="1" x14ac:dyDescent="0.25">
      <c r="A180" s="185" t="s">
        <v>133</v>
      </c>
      <c r="B180" s="737"/>
      <c r="C180" s="735"/>
      <c r="D180" s="735"/>
      <c r="E180" s="735"/>
      <c r="F180" s="735"/>
      <c r="G180" s="735"/>
      <c r="H180" s="735"/>
      <c r="I180" s="735"/>
      <c r="J180" s="735"/>
      <c r="K180" s="735"/>
      <c r="L180" s="735"/>
      <c r="M180" s="735"/>
      <c r="N180" s="736"/>
      <c r="P180" s="66"/>
      <c r="Q180" s="67"/>
      <c r="R180" s="65"/>
      <c r="S180" s="511"/>
      <c r="T180" s="511"/>
      <c r="U180" s="511"/>
      <c r="V180" s="511"/>
      <c r="AH180" s="52"/>
      <c r="AI180" s="52"/>
      <c r="AJ180" s="52"/>
      <c r="AK180" s="52"/>
      <c r="AL180" s="52"/>
      <c r="AM180" s="52"/>
      <c r="AN180" s="52"/>
      <c r="AO180" s="52"/>
      <c r="AP180" s="52"/>
      <c r="AQ180" s="52"/>
      <c r="AR180" s="52"/>
      <c r="AS180" s="52"/>
      <c r="AT180" s="52"/>
    </row>
    <row r="181" spans="1:46" hidden="1" x14ac:dyDescent="0.25">
      <c r="A181" s="185" t="s">
        <v>133</v>
      </c>
      <c r="B181" s="738"/>
      <c r="C181" s="739"/>
      <c r="D181" s="739"/>
      <c r="E181" s="739"/>
      <c r="F181" s="739"/>
      <c r="G181" s="739"/>
      <c r="H181" s="739"/>
      <c r="I181" s="739"/>
      <c r="J181" s="739"/>
      <c r="K181" s="739"/>
      <c r="L181" s="739"/>
      <c r="M181" s="739"/>
      <c r="N181" s="740"/>
      <c r="P181" s="64"/>
      <c r="R181" s="10"/>
      <c r="U181" s="495"/>
      <c r="V181" s="495"/>
      <c r="W181" s="7"/>
      <c r="AD181" s="7"/>
      <c r="AH181" s="52"/>
      <c r="AI181" s="52"/>
      <c r="AJ181" s="52"/>
      <c r="AK181" s="52"/>
      <c r="AL181" s="52"/>
      <c r="AM181" s="52"/>
      <c r="AN181" s="52"/>
      <c r="AO181" s="52"/>
      <c r="AP181" s="52"/>
      <c r="AQ181" s="52"/>
      <c r="AR181" s="52"/>
      <c r="AS181" s="52"/>
      <c r="AT181" s="52"/>
    </row>
    <row r="182" spans="1:46" x14ac:dyDescent="0.25">
      <c r="B182" s="86"/>
      <c r="C182" s="86"/>
      <c r="D182" s="86"/>
      <c r="E182" s="86"/>
      <c r="F182" s="86"/>
      <c r="G182" s="86"/>
      <c r="H182" s="86"/>
      <c r="I182" s="86"/>
      <c r="J182" s="7"/>
      <c r="L182" s="80"/>
      <c r="M182" s="80"/>
      <c r="N182" s="80"/>
      <c r="P182" s="64"/>
      <c r="R182" s="10"/>
      <c r="U182" s="29"/>
      <c r="V182" s="29"/>
      <c r="W182" s="7"/>
      <c r="AD182" s="7"/>
      <c r="AH182" s="52"/>
      <c r="AI182" s="52"/>
      <c r="AJ182" s="52"/>
      <c r="AK182" s="52"/>
      <c r="AL182" s="52"/>
      <c r="AM182" s="52"/>
      <c r="AN182" s="52"/>
      <c r="AO182" s="52"/>
      <c r="AP182" s="52"/>
      <c r="AQ182" s="52"/>
      <c r="AR182" s="52"/>
      <c r="AS182" s="52"/>
      <c r="AT182" s="52"/>
    </row>
    <row r="183" spans="1:46" x14ac:dyDescent="0.25">
      <c r="B183" s="86"/>
      <c r="C183" s="86"/>
      <c r="D183" s="86"/>
      <c r="E183" s="86"/>
      <c r="F183" s="86"/>
      <c r="G183" s="86"/>
      <c r="H183" s="86"/>
      <c r="I183" s="86"/>
      <c r="J183" s="7"/>
      <c r="L183" s="80"/>
      <c r="M183" s="80"/>
      <c r="N183" s="80"/>
      <c r="P183" s="64"/>
      <c r="R183" s="10"/>
      <c r="U183" s="29"/>
      <c r="V183" s="29"/>
      <c r="W183" s="7"/>
      <c r="AD183" s="7"/>
      <c r="AH183" s="52"/>
      <c r="AI183" s="52"/>
      <c r="AJ183" s="52"/>
      <c r="AK183" s="52"/>
      <c r="AL183" s="52"/>
      <c r="AM183" s="52"/>
      <c r="AN183" s="52"/>
      <c r="AO183" s="52"/>
      <c r="AP183" s="52"/>
      <c r="AQ183" s="52"/>
      <c r="AR183" s="52"/>
      <c r="AS183" s="52"/>
      <c r="AT183" s="52"/>
    </row>
    <row r="184" spans="1:46" ht="18" x14ac:dyDescent="0.25">
      <c r="B184" s="469" t="s">
        <v>330</v>
      </c>
      <c r="C184" s="469"/>
      <c r="D184" s="469"/>
      <c r="E184" s="469"/>
      <c r="F184" s="469"/>
      <c r="H184" s="71"/>
      <c r="I184" s="71"/>
      <c r="J184" s="71"/>
      <c r="S184" s="30"/>
      <c r="T184" s="30"/>
      <c r="U184" s="30"/>
      <c r="W184" s="30"/>
    </row>
    <row r="185" spans="1:46" ht="26.25" customHeight="1" x14ac:dyDescent="0.25">
      <c r="B185" s="501" t="s">
        <v>329</v>
      </c>
      <c r="C185" s="502"/>
      <c r="D185" s="502"/>
      <c r="E185" s="502"/>
      <c r="F185" s="502"/>
      <c r="G185" s="502"/>
      <c r="H185" s="502"/>
      <c r="I185" s="502"/>
      <c r="J185" s="71"/>
      <c r="S185" s="30"/>
      <c r="T185" s="30"/>
      <c r="U185" s="30"/>
      <c r="W185" s="30"/>
    </row>
    <row r="186" spans="1:46" ht="13" x14ac:dyDescent="0.25">
      <c r="B186" s="26" t="s">
        <v>94</v>
      </c>
      <c r="H186" s="71"/>
      <c r="I186" s="71"/>
      <c r="J186" s="71"/>
      <c r="K186" s="41"/>
      <c r="P186" s="26"/>
      <c r="U186" s="30"/>
      <c r="V186" s="30"/>
      <c r="W186" s="30"/>
    </row>
    <row r="187" spans="1:46" ht="19.5" customHeight="1" x14ac:dyDescent="0.25">
      <c r="B187" s="504" t="s">
        <v>350</v>
      </c>
      <c r="C187" s="505"/>
      <c r="D187" s="505"/>
      <c r="E187" s="505"/>
      <c r="F187" s="505"/>
      <c r="G187" s="505"/>
      <c r="H187" s="505"/>
      <c r="I187" s="506"/>
      <c r="J187" s="71"/>
      <c r="K187" s="41"/>
      <c r="P187" s="503"/>
      <c r="Q187" s="503"/>
      <c r="R187" s="503"/>
      <c r="S187" s="503"/>
      <c r="T187" s="188"/>
      <c r="U187" s="30"/>
    </row>
    <row r="188" spans="1:46" ht="19.5" customHeight="1" x14ac:dyDescent="0.25">
      <c r="B188" s="507"/>
      <c r="C188" s="508"/>
      <c r="D188" s="508"/>
      <c r="E188" s="508"/>
      <c r="F188" s="508"/>
      <c r="G188" s="508"/>
      <c r="H188" s="508"/>
      <c r="I188" s="509"/>
      <c r="J188" s="71"/>
      <c r="K188" s="41"/>
      <c r="U188" s="30"/>
      <c r="AG188" s="30"/>
      <c r="AH188" s="30"/>
    </row>
    <row r="189" spans="1:46" ht="19.5" customHeight="1" x14ac:dyDescent="0.25">
      <c r="B189" s="507"/>
      <c r="C189" s="508"/>
      <c r="D189" s="508"/>
      <c r="E189" s="508"/>
      <c r="F189" s="508"/>
      <c r="G189" s="508"/>
      <c r="H189" s="508"/>
      <c r="I189" s="509"/>
      <c r="K189" s="41"/>
      <c r="U189" s="30"/>
      <c r="X189" s="479"/>
      <c r="Y189" s="479"/>
      <c r="Z189" s="479"/>
      <c r="AA189" s="479"/>
      <c r="AB189" s="479"/>
      <c r="AG189" s="30"/>
      <c r="AH189" s="30"/>
    </row>
    <row r="190" spans="1:46" ht="19.5" customHeight="1" x14ac:dyDescent="0.25">
      <c r="B190" s="490"/>
      <c r="C190" s="490"/>
      <c r="D190" s="490"/>
      <c r="E190" s="490"/>
      <c r="F190" s="490"/>
      <c r="G190" s="490"/>
      <c r="H190" s="490"/>
      <c r="I190" s="490"/>
      <c r="K190" s="41"/>
      <c r="U190" s="30"/>
      <c r="X190" s="479"/>
      <c r="Y190" s="479"/>
      <c r="Z190" s="479"/>
      <c r="AA190" s="479"/>
      <c r="AB190" s="479"/>
      <c r="AG190" s="30"/>
      <c r="AH190" s="30"/>
    </row>
    <row r="191" spans="1:46" ht="12.75" customHeight="1" x14ac:dyDescent="0.25">
      <c r="J191" s="7"/>
      <c r="P191" s="7"/>
      <c r="Q191" s="7"/>
      <c r="R191" s="7"/>
      <c r="S191" s="7"/>
      <c r="T191" s="7"/>
      <c r="U191" s="30"/>
      <c r="X191" s="479"/>
      <c r="Y191" s="479"/>
      <c r="Z191" s="479"/>
      <c r="AA191" s="479"/>
      <c r="AB191" s="479"/>
      <c r="AG191" s="30"/>
      <c r="AH191" s="30"/>
    </row>
    <row r="192" spans="1:46" ht="19.5" customHeight="1" x14ac:dyDescent="0.25">
      <c r="B192" s="26" t="s">
        <v>336</v>
      </c>
      <c r="P192" s="26"/>
      <c r="U192" s="30"/>
      <c r="X192" s="479"/>
      <c r="Y192" s="479"/>
      <c r="Z192" s="479"/>
      <c r="AA192" s="479"/>
      <c r="AB192" s="479"/>
      <c r="AG192" s="30"/>
      <c r="AH192" s="30"/>
    </row>
    <row r="193" spans="2:34" ht="19.5" customHeight="1" x14ac:dyDescent="0.25">
      <c r="B193" s="491" t="s">
        <v>145</v>
      </c>
      <c r="C193" s="491"/>
      <c r="D193" s="491"/>
      <c r="E193" s="491"/>
      <c r="F193" s="491"/>
      <c r="G193" s="491"/>
      <c r="H193" s="491"/>
      <c r="I193" s="491"/>
      <c r="P193" s="503"/>
      <c r="Q193" s="503"/>
      <c r="R193" s="503"/>
      <c r="S193" s="503"/>
      <c r="T193" s="188"/>
      <c r="U193" s="30"/>
      <c r="X193" s="479"/>
      <c r="Y193" s="479"/>
      <c r="Z193" s="479"/>
      <c r="AA193" s="479"/>
      <c r="AB193" s="479"/>
    </row>
    <row r="194" spans="2:34" ht="19.5" customHeight="1" x14ac:dyDescent="0.25">
      <c r="B194" s="490"/>
      <c r="C194" s="490"/>
      <c r="D194" s="490"/>
      <c r="E194" s="490"/>
      <c r="F194" s="490"/>
      <c r="G194" s="490"/>
      <c r="H194" s="490"/>
      <c r="I194" s="490"/>
      <c r="U194" s="30"/>
      <c r="X194" s="479"/>
      <c r="Y194" s="479"/>
      <c r="Z194" s="479"/>
      <c r="AA194" s="479"/>
      <c r="AB194" s="479"/>
      <c r="AG194" s="30"/>
      <c r="AH194" s="30"/>
    </row>
    <row r="195" spans="2:34" ht="19.5" customHeight="1" x14ac:dyDescent="0.25">
      <c r="B195" s="490"/>
      <c r="C195" s="490"/>
      <c r="D195" s="490"/>
      <c r="E195" s="490"/>
      <c r="F195" s="490"/>
      <c r="G195" s="490"/>
      <c r="H195" s="490"/>
      <c r="I195" s="490"/>
      <c r="U195" s="30"/>
      <c r="X195" s="479"/>
      <c r="Y195" s="479"/>
      <c r="Z195" s="479"/>
      <c r="AA195" s="479"/>
      <c r="AB195" s="479"/>
      <c r="AG195" s="30"/>
      <c r="AH195" s="30"/>
    </row>
    <row r="196" spans="2:34" ht="19.5" customHeight="1" x14ac:dyDescent="0.25">
      <c r="B196" s="490"/>
      <c r="C196" s="490"/>
      <c r="D196" s="490"/>
      <c r="E196" s="490"/>
      <c r="F196" s="490"/>
      <c r="G196" s="490"/>
      <c r="H196" s="490"/>
      <c r="I196" s="490"/>
      <c r="U196" s="30"/>
      <c r="X196" s="479"/>
      <c r="Y196" s="479"/>
      <c r="Z196" s="479"/>
      <c r="AA196" s="479"/>
      <c r="AB196" s="479"/>
      <c r="AG196" s="30"/>
      <c r="AH196" s="30"/>
    </row>
    <row r="197" spans="2:34" ht="19.5" customHeight="1" x14ac:dyDescent="0.25">
      <c r="U197" s="30"/>
      <c r="X197" s="479"/>
      <c r="Y197" s="479"/>
      <c r="Z197" s="479"/>
      <c r="AA197" s="479"/>
      <c r="AB197" s="479"/>
      <c r="AG197" s="30"/>
      <c r="AH197" s="30"/>
    </row>
    <row r="198" spans="2:34" ht="19.5" customHeight="1" x14ac:dyDescent="0.25">
      <c r="B198" s="26" t="s">
        <v>337</v>
      </c>
      <c r="P198" s="26"/>
      <c r="U198" s="30"/>
      <c r="X198" s="479"/>
      <c r="Y198" s="479"/>
      <c r="Z198" s="479"/>
      <c r="AA198" s="479"/>
      <c r="AB198" s="479"/>
      <c r="AG198" s="30"/>
      <c r="AH198" s="30"/>
    </row>
    <row r="199" spans="2:34" ht="19.5" customHeight="1" x14ac:dyDescent="0.25">
      <c r="B199" s="491" t="s">
        <v>338</v>
      </c>
      <c r="C199" s="491"/>
      <c r="D199" s="491"/>
      <c r="E199" s="491"/>
      <c r="F199" s="491"/>
      <c r="G199" s="491"/>
      <c r="H199" s="491"/>
      <c r="I199" s="491"/>
      <c r="P199" s="516"/>
      <c r="Q199" s="516"/>
      <c r="R199" s="516"/>
      <c r="S199" s="516"/>
      <c r="T199" s="188"/>
      <c r="U199" s="30"/>
      <c r="X199" s="479"/>
      <c r="Y199" s="479"/>
      <c r="Z199" s="479"/>
      <c r="AA199" s="479"/>
      <c r="AB199" s="479"/>
    </row>
    <row r="200" spans="2:34" ht="19.5" customHeight="1" x14ac:dyDescent="0.25">
      <c r="B200" s="490"/>
      <c r="C200" s="490"/>
      <c r="D200" s="490"/>
      <c r="E200" s="490"/>
      <c r="F200" s="490"/>
      <c r="G200" s="490"/>
      <c r="H200" s="490"/>
      <c r="I200" s="490"/>
      <c r="U200" s="30"/>
      <c r="X200" s="479"/>
      <c r="Y200" s="479"/>
      <c r="Z200" s="479"/>
      <c r="AA200" s="479"/>
      <c r="AB200" s="479"/>
      <c r="AG200" s="30"/>
      <c r="AH200" s="30"/>
    </row>
    <row r="201" spans="2:34" ht="19.5" customHeight="1" x14ac:dyDescent="0.25">
      <c r="B201" s="490"/>
      <c r="C201" s="490"/>
      <c r="D201" s="490"/>
      <c r="E201" s="490"/>
      <c r="F201" s="490"/>
      <c r="G201" s="490"/>
      <c r="H201" s="490"/>
      <c r="I201" s="490"/>
      <c r="U201" s="30"/>
      <c r="X201" s="479"/>
      <c r="Y201" s="479"/>
      <c r="Z201" s="479"/>
      <c r="AA201" s="479"/>
      <c r="AB201" s="479"/>
      <c r="AG201" s="30"/>
      <c r="AH201" s="30"/>
    </row>
    <row r="202" spans="2:34" ht="19.5" customHeight="1" x14ac:dyDescent="0.25">
      <c r="B202" s="490"/>
      <c r="C202" s="490"/>
      <c r="D202" s="490"/>
      <c r="E202" s="490"/>
      <c r="F202" s="490"/>
      <c r="G202" s="490"/>
      <c r="H202" s="490"/>
      <c r="I202" s="490"/>
      <c r="U202" s="30"/>
      <c r="X202" s="479"/>
      <c r="Y202" s="479"/>
      <c r="Z202" s="479"/>
      <c r="AA202" s="479"/>
      <c r="AB202" s="479"/>
      <c r="AG202" s="30"/>
      <c r="AH202" s="30"/>
    </row>
    <row r="203" spans="2:34" ht="19.5" customHeight="1" x14ac:dyDescent="0.25">
      <c r="B203" s="490"/>
      <c r="C203" s="490"/>
      <c r="D203" s="490"/>
      <c r="E203" s="490"/>
      <c r="F203" s="490"/>
      <c r="G203" s="490"/>
      <c r="H203" s="490"/>
      <c r="I203" s="490"/>
      <c r="U203" s="30"/>
      <c r="X203" s="479"/>
      <c r="Y203" s="479"/>
      <c r="Z203" s="479"/>
      <c r="AA203" s="479"/>
      <c r="AB203" s="479"/>
      <c r="AG203" s="30"/>
      <c r="AH203" s="30"/>
    </row>
    <row r="204" spans="2:34" ht="19.5" customHeight="1" x14ac:dyDescent="0.25">
      <c r="B204" s="490"/>
      <c r="C204" s="490"/>
      <c r="D204" s="490"/>
      <c r="E204" s="490"/>
      <c r="F204" s="490"/>
      <c r="G204" s="490"/>
      <c r="H204" s="490"/>
      <c r="I204" s="490"/>
      <c r="U204" s="30"/>
      <c r="X204" s="479"/>
      <c r="Y204" s="479"/>
      <c r="Z204" s="479"/>
      <c r="AA204" s="479"/>
      <c r="AB204" s="479"/>
      <c r="AG204" s="30"/>
      <c r="AH204" s="30"/>
    </row>
    <row r="205" spans="2:34" ht="17.25" customHeight="1" x14ac:dyDescent="0.25">
      <c r="B205" s="39"/>
      <c r="C205" s="39"/>
      <c r="D205" s="39"/>
      <c r="E205" s="39"/>
      <c r="F205" s="39"/>
      <c r="H205" s="33"/>
      <c r="I205" s="33"/>
      <c r="J205" s="33"/>
      <c r="P205" s="32"/>
      <c r="S205" s="30"/>
      <c r="T205" s="30"/>
      <c r="U205" s="30"/>
      <c r="X205" s="479"/>
      <c r="Y205" s="479"/>
      <c r="Z205" s="479"/>
      <c r="AA205" s="479"/>
      <c r="AB205" s="479"/>
      <c r="AG205" s="30"/>
      <c r="AH205" s="30"/>
    </row>
    <row r="206" spans="2:34" ht="19.5" customHeight="1" x14ac:dyDescent="0.25">
      <c r="B206" s="26" t="s">
        <v>136</v>
      </c>
      <c r="P206" s="26"/>
      <c r="U206" s="30"/>
      <c r="X206" s="479"/>
      <c r="Y206" s="479"/>
      <c r="Z206" s="479"/>
      <c r="AA206" s="479"/>
      <c r="AB206" s="479"/>
      <c r="AG206" s="30"/>
      <c r="AH206" s="30"/>
    </row>
    <row r="207" spans="2:34" ht="19.5" customHeight="1" x14ac:dyDescent="0.25">
      <c r="B207" s="491" t="s">
        <v>171</v>
      </c>
      <c r="C207" s="491"/>
      <c r="D207" s="491"/>
      <c r="E207" s="491"/>
      <c r="F207" s="491"/>
      <c r="G207" s="491"/>
      <c r="H207" s="491"/>
      <c r="I207" s="491"/>
      <c r="K207" s="41"/>
      <c r="P207" s="503"/>
      <c r="Q207" s="503"/>
      <c r="R207" s="503"/>
      <c r="S207" s="503"/>
      <c r="T207" s="188"/>
      <c r="U207" s="30"/>
      <c r="X207" s="479"/>
      <c r="Y207" s="479"/>
      <c r="Z207" s="479"/>
      <c r="AA207" s="479"/>
      <c r="AB207" s="479"/>
    </row>
    <row r="208" spans="2:34" ht="19.5" customHeight="1" x14ac:dyDescent="0.25">
      <c r="B208" s="490"/>
      <c r="C208" s="490"/>
      <c r="D208" s="490"/>
      <c r="E208" s="490"/>
      <c r="F208" s="490"/>
      <c r="G208" s="490"/>
      <c r="H208" s="490"/>
      <c r="I208" s="490"/>
      <c r="K208" s="41"/>
      <c r="U208" s="30"/>
      <c r="X208" s="479"/>
      <c r="Y208" s="479"/>
      <c r="Z208" s="479"/>
      <c r="AA208" s="479"/>
      <c r="AB208" s="479"/>
      <c r="AG208" s="30"/>
      <c r="AH208" s="30"/>
    </row>
    <row r="209" spans="2:34" ht="19.5" customHeight="1" x14ac:dyDescent="0.25">
      <c r="B209" s="490"/>
      <c r="C209" s="490"/>
      <c r="D209" s="490"/>
      <c r="E209" s="490"/>
      <c r="F209" s="490"/>
      <c r="G209" s="490"/>
      <c r="H209" s="490"/>
      <c r="I209" s="490"/>
      <c r="K209" s="41"/>
      <c r="U209" s="30"/>
      <c r="X209" s="479"/>
      <c r="Y209" s="479"/>
      <c r="Z209" s="479"/>
      <c r="AA209" s="479"/>
      <c r="AB209" s="479"/>
      <c r="AG209" s="30"/>
      <c r="AH209" s="30"/>
    </row>
    <row r="210" spans="2:34" ht="19.5" customHeight="1" x14ac:dyDescent="0.25">
      <c r="B210" s="490"/>
      <c r="C210" s="490"/>
      <c r="D210" s="490"/>
      <c r="E210" s="490"/>
      <c r="F210" s="490"/>
      <c r="G210" s="490"/>
      <c r="H210" s="490"/>
      <c r="I210" s="490"/>
      <c r="K210" s="41"/>
      <c r="U210" s="30"/>
      <c r="X210" s="479"/>
      <c r="Y210" s="479"/>
      <c r="Z210" s="479"/>
      <c r="AA210" s="479"/>
      <c r="AB210" s="479"/>
      <c r="AG210" s="30"/>
      <c r="AH210" s="30"/>
    </row>
    <row r="211" spans="2:34" ht="19.5" customHeight="1" x14ac:dyDescent="0.25">
      <c r="J211" s="7"/>
      <c r="P211" s="7"/>
      <c r="Q211" s="7"/>
      <c r="R211" s="7"/>
      <c r="S211" s="7"/>
      <c r="T211" s="7"/>
      <c r="U211" s="30"/>
      <c r="X211" s="479"/>
      <c r="Y211" s="479"/>
      <c r="Z211" s="479"/>
      <c r="AA211" s="479"/>
      <c r="AB211" s="479"/>
      <c r="AG211" s="30"/>
      <c r="AH211" s="30"/>
    </row>
    <row r="212" spans="2:34" ht="17.25" customHeight="1" x14ac:dyDescent="0.25">
      <c r="B212" s="26" t="s">
        <v>335</v>
      </c>
      <c r="C212" s="39"/>
      <c r="D212" s="39"/>
      <c r="E212" s="39"/>
      <c r="F212" s="39"/>
      <c r="H212" s="33"/>
      <c r="I212" s="33"/>
      <c r="J212" s="33"/>
      <c r="P212" s="32"/>
      <c r="S212" s="30"/>
      <c r="T212" s="30"/>
      <c r="U212" s="30"/>
      <c r="X212" s="479"/>
      <c r="Y212" s="479"/>
      <c r="Z212" s="479"/>
      <c r="AA212" s="479"/>
      <c r="AB212" s="479"/>
      <c r="AG212" s="30"/>
      <c r="AH212" s="30"/>
    </row>
    <row r="213" spans="2:34" s="1" customFormat="1" ht="57" customHeight="1" x14ac:dyDescent="0.25">
      <c r="B213" s="491" t="s">
        <v>881</v>
      </c>
      <c r="C213" s="491"/>
      <c r="D213" s="491"/>
      <c r="E213" s="491"/>
      <c r="F213" s="491"/>
      <c r="G213" s="491"/>
      <c r="H213" s="491"/>
      <c r="I213" s="491"/>
      <c r="X213" s="479"/>
      <c r="Y213" s="479"/>
      <c r="Z213" s="479"/>
      <c r="AA213" s="479"/>
      <c r="AB213" s="479"/>
    </row>
    <row r="214" spans="2:34" s="1" customFormat="1" ht="41.25" customHeight="1" x14ac:dyDescent="0.25">
      <c r="B214" s="723"/>
      <c r="C214" s="724"/>
      <c r="D214" s="724"/>
      <c r="E214" s="725"/>
      <c r="F214" s="725"/>
      <c r="G214" s="725"/>
      <c r="H214" s="725"/>
      <c r="I214" s="726"/>
      <c r="X214" s="479"/>
      <c r="Y214" s="479"/>
      <c r="Z214" s="479"/>
      <c r="AA214" s="479"/>
      <c r="AB214" s="479"/>
    </row>
    <row r="215" spans="2:34" s="1" customFormat="1" ht="41.25" customHeight="1" x14ac:dyDescent="0.25">
      <c r="B215" s="727"/>
      <c r="C215" s="728"/>
      <c r="D215" s="728"/>
      <c r="E215" s="729"/>
      <c r="F215" s="729"/>
      <c r="G215" s="729"/>
      <c r="H215" s="729"/>
      <c r="I215" s="730"/>
      <c r="X215" s="479"/>
      <c r="Y215" s="479"/>
      <c r="Z215" s="479"/>
      <c r="AA215" s="479"/>
      <c r="AB215" s="479"/>
    </row>
    <row r="216" spans="2:34" s="1" customFormat="1" ht="25.5" customHeight="1" x14ac:dyDescent="0.4">
      <c r="B216" s="731"/>
      <c r="C216" s="732"/>
      <c r="D216" s="732"/>
      <c r="E216" s="732"/>
      <c r="F216" s="732"/>
      <c r="G216" s="732"/>
      <c r="H216" s="732"/>
      <c r="I216" s="733"/>
      <c r="J216" s="18"/>
      <c r="K216" s="18"/>
      <c r="L216" s="18"/>
      <c r="M216" s="18"/>
      <c r="X216" s="479"/>
      <c r="Y216" s="479"/>
      <c r="Z216" s="479"/>
      <c r="AA216" s="479"/>
      <c r="AB216" s="479"/>
    </row>
    <row r="217" spans="2:34" ht="17.25" customHeight="1" x14ac:dyDescent="0.25">
      <c r="B217" s="39"/>
      <c r="C217" s="39"/>
      <c r="D217" s="39"/>
      <c r="E217" s="39"/>
      <c r="F217" s="39"/>
      <c r="H217" s="33"/>
      <c r="I217" s="33"/>
      <c r="J217" s="33"/>
      <c r="P217" s="32"/>
      <c r="S217" s="30"/>
      <c r="T217" s="30"/>
      <c r="U217" s="30"/>
      <c r="X217" s="479"/>
      <c r="Y217" s="479"/>
      <c r="Z217" s="479"/>
      <c r="AA217" s="479"/>
      <c r="AB217" s="479"/>
      <c r="AG217" s="30"/>
      <c r="AH217" s="30"/>
    </row>
    <row r="218" spans="2:34" ht="20.25" customHeight="1" x14ac:dyDescent="0.25">
      <c r="B218" s="469" t="s">
        <v>32</v>
      </c>
      <c r="C218" s="469"/>
      <c r="D218" s="469"/>
      <c r="E218" s="469"/>
      <c r="F218" s="469"/>
      <c r="P218" s="32"/>
      <c r="S218" s="30"/>
      <c r="T218" s="30"/>
      <c r="U218" s="30"/>
      <c r="X218" s="479"/>
      <c r="Y218" s="479"/>
      <c r="Z218" s="479"/>
      <c r="AA218" s="479"/>
      <c r="AB218" s="479"/>
      <c r="AG218" s="30"/>
      <c r="AH218" s="30"/>
    </row>
    <row r="219" spans="2:34" ht="33" customHeight="1" x14ac:dyDescent="0.25">
      <c r="B219" s="504" t="s">
        <v>33</v>
      </c>
      <c r="C219" s="699"/>
      <c r="D219" s="699"/>
      <c r="E219" s="699"/>
      <c r="F219" s="699"/>
      <c r="G219" s="699"/>
      <c r="H219" s="699"/>
      <c r="I219" s="699"/>
      <c r="J219" s="96"/>
      <c r="K219" s="86"/>
      <c r="L219" s="86"/>
      <c r="M219" s="86"/>
      <c r="N219" s="86"/>
      <c r="O219" s="30"/>
      <c r="P219" s="30"/>
      <c r="Q219" s="30"/>
      <c r="R219" s="30"/>
      <c r="S219" s="30"/>
      <c r="T219" s="30"/>
      <c r="U219" s="30"/>
      <c r="X219" s="479"/>
      <c r="Y219" s="479"/>
      <c r="Z219" s="479"/>
      <c r="AA219" s="479"/>
      <c r="AB219" s="479"/>
      <c r="AG219" s="30"/>
      <c r="AH219" s="30"/>
    </row>
    <row r="220" spans="2:34" ht="17.25" customHeight="1" x14ac:dyDescent="0.25">
      <c r="B220" s="714"/>
      <c r="C220" s="715"/>
      <c r="D220" s="715"/>
      <c r="E220" s="715"/>
      <c r="F220" s="715"/>
      <c r="G220" s="715"/>
      <c r="H220" s="715"/>
      <c r="I220" s="715"/>
      <c r="J220" s="97"/>
      <c r="K220" s="98"/>
      <c r="L220" s="98"/>
      <c r="M220" s="98"/>
      <c r="N220" s="98"/>
      <c r="O220" s="30"/>
      <c r="P220" s="30"/>
      <c r="Q220" s="30"/>
      <c r="R220" s="30"/>
      <c r="S220" s="30"/>
      <c r="T220" s="30"/>
      <c r="U220" s="30"/>
      <c r="X220" s="479"/>
      <c r="Y220" s="479"/>
      <c r="Z220" s="479"/>
      <c r="AA220" s="479"/>
      <c r="AB220" s="479"/>
      <c r="AG220" s="30"/>
      <c r="AH220" s="30"/>
    </row>
    <row r="221" spans="2:34" ht="12.75" customHeight="1" x14ac:dyDescent="0.25">
      <c r="B221" s="716"/>
      <c r="C221" s="717"/>
      <c r="D221" s="717"/>
      <c r="E221" s="717"/>
      <c r="F221" s="717"/>
      <c r="G221" s="717"/>
      <c r="H221" s="717"/>
      <c r="I221" s="717"/>
      <c r="J221" s="97"/>
      <c r="K221" s="98"/>
      <c r="L221" s="98"/>
      <c r="M221" s="98"/>
      <c r="N221" s="98"/>
      <c r="X221" s="479"/>
      <c r="Y221" s="479"/>
      <c r="Z221" s="479"/>
      <c r="AA221" s="479"/>
      <c r="AB221" s="479"/>
    </row>
    <row r="222" spans="2:34" ht="12.75" customHeight="1" x14ac:dyDescent="0.25">
      <c r="B222" s="716"/>
      <c r="C222" s="717"/>
      <c r="D222" s="717"/>
      <c r="E222" s="717"/>
      <c r="F222" s="717"/>
      <c r="G222" s="717"/>
      <c r="H222" s="717"/>
      <c r="I222" s="717"/>
      <c r="J222" s="97"/>
      <c r="K222" s="98"/>
      <c r="L222" s="98"/>
      <c r="M222" s="98"/>
      <c r="N222" s="98"/>
      <c r="X222" s="479"/>
      <c r="Y222" s="479"/>
      <c r="Z222" s="479"/>
      <c r="AA222" s="479"/>
      <c r="AB222" s="479"/>
    </row>
    <row r="223" spans="2:34" ht="12.75" customHeight="1" x14ac:dyDescent="0.25">
      <c r="B223" s="716"/>
      <c r="C223" s="717"/>
      <c r="D223" s="717"/>
      <c r="E223" s="717"/>
      <c r="F223" s="717"/>
      <c r="G223" s="717"/>
      <c r="H223" s="717"/>
      <c r="I223" s="717"/>
      <c r="J223" s="97"/>
      <c r="K223" s="98"/>
      <c r="L223" s="98"/>
      <c r="M223" s="98"/>
      <c r="N223" s="98"/>
      <c r="X223" s="479"/>
      <c r="Y223" s="479"/>
      <c r="Z223" s="479"/>
      <c r="AA223" s="479"/>
      <c r="AB223" s="479"/>
    </row>
    <row r="224" spans="2:34" ht="12.75" customHeight="1" x14ac:dyDescent="0.25">
      <c r="B224" s="716"/>
      <c r="C224" s="717"/>
      <c r="D224" s="717"/>
      <c r="E224" s="717"/>
      <c r="F224" s="717"/>
      <c r="G224" s="717"/>
      <c r="H224" s="717"/>
      <c r="I224" s="717"/>
      <c r="J224" s="97"/>
      <c r="K224" s="98"/>
      <c r="L224" s="98"/>
      <c r="M224" s="98"/>
      <c r="N224" s="98"/>
      <c r="X224" s="479"/>
      <c r="Y224" s="479"/>
      <c r="Z224" s="479"/>
      <c r="AA224" s="479"/>
      <c r="AB224" s="479"/>
    </row>
    <row r="225" spans="2:46" ht="12.75" customHeight="1" x14ac:dyDescent="0.25">
      <c r="B225" s="716"/>
      <c r="C225" s="717"/>
      <c r="D225" s="717"/>
      <c r="E225" s="717"/>
      <c r="F225" s="717"/>
      <c r="G225" s="717"/>
      <c r="H225" s="717"/>
      <c r="I225" s="717"/>
      <c r="J225" s="97"/>
      <c r="K225" s="98"/>
      <c r="L225" s="98"/>
      <c r="M225" s="98"/>
      <c r="N225" s="98"/>
      <c r="X225" s="479"/>
      <c r="Y225" s="479"/>
      <c r="Z225" s="479"/>
      <c r="AA225" s="479"/>
      <c r="AB225" s="479"/>
    </row>
    <row r="226" spans="2:46" ht="12.75" customHeight="1" x14ac:dyDescent="0.25">
      <c r="B226" s="716"/>
      <c r="C226" s="717"/>
      <c r="D226" s="717"/>
      <c r="E226" s="717"/>
      <c r="F226" s="717"/>
      <c r="G226" s="717"/>
      <c r="H226" s="717"/>
      <c r="I226" s="717"/>
      <c r="J226" s="92"/>
      <c r="K226" s="93"/>
      <c r="L226" s="93"/>
      <c r="M226" s="93"/>
      <c r="N226" s="93"/>
      <c r="X226" s="479"/>
      <c r="Y226" s="479"/>
      <c r="Z226" s="479"/>
      <c r="AA226" s="479"/>
      <c r="AB226" s="479"/>
    </row>
    <row r="227" spans="2:46" ht="12.75" customHeight="1" x14ac:dyDescent="0.25">
      <c r="B227" s="716"/>
      <c r="C227" s="717"/>
      <c r="D227" s="717"/>
      <c r="E227" s="717"/>
      <c r="F227" s="717"/>
      <c r="G227" s="717"/>
      <c r="H227" s="717"/>
      <c r="I227" s="717"/>
      <c r="J227" s="92"/>
      <c r="K227" s="93"/>
      <c r="L227" s="93"/>
      <c r="M227" s="93"/>
      <c r="N227" s="93"/>
      <c r="X227" s="479"/>
      <c r="Y227" s="479"/>
      <c r="Z227" s="479"/>
      <c r="AA227" s="479"/>
      <c r="AB227" s="479"/>
    </row>
    <row r="228" spans="2:46" ht="12.75" customHeight="1" x14ac:dyDescent="0.25">
      <c r="B228" s="716"/>
      <c r="C228" s="717"/>
      <c r="D228" s="717"/>
      <c r="E228" s="717"/>
      <c r="F228" s="717"/>
      <c r="G228" s="717"/>
      <c r="H228" s="717"/>
      <c r="I228" s="717"/>
      <c r="J228" s="92"/>
      <c r="K228" s="93"/>
      <c r="L228" s="93"/>
      <c r="M228" s="93"/>
      <c r="N228" s="93"/>
      <c r="X228" s="479"/>
      <c r="Y228" s="479"/>
      <c r="Z228" s="479"/>
      <c r="AA228" s="479"/>
      <c r="AB228" s="479"/>
    </row>
    <row r="229" spans="2:46" ht="15" customHeight="1" x14ac:dyDescent="0.25">
      <c r="B229" s="718"/>
      <c r="C229" s="719"/>
      <c r="D229" s="719"/>
      <c r="E229" s="719"/>
      <c r="F229" s="719"/>
      <c r="G229" s="719"/>
      <c r="H229" s="719"/>
      <c r="I229" s="719"/>
      <c r="J229" s="92"/>
      <c r="K229" s="93"/>
      <c r="L229" s="93"/>
      <c r="M229" s="93"/>
      <c r="N229" s="93"/>
      <c r="X229" s="479"/>
      <c r="Y229" s="479"/>
      <c r="Z229" s="479"/>
      <c r="AA229" s="479"/>
      <c r="AB229" s="479"/>
    </row>
    <row r="230" spans="2:46" x14ac:dyDescent="0.25">
      <c r="P230" s="41"/>
      <c r="X230" s="479"/>
      <c r="Y230" s="479"/>
      <c r="Z230" s="479"/>
      <c r="AA230" s="479"/>
      <c r="AB230" s="479"/>
    </row>
    <row r="231" spans="2:46" ht="15" customHeight="1" x14ac:dyDescent="0.25">
      <c r="B231" s="26" t="s">
        <v>137</v>
      </c>
      <c r="M231" s="26"/>
      <c r="P231" s="26" t="s">
        <v>108</v>
      </c>
      <c r="X231" s="479"/>
      <c r="Y231" s="479"/>
      <c r="Z231" s="479"/>
      <c r="AA231" s="479"/>
      <c r="AB231" s="479"/>
    </row>
    <row r="232" spans="2:46" ht="19.5" customHeight="1" x14ac:dyDescent="0.25">
      <c r="B232" s="491" t="s">
        <v>110</v>
      </c>
      <c r="C232" s="491"/>
      <c r="D232" s="491"/>
      <c r="E232" s="491"/>
      <c r="F232" s="491"/>
      <c r="G232" s="491"/>
      <c r="H232" s="491"/>
      <c r="I232" s="491"/>
      <c r="P232" s="504" t="s">
        <v>109</v>
      </c>
      <c r="Q232" s="505"/>
      <c r="R232" s="505"/>
      <c r="S232" s="505"/>
      <c r="T232" s="505"/>
      <c r="U232" s="505"/>
      <c r="V232" s="505"/>
      <c r="W232" s="517"/>
      <c r="X232" s="479"/>
      <c r="Y232" s="479"/>
      <c r="Z232" s="479"/>
      <c r="AA232" s="479"/>
      <c r="AB232" s="479"/>
    </row>
    <row r="233" spans="2:46" ht="19.5" customHeight="1" x14ac:dyDescent="0.25">
      <c r="B233" s="490"/>
      <c r="C233" s="490"/>
      <c r="D233" s="490"/>
      <c r="E233" s="490"/>
      <c r="F233" s="490"/>
      <c r="G233" s="490"/>
      <c r="H233" s="490"/>
      <c r="I233" s="490"/>
      <c r="O233" s="49"/>
      <c r="P233" s="483"/>
      <c r="Q233" s="484"/>
      <c r="R233" s="484"/>
      <c r="S233" s="484"/>
      <c r="T233" s="484"/>
      <c r="U233" s="484"/>
      <c r="V233" s="484"/>
      <c r="W233" s="485"/>
      <c r="X233" s="479"/>
      <c r="Y233" s="479"/>
      <c r="Z233" s="479"/>
      <c r="AA233" s="479"/>
      <c r="AB233" s="479"/>
    </row>
    <row r="234" spans="2:46" ht="19.5" customHeight="1" x14ac:dyDescent="0.25">
      <c r="B234" s="490"/>
      <c r="C234" s="490"/>
      <c r="D234" s="490"/>
      <c r="E234" s="490"/>
      <c r="F234" s="490"/>
      <c r="G234" s="490"/>
      <c r="H234" s="490"/>
      <c r="I234" s="490"/>
      <c r="P234" s="483"/>
      <c r="Q234" s="484"/>
      <c r="R234" s="484"/>
      <c r="S234" s="484"/>
      <c r="T234" s="484"/>
      <c r="U234" s="484"/>
      <c r="V234" s="484"/>
      <c r="W234" s="485"/>
      <c r="X234" s="479"/>
      <c r="Y234" s="479"/>
      <c r="Z234" s="479"/>
      <c r="AA234" s="479"/>
      <c r="AB234" s="479"/>
    </row>
    <row r="235" spans="2:46" ht="19.5" customHeight="1" x14ac:dyDescent="0.25">
      <c r="B235" s="507"/>
      <c r="C235" s="508"/>
      <c r="D235" s="508"/>
      <c r="E235" s="508"/>
      <c r="F235" s="508"/>
      <c r="G235" s="508"/>
      <c r="H235" s="508"/>
      <c r="I235" s="509"/>
      <c r="P235" s="483"/>
      <c r="Q235" s="484"/>
      <c r="R235" s="484"/>
      <c r="S235" s="484"/>
      <c r="T235" s="484"/>
      <c r="U235" s="484"/>
      <c r="V235" s="484"/>
      <c r="W235" s="485"/>
      <c r="X235" s="479"/>
      <c r="Y235" s="479"/>
      <c r="Z235" s="479"/>
      <c r="AA235" s="479"/>
      <c r="AB235" s="479"/>
    </row>
    <row r="236" spans="2:46" ht="19.5" customHeight="1" x14ac:dyDescent="0.25">
      <c r="B236" s="26"/>
      <c r="P236" s="34"/>
      <c r="Q236" s="34"/>
      <c r="R236" s="34"/>
      <c r="S236" s="34"/>
      <c r="T236" s="34"/>
      <c r="U236" s="34"/>
      <c r="X236" s="479"/>
      <c r="Y236" s="479"/>
      <c r="Z236" s="479"/>
      <c r="AA236" s="479"/>
      <c r="AB236" s="479"/>
    </row>
    <row r="237" spans="2:46" x14ac:dyDescent="0.25">
      <c r="P237" s="41"/>
      <c r="X237" s="479"/>
      <c r="Y237" s="479"/>
      <c r="Z237" s="479"/>
      <c r="AA237" s="479"/>
      <c r="AB237" s="479"/>
    </row>
    <row r="238" spans="2:46" ht="19.5" customHeight="1" x14ac:dyDescent="0.25">
      <c r="B238" s="26"/>
      <c r="H238" s="26"/>
      <c r="R238" s="31"/>
      <c r="U238" s="75"/>
      <c r="X238" s="479"/>
      <c r="Y238" s="479"/>
      <c r="Z238" s="479"/>
      <c r="AA238" s="479"/>
      <c r="AB238" s="479"/>
    </row>
    <row r="239" spans="2:46" ht="19.5" customHeight="1" x14ac:dyDescent="0.25">
      <c r="B239" s="26"/>
      <c r="H239" s="26"/>
      <c r="P239" s="610" t="s">
        <v>607</v>
      </c>
      <c r="Q239" s="611"/>
      <c r="R239" s="611"/>
      <c r="S239" s="611"/>
      <c r="T239" s="611"/>
      <c r="U239" s="611"/>
      <c r="V239" s="611"/>
      <c r="W239" s="612"/>
      <c r="X239" s="72"/>
      <c r="Y239" s="72"/>
      <c r="Z239" s="72"/>
      <c r="AA239" s="72"/>
      <c r="AB239" s="72"/>
    </row>
    <row r="240" spans="2:46" ht="21" customHeight="1" x14ac:dyDescent="0.25">
      <c r="M240" s="41"/>
      <c r="P240" s="613"/>
      <c r="Q240" s="614"/>
      <c r="R240" s="614"/>
      <c r="S240" s="614"/>
      <c r="T240" s="614"/>
      <c r="U240" s="614"/>
      <c r="V240" s="614"/>
      <c r="W240" s="615"/>
      <c r="X240" s="26"/>
      <c r="Y240" s="26"/>
      <c r="Z240" s="26"/>
      <c r="AA240" s="26"/>
      <c r="AB240" s="26"/>
      <c r="AC240" s="26"/>
      <c r="AD240" s="26"/>
      <c r="AE240" s="26"/>
      <c r="AF240" s="26"/>
      <c r="AG240" s="26"/>
      <c r="AH240" s="53"/>
      <c r="AI240" s="53"/>
      <c r="AJ240" s="53"/>
      <c r="AK240" s="53"/>
      <c r="AL240" s="53"/>
      <c r="AM240" s="53"/>
      <c r="AN240" s="53"/>
      <c r="AO240" s="53"/>
      <c r="AP240" s="53"/>
      <c r="AQ240" s="53"/>
      <c r="AR240" s="53"/>
      <c r="AS240" s="53"/>
      <c r="AT240" s="52"/>
    </row>
    <row r="241" spans="2:46" ht="51" customHeight="1" x14ac:dyDescent="0.25">
      <c r="B241" s="711" t="s">
        <v>880</v>
      </c>
      <c r="C241" s="712"/>
      <c r="D241" s="712"/>
      <c r="E241" s="712"/>
      <c r="F241" s="712"/>
      <c r="G241" s="712"/>
      <c r="H241" s="712"/>
      <c r="I241" s="713"/>
      <c r="P241" s="606" t="str">
        <f>"Leverantören intygar att avropssvaret är giltigt minst den tid som avropande organisation angett ovan. "&amp;CHAR(10)&amp;"("&amp;TEXT(D34,"ÅÅÅÅ-MM-DD")&amp;")"</f>
        <v>Leverantören intygar att avropssvaret är giltigt minst den tid som avropande organisation angett ovan. 
(1900-01-00)</v>
      </c>
      <c r="Q241" s="606"/>
      <c r="R241" s="606"/>
      <c r="S241" s="606"/>
      <c r="T241" s="606"/>
      <c r="U241" s="606"/>
      <c r="V241" s="606"/>
      <c r="W241" s="606"/>
      <c r="X241" s="26"/>
      <c r="Y241" s="26"/>
      <c r="Z241" s="26"/>
      <c r="AA241" s="26"/>
      <c r="AB241" s="26"/>
      <c r="AC241" s="26"/>
      <c r="AD241" s="26"/>
      <c r="AE241" s="26"/>
      <c r="AF241" s="26"/>
      <c r="AG241" s="26"/>
      <c r="AH241" s="53"/>
      <c r="AI241" s="53"/>
      <c r="AJ241" s="53"/>
      <c r="AK241" s="53"/>
      <c r="AL241" s="53"/>
      <c r="AM241" s="53"/>
      <c r="AN241" s="53"/>
      <c r="AO241" s="53"/>
      <c r="AP241" s="53"/>
      <c r="AQ241" s="53"/>
      <c r="AR241" s="53"/>
      <c r="AS241" s="53"/>
      <c r="AT241" s="52"/>
    </row>
    <row r="242" spans="2:46" ht="24.75" customHeight="1" x14ac:dyDescent="0.25">
      <c r="B242" s="76"/>
      <c r="P242" s="504" t="s">
        <v>708</v>
      </c>
      <c r="Q242" s="505"/>
      <c r="R242" s="505"/>
      <c r="S242" s="505"/>
      <c r="T242" s="505"/>
      <c r="U242" s="505"/>
      <c r="V242" s="505"/>
      <c r="W242" s="506"/>
      <c r="X242" s="26"/>
      <c r="Y242" s="26"/>
      <c r="Z242" s="26"/>
      <c r="AA242" s="26"/>
      <c r="AB242" s="26"/>
      <c r="AC242" s="26"/>
      <c r="AD242" s="26"/>
      <c r="AE242" s="26"/>
      <c r="AF242" s="26"/>
      <c r="AG242" s="26"/>
      <c r="AH242" s="53"/>
      <c r="AI242" s="53"/>
      <c r="AJ242" s="53"/>
      <c r="AK242" s="53"/>
      <c r="AL242" s="53"/>
      <c r="AM242" s="53"/>
      <c r="AN242" s="53"/>
      <c r="AO242" s="53"/>
      <c r="AP242" s="53"/>
      <c r="AQ242" s="53"/>
      <c r="AR242" s="53"/>
      <c r="AS242" s="53"/>
      <c r="AT242" s="52"/>
    </row>
    <row r="243" spans="2:46" ht="21.75" customHeight="1" x14ac:dyDescent="0.25">
      <c r="B243" s="29"/>
      <c r="C243" s="29"/>
      <c r="D243" s="29"/>
      <c r="E243" s="29"/>
      <c r="F243" s="29"/>
      <c r="G243" s="29"/>
      <c r="H243" s="29"/>
      <c r="I243" s="29"/>
      <c r="J243" s="29"/>
      <c r="K243" s="29"/>
      <c r="L243" s="29"/>
      <c r="M243" s="29"/>
      <c r="P243" s="483"/>
      <c r="Q243" s="484"/>
      <c r="R243" s="484"/>
      <c r="S243" s="484"/>
      <c r="T243" s="484"/>
      <c r="U243" s="484"/>
      <c r="V243" s="484"/>
      <c r="W243" s="485"/>
      <c r="X243" s="35"/>
      <c r="Y243" s="35"/>
      <c r="Z243" s="35"/>
      <c r="AA243" s="35"/>
      <c r="AB243" s="35"/>
      <c r="AC243" s="35"/>
      <c r="AD243" s="35"/>
      <c r="AE243" s="35"/>
      <c r="AF243" s="35"/>
      <c r="AG243" s="35"/>
      <c r="AH243" s="52" t="b">
        <f>IF(P243=0,TRUE,FALSE)</f>
        <v>1</v>
      </c>
      <c r="AI243" s="54"/>
      <c r="AJ243" s="55"/>
      <c r="AK243" s="52"/>
      <c r="AL243" s="52"/>
      <c r="AM243" s="52"/>
      <c r="AN243" s="52"/>
      <c r="AO243" s="52"/>
      <c r="AP243" s="52"/>
      <c r="AQ243" s="52"/>
      <c r="AR243" s="52"/>
      <c r="AS243" s="52"/>
      <c r="AT243" s="52"/>
    </row>
    <row r="244" spans="2:46" ht="7.5" customHeight="1" x14ac:dyDescent="0.25">
      <c r="B244" s="29"/>
      <c r="C244" s="29"/>
      <c r="D244" s="29"/>
      <c r="E244" s="29"/>
      <c r="F244" s="29"/>
      <c r="G244" s="29"/>
      <c r="H244" s="29"/>
      <c r="I244" s="29"/>
      <c r="J244" s="29"/>
      <c r="K244" s="29"/>
      <c r="L244" s="29"/>
      <c r="M244" s="29"/>
      <c r="P244" s="36"/>
      <c r="Q244" s="36"/>
      <c r="R244" s="36"/>
      <c r="S244" s="36"/>
      <c r="T244" s="36"/>
      <c r="X244" s="37"/>
      <c r="Y244" s="37"/>
      <c r="Z244" s="37"/>
      <c r="AA244" s="37"/>
      <c r="AB244" s="37"/>
      <c r="AC244" s="37"/>
      <c r="AD244" s="37"/>
      <c r="AE244" s="37"/>
      <c r="AF244" s="37"/>
      <c r="AG244" s="37"/>
      <c r="AH244" s="56"/>
      <c r="AI244" s="56"/>
      <c r="AJ244" s="55"/>
      <c r="AK244" s="52"/>
      <c r="AL244" s="52"/>
      <c r="AM244" s="52"/>
      <c r="AN244" s="52"/>
      <c r="AO244" s="52"/>
      <c r="AP244" s="52"/>
      <c r="AQ244" s="52"/>
      <c r="AR244" s="52"/>
      <c r="AS244" s="52"/>
      <c r="AT244" s="52"/>
    </row>
    <row r="245" spans="2:46" ht="24.75" customHeight="1" x14ac:dyDescent="0.25">
      <c r="B245" s="29"/>
      <c r="C245" s="29"/>
      <c r="D245" s="29"/>
      <c r="E245" s="29"/>
      <c r="F245" s="29"/>
      <c r="G245" s="29"/>
      <c r="H245" s="29"/>
      <c r="I245" s="29"/>
      <c r="J245" s="29"/>
      <c r="K245" s="29"/>
      <c r="L245" s="29"/>
      <c r="M245" s="29"/>
      <c r="P245" s="603" t="s">
        <v>709</v>
      </c>
      <c r="Q245" s="604"/>
      <c r="R245" s="604"/>
      <c r="S245" s="604"/>
      <c r="T245" s="604"/>
      <c r="U245" s="604"/>
      <c r="V245" s="604"/>
      <c r="W245" s="605"/>
      <c r="X245" s="36"/>
      <c r="Y245" s="36"/>
      <c r="Z245" s="36"/>
      <c r="AA245" s="36"/>
      <c r="AB245" s="36"/>
      <c r="AC245" s="36"/>
      <c r="AD245" s="36"/>
      <c r="AE245" s="36"/>
      <c r="AF245" s="36"/>
      <c r="AG245" s="36"/>
      <c r="AH245" s="55"/>
      <c r="AI245" s="55"/>
      <c r="AJ245" s="55"/>
      <c r="AK245" s="52"/>
      <c r="AL245" s="52"/>
      <c r="AM245" s="52"/>
      <c r="AN245" s="52"/>
      <c r="AO245" s="52"/>
      <c r="AP245" s="52"/>
      <c r="AQ245" s="52"/>
      <c r="AR245" s="52"/>
      <c r="AS245" s="52"/>
      <c r="AT245" s="52"/>
    </row>
    <row r="246" spans="2:46" ht="14.25" customHeight="1" x14ac:dyDescent="0.25">
      <c r="B246" s="42"/>
      <c r="C246" s="42"/>
      <c r="D246" s="42"/>
      <c r="P246" s="597"/>
      <c r="Q246" s="598"/>
      <c r="R246" s="598"/>
      <c r="S246" s="598"/>
      <c r="T246" s="598"/>
      <c r="U246" s="598"/>
      <c r="V246" s="598"/>
      <c r="W246" s="599"/>
      <c r="X246" s="35"/>
      <c r="Y246" s="35"/>
      <c r="Z246" s="35"/>
      <c r="AA246" s="35"/>
      <c r="AB246" s="35"/>
      <c r="AC246" s="35"/>
      <c r="AD246" s="35"/>
      <c r="AE246" s="35"/>
      <c r="AF246" s="35"/>
      <c r="AG246" s="35"/>
      <c r="AH246" s="54"/>
      <c r="AI246" s="54"/>
      <c r="AJ246" s="55"/>
      <c r="AK246" s="52"/>
      <c r="AL246" s="52"/>
      <c r="AM246" s="52"/>
      <c r="AN246" s="52"/>
      <c r="AO246" s="52"/>
      <c r="AP246" s="52"/>
      <c r="AQ246" s="52"/>
      <c r="AR246" s="52"/>
      <c r="AS246" s="52"/>
      <c r="AT246" s="52"/>
    </row>
    <row r="247" spans="2:46" ht="26.25" customHeight="1" x14ac:dyDescent="0.25">
      <c r="B247" s="42"/>
      <c r="C247" s="42"/>
      <c r="D247" s="42"/>
      <c r="F247" s="41"/>
      <c r="P247" s="600"/>
      <c r="Q247" s="601"/>
      <c r="R247" s="601"/>
      <c r="S247" s="601"/>
      <c r="T247" s="601"/>
      <c r="U247" s="601"/>
      <c r="V247" s="601"/>
      <c r="W247" s="602"/>
      <c r="X247" s="37"/>
      <c r="Y247" s="37"/>
      <c r="Z247" s="37"/>
      <c r="AA247" s="37"/>
      <c r="AB247" s="37"/>
      <c r="AC247" s="37"/>
      <c r="AD247" s="37"/>
      <c r="AE247" s="37"/>
      <c r="AF247" s="37"/>
      <c r="AG247" s="37"/>
      <c r="AH247" s="52" t="b">
        <f>IF(P246=0,TRUE,FALSE)</f>
        <v>1</v>
      </c>
      <c r="AI247" s="56"/>
      <c r="AJ247" s="55"/>
      <c r="AK247" s="52"/>
      <c r="AL247" s="52"/>
      <c r="AM247" s="52"/>
      <c r="AN247" s="52"/>
      <c r="AO247" s="52"/>
      <c r="AP247" s="52"/>
      <c r="AQ247" s="52"/>
      <c r="AR247" s="52"/>
      <c r="AS247" s="52"/>
      <c r="AT247" s="52"/>
    </row>
    <row r="248" spans="2:46" ht="42.75" customHeight="1" x14ac:dyDescent="0.25">
      <c r="F248" s="41"/>
      <c r="R248" s="37"/>
      <c r="X248" s="37"/>
      <c r="Y248" s="37"/>
      <c r="Z248" s="37"/>
      <c r="AA248" s="37"/>
      <c r="AB248" s="37"/>
      <c r="AC248" s="37"/>
      <c r="AD248" s="37"/>
      <c r="AE248" s="37"/>
      <c r="AF248" s="37"/>
      <c r="AG248" s="37"/>
      <c r="AH248" s="56"/>
      <c r="AI248" s="56"/>
      <c r="AJ248" s="55"/>
      <c r="AK248" s="52"/>
      <c r="AL248" s="52"/>
      <c r="AM248" s="52"/>
      <c r="AN248" s="52"/>
      <c r="AO248" s="52"/>
      <c r="AP248" s="52"/>
      <c r="AQ248" s="52"/>
      <c r="AR248" s="52"/>
      <c r="AS248" s="52"/>
      <c r="AT248" s="52"/>
    </row>
    <row r="249" spans="2:46" ht="42.75" customHeight="1" x14ac:dyDescent="0.25">
      <c r="T249" s="596" t="str">
        <f>IF(LarmStatus,"Minst ett av de obligatoriska kraven är inte ifyllda eller besvarde med Nej","")</f>
        <v>Minst ett av de obligatoriska kraven är inte ifyllda eller besvarde med Nej</v>
      </c>
      <c r="U249" s="596"/>
      <c r="V249" s="596"/>
      <c r="W249" s="596"/>
      <c r="X249" s="41"/>
      <c r="AH249" s="52"/>
      <c r="AI249" s="52"/>
      <c r="AJ249" s="52"/>
      <c r="AK249" s="52"/>
      <c r="AL249" s="52"/>
      <c r="AM249" s="52"/>
      <c r="AN249" s="52"/>
      <c r="AO249" s="52"/>
      <c r="AP249" s="52"/>
      <c r="AQ249" s="52"/>
      <c r="AR249" s="52"/>
      <c r="AS249" s="52"/>
      <c r="AT249" s="52"/>
    </row>
    <row r="250" spans="2:46" ht="7.5" customHeight="1" x14ac:dyDescent="0.25">
      <c r="AH250" s="52"/>
      <c r="AI250" s="52"/>
      <c r="AJ250" s="52"/>
      <c r="AK250" s="52"/>
      <c r="AL250" s="52"/>
      <c r="AM250" s="52"/>
      <c r="AN250" s="52"/>
      <c r="AO250" s="52"/>
      <c r="AP250" s="52"/>
      <c r="AQ250" s="52"/>
      <c r="AR250" s="52"/>
      <c r="AS250" s="52"/>
      <c r="AT250" s="52"/>
    </row>
    <row r="251" spans="2:46" ht="7.5" customHeight="1" x14ac:dyDescent="0.25">
      <c r="AH251" s="52"/>
      <c r="AI251" s="52"/>
      <c r="AJ251" s="52"/>
      <c r="AK251" s="52"/>
      <c r="AL251" s="52"/>
      <c r="AM251" s="52"/>
      <c r="AN251" s="52"/>
      <c r="AO251" s="52"/>
      <c r="AP251" s="52"/>
      <c r="AQ251" s="52"/>
      <c r="AR251" s="52"/>
      <c r="AS251" s="52"/>
      <c r="AT251" s="52"/>
    </row>
    <row r="252" spans="2:46" ht="20.25" customHeight="1" x14ac:dyDescent="0.25">
      <c r="AH252" s="52"/>
      <c r="AI252" s="52"/>
      <c r="AJ252" s="52"/>
      <c r="AK252" s="52"/>
      <c r="AL252" s="52"/>
      <c r="AM252" s="52"/>
      <c r="AN252" s="52"/>
      <c r="AO252" s="52"/>
      <c r="AP252" s="52"/>
      <c r="AQ252" s="52"/>
      <c r="AR252" s="52"/>
      <c r="AS252" s="52"/>
      <c r="AT252" s="52"/>
    </row>
    <row r="253" spans="2:46" ht="17.25" customHeight="1" x14ac:dyDescent="0.25">
      <c r="AH253" s="52"/>
      <c r="AI253" s="52"/>
      <c r="AJ253" s="52"/>
      <c r="AK253" s="52"/>
      <c r="AL253" s="52"/>
      <c r="AM253" s="52"/>
      <c r="AN253" s="52"/>
      <c r="AO253" s="52"/>
      <c r="AP253" s="52"/>
      <c r="AQ253" s="52"/>
      <c r="AR253" s="52"/>
      <c r="AS253" s="52"/>
      <c r="AT253" s="52"/>
    </row>
    <row r="254" spans="2:46" ht="17.25" customHeight="1" x14ac:dyDescent="0.25">
      <c r="AH254" s="52"/>
      <c r="AI254" s="52"/>
      <c r="AJ254" s="52"/>
      <c r="AK254" s="52"/>
      <c r="AL254" s="52"/>
      <c r="AM254" s="52"/>
      <c r="AN254" s="52"/>
      <c r="AO254" s="52"/>
      <c r="AP254" s="52"/>
      <c r="AQ254" s="52"/>
      <c r="AR254" s="52"/>
      <c r="AS254" s="52"/>
      <c r="AT254" s="52"/>
    </row>
    <row r="255" spans="2:46" ht="17.25" customHeight="1" x14ac:dyDescent="0.25">
      <c r="AH255" s="52"/>
      <c r="AI255" s="52"/>
      <c r="AJ255" s="52"/>
      <c r="AK255" s="52"/>
      <c r="AL255" s="52"/>
      <c r="AM255" s="52"/>
      <c r="AN255" s="52"/>
      <c r="AO255" s="52"/>
      <c r="AP255" s="52"/>
      <c r="AQ255" s="52"/>
      <c r="AR255" s="52"/>
      <c r="AS255" s="52"/>
      <c r="AT255" s="52"/>
    </row>
    <row r="256" spans="2:46" ht="17.25" customHeight="1" x14ac:dyDescent="0.25">
      <c r="AH256" s="52"/>
      <c r="AI256" s="52"/>
      <c r="AJ256" s="52"/>
      <c r="AK256" s="52"/>
      <c r="AL256" s="52"/>
      <c r="AM256" s="52"/>
      <c r="AN256" s="52"/>
      <c r="AO256" s="52"/>
      <c r="AP256" s="52"/>
      <c r="AQ256" s="52"/>
      <c r="AR256" s="52"/>
      <c r="AS256" s="52"/>
      <c r="AT256" s="52"/>
    </row>
    <row r="257" spans="34:46" ht="17.25" customHeight="1" x14ac:dyDescent="0.25">
      <c r="AH257" s="52"/>
      <c r="AI257" s="52"/>
      <c r="AJ257" s="52"/>
      <c r="AK257" s="52"/>
      <c r="AL257" s="52"/>
      <c r="AM257" s="52"/>
      <c r="AN257" s="52"/>
      <c r="AO257" s="52"/>
      <c r="AP257" s="52"/>
      <c r="AQ257" s="52"/>
      <c r="AR257" s="52"/>
      <c r="AS257" s="52"/>
      <c r="AT257" s="52"/>
    </row>
    <row r="258" spans="34:46" ht="17.25" customHeight="1" x14ac:dyDescent="0.25">
      <c r="AH258" s="52"/>
      <c r="AI258" s="52"/>
      <c r="AJ258" s="52"/>
      <c r="AK258" s="52"/>
      <c r="AL258" s="52"/>
      <c r="AM258" s="52"/>
      <c r="AN258" s="52"/>
      <c r="AO258" s="52"/>
      <c r="AP258" s="52"/>
      <c r="AQ258" s="52"/>
      <c r="AR258" s="52"/>
      <c r="AS258" s="52"/>
      <c r="AT258" s="52"/>
    </row>
    <row r="259" spans="34:46" ht="17.25" customHeight="1" x14ac:dyDescent="0.25">
      <c r="AH259" s="52"/>
      <c r="AI259" s="52"/>
      <c r="AJ259" s="52"/>
      <c r="AK259" s="52"/>
      <c r="AL259" s="52"/>
      <c r="AM259" s="52"/>
      <c r="AN259" s="52"/>
      <c r="AO259" s="52"/>
      <c r="AP259" s="52"/>
      <c r="AQ259" s="52"/>
      <c r="AR259" s="52"/>
      <c r="AS259" s="52"/>
      <c r="AT259" s="52"/>
    </row>
  </sheetData>
  <sheetProtection algorithmName="SHA-512" hashValue="O3L7rz6xdMjvHs+y3jHgdlCIg6FR4NKeM9zVZxrjsKvqc3Guo4qEbxcIlMc6COCeNprarv2l6WzuSXAKoE2x/g==" saltValue="gAN3GbJq9wy0C/I7PWDXCg==" spinCount="100000" sheet="1" selectLockedCells="1"/>
  <dataConsolidate/>
  <mergeCells count="534">
    <mergeCell ref="B6:I6"/>
    <mergeCell ref="J6:O7"/>
    <mergeCell ref="B7:I7"/>
    <mergeCell ref="B8:G8"/>
    <mergeCell ref="H8:I8"/>
    <mergeCell ref="J8:O8"/>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11:D11"/>
    <mergeCell ref="E11:G11"/>
    <mergeCell ref="H11:I11"/>
    <mergeCell ref="P11:S11"/>
    <mergeCell ref="T11:W11"/>
    <mergeCell ref="B12:D12"/>
    <mergeCell ref="E12:G12"/>
    <mergeCell ref="H12:I12"/>
    <mergeCell ref="P12:S12"/>
    <mergeCell ref="T12:U12"/>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20:I24"/>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34:C34"/>
    <mergeCell ref="D34:E34"/>
    <mergeCell ref="G34:H34"/>
    <mergeCell ref="B36:C36"/>
    <mergeCell ref="D36:E36"/>
    <mergeCell ref="G36:H36"/>
    <mergeCell ref="B31:C31"/>
    <mergeCell ref="D31:E31"/>
    <mergeCell ref="G31:I31"/>
    <mergeCell ref="B33:C33"/>
    <mergeCell ref="D33:E33"/>
    <mergeCell ref="G33:I33"/>
    <mergeCell ref="B46:F46"/>
    <mergeCell ref="P46:Q46"/>
    <mergeCell ref="B47:F47"/>
    <mergeCell ref="P47:T47"/>
    <mergeCell ref="B37:C37"/>
    <mergeCell ref="D37:E37"/>
    <mergeCell ref="G37:H37"/>
    <mergeCell ref="B39:E39"/>
    <mergeCell ref="B40:E40"/>
    <mergeCell ref="G39:I39"/>
    <mergeCell ref="G40:I40"/>
    <mergeCell ref="Z49:AQ49"/>
    <mergeCell ref="C50:E50"/>
    <mergeCell ref="F50:K50"/>
    <mergeCell ref="P50:U50"/>
    <mergeCell ref="V50:W50"/>
    <mergeCell ref="X50:Y50"/>
    <mergeCell ref="C48:E48"/>
    <mergeCell ref="F48:K48"/>
    <mergeCell ref="P48:U48"/>
    <mergeCell ref="V48:W48"/>
    <mergeCell ref="X48:Y48"/>
    <mergeCell ref="C49:E49"/>
    <mergeCell ref="F49:K49"/>
    <mergeCell ref="P49:U49"/>
    <mergeCell ref="V49:W49"/>
    <mergeCell ref="X49:Y49"/>
    <mergeCell ref="C51:E51"/>
    <mergeCell ref="F51:K51"/>
    <mergeCell ref="P51:U51"/>
    <mergeCell ref="V51:W51"/>
    <mergeCell ref="X51:Y51"/>
    <mergeCell ref="C52:E52"/>
    <mergeCell ref="F52:K52"/>
    <mergeCell ref="P52:U52"/>
    <mergeCell ref="V52:W52"/>
    <mergeCell ref="X52:Y52"/>
    <mergeCell ref="C53:E53"/>
    <mergeCell ref="F53:K53"/>
    <mergeCell ref="P53:U53"/>
    <mergeCell ref="V53:W53"/>
    <mergeCell ref="X53:Y53"/>
    <mergeCell ref="C54:E54"/>
    <mergeCell ref="F54:K54"/>
    <mergeCell ref="P54:U54"/>
    <mergeCell ref="V54:W54"/>
    <mergeCell ref="X54:Y54"/>
    <mergeCell ref="C55:E55"/>
    <mergeCell ref="F55:K55"/>
    <mergeCell ref="P55:U55"/>
    <mergeCell ref="V55:W55"/>
    <mergeCell ref="X55:Y55"/>
    <mergeCell ref="C56:E56"/>
    <mergeCell ref="F56:K56"/>
    <mergeCell ref="P56:U56"/>
    <mergeCell ref="V56:W56"/>
    <mergeCell ref="X56:Y56"/>
    <mergeCell ref="C57:E57"/>
    <mergeCell ref="F57:K57"/>
    <mergeCell ref="P57:U57"/>
    <mergeCell ref="V57:W57"/>
    <mergeCell ref="X57:Y57"/>
    <mergeCell ref="C58:E58"/>
    <mergeCell ref="F58:K58"/>
    <mergeCell ref="P58:U58"/>
    <mergeCell ref="V58:W58"/>
    <mergeCell ref="X58:Y58"/>
    <mergeCell ref="C59:E59"/>
    <mergeCell ref="F59:K59"/>
    <mergeCell ref="P59:U59"/>
    <mergeCell ref="V59:W59"/>
    <mergeCell ref="X59:Y59"/>
    <mergeCell ref="C60:E60"/>
    <mergeCell ref="F60:K60"/>
    <mergeCell ref="P60:U60"/>
    <mergeCell ref="V60:W60"/>
    <mergeCell ref="X60:Y60"/>
    <mergeCell ref="C61:E61"/>
    <mergeCell ref="F61:K61"/>
    <mergeCell ref="P61:U61"/>
    <mergeCell ref="V61:W61"/>
    <mergeCell ref="X61:Y61"/>
    <mergeCell ref="C62:E62"/>
    <mergeCell ref="F62:K62"/>
    <mergeCell ref="P62:U62"/>
    <mergeCell ref="V62:W62"/>
    <mergeCell ref="X62:Y62"/>
    <mergeCell ref="C63:E63"/>
    <mergeCell ref="F63:K63"/>
    <mergeCell ref="P63:U63"/>
    <mergeCell ref="V63:W63"/>
    <mergeCell ref="X63:Y63"/>
    <mergeCell ref="C64:E64"/>
    <mergeCell ref="F64:K64"/>
    <mergeCell ref="P64:U64"/>
    <mergeCell ref="V64:W64"/>
    <mergeCell ref="X64:Y64"/>
    <mergeCell ref="C65:E65"/>
    <mergeCell ref="F65:K65"/>
    <mergeCell ref="P65:U65"/>
    <mergeCell ref="V65:W65"/>
    <mergeCell ref="X65:Y65"/>
    <mergeCell ref="C66:E66"/>
    <mergeCell ref="F66:K66"/>
    <mergeCell ref="P66:U66"/>
    <mergeCell ref="V66:W66"/>
    <mergeCell ref="X66:Y66"/>
    <mergeCell ref="C67:E67"/>
    <mergeCell ref="F67:K67"/>
    <mergeCell ref="P67:U67"/>
    <mergeCell ref="V67:W67"/>
    <mergeCell ref="X67:Y67"/>
    <mergeCell ref="C68:E68"/>
    <mergeCell ref="F68:K68"/>
    <mergeCell ref="P68:U68"/>
    <mergeCell ref="V68:W68"/>
    <mergeCell ref="X68:Y68"/>
    <mergeCell ref="B82:J82"/>
    <mergeCell ref="B83:J84"/>
    <mergeCell ref="K84:K87"/>
    <mergeCell ref="L84:N86"/>
    <mergeCell ref="B86:F86"/>
    <mergeCell ref="B87:J87"/>
    <mergeCell ref="X70:Y70"/>
    <mergeCell ref="B71:F71"/>
    <mergeCell ref="B73:J73"/>
    <mergeCell ref="B74:J74"/>
    <mergeCell ref="E76:I76"/>
    <mergeCell ref="B78:J78"/>
    <mergeCell ref="B79:D79"/>
    <mergeCell ref="B77:J77"/>
    <mergeCell ref="B90:D90"/>
    <mergeCell ref="E90:G90"/>
    <mergeCell ref="H90:N90"/>
    <mergeCell ref="Q90:X90"/>
    <mergeCell ref="B91:D91"/>
    <mergeCell ref="E91:G91"/>
    <mergeCell ref="H91:N91"/>
    <mergeCell ref="Q91:X91"/>
    <mergeCell ref="B88:D88"/>
    <mergeCell ref="E88:G88"/>
    <mergeCell ref="H88:N88"/>
    <mergeCell ref="Q88:X88"/>
    <mergeCell ref="B89:D89"/>
    <mergeCell ref="E89:G89"/>
    <mergeCell ref="H89:N89"/>
    <mergeCell ref="Q89:X89"/>
    <mergeCell ref="B94:D94"/>
    <mergeCell ref="E94:G94"/>
    <mergeCell ref="H94:N94"/>
    <mergeCell ref="Q94:X94"/>
    <mergeCell ref="B95:J95"/>
    <mergeCell ref="B96:D96"/>
    <mergeCell ref="Q96:X96"/>
    <mergeCell ref="B92:D92"/>
    <mergeCell ref="E92:G92"/>
    <mergeCell ref="H92:N92"/>
    <mergeCell ref="Q92:X92"/>
    <mergeCell ref="B93:D93"/>
    <mergeCell ref="E93:G93"/>
    <mergeCell ref="H93:N93"/>
    <mergeCell ref="Q93:X93"/>
    <mergeCell ref="I96:N96"/>
    <mergeCell ref="E96:H96"/>
    <mergeCell ref="B99:D99"/>
    <mergeCell ref="Q99:X99"/>
    <mergeCell ref="B100:D100"/>
    <mergeCell ref="Q100:X100"/>
    <mergeCell ref="B97:D97"/>
    <mergeCell ref="Q97:X97"/>
    <mergeCell ref="B98:D98"/>
    <mergeCell ref="Q98:X98"/>
    <mergeCell ref="I97:N97"/>
    <mergeCell ref="I98:N98"/>
    <mergeCell ref="I99:N99"/>
    <mergeCell ref="I100:N100"/>
    <mergeCell ref="E97:H97"/>
    <mergeCell ref="E98:H98"/>
    <mergeCell ref="E99:H99"/>
    <mergeCell ref="E100:H100"/>
    <mergeCell ref="B103:D103"/>
    <mergeCell ref="Q103:X103"/>
    <mergeCell ref="B104:D104"/>
    <mergeCell ref="Q104:X104"/>
    <mergeCell ref="B101:D101"/>
    <mergeCell ref="Q101:X101"/>
    <mergeCell ref="B102:D102"/>
    <mergeCell ref="Q102:X102"/>
    <mergeCell ref="I101:N101"/>
    <mergeCell ref="I102:N102"/>
    <mergeCell ref="I103:N103"/>
    <mergeCell ref="I104:N104"/>
    <mergeCell ref="E101:H101"/>
    <mergeCell ref="E102:H102"/>
    <mergeCell ref="E103:H103"/>
    <mergeCell ref="E104:H104"/>
    <mergeCell ref="B107:D107"/>
    <mergeCell ref="Q107:X107"/>
    <mergeCell ref="B108:D108"/>
    <mergeCell ref="Q108:X108"/>
    <mergeCell ref="B105:D105"/>
    <mergeCell ref="Q105:X105"/>
    <mergeCell ref="B106:D106"/>
    <mergeCell ref="Q106:X106"/>
    <mergeCell ref="I105:N105"/>
    <mergeCell ref="I106:N106"/>
    <mergeCell ref="I107:N107"/>
    <mergeCell ref="I108:N108"/>
    <mergeCell ref="E105:H105"/>
    <mergeCell ref="E106:H106"/>
    <mergeCell ref="E107:H107"/>
    <mergeCell ref="E108:H108"/>
    <mergeCell ref="B111:D111"/>
    <mergeCell ref="Q111:X111"/>
    <mergeCell ref="B112:D112"/>
    <mergeCell ref="Q112:X112"/>
    <mergeCell ref="B109:D109"/>
    <mergeCell ref="Q109:X109"/>
    <mergeCell ref="B110:D110"/>
    <mergeCell ref="Q110:X110"/>
    <mergeCell ref="I109:N109"/>
    <mergeCell ref="I110:N110"/>
    <mergeCell ref="I111:N111"/>
    <mergeCell ref="I112:N112"/>
    <mergeCell ref="E109:H109"/>
    <mergeCell ref="E110:H110"/>
    <mergeCell ref="E111:H111"/>
    <mergeCell ref="E112:H112"/>
    <mergeCell ref="Q115:X115"/>
    <mergeCell ref="B116:D116"/>
    <mergeCell ref="Q116:X116"/>
    <mergeCell ref="B113:D113"/>
    <mergeCell ref="Q113:X113"/>
    <mergeCell ref="B114:D114"/>
    <mergeCell ref="Q114:X114"/>
    <mergeCell ref="I113:N113"/>
    <mergeCell ref="I114:N114"/>
    <mergeCell ref="I115:N115"/>
    <mergeCell ref="I116:N116"/>
    <mergeCell ref="E113:H113"/>
    <mergeCell ref="E114:H114"/>
    <mergeCell ref="E115:H115"/>
    <mergeCell ref="E116:H116"/>
    <mergeCell ref="B118:J118"/>
    <mergeCell ref="H125:J125"/>
    <mergeCell ref="L125:N125"/>
    <mergeCell ref="B126:E126"/>
    <mergeCell ref="B127:C127"/>
    <mergeCell ref="M127:N127"/>
    <mergeCell ref="B115:D115"/>
    <mergeCell ref="G127:K127"/>
    <mergeCell ref="D127:F127"/>
    <mergeCell ref="Q127:X127"/>
    <mergeCell ref="B128:C128"/>
    <mergeCell ref="M128:N128"/>
    <mergeCell ref="Q128:X128"/>
    <mergeCell ref="B129:C129"/>
    <mergeCell ref="M129:N129"/>
    <mergeCell ref="Q129:X129"/>
    <mergeCell ref="D128:F128"/>
    <mergeCell ref="D129:F129"/>
    <mergeCell ref="G128:K128"/>
    <mergeCell ref="G129:K129"/>
    <mergeCell ref="B132:C132"/>
    <mergeCell ref="M132:N132"/>
    <mergeCell ref="Q132:X132"/>
    <mergeCell ref="B133:C133"/>
    <mergeCell ref="M133:N133"/>
    <mergeCell ref="Q133:X133"/>
    <mergeCell ref="B130:C130"/>
    <mergeCell ref="M130:N130"/>
    <mergeCell ref="Q130:X130"/>
    <mergeCell ref="B131:C131"/>
    <mergeCell ref="M131:N131"/>
    <mergeCell ref="Q131:X131"/>
    <mergeCell ref="D130:F130"/>
    <mergeCell ref="D131:F131"/>
    <mergeCell ref="D132:F132"/>
    <mergeCell ref="D133:F133"/>
    <mergeCell ref="G130:K130"/>
    <mergeCell ref="G131:K131"/>
    <mergeCell ref="G132:K132"/>
    <mergeCell ref="G133:K133"/>
    <mergeCell ref="B136:C136"/>
    <mergeCell ref="M136:N136"/>
    <mergeCell ref="Q136:X136"/>
    <mergeCell ref="B137:C137"/>
    <mergeCell ref="M137:N137"/>
    <mergeCell ref="Q137:X137"/>
    <mergeCell ref="B134:C134"/>
    <mergeCell ref="M134:N134"/>
    <mergeCell ref="Q134:X134"/>
    <mergeCell ref="B135:C135"/>
    <mergeCell ref="M135:N135"/>
    <mergeCell ref="Q135:X135"/>
    <mergeCell ref="D134:F134"/>
    <mergeCell ref="D135:F135"/>
    <mergeCell ref="D136:F136"/>
    <mergeCell ref="D137:F137"/>
    <mergeCell ref="G134:K134"/>
    <mergeCell ref="G135:K135"/>
    <mergeCell ref="G136:K136"/>
    <mergeCell ref="G137:K137"/>
    <mergeCell ref="B138:C138"/>
    <mergeCell ref="M138:N138"/>
    <mergeCell ref="Q138:S138"/>
    <mergeCell ref="T138:X138"/>
    <mergeCell ref="B139:C139"/>
    <mergeCell ref="M139:N139"/>
    <mergeCell ref="Q139:S139"/>
    <mergeCell ref="T139:X139"/>
    <mergeCell ref="G138:K138"/>
    <mergeCell ref="D138:F138"/>
    <mergeCell ref="D139:F139"/>
    <mergeCell ref="G139:K139"/>
    <mergeCell ref="B140:C140"/>
    <mergeCell ref="M140:N140"/>
    <mergeCell ref="Q140:S140"/>
    <mergeCell ref="T140:X140"/>
    <mergeCell ref="B141:C141"/>
    <mergeCell ref="M141:N141"/>
    <mergeCell ref="Q141:S141"/>
    <mergeCell ref="T141:X141"/>
    <mergeCell ref="D140:F140"/>
    <mergeCell ref="D141:F141"/>
    <mergeCell ref="G140:K140"/>
    <mergeCell ref="G141:K141"/>
    <mergeCell ref="B142:C142"/>
    <mergeCell ref="M142:N142"/>
    <mergeCell ref="Q142:S142"/>
    <mergeCell ref="T142:X142"/>
    <mergeCell ref="B143:C143"/>
    <mergeCell ref="M143:N143"/>
    <mergeCell ref="Q143:S143"/>
    <mergeCell ref="T143:X143"/>
    <mergeCell ref="D142:F142"/>
    <mergeCell ref="D143:F143"/>
    <mergeCell ref="G142:K142"/>
    <mergeCell ref="G143:K143"/>
    <mergeCell ref="B144:C144"/>
    <mergeCell ref="M144:N144"/>
    <mergeCell ref="Q144:S144"/>
    <mergeCell ref="T144:X144"/>
    <mergeCell ref="B145:C145"/>
    <mergeCell ref="M145:N145"/>
    <mergeCell ref="Q145:S145"/>
    <mergeCell ref="T145:X145"/>
    <mergeCell ref="D144:F144"/>
    <mergeCell ref="D145:F145"/>
    <mergeCell ref="G144:K144"/>
    <mergeCell ref="G145:K145"/>
    <mergeCell ref="B151:C151"/>
    <mergeCell ref="R151:S151"/>
    <mergeCell ref="B148:C148"/>
    <mergeCell ref="M148:N148"/>
    <mergeCell ref="Q148:S148"/>
    <mergeCell ref="T148:X148"/>
    <mergeCell ref="B146:C146"/>
    <mergeCell ref="M146:N146"/>
    <mergeCell ref="Q146:S146"/>
    <mergeCell ref="T146:X146"/>
    <mergeCell ref="B147:C147"/>
    <mergeCell ref="M147:N147"/>
    <mergeCell ref="Q147:S147"/>
    <mergeCell ref="T147:X147"/>
    <mergeCell ref="D146:F146"/>
    <mergeCell ref="D147:F147"/>
    <mergeCell ref="D148:F148"/>
    <mergeCell ref="G146:K146"/>
    <mergeCell ref="G147:K147"/>
    <mergeCell ref="G148:K148"/>
    <mergeCell ref="W160:X162"/>
    <mergeCell ref="B161:D161"/>
    <mergeCell ref="S161:T161"/>
    <mergeCell ref="U161:V161"/>
    <mergeCell ref="S162:T162"/>
    <mergeCell ref="U162:V162"/>
    <mergeCell ref="P155:Q157"/>
    <mergeCell ref="R155:R157"/>
    <mergeCell ref="S155:X157"/>
    <mergeCell ref="Q158:Q159"/>
    <mergeCell ref="R158:R159"/>
    <mergeCell ref="S158:T159"/>
    <mergeCell ref="U158:V159"/>
    <mergeCell ref="W158:X159"/>
    <mergeCell ref="S163:T163"/>
    <mergeCell ref="U163:V163"/>
    <mergeCell ref="P166:Q166"/>
    <mergeCell ref="R166:S166"/>
    <mergeCell ref="B167:N169"/>
    <mergeCell ref="R168:S169"/>
    <mergeCell ref="L159:M159"/>
    <mergeCell ref="L160:M160"/>
    <mergeCell ref="S160:T160"/>
    <mergeCell ref="U160:V160"/>
    <mergeCell ref="R178:T179"/>
    <mergeCell ref="S180:T180"/>
    <mergeCell ref="U180:V180"/>
    <mergeCell ref="U181:V181"/>
    <mergeCell ref="B184:F184"/>
    <mergeCell ref="B185:I185"/>
    <mergeCell ref="Z169:AB169"/>
    <mergeCell ref="B174:N174"/>
    <mergeCell ref="S174:T174"/>
    <mergeCell ref="U174:V174"/>
    <mergeCell ref="B175:N181"/>
    <mergeCell ref="U175:V175"/>
    <mergeCell ref="S176:T176"/>
    <mergeCell ref="U176:V176"/>
    <mergeCell ref="S177:T177"/>
    <mergeCell ref="U177:V177"/>
    <mergeCell ref="B187:I187"/>
    <mergeCell ref="P187:S187"/>
    <mergeCell ref="B188:I188"/>
    <mergeCell ref="B189:I189"/>
    <mergeCell ref="X189:AB238"/>
    <mergeCell ref="B190:I190"/>
    <mergeCell ref="B193:I193"/>
    <mergeCell ref="P193:S193"/>
    <mergeCell ref="B194:I194"/>
    <mergeCell ref="B195:I195"/>
    <mergeCell ref="B203:I203"/>
    <mergeCell ref="B204:I204"/>
    <mergeCell ref="B207:I207"/>
    <mergeCell ref="P207:S207"/>
    <mergeCell ref="B208:I208"/>
    <mergeCell ref="B209:I209"/>
    <mergeCell ref="B196:I196"/>
    <mergeCell ref="B199:I199"/>
    <mergeCell ref="P199:S199"/>
    <mergeCell ref="B200:I200"/>
    <mergeCell ref="B201:I201"/>
    <mergeCell ref="B202:I202"/>
    <mergeCell ref="B232:I232"/>
    <mergeCell ref="P232:W232"/>
    <mergeCell ref="B233:I233"/>
    <mergeCell ref="P233:W233"/>
    <mergeCell ref="B234:I234"/>
    <mergeCell ref="P234:W234"/>
    <mergeCell ref="B210:I210"/>
    <mergeCell ref="B213:I213"/>
    <mergeCell ref="B214:I216"/>
    <mergeCell ref="B218:F218"/>
    <mergeCell ref="B219:I219"/>
    <mergeCell ref="B220:I229"/>
    <mergeCell ref="P243:W243"/>
    <mergeCell ref="P245:W245"/>
    <mergeCell ref="P246:W247"/>
    <mergeCell ref="T249:W249"/>
    <mergeCell ref="B235:I235"/>
    <mergeCell ref="P235:W235"/>
    <mergeCell ref="P239:W240"/>
    <mergeCell ref="B241:I241"/>
    <mergeCell ref="P241:W241"/>
    <mergeCell ref="P242:W242"/>
  </mergeCells>
  <conditionalFormatting sqref="B89">
    <cfRule type="expression" dxfId="117" priority="31">
      <formula>$B89=""</formula>
    </cfRule>
  </conditionalFormatting>
  <conditionalFormatting sqref="B91:B94">
    <cfRule type="expression" dxfId="116" priority="12">
      <formula>$B91=""</formula>
    </cfRule>
  </conditionalFormatting>
  <conditionalFormatting sqref="B97:B116">
    <cfRule type="expression" dxfId="115" priority="21">
      <formula>$B97=""</formula>
    </cfRule>
  </conditionalFormatting>
  <conditionalFormatting sqref="B128:D137 B139:D148">
    <cfRule type="expression" dxfId="114" priority="22">
      <formula>$B128=""</formula>
    </cfRule>
  </conditionalFormatting>
  <conditionalFormatting sqref="E97:H116 D128:F137 D139:F148">
    <cfRule type="expression" dxfId="112" priority="6">
      <formula>$B$40="Brandskydd"</formula>
    </cfRule>
  </conditionalFormatting>
  <conditionalFormatting sqref="E89:N89 P89:X89 E91:N94 P91:X94">
    <cfRule type="expression" dxfId="111" priority="9">
      <formula>$B$40&lt;&gt;"Brandskydd"</formula>
    </cfRule>
  </conditionalFormatting>
  <conditionalFormatting sqref="G39:G40">
    <cfRule type="expression" dxfId="110" priority="5" stopIfTrue="1">
      <formula>#REF!="Leveransavtal"</formula>
    </cfRule>
  </conditionalFormatting>
  <conditionalFormatting sqref="J161">
    <cfRule type="cellIs" dxfId="109" priority="42" stopIfTrue="1" operator="greaterThan">
      <formula>1</formula>
    </cfRule>
    <cfRule type="cellIs" dxfId="108" priority="43" stopIfTrue="1" operator="lessThan">
      <formula>1</formula>
    </cfRule>
  </conditionalFormatting>
  <conditionalFormatting sqref="L127:L148">
    <cfRule type="expression" dxfId="107" priority="16">
      <formula>UtvarderingsVal="Alt3"</formula>
    </cfRule>
    <cfRule type="expression" dxfId="106" priority="17">
      <formula>$L$127=""</formula>
    </cfRule>
    <cfRule type="expression" dxfId="105" priority="19" stopIfTrue="1">
      <formula>OR(UtvarderingsVal="UtFalskt",UtvarderingsVal="Ut2")</formula>
    </cfRule>
  </conditionalFormatting>
  <conditionalFormatting sqref="L150:L151 P151:Q151">
    <cfRule type="expression" dxfId="103" priority="35">
      <formula>$C$80="Ut2"</formula>
    </cfRule>
  </conditionalFormatting>
  <conditionalFormatting sqref="L151">
    <cfRule type="expression" dxfId="102" priority="28">
      <formula>UtvarderingsVal="Alt3"</formula>
    </cfRule>
  </conditionalFormatting>
  <conditionalFormatting sqref="P139:P148">
    <cfRule type="expression" dxfId="101" priority="13">
      <formula>$M139&lt;&gt;""</formula>
    </cfRule>
  </conditionalFormatting>
  <conditionalFormatting sqref="P49:W68">
    <cfRule type="expression" dxfId="100" priority="37">
      <formula>$C49&lt;&gt;ValVarTja</formula>
    </cfRule>
  </conditionalFormatting>
  <conditionalFormatting sqref="P243:W243 P246:W247">
    <cfRule type="expression" dxfId="99" priority="47" stopIfTrue="1">
      <formula>#REF!="Ja"</formula>
    </cfRule>
  </conditionalFormatting>
  <conditionalFormatting sqref="P97:X116">
    <cfRule type="expression" dxfId="98" priority="23">
      <formula>OR($B97="Välj vara/tjänst",$B97="")</formula>
    </cfRule>
  </conditionalFormatting>
  <conditionalFormatting sqref="P128:X137 P139:Q148 T139:T148">
    <cfRule type="expression" dxfId="97" priority="48" stopIfTrue="1">
      <formula>IF(AND(K128="Ska-krav",P128="Nej"),TRUE,FALSE)</formula>
    </cfRule>
  </conditionalFormatting>
  <conditionalFormatting sqref="P128:X137">
    <cfRule type="expression" dxfId="96" priority="24">
      <formula>OR($B128="Välj vara/Tjänst",$B128="",$D128="")</formula>
    </cfRule>
  </conditionalFormatting>
  <conditionalFormatting sqref="Q151">
    <cfRule type="expression" dxfId="95" priority="27">
      <formula>UtvarderingsVal="Alt3"</formula>
    </cfRule>
  </conditionalFormatting>
  <conditionalFormatting sqref="S17:W17">
    <cfRule type="expression" dxfId="94" priority="8" stopIfTrue="1">
      <formula>$P$17="Nej"</formula>
    </cfRule>
  </conditionalFormatting>
  <conditionalFormatting sqref="T187 T193 T199">
    <cfRule type="expression" dxfId="93" priority="41" stopIfTrue="1">
      <formula>AG187</formula>
    </cfRule>
  </conditionalFormatting>
  <conditionalFormatting sqref="T187">
    <cfRule type="cellIs" dxfId="92" priority="40" stopIfTrue="1" operator="equal">
      <formula>"Nej"</formula>
    </cfRule>
  </conditionalFormatting>
  <conditionalFormatting sqref="T193">
    <cfRule type="cellIs" dxfId="91" priority="39" stopIfTrue="1" operator="equal">
      <formula>"Nej"</formula>
    </cfRule>
  </conditionalFormatting>
  <conditionalFormatting sqref="T199">
    <cfRule type="cellIs" dxfId="90" priority="38" stopIfTrue="1" operator="equal">
      <formula>"Nej"</formula>
    </cfRule>
  </conditionalFormatting>
  <conditionalFormatting sqref="T207">
    <cfRule type="cellIs" dxfId="89" priority="29" stopIfTrue="1" operator="equal">
      <formula>"Nej"</formula>
    </cfRule>
    <cfRule type="expression" dxfId="88" priority="30" stopIfTrue="1">
      <formula>AG207</formula>
    </cfRule>
  </conditionalFormatting>
  <conditionalFormatting sqref="V150:X153">
    <cfRule type="expression" dxfId="87" priority="25">
      <formula>UtvarderingsVal="Alt2"</formula>
    </cfRule>
  </conditionalFormatting>
  <conditionalFormatting sqref="Z165 P167 P168:Q169 V169">
    <cfRule type="expression" dxfId="85" priority="44" stopIfTrue="1">
      <formula>#REF!=TRUE</formula>
    </cfRule>
  </conditionalFormatting>
  <dataValidations count="17">
    <dataValidation errorStyle="information" allowBlank="1" showErrorMessage="1" errorTitle="Fel" error="Ogiltigt datum._x000a_Datum anges i datumformatet ÅÅÅÅ-MM-DD och får inte vara senare än datumet &quot;Sista dag för avropssvar&quot;" promptTitle="Datum" prompt="Datum i datumformatet ÅÅÅÅ-MM-DD" sqref="G40" xr:uid="{A94B5211-8A18-492C-B036-DB22D01188C4}"/>
    <dataValidation type="list" allowBlank="1" showInputMessage="1" showErrorMessage="1" sqref="E91:G94" xr:uid="{AC63EC29-DA83-4344-B005-02811A9FA5C7}">
      <formula1>TblCertifieringar</formula1>
    </dataValidation>
    <dataValidation type="list" allowBlank="1" showInputMessage="1" showErrorMessage="1" sqref="I34" xr:uid="{98912FD1-7919-4E46-91B3-278113DA179C}">
      <formula1>",Ja,Nej"</formula1>
    </dataValidation>
    <dataValidation type="list" allowBlank="1" showInputMessage="1" showErrorMessage="1" sqref="E89:G89" xr:uid="{B80481EA-0D55-4686-911D-AA5A47582E2A}">
      <formula1>TblSäkSkyddAvtal</formula1>
    </dataValidation>
    <dataValidation showInputMessage="1" showErrorMessage="1" sqref="B89:D89 B91:D94" xr:uid="{421C3BB7-C470-4297-9344-84303A5E35A9}"/>
    <dataValidation type="list" allowBlank="1" showInputMessage="1" showErrorMessage="1" sqref="B40" xr:uid="{1B415AE1-A183-4074-B101-6043D2B543E0}">
      <formula1>TblAnbudsområde</formula1>
    </dataValidation>
    <dataValidation type="list" allowBlank="1" showInputMessage="1" showErrorMessage="1" sqref="L49:L68" xr:uid="{C21774B9-4D05-49C7-A2E5-8822F9045A6D}">
      <formula1>ValBilaga</formula1>
    </dataValidation>
    <dataValidation type="list" allowBlank="1" showInputMessage="1" showErrorMessage="1" sqref="B74:J74" xr:uid="{0CC7AFCC-D7AF-46D6-A34E-2B9650D0371E}">
      <formula1>TblGrundTilldeln</formula1>
    </dataValidation>
    <dataValidation type="list" allowBlank="1" showInputMessage="1" showErrorMessage="1" sqref="N49:N68" xr:uid="{6BDA865A-2505-46DB-B279-AA565BCECFFA}">
      <formula1>TblEnhet</formula1>
    </dataValidation>
    <dataValidation type="list" allowBlank="1" showInputMessage="1" showErrorMessage="1" sqref="B149:C149" xr:uid="{6B9CABF1-5E96-4742-A98B-DCABC6A938F9}">
      <formula1>ResVarTja</formula1>
    </dataValidation>
    <dataValidation type="list" allowBlank="1" showInputMessage="1" showErrorMessage="1" sqref="K149" xr:uid="{507522EF-0AF9-4FC1-8165-4CD2DB6854B0}">
      <formula1>"Välj typ av krav,Bör-krav,Ska-krav"</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5EDF0E9B-1A3C-4D4D-80FB-DA79E20CB4DC}">
      <formula1>40909</formula1>
      <formula2>B34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0C8EDA4A-D688-4D5B-A07E-1B42A220C9E8}">
      <formula1>40817</formula1>
      <formula2>D34</formula2>
    </dataValidation>
    <dataValidation allowBlank="1" showErrorMessage="1" sqref="B38:I38 B45:I45 F39:F42" xr:uid="{50F69F2F-4035-4CCF-9AC9-47E6A5E90481}"/>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G37:H37 B37:E37 B34:C34" xr:uid="{448A1A36-9003-4881-BAB3-B1BAE97269E2}">
      <formula1>40817</formula1>
      <formula2>50890</formula2>
    </dataValidation>
    <dataValidation type="date" errorStyle="information" allowBlank="1" showInputMessage="1" showErrorMessage="1" errorTitle="Fel" error="Ange datum i datumformatet ÅÅÅÅ-MM-DD" promptTitle="Datum" prompt="Datum i datumformatet ÅÅÅÅ-MM-DD" sqref="D34:E34" xr:uid="{A5889C84-60E4-4FA8-9FA6-C5172BFC9AA8}">
      <formula1>40817</formula1>
      <formula2>50890</formula2>
    </dataValidation>
    <dataValidation type="list" allowBlank="1" showInputMessage="1" showErrorMessage="1" sqref="T187 P91:P94 Q238 T193 T199 T207 P97:P116 P149 P128:P137 P89 P17:P18" xr:uid="{A7C69826-27BD-4458-A977-86CDE8BBC330}">
      <formula1>"Ja,Nej"</formula1>
    </dataValidation>
  </dataValidations>
  <pageMargins left="0.31496062992125984" right="0.31496062992125984" top="0.39370078740157483" bottom="0.39370078740157483" header="0.51181102362204722" footer="0.19685039370078741"/>
  <pageSetup paperSize="9" scale="72" fitToWidth="0" fitToHeight="0" pageOrder="overThenDown" orientation="landscape" r:id="rId1"/>
  <headerFooter alignWithMargins="0">
    <oddFooter>&amp;R&amp;P (&amp;N)</oddFooter>
  </headerFooter>
  <rowBreaks count="4" manualBreakCount="4">
    <brk id="25" min="1" max="28" man="1"/>
    <brk id="95" min="1" max="28" man="1"/>
    <brk id="116" min="1" max="28" man="1"/>
    <brk id="216" min="1" max="28" man="1"/>
  </rowBreaks>
  <colBreaks count="1" manualBreakCount="1">
    <brk id="15" max="1048575" man="1"/>
  </colBreaks>
  <legacyDrawing r:id="rId2"/>
  <extLst>
    <ext xmlns:x14="http://schemas.microsoft.com/office/spreadsheetml/2009/9/main" uri="{78C0D931-6437-407d-A8EE-F0AAD7539E65}">
      <x14:conditionalFormattings>
        <x14:conditionalFormatting xmlns:xm="http://schemas.microsoft.com/office/excel/2006/main">
          <x14:cfRule type="expression" priority="1" id="{2DFFF400-5659-454D-9765-58B10936F625}">
            <xm:f>Information!$D$13&lt;&gt;"Ja"</xm:f>
            <x14:dxf>
              <font>
                <color theme="0"/>
              </font>
              <fill>
                <patternFill patternType="none">
                  <bgColor auto="1"/>
                </patternFill>
              </fill>
              <border>
                <left/>
                <right/>
                <top/>
                <bottom/>
                <vertical/>
                <horizontal/>
              </border>
            </x14:dxf>
          </x14:cfRule>
          <xm:sqref>A3:W3</xm:sqref>
        </x14:conditionalFormatting>
        <x14:conditionalFormatting xmlns:xm="http://schemas.microsoft.com/office/excel/2006/main">
          <x14:cfRule type="expression" priority="10" id="{FC1DAB70-07F1-4D90-90EF-80C0205EF65D}">
            <xm:f>Information!$D$13&lt;&gt;"Ja"</xm:f>
            <x14:dxf>
              <font>
                <color theme="0"/>
              </font>
              <fill>
                <patternFill patternType="none">
                  <bgColor auto="1"/>
                </patternFill>
              </fill>
              <border>
                <left/>
                <right/>
                <top/>
                <bottom/>
                <vertical/>
                <horizontal/>
              </border>
            </x14:dxf>
          </x14:cfRule>
          <xm:sqref>A4:AZ999 A2:AZ2 AH3:AZ3</xm:sqref>
        </x14:conditionalFormatting>
        <x14:conditionalFormatting xmlns:xm="http://schemas.microsoft.com/office/excel/2006/main">
          <x14:cfRule type="expression" priority="3" id="{AC917E8D-40C1-4BB0-B2A0-C0415AAD8FE9}">
            <xm:f>Information!$D$12&lt;&gt;"Ja"</xm:f>
            <x14:dxf>
              <font>
                <color theme="0"/>
              </font>
              <fill>
                <patternFill patternType="none">
                  <bgColor auto="1"/>
                </patternFill>
              </fill>
              <border>
                <left/>
                <right/>
                <top/>
                <bottom/>
                <vertical/>
                <horizontal/>
              </border>
            </x14:dxf>
          </x14:cfRule>
          <xm:sqref>B213:I213</xm:sqref>
        </x14:conditionalFormatting>
        <x14:conditionalFormatting xmlns:xm="http://schemas.microsoft.com/office/excel/2006/main">
          <x14:cfRule type="expression" priority="51" id="{BCF7851B-5A6B-407F-B4ED-E6D999BAAA3C}">
            <xm:f>ISNUMBER(SEARCH("Ut2",Admin!$D$69))=TRUE</xm:f>
            <x14:dxf>
              <font>
                <color theme="0"/>
              </font>
              <fill>
                <patternFill>
                  <bgColor theme="0"/>
                </patternFill>
              </fill>
            </x14:dxf>
          </x14:cfRule>
          <xm:sqref>L150</xm:sqref>
        </x14:conditionalFormatting>
        <x14:conditionalFormatting xmlns:xm="http://schemas.microsoft.com/office/excel/2006/main">
          <x14:cfRule type="expression" priority="2" id="{1B4C692E-B132-4026-A9E0-05F057143030}">
            <xm:f>Information!$D$12&lt;&gt;"Ja"</xm:f>
            <x14:dxf>
              <font>
                <color theme="0"/>
              </font>
              <fill>
                <patternFill patternType="none">
                  <bgColor auto="1"/>
                </patternFill>
              </fill>
              <border>
                <left/>
                <right/>
                <top/>
                <bottom/>
                <vertical/>
                <horizontal/>
              </border>
            </x14:dxf>
          </x14:cfRule>
          <xm:sqref>X3:AF3</xm:sqref>
        </x14:conditionalFormatting>
        <x14:conditionalFormatting xmlns:xm="http://schemas.microsoft.com/office/excel/2006/main">
          <x14:cfRule type="expression" priority="4" id="{09EDDA4E-9D37-4063-8221-A9D9C2FC1154}">
            <xm:f>Information!$D$12&lt;&gt;"Ja"</xm:f>
            <x14:dxf>
              <font>
                <color theme="0"/>
              </font>
              <fill>
                <patternFill patternType="none">
                  <bgColor auto="1"/>
                </patternFill>
              </fill>
              <border>
                <left/>
                <right/>
                <top/>
                <bottom/>
                <vertical/>
                <horizontal/>
              </border>
            </x14:dxf>
          </x14:cfRule>
          <xm:sqref>AA89:AA116</xm:sqref>
        </x14:conditionalFormatting>
      </x14:conditionalFormattings>
    </ext>
    <ext xmlns:x14="http://schemas.microsoft.com/office/spreadsheetml/2009/9/main" uri="{CCE6A557-97BC-4b89-ADB6-D9C93CAAB3DF}">
      <x14:dataValidations xmlns:xm="http://schemas.microsoft.com/office/excel/2006/main" count="4">
        <x14:dataValidation type="list" showInputMessage="1" showErrorMessage="1" xr:uid="{2081594D-5914-4CB5-BCCD-53D60EFF59CE}">
          <x14:formula1>
            <xm:f>Admin!$D$145:$D$166</xm:f>
          </x14:formula1>
          <xm:sqref>B97:D116 B128:C137 B139:C148</xm:sqref>
        </x14:dataValidation>
        <x14:dataValidation type="list" allowBlank="1" showInputMessage="1" showErrorMessage="1" xr:uid="{43F12365-A509-49E6-8562-958F4B884E24}">
          <x14:formula1>
            <xm:f>Admin!$F$57:$F$64</xm:f>
          </x14:formula1>
          <xm:sqref>D149:E149</xm:sqref>
        </x14:dataValidation>
        <x14:dataValidation type="list" allowBlank="1" showInputMessage="1" showErrorMessage="1" xr:uid="{24ABB7E5-48FC-431D-B030-A99F4430F202}">
          <x14:formula1>
            <xm:f>Admin!$M$3:$M$24</xm:f>
          </x14:formula1>
          <xm:sqref>C49:E68</xm:sqref>
        </x14:dataValidation>
        <x14:dataValidation type="list" allowBlank="1" showInputMessage="1" showErrorMessage="1" xr:uid="{0DA30B2F-DE33-43BB-92AA-0A460112F057}">
          <x14:formula1>
            <xm:f>Admin!$L$127:$L$178</xm:f>
          </x14:formula1>
          <xm:sqref>E97:H116 D139:F148 D128:F137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5D1FC-9F2A-492D-B325-20000E119788}">
  <dimension ref="A1:AT259"/>
  <sheetViews>
    <sheetView showGridLines="0" zoomScaleNormal="100" zoomScalePageLayoutView="70" workbookViewId="0">
      <selection activeCell="B9" sqref="B9:G9"/>
    </sheetView>
  </sheetViews>
  <sheetFormatPr defaultColWidth="9.1796875" defaultRowHeight="12.5" x14ac:dyDescent="0.25"/>
  <cols>
    <col min="1" max="1" width="4.1796875" style="185" customWidth="1"/>
    <col min="2" max="9" width="10.26953125" style="25" customWidth="1"/>
    <col min="10" max="11" width="11" style="25" customWidth="1"/>
    <col min="12" max="12" width="16" style="25" customWidth="1"/>
    <col min="13" max="13" width="9.54296875" style="25" customWidth="1"/>
    <col min="14" max="14" width="13" style="25" customWidth="1"/>
    <col min="15" max="15" width="9.54296875" style="25" customWidth="1"/>
    <col min="16" max="16" width="23.81640625" style="25" customWidth="1"/>
    <col min="17" max="18" width="19.1796875" style="25" customWidth="1"/>
    <col min="19" max="19" width="10.26953125" style="25" customWidth="1"/>
    <col min="20" max="22" width="9.54296875" style="25" customWidth="1"/>
    <col min="23" max="23" width="14.7265625" style="25" customWidth="1"/>
    <col min="24" max="25" width="8.7265625" style="25" customWidth="1"/>
    <col min="26" max="26" width="8.54296875" style="25" customWidth="1"/>
    <col min="27" max="28" width="9.1796875" style="25" hidden="1" customWidth="1"/>
    <col min="29" max="29" width="12.54296875" style="25" hidden="1" customWidth="1"/>
    <col min="30" max="32" width="8.453125" style="25" hidden="1" customWidth="1"/>
    <col min="33" max="33" width="9.7265625" style="25" hidden="1" customWidth="1"/>
    <col min="34" max="34" width="12.26953125" style="25" hidden="1" customWidth="1"/>
    <col min="35" max="35" width="8.453125" style="25" customWidth="1"/>
    <col min="36" max="37" width="7.7265625" style="25" customWidth="1"/>
    <col min="38" max="39" width="8.7265625" style="25" customWidth="1"/>
    <col min="40" max="40" width="7.7265625" style="25" customWidth="1"/>
    <col min="41" max="43" width="9.1796875" style="25" customWidth="1"/>
    <col min="44" max="44" width="10.453125" style="25" customWidth="1"/>
    <col min="45" max="50" width="9.1796875" style="25" customWidth="1"/>
    <col min="51" max="16384" width="9.1796875" style="25"/>
  </cols>
  <sheetData>
    <row r="1" spans="1:46" ht="17.5" x14ac:dyDescent="0.25">
      <c r="B1" s="804" t="str">
        <f>IF(Information!D14="","Om ingen text finns - välj utvärderingsmodell i fliken ""Information""","")</f>
        <v>Om ingen text finns - välj utvärderingsmodell i fliken "Information"</v>
      </c>
    </row>
    <row r="2" spans="1:46" ht="13" x14ac:dyDescent="0.25">
      <c r="G2" s="26"/>
      <c r="J2" s="41"/>
      <c r="M2" s="49"/>
      <c r="O2" s="22" t="str">
        <f>"Avrop nr: "&amp;B15</f>
        <v xml:space="preserve">Avrop nr: </v>
      </c>
      <c r="W2" s="22" t="str">
        <f>"Avrop nr: "&amp;B15</f>
        <v xml:space="preserve">Avrop nr: </v>
      </c>
      <c r="AC2" s="22"/>
      <c r="AH2" s="52"/>
      <c r="AI2" s="52"/>
      <c r="AJ2" s="52"/>
      <c r="AK2" s="52"/>
      <c r="AL2" s="52"/>
      <c r="AM2" s="52"/>
      <c r="AN2" s="52"/>
      <c r="AO2" s="52"/>
      <c r="AP2" s="52"/>
      <c r="AQ2" s="52"/>
      <c r="AR2" s="52"/>
      <c r="AS2" s="52"/>
      <c r="AT2" s="52"/>
    </row>
    <row r="3" spans="1:46" ht="26.25" customHeight="1" x14ac:dyDescent="0.25">
      <c r="B3" s="618" t="s">
        <v>69</v>
      </c>
      <c r="C3" s="618"/>
      <c r="D3" s="619"/>
      <c r="E3" s="619"/>
      <c r="P3" s="618" t="s">
        <v>70</v>
      </c>
      <c r="Q3" s="620"/>
      <c r="R3" s="619"/>
      <c r="T3" s="621" t="str">
        <f>IF(LarmStatus,"Minst ett av de obligatoriska kraven är inte ifyllda eller besvarade med Nej. Fel på rad "&amp;AG3&amp;".","")</f>
        <v>Minst ett av de obligatoriska kraven är inte ifyllda eller besvarade med Nej. Fel på rad 14.</v>
      </c>
      <c r="U3" s="621"/>
      <c r="V3" s="621"/>
      <c r="W3" s="621"/>
      <c r="X3" s="26"/>
      <c r="Y3" s="26"/>
      <c r="Z3" s="26"/>
      <c r="AB3" s="26"/>
      <c r="AD3" s="58"/>
      <c r="AG3" s="25">
        <f>MATCH(TRUE(),AH4:AH999,0)</f>
        <v>14</v>
      </c>
      <c r="AH3" s="26" t="b">
        <f>OR(AH4:AH894)</f>
        <v>1</v>
      </c>
    </row>
    <row r="4" spans="1:46" ht="32.25" customHeight="1" x14ac:dyDescent="0.45">
      <c r="B4" s="622" t="s">
        <v>95</v>
      </c>
      <c r="C4" s="623"/>
      <c r="D4" s="623"/>
      <c r="E4" s="623"/>
      <c r="F4" s="623"/>
      <c r="G4" s="623"/>
      <c r="H4" s="623"/>
      <c r="I4" s="623"/>
      <c r="J4" s="639" t="s">
        <v>348</v>
      </c>
      <c r="K4" s="640"/>
      <c r="L4" s="640"/>
      <c r="M4" s="640"/>
      <c r="N4" s="640"/>
      <c r="O4" s="641"/>
      <c r="P4" s="626" t="s">
        <v>862</v>
      </c>
      <c r="Q4" s="626"/>
      <c r="R4" s="626"/>
      <c r="S4" s="626"/>
      <c r="T4" s="626"/>
      <c r="U4" s="626"/>
      <c r="V4" s="626"/>
      <c r="W4" s="627"/>
      <c r="Z4" s="27"/>
    </row>
    <row r="5" spans="1:46" ht="63" customHeight="1" x14ac:dyDescent="0.25">
      <c r="B5" s="624"/>
      <c r="C5" s="625"/>
      <c r="D5" s="625"/>
      <c r="E5" s="625"/>
      <c r="F5" s="625"/>
      <c r="G5" s="625"/>
      <c r="H5" s="625"/>
      <c r="I5" s="625"/>
      <c r="J5" s="642" t="s">
        <v>618</v>
      </c>
      <c r="K5" s="643"/>
      <c r="L5" s="643"/>
      <c r="M5" s="643"/>
      <c r="N5" s="643"/>
      <c r="O5" s="644"/>
      <c r="P5" s="628"/>
      <c r="Q5" s="628"/>
      <c r="R5" s="628"/>
      <c r="S5" s="628"/>
      <c r="T5" s="628"/>
      <c r="U5" s="628"/>
      <c r="V5" s="628"/>
      <c r="W5" s="629"/>
      <c r="AB5" s="1"/>
      <c r="AC5" s="29"/>
      <c r="AD5" s="29"/>
      <c r="AE5" s="29"/>
      <c r="AF5" s="29"/>
    </row>
    <row r="6" spans="1:46" ht="26.25" customHeight="1" x14ac:dyDescent="0.25">
      <c r="B6" s="634" t="s">
        <v>134</v>
      </c>
      <c r="C6" s="634"/>
      <c r="D6" s="634"/>
      <c r="E6" s="634"/>
      <c r="F6" s="634"/>
      <c r="G6" s="634"/>
      <c r="H6" s="634"/>
      <c r="I6" s="634"/>
      <c r="J6" s="636" t="s">
        <v>611</v>
      </c>
      <c r="K6" s="637"/>
      <c r="L6" s="637"/>
      <c r="M6" s="637"/>
      <c r="N6" s="637"/>
      <c r="O6" s="638"/>
      <c r="P6" s="26"/>
      <c r="Q6" s="6"/>
      <c r="R6" s="6"/>
      <c r="S6" s="6"/>
      <c r="T6" s="6"/>
      <c r="U6" s="6"/>
      <c r="V6" s="6"/>
      <c r="W6" s="6"/>
      <c r="AB6" s="1"/>
      <c r="AC6" s="29"/>
      <c r="AD6" s="29"/>
      <c r="AE6" s="29"/>
      <c r="AF6" s="29"/>
    </row>
    <row r="7" spans="1:46" ht="18" customHeight="1" x14ac:dyDescent="0.25">
      <c r="B7" s="635" t="s">
        <v>68</v>
      </c>
      <c r="C7" s="635"/>
      <c r="D7" s="635"/>
      <c r="E7" s="635"/>
      <c r="F7" s="635"/>
      <c r="G7" s="635"/>
      <c r="H7" s="635"/>
      <c r="I7" s="635"/>
      <c r="J7" s="636"/>
      <c r="K7" s="637"/>
      <c r="L7" s="637"/>
      <c r="M7" s="637"/>
      <c r="N7" s="637"/>
      <c r="O7" s="638"/>
      <c r="P7" s="28" t="s">
        <v>29</v>
      </c>
      <c r="Q7" s="6"/>
      <c r="R7" s="6"/>
      <c r="S7" s="6"/>
      <c r="T7" s="6"/>
      <c r="U7" s="6"/>
      <c r="V7" s="6"/>
      <c r="W7" s="6"/>
      <c r="AB7" s="1"/>
      <c r="AC7" s="29"/>
      <c r="AD7" s="29"/>
      <c r="AE7" s="29"/>
      <c r="AF7" s="29"/>
    </row>
    <row r="8" spans="1:46" ht="27.75" customHeight="1" x14ac:dyDescent="0.25">
      <c r="B8" s="630" t="s">
        <v>6</v>
      </c>
      <c r="C8" s="631"/>
      <c r="D8" s="631"/>
      <c r="E8" s="631"/>
      <c r="F8" s="631"/>
      <c r="G8" s="631"/>
      <c r="H8" s="630" t="s">
        <v>30</v>
      </c>
      <c r="I8" s="632"/>
      <c r="J8" s="645" t="str">
        <f>IFERROR(INDEX(Admin!$K$67:$K$69,MATCH('1 Spec. - 3. Mervärdesmodell'!$B$40,Admin!$J$67:$J$69,0)),"XXXX")</f>
        <v>XXXX</v>
      </c>
      <c r="K8" s="646"/>
      <c r="L8" s="646"/>
      <c r="M8" s="646"/>
      <c r="N8" s="646"/>
      <c r="O8" s="647"/>
      <c r="P8" s="633" t="s">
        <v>866</v>
      </c>
      <c r="Q8" s="633"/>
      <c r="R8" s="633"/>
      <c r="S8" s="633"/>
      <c r="T8" s="633"/>
      <c r="U8" s="633"/>
      <c r="V8" s="633" t="s">
        <v>874</v>
      </c>
      <c r="W8" s="633"/>
      <c r="AB8" s="1"/>
      <c r="AC8" s="29"/>
      <c r="AD8" s="29"/>
      <c r="AE8" s="29"/>
      <c r="AF8" s="29"/>
    </row>
    <row r="9" spans="1:46" ht="19.5" customHeight="1" x14ac:dyDescent="0.25">
      <c r="B9" s="690"/>
      <c r="C9" s="691"/>
      <c r="D9" s="691"/>
      <c r="E9" s="691"/>
      <c r="F9" s="691"/>
      <c r="G9" s="691"/>
      <c r="H9" s="690"/>
      <c r="I9" s="692"/>
      <c r="J9" s="757" t="s">
        <v>614</v>
      </c>
      <c r="K9" s="758"/>
      <c r="L9" s="758"/>
      <c r="M9" s="758"/>
      <c r="N9" s="758"/>
      <c r="O9" s="759"/>
      <c r="P9" s="765"/>
      <c r="Q9" s="765"/>
      <c r="R9" s="765"/>
      <c r="S9" s="765"/>
      <c r="T9" s="765"/>
      <c r="U9" s="765"/>
      <c r="V9" s="652"/>
      <c r="W9" s="652"/>
      <c r="AB9" s="1"/>
      <c r="AC9" s="29"/>
      <c r="AD9" s="29"/>
      <c r="AE9" s="29"/>
      <c r="AF9" s="29"/>
    </row>
    <row r="10" spans="1:46" s="29" customFormat="1" ht="27.75" customHeight="1" x14ac:dyDescent="0.25">
      <c r="A10" s="186"/>
      <c r="B10" s="595" t="s">
        <v>7</v>
      </c>
      <c r="C10" s="595"/>
      <c r="D10" s="595"/>
      <c r="E10" s="595" t="s">
        <v>5</v>
      </c>
      <c r="F10" s="595"/>
      <c r="G10" s="595"/>
      <c r="H10" s="595" t="s">
        <v>52</v>
      </c>
      <c r="I10" s="595"/>
      <c r="J10" s="760" t="s">
        <v>879</v>
      </c>
      <c r="K10" s="761"/>
      <c r="L10" s="761"/>
      <c r="M10" s="761"/>
      <c r="N10" s="761"/>
      <c r="O10" s="762"/>
      <c r="P10" s="633" t="s">
        <v>867</v>
      </c>
      <c r="Q10" s="633"/>
      <c r="R10" s="633"/>
      <c r="S10" s="633"/>
      <c r="T10" s="633" t="s">
        <v>873</v>
      </c>
      <c r="U10" s="633"/>
      <c r="V10" s="633"/>
      <c r="W10" s="633"/>
      <c r="AB10" s="1"/>
    </row>
    <row r="11" spans="1:46" ht="19.5" customHeight="1" x14ac:dyDescent="0.25">
      <c r="B11" s="594"/>
      <c r="C11" s="594"/>
      <c r="D11" s="594"/>
      <c r="E11" s="594"/>
      <c r="F11" s="594"/>
      <c r="G11" s="594"/>
      <c r="H11" s="594"/>
      <c r="I11" s="594"/>
      <c r="P11" s="652"/>
      <c r="Q11" s="652"/>
      <c r="R11" s="652"/>
      <c r="S11" s="652"/>
      <c r="T11" s="652"/>
      <c r="U11" s="652"/>
      <c r="V11" s="652"/>
      <c r="W11" s="652"/>
      <c r="AB11" s="1"/>
      <c r="AC11" s="29"/>
      <c r="AD11" s="29"/>
      <c r="AE11" s="29"/>
      <c r="AF11" s="29"/>
    </row>
    <row r="12" spans="1:46" ht="27.75" customHeight="1" x14ac:dyDescent="0.25">
      <c r="B12" s="595" t="s">
        <v>51</v>
      </c>
      <c r="C12" s="595"/>
      <c r="D12" s="595"/>
      <c r="E12" s="595" t="s">
        <v>1</v>
      </c>
      <c r="F12" s="595"/>
      <c r="G12" s="595"/>
      <c r="H12" s="595" t="s">
        <v>2</v>
      </c>
      <c r="I12" s="595"/>
      <c r="P12" s="633" t="s">
        <v>868</v>
      </c>
      <c r="Q12" s="633"/>
      <c r="R12" s="633"/>
      <c r="S12" s="610"/>
      <c r="T12" s="633" t="s">
        <v>872</v>
      </c>
      <c r="U12" s="633"/>
      <c r="V12" s="633" t="s">
        <v>871</v>
      </c>
      <c r="W12" s="633"/>
      <c r="AB12" s="1"/>
      <c r="AC12" s="29"/>
      <c r="AD12" s="29"/>
      <c r="AE12" s="29"/>
      <c r="AF12" s="29"/>
    </row>
    <row r="13" spans="1:46" ht="19.5" customHeight="1" x14ac:dyDescent="0.25">
      <c r="B13" s="594"/>
      <c r="C13" s="594"/>
      <c r="D13" s="594"/>
      <c r="E13" s="594"/>
      <c r="F13" s="594"/>
      <c r="G13" s="594"/>
      <c r="H13" s="594"/>
      <c r="I13" s="594"/>
      <c r="P13" s="652"/>
      <c r="Q13" s="652"/>
      <c r="R13" s="652"/>
      <c r="S13" s="657"/>
      <c r="T13" s="652"/>
      <c r="U13" s="652"/>
      <c r="V13" s="652"/>
      <c r="W13" s="652"/>
      <c r="AB13" s="1"/>
      <c r="AC13" s="29"/>
      <c r="AD13" s="29"/>
      <c r="AE13" s="29"/>
      <c r="AF13" s="29"/>
    </row>
    <row r="14" spans="1:46" ht="27.75" customHeight="1" x14ac:dyDescent="0.25">
      <c r="B14" s="595" t="s">
        <v>107</v>
      </c>
      <c r="C14" s="595"/>
      <c r="D14" s="595"/>
      <c r="E14" s="630" t="s">
        <v>3</v>
      </c>
      <c r="F14" s="631"/>
      <c r="G14" s="631"/>
      <c r="H14" s="631"/>
      <c r="I14" s="632"/>
      <c r="P14" s="610" t="s">
        <v>869</v>
      </c>
      <c r="Q14" s="611"/>
      <c r="R14" s="611"/>
      <c r="S14" s="611"/>
      <c r="T14" s="610" t="s">
        <v>870</v>
      </c>
      <c r="U14" s="611"/>
      <c r="V14" s="611"/>
      <c r="W14" s="672"/>
      <c r="AB14" s="1"/>
      <c r="AC14" s="29"/>
      <c r="AD14" s="29"/>
      <c r="AE14" s="29"/>
      <c r="AF14" s="29"/>
    </row>
    <row r="15" spans="1:46" ht="19.5" customHeight="1" x14ac:dyDescent="0.25">
      <c r="B15" s="594"/>
      <c r="C15" s="594"/>
      <c r="D15" s="594"/>
      <c r="E15" s="690" t="s">
        <v>0</v>
      </c>
      <c r="F15" s="691"/>
      <c r="G15" s="691"/>
      <c r="H15" s="691"/>
      <c r="I15" s="692"/>
      <c r="P15" s="673"/>
      <c r="Q15" s="674"/>
      <c r="R15" s="674"/>
      <c r="S15" s="674"/>
      <c r="T15" s="673"/>
      <c r="U15" s="674"/>
      <c r="V15" s="674"/>
      <c r="W15" s="675"/>
      <c r="AB15" s="1"/>
      <c r="AC15" s="29"/>
      <c r="AD15" s="29"/>
      <c r="AE15" s="29"/>
      <c r="AF15" s="29"/>
    </row>
    <row r="16" spans="1:46" ht="27.75" customHeight="1" x14ac:dyDescent="0.25">
      <c r="B16" s="631"/>
      <c r="C16" s="631"/>
      <c r="D16" s="631"/>
      <c r="E16" s="631"/>
      <c r="F16" s="631"/>
      <c r="G16" s="631"/>
      <c r="H16" s="631"/>
      <c r="I16" s="631"/>
      <c r="J16" s="41"/>
      <c r="P16" s="610" t="s">
        <v>705</v>
      </c>
      <c r="Q16" s="611"/>
      <c r="R16" s="672"/>
      <c r="S16" s="610" t="s">
        <v>610</v>
      </c>
      <c r="T16" s="611"/>
      <c r="U16" s="611"/>
      <c r="V16" s="611"/>
      <c r="W16" s="672"/>
      <c r="AB16" s="1"/>
      <c r="AC16" s="29"/>
      <c r="AD16" s="29"/>
      <c r="AE16" s="29"/>
      <c r="AF16" s="29"/>
    </row>
    <row r="17" spans="2:34" ht="19.5" customHeight="1" x14ac:dyDescent="0.25">
      <c r="B17" s="653"/>
      <c r="C17" s="653"/>
      <c r="D17" s="653"/>
      <c r="E17" s="653" t="s">
        <v>0</v>
      </c>
      <c r="F17" s="653"/>
      <c r="G17" s="653"/>
      <c r="H17" s="653"/>
      <c r="I17" s="653"/>
      <c r="P17" s="657"/>
      <c r="Q17" s="658"/>
      <c r="R17" s="659"/>
      <c r="S17" s="654"/>
      <c r="T17" s="655"/>
      <c r="U17" s="655"/>
      <c r="V17" s="655"/>
      <c r="W17" s="656"/>
      <c r="AB17" s="1"/>
      <c r="AC17" s="29"/>
      <c r="AD17" s="29"/>
      <c r="AE17" s="29"/>
      <c r="AF17" s="29"/>
      <c r="AH17" s="59" t="b">
        <f>P17=""</f>
        <v>1</v>
      </c>
    </row>
    <row r="18" spans="2:34" ht="19.5" customHeight="1" x14ac:dyDescent="0.25">
      <c r="B18" s="225"/>
      <c r="C18" s="225"/>
      <c r="D18" s="225"/>
      <c r="E18" s="225"/>
      <c r="F18" s="225"/>
      <c r="G18" s="225"/>
      <c r="H18" s="225"/>
      <c r="I18" s="225"/>
      <c r="P18" s="226"/>
      <c r="Q18" s="226"/>
      <c r="R18" s="226"/>
      <c r="S18" s="224"/>
      <c r="T18" s="224"/>
      <c r="U18" s="224"/>
      <c r="V18" s="224"/>
      <c r="W18" s="224"/>
      <c r="AB18" s="1"/>
      <c r="AC18" s="29"/>
      <c r="AD18" s="29"/>
      <c r="AE18" s="29"/>
      <c r="AF18" s="29"/>
      <c r="AH18" s="59"/>
    </row>
    <row r="19" spans="2:34" ht="17.25" customHeight="1" x14ac:dyDescent="0.25">
      <c r="B19" s="26" t="s">
        <v>342</v>
      </c>
      <c r="P19" s="26" t="s">
        <v>343</v>
      </c>
      <c r="AB19" s="1"/>
      <c r="AC19" s="29"/>
      <c r="AD19" s="29"/>
      <c r="AE19" s="29"/>
      <c r="AF19" s="29"/>
    </row>
    <row r="20" spans="2:34" ht="12.75" customHeight="1" x14ac:dyDescent="0.25">
      <c r="B20" s="526" t="s">
        <v>672</v>
      </c>
      <c r="C20" s="665"/>
      <c r="D20" s="665"/>
      <c r="E20" s="665"/>
      <c r="F20" s="665"/>
      <c r="G20" s="665"/>
      <c r="H20" s="665"/>
      <c r="I20" s="666"/>
      <c r="P20" s="492" t="s">
        <v>673</v>
      </c>
      <c r="Q20" s="680"/>
      <c r="R20" s="680"/>
      <c r="S20" s="680"/>
      <c r="T20" s="680"/>
      <c r="U20" s="680"/>
      <c r="V20" s="680"/>
      <c r="W20" s="681"/>
      <c r="AB20" s="1"/>
      <c r="AC20" s="29"/>
      <c r="AD20" s="29"/>
      <c r="AE20" s="29"/>
      <c r="AF20" s="29"/>
    </row>
    <row r="21" spans="2:34" ht="12.75" customHeight="1" x14ac:dyDescent="0.25">
      <c r="B21" s="667"/>
      <c r="C21" s="510"/>
      <c r="D21" s="510"/>
      <c r="E21" s="510"/>
      <c r="F21" s="510"/>
      <c r="G21" s="510"/>
      <c r="H21" s="510"/>
      <c r="I21" s="668"/>
      <c r="P21" s="682"/>
      <c r="Q21" s="495"/>
      <c r="R21" s="495"/>
      <c r="S21" s="495"/>
      <c r="T21" s="495"/>
      <c r="U21" s="495"/>
      <c r="V21" s="495"/>
      <c r="W21" s="683"/>
      <c r="AB21" s="1"/>
      <c r="AC21" s="29"/>
      <c r="AD21" s="29"/>
      <c r="AE21" s="29"/>
      <c r="AF21" s="29"/>
    </row>
    <row r="22" spans="2:34" ht="12.75" customHeight="1" x14ac:dyDescent="0.25">
      <c r="B22" s="667"/>
      <c r="C22" s="510"/>
      <c r="D22" s="510"/>
      <c r="E22" s="510"/>
      <c r="F22" s="510"/>
      <c r="G22" s="510"/>
      <c r="H22" s="510"/>
      <c r="I22" s="668"/>
      <c r="P22" s="682"/>
      <c r="Q22" s="495"/>
      <c r="R22" s="495"/>
      <c r="S22" s="495"/>
      <c r="T22" s="495"/>
      <c r="U22" s="495"/>
      <c r="V22" s="495"/>
      <c r="W22" s="683"/>
      <c r="AB22" s="1"/>
      <c r="AC22" s="29"/>
      <c r="AD22" s="29"/>
      <c r="AE22" s="29"/>
      <c r="AF22" s="29"/>
    </row>
    <row r="23" spans="2:34" ht="12.75" customHeight="1" x14ac:dyDescent="0.25">
      <c r="B23" s="667"/>
      <c r="C23" s="510"/>
      <c r="D23" s="510"/>
      <c r="E23" s="510"/>
      <c r="F23" s="510"/>
      <c r="G23" s="510"/>
      <c r="H23" s="510"/>
      <c r="I23" s="668"/>
      <c r="P23" s="682"/>
      <c r="Q23" s="495"/>
      <c r="R23" s="495"/>
      <c r="S23" s="495"/>
      <c r="T23" s="495"/>
      <c r="U23" s="495"/>
      <c r="V23" s="495"/>
      <c r="W23" s="683"/>
      <c r="AB23" s="1"/>
      <c r="AC23" s="29"/>
      <c r="AD23" s="29"/>
      <c r="AE23" s="29"/>
      <c r="AF23" s="29"/>
    </row>
    <row r="24" spans="2:34" ht="94.5" customHeight="1" x14ac:dyDescent="0.25">
      <c r="B24" s="669"/>
      <c r="C24" s="670"/>
      <c r="D24" s="670"/>
      <c r="E24" s="670"/>
      <c r="F24" s="670"/>
      <c r="G24" s="670"/>
      <c r="H24" s="670"/>
      <c r="I24" s="671"/>
      <c r="P24" s="684"/>
      <c r="Q24" s="685"/>
      <c r="R24" s="685"/>
      <c r="S24" s="685"/>
      <c r="T24" s="685"/>
      <c r="U24" s="685"/>
      <c r="V24" s="685"/>
      <c r="W24" s="686"/>
      <c r="AB24" s="1"/>
      <c r="AC24" s="29"/>
      <c r="AD24" s="29"/>
      <c r="AE24" s="29"/>
      <c r="AF24" s="29"/>
    </row>
    <row r="25" spans="2:34" ht="89.25" customHeight="1" x14ac:dyDescent="0.25">
      <c r="B25" s="29"/>
      <c r="C25" s="29"/>
      <c r="D25" s="29"/>
      <c r="E25" s="29"/>
      <c r="F25" s="29"/>
      <c r="G25" s="29"/>
      <c r="H25" s="29"/>
      <c r="I25" s="29"/>
      <c r="AB25" s="1"/>
      <c r="AC25" s="29"/>
      <c r="AD25" s="29"/>
      <c r="AE25" s="29"/>
      <c r="AF25" s="29"/>
    </row>
    <row r="26" spans="2:34" ht="42" customHeight="1" x14ac:dyDescent="0.25">
      <c r="B26" s="60"/>
      <c r="C26" s="38"/>
      <c r="D26" s="38"/>
      <c r="E26" s="38"/>
      <c r="F26" s="38"/>
      <c r="G26" s="38"/>
      <c r="H26" s="38"/>
      <c r="P26" s="26" t="s">
        <v>612</v>
      </c>
    </row>
    <row r="27" spans="2:34" ht="55.5" customHeight="1" x14ac:dyDescent="0.3">
      <c r="B27" s="45" t="s">
        <v>339</v>
      </c>
      <c r="P27" s="676" t="s">
        <v>613</v>
      </c>
      <c r="Q27" s="677"/>
      <c r="R27" s="677"/>
      <c r="S27" s="677"/>
      <c r="T27" s="677"/>
      <c r="U27" s="677"/>
      <c r="V27" s="677"/>
      <c r="W27" s="678"/>
      <c r="AB27" s="1"/>
      <c r="AC27" s="29"/>
      <c r="AD27" s="29"/>
      <c r="AE27" s="29"/>
      <c r="AF27" s="29"/>
    </row>
    <row r="28" spans="2:34" ht="115.5" customHeight="1" x14ac:dyDescent="0.25">
      <c r="B28" s="663"/>
      <c r="C28" s="679"/>
      <c r="D28" s="679"/>
      <c r="E28" s="679"/>
      <c r="F28" s="679"/>
      <c r="G28" s="679"/>
      <c r="H28" s="679"/>
      <c r="I28" s="679"/>
      <c r="P28" s="687"/>
      <c r="Q28" s="688"/>
      <c r="R28" s="688"/>
      <c r="S28" s="688"/>
      <c r="T28" s="688"/>
      <c r="U28" s="688"/>
      <c r="V28" s="688"/>
      <c r="W28" s="689"/>
      <c r="AB28" s="1"/>
      <c r="AC28" s="29"/>
      <c r="AD28" s="29"/>
      <c r="AE28" s="29"/>
      <c r="AF28" s="29"/>
    </row>
    <row r="29" spans="2:34" ht="17.25" customHeight="1" x14ac:dyDescent="0.25">
      <c r="B29" s="60"/>
      <c r="C29" s="38"/>
      <c r="D29" s="38"/>
      <c r="E29" s="38"/>
      <c r="F29" s="38"/>
      <c r="G29" s="38"/>
      <c r="H29" s="38"/>
    </row>
    <row r="30" spans="2:34" ht="27.75" customHeight="1" x14ac:dyDescent="0.25">
      <c r="B30" s="650" t="s">
        <v>602</v>
      </c>
      <c r="C30" s="650"/>
      <c r="D30" s="650" t="s">
        <v>603</v>
      </c>
      <c r="E30" s="650"/>
      <c r="G30" s="491" t="s">
        <v>83</v>
      </c>
      <c r="H30" s="491"/>
      <c r="I30" s="491"/>
    </row>
    <row r="31" spans="2:34" ht="30" customHeight="1" x14ac:dyDescent="0.25">
      <c r="B31" s="648"/>
      <c r="C31" s="649"/>
      <c r="D31" s="664"/>
      <c r="E31" s="664"/>
      <c r="G31" s="663"/>
      <c r="H31" s="663"/>
      <c r="I31" s="663"/>
    </row>
    <row r="32" spans="2:34" ht="12.75" customHeight="1" x14ac:dyDescent="0.25"/>
    <row r="33" spans="2:27" ht="27.75" customHeight="1" x14ac:dyDescent="0.25">
      <c r="B33" s="650" t="s">
        <v>46</v>
      </c>
      <c r="C33" s="650"/>
      <c r="D33" s="650" t="s">
        <v>47</v>
      </c>
      <c r="E33" s="650"/>
      <c r="G33" s="651" t="s">
        <v>656</v>
      </c>
      <c r="H33" s="651"/>
      <c r="I33" s="651"/>
    </row>
    <row r="34" spans="2:27" ht="30" customHeight="1" x14ac:dyDescent="0.25">
      <c r="B34" s="648"/>
      <c r="C34" s="649"/>
      <c r="D34" s="662"/>
      <c r="E34" s="662"/>
      <c r="G34" s="660" t="s">
        <v>655</v>
      </c>
      <c r="H34" s="661"/>
      <c r="I34" s="250"/>
      <c r="P34" s="61"/>
      <c r="Q34" s="61"/>
      <c r="R34" s="61"/>
    </row>
    <row r="35" spans="2:27" ht="12.75" customHeight="1" x14ac:dyDescent="0.25">
      <c r="F35" s="41"/>
      <c r="G35" s="41"/>
      <c r="H35" s="41"/>
      <c r="I35" s="41"/>
      <c r="J35" s="41"/>
      <c r="K35" s="41"/>
    </row>
    <row r="36" spans="2:27" ht="27.75" customHeight="1" x14ac:dyDescent="0.25">
      <c r="B36" s="650" t="s">
        <v>604</v>
      </c>
      <c r="C36" s="650"/>
      <c r="D36" s="650" t="s">
        <v>605</v>
      </c>
      <c r="E36" s="650"/>
      <c r="G36" s="650" t="s">
        <v>670</v>
      </c>
      <c r="H36" s="650"/>
      <c r="J36"/>
      <c r="K36"/>
    </row>
    <row r="37" spans="2:27" ht="30" customHeight="1" x14ac:dyDescent="0.25">
      <c r="B37" s="648"/>
      <c r="C37" s="649"/>
      <c r="D37" s="648"/>
      <c r="E37" s="649"/>
      <c r="G37" s="648"/>
      <c r="H37" s="649"/>
      <c r="J37"/>
      <c r="K37"/>
      <c r="P37" s="61"/>
      <c r="Q37" s="61"/>
      <c r="R37" s="61"/>
    </row>
    <row r="38" spans="2:27" ht="12.75" customHeight="1" x14ac:dyDescent="0.25">
      <c r="B38" s="35"/>
      <c r="C38" s="35"/>
      <c r="D38" s="35"/>
      <c r="E38" s="35"/>
      <c r="F38" s="35"/>
      <c r="G38" s="35"/>
      <c r="H38" s="35"/>
      <c r="I38" s="35"/>
      <c r="J38"/>
      <c r="K38"/>
    </row>
    <row r="39" spans="2:27" ht="30" customHeight="1" x14ac:dyDescent="0.25">
      <c r="B39" s="449" t="s">
        <v>619</v>
      </c>
      <c r="C39" s="450"/>
      <c r="D39" s="450"/>
      <c r="E39" s="451"/>
      <c r="F39" s="35"/>
      <c r="G39" s="455" t="s">
        <v>863</v>
      </c>
      <c r="H39" s="456"/>
      <c r="I39" s="457"/>
      <c r="J39"/>
      <c r="K39"/>
      <c r="L39" s="231"/>
      <c r="M39" s="231"/>
      <c r="N39" s="231"/>
    </row>
    <row r="40" spans="2:27" ht="30" customHeight="1" x14ac:dyDescent="0.25">
      <c r="B40" s="452" t="s">
        <v>619</v>
      </c>
      <c r="C40" s="453"/>
      <c r="D40" s="453"/>
      <c r="E40" s="454"/>
      <c r="F40" s="35"/>
      <c r="G40" s="458" t="str">
        <f>IFERROR(INDEX(Admin!$N$67:$N$69,MATCH('1 Spec. - 3. Mervärdesmodell'!$B$40,Admin!$M$67:$M$69,0)),"")</f>
        <v/>
      </c>
      <c r="H40" s="459"/>
      <c r="I40" s="460"/>
      <c r="J40"/>
      <c r="K40"/>
      <c r="L40" s="232"/>
      <c r="M40" s="232"/>
      <c r="N40" s="232"/>
      <c r="P40" s="229"/>
      <c r="Q40" s="229"/>
      <c r="R40" s="229"/>
      <c r="V40" s="41"/>
    </row>
    <row r="41" spans="2:27" ht="31.5" hidden="1" customHeight="1" x14ac:dyDescent="0.25">
      <c r="B41" s="185"/>
      <c r="C41" s="185"/>
      <c r="D41" s="185"/>
      <c r="E41" s="185"/>
      <c r="F41" s="35"/>
      <c r="G41" s="185"/>
      <c r="H41" s="185"/>
      <c r="I41" s="185"/>
      <c r="J41"/>
      <c r="K41"/>
      <c r="L41" s="29"/>
      <c r="M41" s="29"/>
      <c r="N41" s="29"/>
    </row>
    <row r="42" spans="2:27" ht="12.75" customHeight="1" x14ac:dyDescent="0.25">
      <c r="B42" s="185"/>
      <c r="C42" s="185"/>
      <c r="D42" s="185"/>
      <c r="E42" s="185"/>
      <c r="F42" s="35"/>
      <c r="G42" s="185"/>
      <c r="H42" s="185"/>
      <c r="I42" s="185"/>
      <c r="J42"/>
      <c r="K42"/>
    </row>
    <row r="43" spans="2:27" ht="11.25" customHeight="1" x14ac:dyDescent="0.25">
      <c r="B43"/>
      <c r="C43"/>
      <c r="D43"/>
      <c r="E43"/>
      <c r="F43"/>
      <c r="G43"/>
      <c r="H43"/>
      <c r="I43"/>
      <c r="J43"/>
      <c r="K43"/>
      <c r="L43" s="197"/>
      <c r="M43" s="197"/>
      <c r="N43" s="197"/>
    </row>
    <row r="44" spans="2:27" ht="11.25" customHeight="1" x14ac:dyDescent="0.25">
      <c r="B44"/>
      <c r="C44"/>
      <c r="D44"/>
      <c r="E44"/>
      <c r="F44"/>
      <c r="G44"/>
      <c r="H44"/>
      <c r="I44"/>
      <c r="J44"/>
      <c r="K44"/>
      <c r="L44" s="198"/>
      <c r="M44" s="198"/>
      <c r="N44" s="198"/>
    </row>
    <row r="45" spans="2:27" ht="12.75" customHeight="1" x14ac:dyDescent="0.25">
      <c r="B45" s="35"/>
      <c r="C45" s="35"/>
      <c r="D45" s="35"/>
      <c r="E45" s="35"/>
      <c r="F45" s="35"/>
      <c r="G45" s="35"/>
      <c r="H45" s="35"/>
      <c r="I45" s="35"/>
      <c r="J45" s="35"/>
      <c r="K45" s="79"/>
    </row>
    <row r="46" spans="2:27" ht="32.25" customHeight="1" x14ac:dyDescent="0.4">
      <c r="B46" s="694" t="s">
        <v>326</v>
      </c>
      <c r="C46" s="694"/>
      <c r="D46" s="694"/>
      <c r="E46" s="694"/>
      <c r="F46" s="694"/>
      <c r="I46" s="41"/>
      <c r="L46" s="29"/>
      <c r="M46" s="29"/>
      <c r="N46" s="29"/>
      <c r="P46" s="693" t="s">
        <v>48</v>
      </c>
      <c r="Q46" s="693"/>
      <c r="X46" s="233"/>
      <c r="Y46" s="30"/>
      <c r="Z46" s="30"/>
      <c r="AA46" s="30"/>
    </row>
    <row r="47" spans="2:27" ht="2.25" customHeight="1" x14ac:dyDescent="0.25">
      <c r="B47" s="556"/>
      <c r="C47" s="556"/>
      <c r="D47" s="556"/>
      <c r="E47" s="556"/>
      <c r="F47" s="556"/>
      <c r="G47" s="58"/>
      <c r="I47" s="234" t="s">
        <v>144</v>
      </c>
      <c r="P47" s="556"/>
      <c r="Q47" s="556"/>
      <c r="R47" s="556"/>
      <c r="S47" s="556"/>
      <c r="T47" s="556"/>
    </row>
    <row r="48" spans="2:27" ht="90" customHeight="1" x14ac:dyDescent="0.25">
      <c r="B48" s="363" t="s">
        <v>328</v>
      </c>
      <c r="C48" s="698" t="s">
        <v>327</v>
      </c>
      <c r="D48" s="698"/>
      <c r="E48" s="698"/>
      <c r="F48" s="696" t="s">
        <v>606</v>
      </c>
      <c r="G48" s="697"/>
      <c r="H48" s="697"/>
      <c r="I48" s="697"/>
      <c r="J48" s="697"/>
      <c r="K48" s="697"/>
      <c r="L48" s="364" t="s">
        <v>142</v>
      </c>
      <c r="M48" s="364" t="s">
        <v>141</v>
      </c>
      <c r="N48" s="363" t="s">
        <v>321</v>
      </c>
      <c r="P48" s="569" t="s">
        <v>875</v>
      </c>
      <c r="Q48" s="699"/>
      <c r="R48" s="699"/>
      <c r="S48" s="699"/>
      <c r="T48" s="699"/>
      <c r="U48" s="570"/>
      <c r="V48" s="695" t="s">
        <v>876</v>
      </c>
      <c r="W48" s="570"/>
      <c r="X48" s="569" t="s">
        <v>878</v>
      </c>
      <c r="Y48" s="570"/>
    </row>
    <row r="49" spans="2:43" ht="43.5" customHeight="1" x14ac:dyDescent="0.25">
      <c r="B49" s="257" t="s">
        <v>73</v>
      </c>
      <c r="C49" s="467" t="s">
        <v>179</v>
      </c>
      <c r="D49" s="571"/>
      <c r="E49" s="572"/>
      <c r="F49" s="467"/>
      <c r="G49" s="468"/>
      <c r="H49" s="468"/>
      <c r="I49" s="468"/>
      <c r="J49" s="468"/>
      <c r="K49" s="468"/>
      <c r="L49" s="243"/>
      <c r="M49" s="244"/>
      <c r="N49" s="245"/>
      <c r="P49" s="588"/>
      <c r="Q49" s="589"/>
      <c r="R49" s="589"/>
      <c r="S49" s="589"/>
      <c r="T49" s="589"/>
      <c r="U49" s="590"/>
      <c r="V49" s="586"/>
      <c r="W49" s="587"/>
      <c r="X49" s="592">
        <f>IFERROR(IF(L49="TRUE",V49,IF(N49="Totalpris",V49,V49*M49)),"")</f>
        <v>0</v>
      </c>
      <c r="Y49" s="593"/>
      <c r="Z49" s="707"/>
      <c r="AA49" s="529"/>
      <c r="AB49" s="529"/>
      <c r="AC49" s="529"/>
      <c r="AD49" s="529"/>
      <c r="AE49" s="529"/>
      <c r="AF49" s="529"/>
      <c r="AG49" s="529"/>
      <c r="AH49" s="529"/>
      <c r="AI49" s="529"/>
      <c r="AJ49" s="529"/>
      <c r="AK49" s="529"/>
      <c r="AL49" s="529"/>
      <c r="AM49" s="529"/>
      <c r="AN49" s="529"/>
      <c r="AO49" s="529"/>
      <c r="AP49" s="529"/>
      <c r="AQ49" s="529"/>
    </row>
    <row r="50" spans="2:43" ht="42.75" customHeight="1" x14ac:dyDescent="0.25">
      <c r="B50" s="257" t="s">
        <v>74</v>
      </c>
      <c r="C50" s="467" t="s">
        <v>179</v>
      </c>
      <c r="D50" s="571"/>
      <c r="E50" s="572"/>
      <c r="F50" s="467"/>
      <c r="G50" s="468"/>
      <c r="H50" s="468"/>
      <c r="I50" s="468"/>
      <c r="J50" s="468"/>
      <c r="K50" s="468"/>
      <c r="L50" s="243"/>
      <c r="M50" s="244"/>
      <c r="N50" s="245"/>
      <c r="P50" s="588"/>
      <c r="Q50" s="589"/>
      <c r="R50" s="589"/>
      <c r="S50" s="589"/>
      <c r="T50" s="589"/>
      <c r="U50" s="590"/>
      <c r="V50" s="586"/>
      <c r="W50" s="587"/>
      <c r="X50" s="592">
        <f t="shared" ref="X50:X68" si="0">IFERROR(IF(L50="TRUE",V50,IF(N50="Totalpris",V50,V50*M50)),"")</f>
        <v>0</v>
      </c>
      <c r="Y50" s="593"/>
    </row>
    <row r="51" spans="2:43" ht="42.75" customHeight="1" x14ac:dyDescent="0.25">
      <c r="B51" s="257" t="s">
        <v>75</v>
      </c>
      <c r="C51" s="467" t="s">
        <v>179</v>
      </c>
      <c r="D51" s="571"/>
      <c r="E51" s="572"/>
      <c r="F51" s="467"/>
      <c r="G51" s="468"/>
      <c r="H51" s="468"/>
      <c r="I51" s="468"/>
      <c r="J51" s="468"/>
      <c r="K51" s="468"/>
      <c r="L51" s="243"/>
      <c r="M51" s="244"/>
      <c r="N51" s="245"/>
      <c r="P51" s="588"/>
      <c r="Q51" s="589"/>
      <c r="R51" s="589"/>
      <c r="S51" s="589"/>
      <c r="T51" s="589"/>
      <c r="U51" s="590"/>
      <c r="V51" s="586"/>
      <c r="W51" s="587"/>
      <c r="X51" s="592">
        <f t="shared" si="0"/>
        <v>0</v>
      </c>
      <c r="Y51" s="593"/>
    </row>
    <row r="52" spans="2:43" ht="42.75" customHeight="1" x14ac:dyDescent="0.25">
      <c r="B52" s="257" t="s">
        <v>76</v>
      </c>
      <c r="C52" s="467" t="s">
        <v>179</v>
      </c>
      <c r="D52" s="571"/>
      <c r="E52" s="572"/>
      <c r="F52" s="467"/>
      <c r="G52" s="468"/>
      <c r="H52" s="468"/>
      <c r="I52" s="468"/>
      <c r="J52" s="468"/>
      <c r="K52" s="468"/>
      <c r="L52" s="243"/>
      <c r="M52" s="244"/>
      <c r="N52" s="245"/>
      <c r="P52" s="588"/>
      <c r="Q52" s="589"/>
      <c r="R52" s="589"/>
      <c r="S52" s="589"/>
      <c r="T52" s="589"/>
      <c r="U52" s="590"/>
      <c r="V52" s="586"/>
      <c r="W52" s="587"/>
      <c r="X52" s="592">
        <f t="shared" si="0"/>
        <v>0</v>
      </c>
      <c r="Y52" s="593"/>
    </row>
    <row r="53" spans="2:43" ht="42.75" customHeight="1" x14ac:dyDescent="0.25">
      <c r="B53" s="257" t="s">
        <v>77</v>
      </c>
      <c r="C53" s="467" t="s">
        <v>179</v>
      </c>
      <c r="D53" s="571"/>
      <c r="E53" s="572"/>
      <c r="F53" s="467"/>
      <c r="G53" s="468"/>
      <c r="H53" s="468"/>
      <c r="I53" s="468"/>
      <c r="J53" s="468"/>
      <c r="K53" s="468"/>
      <c r="L53" s="243"/>
      <c r="M53" s="244"/>
      <c r="N53" s="245"/>
      <c r="P53" s="588"/>
      <c r="Q53" s="589"/>
      <c r="R53" s="589"/>
      <c r="S53" s="589"/>
      <c r="T53" s="589"/>
      <c r="U53" s="590"/>
      <c r="V53" s="586"/>
      <c r="W53" s="587"/>
      <c r="X53" s="592">
        <f t="shared" si="0"/>
        <v>0</v>
      </c>
      <c r="Y53" s="593"/>
    </row>
    <row r="54" spans="2:43" ht="42.75" customHeight="1" x14ac:dyDescent="0.25">
      <c r="B54" s="257" t="s">
        <v>79</v>
      </c>
      <c r="C54" s="467" t="s">
        <v>179</v>
      </c>
      <c r="D54" s="571"/>
      <c r="E54" s="572"/>
      <c r="F54" s="467"/>
      <c r="G54" s="468"/>
      <c r="H54" s="468"/>
      <c r="I54" s="468"/>
      <c r="J54" s="468"/>
      <c r="K54" s="468"/>
      <c r="L54" s="243"/>
      <c r="M54" s="244"/>
      <c r="N54" s="245"/>
      <c r="P54" s="588"/>
      <c r="Q54" s="589"/>
      <c r="R54" s="589"/>
      <c r="S54" s="589"/>
      <c r="T54" s="589"/>
      <c r="U54" s="590"/>
      <c r="V54" s="586"/>
      <c r="W54" s="587"/>
      <c r="X54" s="592">
        <f t="shared" si="0"/>
        <v>0</v>
      </c>
      <c r="Y54" s="593"/>
    </row>
    <row r="55" spans="2:43" ht="42.75" customHeight="1" x14ac:dyDescent="0.25">
      <c r="B55" s="257" t="s">
        <v>78</v>
      </c>
      <c r="C55" s="467" t="s">
        <v>179</v>
      </c>
      <c r="D55" s="571"/>
      <c r="E55" s="572"/>
      <c r="F55" s="467"/>
      <c r="G55" s="468"/>
      <c r="H55" s="468"/>
      <c r="I55" s="468"/>
      <c r="J55" s="468"/>
      <c r="K55" s="468"/>
      <c r="L55" s="243"/>
      <c r="M55" s="244"/>
      <c r="N55" s="245"/>
      <c r="P55" s="588"/>
      <c r="Q55" s="589"/>
      <c r="R55" s="589"/>
      <c r="S55" s="589"/>
      <c r="T55" s="589"/>
      <c r="U55" s="590"/>
      <c r="V55" s="586"/>
      <c r="W55" s="587"/>
      <c r="X55" s="592">
        <f t="shared" si="0"/>
        <v>0</v>
      </c>
      <c r="Y55" s="593"/>
    </row>
    <row r="56" spans="2:43" ht="42.75" customHeight="1" x14ac:dyDescent="0.25">
      <c r="B56" s="257" t="s">
        <v>80</v>
      </c>
      <c r="C56" s="467" t="s">
        <v>179</v>
      </c>
      <c r="D56" s="571"/>
      <c r="E56" s="572"/>
      <c r="F56" s="467"/>
      <c r="G56" s="468"/>
      <c r="H56" s="468"/>
      <c r="I56" s="468"/>
      <c r="J56" s="468"/>
      <c r="K56" s="468"/>
      <c r="L56" s="243"/>
      <c r="M56" s="244"/>
      <c r="N56" s="245"/>
      <c r="P56" s="588"/>
      <c r="Q56" s="589"/>
      <c r="R56" s="589"/>
      <c r="S56" s="589"/>
      <c r="T56" s="589"/>
      <c r="U56" s="590"/>
      <c r="V56" s="586"/>
      <c r="W56" s="587"/>
      <c r="X56" s="592">
        <f t="shared" si="0"/>
        <v>0</v>
      </c>
      <c r="Y56" s="593"/>
    </row>
    <row r="57" spans="2:43" ht="42.75" customHeight="1" x14ac:dyDescent="0.25">
      <c r="B57" s="257" t="s">
        <v>81</v>
      </c>
      <c r="C57" s="467" t="s">
        <v>179</v>
      </c>
      <c r="D57" s="571"/>
      <c r="E57" s="572"/>
      <c r="F57" s="467"/>
      <c r="G57" s="468"/>
      <c r="H57" s="468"/>
      <c r="I57" s="468"/>
      <c r="J57" s="468"/>
      <c r="K57" s="468"/>
      <c r="L57" s="243"/>
      <c r="M57" s="244"/>
      <c r="N57" s="245"/>
      <c r="P57" s="588"/>
      <c r="Q57" s="589"/>
      <c r="R57" s="589"/>
      <c r="S57" s="589"/>
      <c r="T57" s="589"/>
      <c r="U57" s="590"/>
      <c r="V57" s="586"/>
      <c r="W57" s="587"/>
      <c r="X57" s="592">
        <f t="shared" si="0"/>
        <v>0</v>
      </c>
      <c r="Y57" s="593"/>
    </row>
    <row r="58" spans="2:43" ht="42.75" customHeight="1" x14ac:dyDescent="0.25">
      <c r="B58" s="257" t="s">
        <v>82</v>
      </c>
      <c r="C58" s="467" t="s">
        <v>179</v>
      </c>
      <c r="D58" s="571"/>
      <c r="E58" s="572"/>
      <c r="F58" s="467"/>
      <c r="G58" s="468"/>
      <c r="H58" s="468"/>
      <c r="I58" s="468"/>
      <c r="J58" s="468"/>
      <c r="K58" s="468"/>
      <c r="L58" s="243"/>
      <c r="M58" s="244"/>
      <c r="N58" s="245"/>
      <c r="P58" s="588"/>
      <c r="Q58" s="589"/>
      <c r="R58" s="589"/>
      <c r="S58" s="589"/>
      <c r="T58" s="589"/>
      <c r="U58" s="590"/>
      <c r="V58" s="586"/>
      <c r="W58" s="587"/>
      <c r="X58" s="592">
        <f t="shared" si="0"/>
        <v>0</v>
      </c>
      <c r="Y58" s="593"/>
    </row>
    <row r="59" spans="2:43" ht="42.75" customHeight="1" x14ac:dyDescent="0.25">
      <c r="B59" s="257" t="s">
        <v>148</v>
      </c>
      <c r="C59" s="467" t="s">
        <v>179</v>
      </c>
      <c r="D59" s="571"/>
      <c r="E59" s="572"/>
      <c r="F59" s="467"/>
      <c r="G59" s="468"/>
      <c r="H59" s="468"/>
      <c r="I59" s="468"/>
      <c r="J59" s="468"/>
      <c r="K59" s="468"/>
      <c r="L59" s="243"/>
      <c r="M59" s="244"/>
      <c r="N59" s="245"/>
      <c r="P59" s="588"/>
      <c r="Q59" s="589"/>
      <c r="R59" s="589"/>
      <c r="S59" s="589"/>
      <c r="T59" s="589"/>
      <c r="U59" s="590"/>
      <c r="V59" s="586"/>
      <c r="W59" s="587"/>
      <c r="X59" s="592">
        <f t="shared" si="0"/>
        <v>0</v>
      </c>
      <c r="Y59" s="593"/>
    </row>
    <row r="60" spans="2:43" ht="42.75" customHeight="1" x14ac:dyDescent="0.25">
      <c r="B60" s="257" t="s">
        <v>149</v>
      </c>
      <c r="C60" s="467" t="s">
        <v>179</v>
      </c>
      <c r="D60" s="571"/>
      <c r="E60" s="572"/>
      <c r="F60" s="467"/>
      <c r="G60" s="468"/>
      <c r="H60" s="468"/>
      <c r="I60" s="468"/>
      <c r="J60" s="468"/>
      <c r="K60" s="468"/>
      <c r="L60" s="243"/>
      <c r="M60" s="244"/>
      <c r="N60" s="245"/>
      <c r="P60" s="588"/>
      <c r="Q60" s="589"/>
      <c r="R60" s="589"/>
      <c r="S60" s="589"/>
      <c r="T60" s="589"/>
      <c r="U60" s="590"/>
      <c r="V60" s="586"/>
      <c r="W60" s="587"/>
      <c r="X60" s="592">
        <f t="shared" si="0"/>
        <v>0</v>
      </c>
      <c r="Y60" s="593"/>
    </row>
    <row r="61" spans="2:43" ht="42.75" customHeight="1" x14ac:dyDescent="0.25">
      <c r="B61" s="257" t="s">
        <v>150</v>
      </c>
      <c r="C61" s="467" t="s">
        <v>179</v>
      </c>
      <c r="D61" s="571"/>
      <c r="E61" s="572"/>
      <c r="F61" s="467"/>
      <c r="G61" s="468"/>
      <c r="H61" s="468"/>
      <c r="I61" s="468"/>
      <c r="J61" s="468"/>
      <c r="K61" s="468"/>
      <c r="L61" s="243"/>
      <c r="M61" s="244"/>
      <c r="N61" s="245"/>
      <c r="P61" s="588"/>
      <c r="Q61" s="589"/>
      <c r="R61" s="589"/>
      <c r="S61" s="589"/>
      <c r="T61" s="589"/>
      <c r="U61" s="590"/>
      <c r="V61" s="586"/>
      <c r="W61" s="587"/>
      <c r="X61" s="592">
        <f t="shared" si="0"/>
        <v>0</v>
      </c>
      <c r="Y61" s="593"/>
    </row>
    <row r="62" spans="2:43" ht="42.75" customHeight="1" x14ac:dyDescent="0.25">
      <c r="B62" s="257" t="s">
        <v>151</v>
      </c>
      <c r="C62" s="467" t="s">
        <v>179</v>
      </c>
      <c r="D62" s="571"/>
      <c r="E62" s="572"/>
      <c r="F62" s="467"/>
      <c r="G62" s="468"/>
      <c r="H62" s="468"/>
      <c r="I62" s="468"/>
      <c r="J62" s="468"/>
      <c r="K62" s="468"/>
      <c r="L62" s="243"/>
      <c r="M62" s="244"/>
      <c r="N62" s="245"/>
      <c r="P62" s="588"/>
      <c r="Q62" s="589"/>
      <c r="R62" s="589"/>
      <c r="S62" s="589"/>
      <c r="T62" s="589"/>
      <c r="U62" s="590"/>
      <c r="V62" s="586"/>
      <c r="W62" s="587"/>
      <c r="X62" s="592">
        <f t="shared" si="0"/>
        <v>0</v>
      </c>
      <c r="Y62" s="593"/>
    </row>
    <row r="63" spans="2:43" ht="42.75" customHeight="1" x14ac:dyDescent="0.25">
      <c r="B63" s="257" t="s">
        <v>152</v>
      </c>
      <c r="C63" s="467" t="s">
        <v>179</v>
      </c>
      <c r="D63" s="571"/>
      <c r="E63" s="572"/>
      <c r="F63" s="467"/>
      <c r="G63" s="468"/>
      <c r="H63" s="468"/>
      <c r="I63" s="468"/>
      <c r="J63" s="468"/>
      <c r="K63" s="468"/>
      <c r="L63" s="243"/>
      <c r="M63" s="244"/>
      <c r="N63" s="245"/>
      <c r="P63" s="588"/>
      <c r="Q63" s="589"/>
      <c r="R63" s="589"/>
      <c r="S63" s="589"/>
      <c r="T63" s="589"/>
      <c r="U63" s="590"/>
      <c r="V63" s="586"/>
      <c r="W63" s="587"/>
      <c r="X63" s="592">
        <f t="shared" si="0"/>
        <v>0</v>
      </c>
      <c r="Y63" s="593"/>
    </row>
    <row r="64" spans="2:43" ht="42.75" customHeight="1" x14ac:dyDescent="0.25">
      <c r="B64" s="257" t="s">
        <v>153</v>
      </c>
      <c r="C64" s="467" t="s">
        <v>179</v>
      </c>
      <c r="D64" s="571"/>
      <c r="E64" s="572"/>
      <c r="F64" s="467"/>
      <c r="G64" s="468"/>
      <c r="H64" s="468"/>
      <c r="I64" s="468"/>
      <c r="J64" s="468"/>
      <c r="K64" s="468"/>
      <c r="L64" s="243"/>
      <c r="M64" s="244"/>
      <c r="N64" s="245"/>
      <c r="P64" s="588"/>
      <c r="Q64" s="589"/>
      <c r="R64" s="589"/>
      <c r="S64" s="589"/>
      <c r="T64" s="589"/>
      <c r="U64" s="590"/>
      <c r="V64" s="586"/>
      <c r="W64" s="587"/>
      <c r="X64" s="592">
        <f t="shared" si="0"/>
        <v>0</v>
      </c>
      <c r="Y64" s="593"/>
    </row>
    <row r="65" spans="1:44" ht="42.75" customHeight="1" x14ac:dyDescent="0.25">
      <c r="B65" s="257" t="s">
        <v>154</v>
      </c>
      <c r="C65" s="467" t="s">
        <v>179</v>
      </c>
      <c r="D65" s="571"/>
      <c r="E65" s="572"/>
      <c r="F65" s="467"/>
      <c r="G65" s="468"/>
      <c r="H65" s="468"/>
      <c r="I65" s="468"/>
      <c r="J65" s="468"/>
      <c r="K65" s="468"/>
      <c r="L65" s="243"/>
      <c r="M65" s="244"/>
      <c r="N65" s="245"/>
      <c r="P65" s="588"/>
      <c r="Q65" s="589"/>
      <c r="R65" s="589"/>
      <c r="S65" s="589"/>
      <c r="T65" s="589"/>
      <c r="U65" s="590"/>
      <c r="V65" s="586"/>
      <c r="W65" s="587"/>
      <c r="X65" s="592">
        <f t="shared" si="0"/>
        <v>0</v>
      </c>
      <c r="Y65" s="593"/>
    </row>
    <row r="66" spans="1:44" ht="42.75" customHeight="1" x14ac:dyDescent="0.25">
      <c r="B66" s="257" t="s">
        <v>155</v>
      </c>
      <c r="C66" s="467" t="s">
        <v>179</v>
      </c>
      <c r="D66" s="571"/>
      <c r="E66" s="572"/>
      <c r="F66" s="467"/>
      <c r="G66" s="468"/>
      <c r="H66" s="468"/>
      <c r="I66" s="468"/>
      <c r="J66" s="468"/>
      <c r="K66" s="468"/>
      <c r="L66" s="243"/>
      <c r="M66" s="244"/>
      <c r="N66" s="245"/>
      <c r="P66" s="588"/>
      <c r="Q66" s="589"/>
      <c r="R66" s="589"/>
      <c r="S66" s="589"/>
      <c r="T66" s="589"/>
      <c r="U66" s="590"/>
      <c r="V66" s="586"/>
      <c r="W66" s="587"/>
      <c r="X66" s="592">
        <f t="shared" si="0"/>
        <v>0</v>
      </c>
      <c r="Y66" s="593"/>
    </row>
    <row r="67" spans="1:44" ht="42.75" customHeight="1" x14ac:dyDescent="0.25">
      <c r="B67" s="257" t="s">
        <v>156</v>
      </c>
      <c r="C67" s="467" t="s">
        <v>179</v>
      </c>
      <c r="D67" s="571"/>
      <c r="E67" s="572"/>
      <c r="F67" s="467"/>
      <c r="G67" s="468"/>
      <c r="H67" s="468"/>
      <c r="I67" s="468"/>
      <c r="J67" s="468"/>
      <c r="K67" s="468"/>
      <c r="L67" s="243"/>
      <c r="M67" s="244"/>
      <c r="N67" s="245"/>
      <c r="P67" s="588"/>
      <c r="Q67" s="589"/>
      <c r="R67" s="589"/>
      <c r="S67" s="589"/>
      <c r="T67" s="589"/>
      <c r="U67" s="590"/>
      <c r="V67" s="586"/>
      <c r="W67" s="587"/>
      <c r="X67" s="592">
        <f t="shared" si="0"/>
        <v>0</v>
      </c>
      <c r="Y67" s="593"/>
    </row>
    <row r="68" spans="1:44" ht="42.75" customHeight="1" x14ac:dyDescent="0.25">
      <c r="B68" s="257" t="s">
        <v>89</v>
      </c>
      <c r="C68" s="467" t="s">
        <v>179</v>
      </c>
      <c r="D68" s="571"/>
      <c r="E68" s="572"/>
      <c r="F68" s="467"/>
      <c r="G68" s="468"/>
      <c r="H68" s="468"/>
      <c r="I68" s="468"/>
      <c r="J68" s="468"/>
      <c r="K68" s="468"/>
      <c r="L68" s="243"/>
      <c r="M68" s="244"/>
      <c r="N68" s="245"/>
      <c r="P68" s="588"/>
      <c r="Q68" s="589"/>
      <c r="R68" s="589"/>
      <c r="S68" s="589"/>
      <c r="T68" s="589"/>
      <c r="U68" s="590"/>
      <c r="V68" s="586"/>
      <c r="W68" s="587"/>
      <c r="X68" s="592">
        <f t="shared" si="0"/>
        <v>0</v>
      </c>
      <c r="Y68" s="593"/>
    </row>
    <row r="69" spans="1:44" ht="7.5" customHeight="1" x14ac:dyDescent="0.25">
      <c r="C69" s="1"/>
      <c r="H69" s="22"/>
      <c r="P69" s="229"/>
      <c r="Q69" s="229"/>
      <c r="R69" s="229"/>
      <c r="X69" s="230"/>
      <c r="Y69" s="230"/>
      <c r="Z69" s="30"/>
      <c r="AA69" s="30"/>
    </row>
    <row r="70" spans="1:44" ht="28.5" customHeight="1" x14ac:dyDescent="0.25">
      <c r="C70" s="1"/>
      <c r="P70" s="229"/>
      <c r="Q70" s="229"/>
      <c r="R70" s="229"/>
      <c r="U70" s="30"/>
      <c r="V70" s="30"/>
      <c r="W70" s="62" t="s">
        <v>90</v>
      </c>
      <c r="X70" s="763">
        <f>SUM(X49:Y68)</f>
        <v>0</v>
      </c>
      <c r="Y70" s="764"/>
      <c r="Z70" s="30"/>
      <c r="AA70" s="30"/>
    </row>
    <row r="71" spans="1:44" ht="27" customHeight="1" x14ac:dyDescent="0.25">
      <c r="A71" s="183"/>
      <c r="B71" s="469"/>
      <c r="C71" s="469"/>
      <c r="D71" s="469"/>
      <c r="E71" s="469"/>
      <c r="F71" s="469"/>
      <c r="J71" s="30"/>
      <c r="P71" s="30"/>
      <c r="Q71" s="30"/>
      <c r="R71" s="30"/>
      <c r="S71" s="30"/>
      <c r="T71" s="30"/>
      <c r="V71" s="190"/>
      <c r="Z71" s="30"/>
      <c r="AA71" s="30"/>
    </row>
    <row r="72" spans="1:44" ht="19.5" customHeight="1" x14ac:dyDescent="0.25">
      <c r="B72" s="46" t="s">
        <v>138</v>
      </c>
      <c r="F72" s="41"/>
      <c r="K72" s="46"/>
      <c r="N72" s="41"/>
      <c r="AF72" s="52"/>
      <c r="AG72" s="52"/>
      <c r="AH72" s="52"/>
      <c r="AI72" s="52"/>
      <c r="AJ72" s="52"/>
      <c r="AK72" s="52"/>
      <c r="AL72" s="52"/>
      <c r="AM72" s="52"/>
      <c r="AN72" s="52"/>
      <c r="AO72" s="52"/>
      <c r="AP72" s="52"/>
      <c r="AQ72" s="52"/>
      <c r="AR72" s="52"/>
    </row>
    <row r="73" spans="1:44" ht="28.5" customHeight="1" x14ac:dyDescent="0.25">
      <c r="A73" s="183"/>
      <c r="B73" s="556" t="s">
        <v>349</v>
      </c>
      <c r="C73" s="556"/>
      <c r="D73" s="556"/>
      <c r="E73" s="556"/>
      <c r="F73" s="556"/>
      <c r="G73" s="556"/>
      <c r="H73" s="556"/>
      <c r="I73" s="556"/>
      <c r="J73" s="556"/>
      <c r="M73" s="219"/>
      <c r="N73" s="35"/>
      <c r="P73" s="30"/>
      <c r="Q73" s="30"/>
      <c r="R73" s="30"/>
      <c r="S73" s="30"/>
      <c r="T73" s="30"/>
      <c r="U73" s="30"/>
      <c r="V73" s="30"/>
      <c r="W73" s="30"/>
      <c r="X73" s="62"/>
      <c r="Y73" s="63"/>
      <c r="Z73" s="30"/>
      <c r="AA73" s="30"/>
    </row>
    <row r="74" spans="1:44" ht="13" hidden="1" x14ac:dyDescent="0.25">
      <c r="A74" s="187"/>
      <c r="B74" s="577" t="s">
        <v>334</v>
      </c>
      <c r="C74" s="578"/>
      <c r="D74" s="578"/>
      <c r="E74" s="578"/>
      <c r="F74" s="578"/>
      <c r="G74" s="578"/>
      <c r="H74" s="578"/>
      <c r="I74" s="578"/>
      <c r="J74" s="579"/>
      <c r="K74" s="41" t="s">
        <v>341</v>
      </c>
      <c r="L74" s="35"/>
      <c r="M74" s="35"/>
      <c r="N74" s="35"/>
      <c r="P74" s="30"/>
      <c r="Q74" s="30"/>
      <c r="R74" s="30"/>
      <c r="S74" s="30"/>
      <c r="T74" s="30"/>
      <c r="U74" s="30"/>
      <c r="V74" s="30"/>
      <c r="W74" s="30"/>
      <c r="X74" s="62"/>
      <c r="Y74" s="63"/>
      <c r="Z74" s="30"/>
      <c r="AA74" s="30"/>
    </row>
    <row r="75" spans="1:44" ht="10" customHeight="1" x14ac:dyDescent="0.25">
      <c r="A75" s="183">
        <v>1</v>
      </c>
      <c r="B75" s="31"/>
      <c r="C75" s="31"/>
      <c r="D75" s="31"/>
      <c r="E75" s="31"/>
      <c r="F75" s="10"/>
      <c r="G75" s="31"/>
      <c r="H75" s="31"/>
      <c r="I75" s="31"/>
      <c r="J75" s="30"/>
      <c r="P75" s="30"/>
      <c r="Q75" s="30"/>
      <c r="R75" s="30"/>
      <c r="S75" s="30"/>
      <c r="T75" s="30"/>
      <c r="U75" s="30"/>
      <c r="V75" s="30"/>
      <c r="W75" s="30"/>
      <c r="X75" s="62"/>
      <c r="Y75" s="63"/>
      <c r="Z75" s="30"/>
      <c r="AA75" s="30"/>
    </row>
    <row r="76" spans="1:44" ht="10" customHeight="1" x14ac:dyDescent="0.25">
      <c r="A76" s="183">
        <v>1</v>
      </c>
      <c r="E76" s="576"/>
      <c r="F76" s="576"/>
      <c r="G76" s="576"/>
      <c r="H76" s="576"/>
      <c r="I76" s="576"/>
      <c r="J76" s="30"/>
      <c r="K76" s="41"/>
      <c r="P76" s="30"/>
      <c r="Q76" s="30"/>
      <c r="R76" s="30"/>
      <c r="S76" s="30"/>
      <c r="T76" s="30"/>
      <c r="U76" s="30"/>
      <c r="V76" s="30"/>
      <c r="W76" s="30"/>
      <c r="X76" s="62"/>
      <c r="Y76" s="63"/>
      <c r="AA76" s="30"/>
      <c r="AB76" s="30"/>
    </row>
    <row r="77" spans="1:44" ht="27.75" customHeight="1" x14ac:dyDescent="0.25">
      <c r="A77" s="183">
        <v>1</v>
      </c>
      <c r="B77" s="365" t="s">
        <v>858</v>
      </c>
      <c r="C77" s="59"/>
      <c r="D77" s="59"/>
      <c r="P77" s="30"/>
      <c r="Q77" s="30"/>
      <c r="R77" s="30"/>
      <c r="S77" s="30"/>
      <c r="T77" s="30"/>
      <c r="U77" s="30"/>
      <c r="V77" s="30"/>
      <c r="W77" s="30"/>
      <c r="X77" s="62"/>
      <c r="Y77" s="63"/>
      <c r="Z77" s="30"/>
      <c r="AA77" s="30"/>
    </row>
    <row r="78" spans="1:44" ht="10" customHeight="1" x14ac:dyDescent="0.25">
      <c r="A78" s="183">
        <v>1</v>
      </c>
      <c r="B78" s="480"/>
      <c r="C78" s="573"/>
      <c r="D78" s="573"/>
      <c r="E78" s="573"/>
      <c r="F78" s="573"/>
      <c r="G78" s="573"/>
      <c r="H78" s="573"/>
      <c r="I78" s="573"/>
      <c r="J78" s="573"/>
      <c r="P78" s="30"/>
      <c r="Q78" s="30"/>
      <c r="R78" s="30"/>
      <c r="S78" s="30"/>
      <c r="T78" s="30"/>
      <c r="U78" s="30"/>
      <c r="V78" s="30"/>
      <c r="W78" s="30"/>
      <c r="X78" s="62"/>
      <c r="Y78" s="63"/>
      <c r="Z78" s="30"/>
      <c r="AA78" s="30"/>
    </row>
    <row r="79" spans="1:44" ht="10" customHeight="1" x14ac:dyDescent="0.25">
      <c r="A79" s="183">
        <v>1</v>
      </c>
      <c r="B79" s="556"/>
      <c r="C79" s="556"/>
      <c r="D79" s="556"/>
      <c r="F79" s="58"/>
      <c r="G79" s="58"/>
      <c r="H79" s="58"/>
      <c r="I79" s="58"/>
      <c r="J79" s="30"/>
      <c r="P79" s="30"/>
      <c r="Q79" s="30"/>
      <c r="R79" s="30"/>
      <c r="S79" s="30"/>
      <c r="T79" s="30"/>
      <c r="U79" s="30"/>
      <c r="V79" s="30"/>
      <c r="W79" s="30"/>
      <c r="X79" s="62"/>
      <c r="Y79" s="63"/>
      <c r="Z79" s="30"/>
      <c r="AA79" s="30"/>
    </row>
    <row r="80" spans="1:44" ht="10" customHeight="1" x14ac:dyDescent="0.25">
      <c r="A80" s="183">
        <v>1</v>
      </c>
      <c r="B80"/>
      <c r="C80"/>
      <c r="D80"/>
      <c r="E80"/>
      <c r="F80"/>
      <c r="G80"/>
      <c r="H80"/>
      <c r="I80"/>
      <c r="J80"/>
      <c r="O80" s="104"/>
      <c r="P80" s="41"/>
      <c r="Q80" s="30"/>
      <c r="R80" s="30"/>
      <c r="S80" s="30"/>
      <c r="T80" s="30"/>
      <c r="U80" s="30"/>
      <c r="V80" s="30"/>
      <c r="W80" s="30"/>
      <c r="X80" s="62"/>
      <c r="Y80" s="63"/>
      <c r="Z80" s="30"/>
      <c r="AA80" s="30"/>
    </row>
    <row r="81" spans="1:34" ht="25.5" hidden="1" customHeight="1" x14ac:dyDescent="0.25">
      <c r="A81" s="183"/>
      <c r="B81" s="183"/>
      <c r="C81" s="183"/>
      <c r="D81" s="183"/>
      <c r="E81" s="183"/>
      <c r="F81" s="183"/>
      <c r="G81" s="183"/>
      <c r="H81" s="183"/>
      <c r="I81" s="183"/>
      <c r="J81" s="183"/>
      <c r="K81" s="183"/>
      <c r="L81" s="51"/>
      <c r="M81" s="51"/>
      <c r="N81" s="51"/>
      <c r="O81" s="104"/>
      <c r="P81" s="41"/>
      <c r="Q81" s="30"/>
      <c r="R81" s="30"/>
      <c r="S81" s="30"/>
      <c r="T81" s="30"/>
      <c r="U81" s="30"/>
      <c r="V81" s="30"/>
      <c r="W81" s="30"/>
      <c r="X81" s="62"/>
      <c r="Y81" s="63"/>
      <c r="Z81" s="30"/>
      <c r="AA81" s="30"/>
    </row>
    <row r="82" spans="1:34" ht="18.75" customHeight="1" x14ac:dyDescent="0.25">
      <c r="A82" s="183"/>
      <c r="B82" s="556" t="s">
        <v>340</v>
      </c>
      <c r="C82" s="747"/>
      <c r="D82" s="747"/>
      <c r="E82" s="747"/>
      <c r="F82" s="747"/>
      <c r="G82" s="747"/>
      <c r="H82" s="747"/>
      <c r="I82" s="747"/>
      <c r="J82" s="747"/>
      <c r="L82" s="51"/>
      <c r="M82" s="51"/>
      <c r="N82" s="51"/>
      <c r="O82" s="104"/>
      <c r="P82" s="104"/>
      <c r="Q82" s="30"/>
      <c r="R82" s="30"/>
      <c r="S82" s="30"/>
      <c r="T82" s="30"/>
      <c r="U82" s="30"/>
      <c r="V82" s="30"/>
      <c r="W82" s="30"/>
      <c r="X82" s="62"/>
      <c r="Y82" s="63"/>
      <c r="Z82" s="30"/>
      <c r="AA82" s="30"/>
    </row>
    <row r="83" spans="1:34" ht="25.5" customHeight="1" x14ac:dyDescent="0.25">
      <c r="A83" s="183"/>
      <c r="B83" s="580" t="s">
        <v>344</v>
      </c>
      <c r="C83" s="581"/>
      <c r="D83" s="581"/>
      <c r="E83" s="581"/>
      <c r="F83" s="581"/>
      <c r="G83" s="581"/>
      <c r="H83" s="581"/>
      <c r="I83" s="581"/>
      <c r="J83" s="582"/>
      <c r="L83" s="51"/>
      <c r="M83" s="51"/>
      <c r="N83" s="51"/>
      <c r="O83" s="104"/>
      <c r="P83" s="104"/>
      <c r="Q83" s="30"/>
      <c r="R83" s="30"/>
      <c r="S83" s="30"/>
      <c r="T83" s="30"/>
      <c r="U83" s="30"/>
      <c r="V83" s="30"/>
      <c r="W83" s="30"/>
      <c r="X83" s="62"/>
      <c r="Y83" s="63"/>
      <c r="Z83" s="30"/>
      <c r="AA83" s="30"/>
    </row>
    <row r="84" spans="1:34" ht="17.25" customHeight="1" x14ac:dyDescent="0.25">
      <c r="A84" s="183"/>
      <c r="B84" s="583"/>
      <c r="C84" s="584"/>
      <c r="D84" s="584"/>
      <c r="E84" s="584"/>
      <c r="F84" s="584"/>
      <c r="G84" s="584"/>
      <c r="H84" s="584"/>
      <c r="I84" s="584"/>
      <c r="J84" s="585"/>
      <c r="K84" s="574"/>
      <c r="L84" s="575"/>
      <c r="M84" s="495"/>
      <c r="N84" s="495"/>
      <c r="P84" s="30"/>
      <c r="Q84" s="30"/>
      <c r="R84" s="30"/>
      <c r="S84" s="30"/>
      <c r="T84" s="30"/>
      <c r="U84" s="30"/>
      <c r="V84" s="30"/>
      <c r="W84" s="30"/>
      <c r="X84" s="62"/>
      <c r="Y84" s="63"/>
      <c r="Z84" s="30"/>
      <c r="AA84" s="30"/>
    </row>
    <row r="85" spans="1:34" ht="17.25" customHeight="1" x14ac:dyDescent="0.25">
      <c r="A85" s="183"/>
      <c r="B85" s="223"/>
      <c r="K85" s="574"/>
      <c r="L85" s="575"/>
      <c r="M85" s="495"/>
      <c r="N85" s="495"/>
      <c r="P85" s="30"/>
      <c r="Q85" s="30"/>
      <c r="R85" s="30"/>
      <c r="S85" s="30"/>
      <c r="T85" s="30"/>
      <c r="U85" s="30"/>
      <c r="V85" s="30"/>
      <c r="W85" s="30"/>
      <c r="X85" s="62"/>
      <c r="Y85" s="63"/>
      <c r="Z85" s="30"/>
      <c r="AA85" s="30"/>
    </row>
    <row r="86" spans="1:34" ht="20.25" customHeight="1" x14ac:dyDescent="0.25">
      <c r="A86" s="183"/>
      <c r="B86" s="469" t="s">
        <v>139</v>
      </c>
      <c r="C86" s="469"/>
      <c r="D86" s="469"/>
      <c r="E86" s="469"/>
      <c r="F86" s="469"/>
      <c r="G86" s="41"/>
      <c r="J86" s="30"/>
      <c r="K86" s="574"/>
      <c r="L86" s="495"/>
      <c r="M86" s="495"/>
      <c r="N86" s="495"/>
      <c r="P86" s="46" t="s">
        <v>31</v>
      </c>
      <c r="X86" s="62"/>
      <c r="Y86" s="63"/>
      <c r="Z86" s="30"/>
      <c r="AA86" s="30"/>
    </row>
    <row r="87" spans="1:34" ht="15.75" customHeight="1" x14ac:dyDescent="0.3">
      <c r="A87" s="183"/>
      <c r="B87" s="591" t="s">
        <v>865</v>
      </c>
      <c r="C87" s="591"/>
      <c r="D87" s="591"/>
      <c r="E87" s="591"/>
      <c r="F87" s="591"/>
      <c r="G87" s="591"/>
      <c r="H87" s="591"/>
      <c r="I87" s="591"/>
      <c r="J87" s="591"/>
      <c r="K87" s="575"/>
      <c r="L87" s="221"/>
      <c r="M87" s="191"/>
      <c r="N87" s="222"/>
      <c r="P87" s="26"/>
      <c r="X87" s="62"/>
      <c r="Y87" s="63"/>
      <c r="Z87" s="30"/>
      <c r="AA87" s="30"/>
    </row>
    <row r="88" spans="1:34" ht="46.5" customHeight="1" x14ac:dyDescent="0.25">
      <c r="A88" s="183"/>
      <c r="B88" s="788" t="s">
        <v>654</v>
      </c>
      <c r="C88" s="789"/>
      <c r="D88" s="790"/>
      <c r="E88" s="461" t="s">
        <v>647</v>
      </c>
      <c r="F88" s="462"/>
      <c r="G88" s="463"/>
      <c r="H88" s="461" t="s">
        <v>333</v>
      </c>
      <c r="I88" s="462"/>
      <c r="J88" s="462"/>
      <c r="K88" s="462"/>
      <c r="L88" s="462"/>
      <c r="M88" s="462"/>
      <c r="N88" s="463"/>
      <c r="P88" s="228" t="s">
        <v>706</v>
      </c>
      <c r="Q88" s="708" t="s">
        <v>707</v>
      </c>
      <c r="R88" s="709"/>
      <c r="S88" s="709"/>
      <c r="T88" s="709"/>
      <c r="U88" s="709"/>
      <c r="V88" s="709"/>
      <c r="W88" s="709"/>
      <c r="X88" s="710"/>
      <c r="Y88" s="102"/>
      <c r="Z88" s="101"/>
      <c r="AA88" s="262"/>
      <c r="AB88" s="103"/>
    </row>
    <row r="89" spans="1:34" ht="44.25" customHeight="1" x14ac:dyDescent="0.3">
      <c r="A89" s="183"/>
      <c r="B89" s="741" t="s">
        <v>646</v>
      </c>
      <c r="C89" s="742"/>
      <c r="D89" s="743"/>
      <c r="E89" s="744"/>
      <c r="F89" s="700"/>
      <c r="G89" s="701"/>
      <c r="H89" s="442"/>
      <c r="I89" s="700"/>
      <c r="J89" s="700"/>
      <c r="K89" s="700"/>
      <c r="L89" s="700"/>
      <c r="M89" s="700"/>
      <c r="N89" s="701"/>
      <c r="O89" s="68"/>
      <c r="P89" s="246"/>
      <c r="Q89" s="481"/>
      <c r="R89" s="481"/>
      <c r="S89" s="481"/>
      <c r="T89" s="481"/>
      <c r="U89" s="481"/>
      <c r="V89" s="481"/>
      <c r="W89" s="481"/>
      <c r="X89" s="482"/>
      <c r="Y89" s="68"/>
      <c r="Z89" s="68"/>
      <c r="AA89" s="70">
        <f>IF(E89="",1,0)</f>
        <v>1</v>
      </c>
      <c r="AB89" s="70">
        <f>IF(P89="",1,0)</f>
        <v>1</v>
      </c>
      <c r="AC89" s="70">
        <f>IF(Q89="",1,0)</f>
        <v>1</v>
      </c>
      <c r="AH89" s="59" t="b">
        <f>IF(OR(AA89+AB89+AC89=3,AA89+AB89+AC89=0)=TRUE,FALSE,TRUE)</f>
        <v>0</v>
      </c>
    </row>
    <row r="90" spans="1:34" ht="63.75" customHeight="1" x14ac:dyDescent="0.3">
      <c r="A90" s="183"/>
      <c r="B90" s="473" t="s">
        <v>674</v>
      </c>
      <c r="C90" s="474"/>
      <c r="D90" s="475"/>
      <c r="E90" s="476" t="s">
        <v>675</v>
      </c>
      <c r="F90" s="477"/>
      <c r="G90" s="478"/>
      <c r="H90" s="476" t="s">
        <v>333</v>
      </c>
      <c r="I90" s="477"/>
      <c r="J90" s="477"/>
      <c r="K90" s="477"/>
      <c r="L90" s="477"/>
      <c r="M90" s="477"/>
      <c r="N90" s="478"/>
      <c r="P90" s="253" t="s">
        <v>706</v>
      </c>
      <c r="Q90" s="702" t="s">
        <v>707</v>
      </c>
      <c r="R90" s="703"/>
      <c r="S90" s="703"/>
      <c r="T90" s="703"/>
      <c r="U90" s="703"/>
      <c r="V90" s="703"/>
      <c r="W90" s="703"/>
      <c r="X90" s="704"/>
      <c r="Y90" s="68"/>
      <c r="Z90" s="68"/>
      <c r="AA90" s="70"/>
      <c r="AB90" s="70"/>
      <c r="AC90" s="17"/>
      <c r="AH90" s="59"/>
    </row>
    <row r="91" spans="1:34" ht="44.25" customHeight="1" x14ac:dyDescent="0.3">
      <c r="A91" s="183"/>
      <c r="B91" s="772" t="s">
        <v>676</v>
      </c>
      <c r="C91" s="773"/>
      <c r="D91" s="774"/>
      <c r="E91" s="744"/>
      <c r="F91" s="700"/>
      <c r="G91" s="701"/>
      <c r="H91" s="744"/>
      <c r="I91" s="700"/>
      <c r="J91" s="700"/>
      <c r="K91" s="700"/>
      <c r="L91" s="700"/>
      <c r="M91" s="700"/>
      <c r="N91" s="701"/>
      <c r="O91" s="68"/>
      <c r="P91" s="254"/>
      <c r="Q91" s="705"/>
      <c r="R91" s="705"/>
      <c r="S91" s="705"/>
      <c r="T91" s="705"/>
      <c r="U91" s="705"/>
      <c r="V91" s="705"/>
      <c r="W91" s="705"/>
      <c r="X91" s="706"/>
      <c r="Y91" s="68"/>
      <c r="Z91" s="68"/>
      <c r="AA91" s="70">
        <f t="shared" ref="AA91:AA94" si="1">IF(E91="",1,0)</f>
        <v>1</v>
      </c>
      <c r="AB91" s="70">
        <f t="shared" ref="AB91:AC94" si="2">IF(P91="",1,0)</f>
        <v>1</v>
      </c>
      <c r="AC91" s="70">
        <f t="shared" si="2"/>
        <v>1</v>
      </c>
      <c r="AH91" s="59" t="b">
        <f t="shared" ref="AH91:AH94" si="3">IF(OR(AA91+AB91+AC91=3,AA91+AB91+AC91=0)=TRUE,FALSE,TRUE)</f>
        <v>0</v>
      </c>
    </row>
    <row r="92" spans="1:34" ht="44.25" customHeight="1" x14ac:dyDescent="0.3">
      <c r="A92" s="183"/>
      <c r="B92" s="772" t="s">
        <v>676</v>
      </c>
      <c r="C92" s="773"/>
      <c r="D92" s="774"/>
      <c r="E92" s="744"/>
      <c r="F92" s="700"/>
      <c r="G92" s="701"/>
      <c r="H92" s="744"/>
      <c r="I92" s="700"/>
      <c r="J92" s="700"/>
      <c r="K92" s="700"/>
      <c r="L92" s="700"/>
      <c r="M92" s="700"/>
      <c r="N92" s="701"/>
      <c r="O92" s="68"/>
      <c r="P92" s="254"/>
      <c r="Q92" s="705"/>
      <c r="R92" s="705"/>
      <c r="S92" s="705"/>
      <c r="T92" s="705"/>
      <c r="U92" s="705"/>
      <c r="V92" s="705"/>
      <c r="W92" s="705"/>
      <c r="X92" s="706"/>
      <c r="Y92" s="68"/>
      <c r="Z92" s="68"/>
      <c r="AA92" s="70">
        <f t="shared" si="1"/>
        <v>1</v>
      </c>
      <c r="AB92" s="70">
        <f t="shared" si="2"/>
        <v>1</v>
      </c>
      <c r="AC92" s="70">
        <f t="shared" si="2"/>
        <v>1</v>
      </c>
      <c r="AH92" s="59" t="b">
        <f t="shared" si="3"/>
        <v>0</v>
      </c>
    </row>
    <row r="93" spans="1:34" ht="44.25" customHeight="1" x14ac:dyDescent="0.3">
      <c r="A93" s="183"/>
      <c r="B93" s="772" t="s">
        <v>676</v>
      </c>
      <c r="C93" s="773"/>
      <c r="D93" s="774"/>
      <c r="E93" s="744"/>
      <c r="F93" s="700"/>
      <c r="G93" s="701"/>
      <c r="H93" s="744"/>
      <c r="I93" s="700"/>
      <c r="J93" s="700"/>
      <c r="K93" s="700"/>
      <c r="L93" s="700"/>
      <c r="M93" s="700"/>
      <c r="N93" s="701"/>
      <c r="O93" s="68"/>
      <c r="P93" s="254"/>
      <c r="Q93" s="705"/>
      <c r="R93" s="705"/>
      <c r="S93" s="705"/>
      <c r="T93" s="705"/>
      <c r="U93" s="705"/>
      <c r="V93" s="705"/>
      <c r="W93" s="705"/>
      <c r="X93" s="706"/>
      <c r="Y93" s="68"/>
      <c r="Z93" s="68"/>
      <c r="AA93" s="70">
        <f t="shared" si="1"/>
        <v>1</v>
      </c>
      <c r="AB93" s="70">
        <f t="shared" si="2"/>
        <v>1</v>
      </c>
      <c r="AC93" s="70">
        <f t="shared" si="2"/>
        <v>1</v>
      </c>
      <c r="AH93" s="59" t="b">
        <f t="shared" si="3"/>
        <v>0</v>
      </c>
    </row>
    <row r="94" spans="1:34" ht="44.25" customHeight="1" x14ac:dyDescent="0.3">
      <c r="A94" s="183"/>
      <c r="B94" s="772" t="s">
        <v>676</v>
      </c>
      <c r="C94" s="773"/>
      <c r="D94" s="774"/>
      <c r="E94" s="744"/>
      <c r="F94" s="700"/>
      <c r="G94" s="701"/>
      <c r="H94" s="744"/>
      <c r="I94" s="700"/>
      <c r="J94" s="700"/>
      <c r="K94" s="700"/>
      <c r="L94" s="700"/>
      <c r="M94" s="700"/>
      <c r="N94" s="701"/>
      <c r="O94" s="68"/>
      <c r="P94" s="254"/>
      <c r="Q94" s="705"/>
      <c r="R94" s="705"/>
      <c r="S94" s="705"/>
      <c r="T94" s="705"/>
      <c r="U94" s="705"/>
      <c r="V94" s="705"/>
      <c r="W94" s="705"/>
      <c r="X94" s="706"/>
      <c r="Y94" s="68"/>
      <c r="Z94" s="68"/>
      <c r="AA94" s="70">
        <f t="shared" si="1"/>
        <v>1</v>
      </c>
      <c r="AB94" s="70">
        <f t="shared" si="2"/>
        <v>1</v>
      </c>
      <c r="AC94" s="70">
        <f t="shared" si="2"/>
        <v>1</v>
      </c>
      <c r="AH94" s="59" t="b">
        <f t="shared" si="3"/>
        <v>0</v>
      </c>
    </row>
    <row r="95" spans="1:34" ht="82.5" customHeight="1" x14ac:dyDescent="0.3">
      <c r="A95" s="183"/>
      <c r="B95" s="770" t="s">
        <v>652</v>
      </c>
      <c r="C95" s="770"/>
      <c r="D95" s="770"/>
      <c r="E95" s="770"/>
      <c r="F95" s="770"/>
      <c r="G95" s="770"/>
      <c r="H95" s="770"/>
      <c r="I95" s="770"/>
      <c r="J95" s="770"/>
      <c r="K95" s="242"/>
      <c r="L95" s="242" t="s">
        <v>653</v>
      </c>
      <c r="M95" s="242"/>
      <c r="N95" s="242"/>
      <c r="O95" s="183"/>
      <c r="P95" s="183"/>
      <c r="Q95" s="183"/>
      <c r="R95" s="183"/>
      <c r="S95" s="183"/>
      <c r="T95" s="183"/>
      <c r="U95" s="183"/>
      <c r="V95" s="183"/>
      <c r="W95" s="183"/>
      <c r="X95" s="183"/>
      <c r="Y95" s="68"/>
      <c r="Z95" s="68"/>
      <c r="AA95" s="70"/>
      <c r="AB95" s="70"/>
      <c r="AH95" s="59"/>
    </row>
    <row r="96" spans="1:34" ht="90" customHeight="1" x14ac:dyDescent="0.3">
      <c r="A96" s="183"/>
      <c r="B96" s="771" t="s">
        <v>616</v>
      </c>
      <c r="C96" s="474"/>
      <c r="D96" s="475"/>
      <c r="E96" s="748" t="s">
        <v>877</v>
      </c>
      <c r="F96" s="749"/>
      <c r="G96" s="749"/>
      <c r="H96" s="750"/>
      <c r="I96" s="748" t="s">
        <v>333</v>
      </c>
      <c r="J96" s="749"/>
      <c r="K96" s="749"/>
      <c r="L96" s="749"/>
      <c r="M96" s="749"/>
      <c r="N96" s="750"/>
      <c r="O96" s="183"/>
      <c r="P96" s="228" t="s">
        <v>706</v>
      </c>
      <c r="Q96" s="708" t="s">
        <v>707</v>
      </c>
      <c r="R96" s="709"/>
      <c r="S96" s="709"/>
      <c r="T96" s="709"/>
      <c r="U96" s="709"/>
      <c r="V96" s="709"/>
      <c r="W96" s="709"/>
      <c r="X96" s="710"/>
      <c r="Y96" s="68"/>
      <c r="Z96" s="68"/>
      <c r="AA96" s="70"/>
      <c r="AB96" s="70"/>
      <c r="AH96" s="59"/>
    </row>
    <row r="97" spans="1:34" ht="32.25" customHeight="1" x14ac:dyDescent="0.3">
      <c r="A97" s="183"/>
      <c r="B97" s="470" t="s">
        <v>179</v>
      </c>
      <c r="C97" s="471"/>
      <c r="D97" s="472"/>
      <c r="E97" s="466"/>
      <c r="F97" s="464"/>
      <c r="G97" s="464"/>
      <c r="H97" s="465"/>
      <c r="I97" s="786"/>
      <c r="J97" s="786"/>
      <c r="K97" s="786"/>
      <c r="L97" s="786"/>
      <c r="M97" s="786"/>
      <c r="N97" s="787"/>
      <c r="O97" s="183"/>
      <c r="P97" s="246"/>
      <c r="Q97" s="481"/>
      <c r="R97" s="481"/>
      <c r="S97" s="481"/>
      <c r="T97" s="481"/>
      <c r="U97" s="481"/>
      <c r="V97" s="481"/>
      <c r="W97" s="481"/>
      <c r="X97" s="482"/>
      <c r="Y97" s="68"/>
      <c r="Z97" s="68"/>
      <c r="AA97" s="70">
        <f>IF(OR(LEFT(B97,4)="Välj",B97=""),1,0)</f>
        <v>1</v>
      </c>
      <c r="AB97" s="70">
        <f t="shared" ref="AB97:AC112" si="4">IF(P97="",1,0)</f>
        <v>1</v>
      </c>
      <c r="AC97" s="70">
        <f t="shared" si="4"/>
        <v>1</v>
      </c>
      <c r="AH97" s="59" t="b">
        <f t="shared" ref="AH97:AH116" si="5">IF(OR(AA97+AB97+AC97=3,AA97+AB97+AC97=0)=TRUE,FALSE,TRUE)</f>
        <v>0</v>
      </c>
    </row>
    <row r="98" spans="1:34" ht="32.25" customHeight="1" x14ac:dyDescent="0.3">
      <c r="A98" s="183"/>
      <c r="B98" s="470" t="s">
        <v>179</v>
      </c>
      <c r="C98" s="471"/>
      <c r="D98" s="472"/>
      <c r="E98" s="466"/>
      <c r="F98" s="464"/>
      <c r="G98" s="464"/>
      <c r="H98" s="465"/>
      <c r="I98" s="786"/>
      <c r="J98" s="786"/>
      <c r="K98" s="786"/>
      <c r="L98" s="786"/>
      <c r="M98" s="786"/>
      <c r="N98" s="787"/>
      <c r="O98" s="183"/>
      <c r="P98" s="246"/>
      <c r="Q98" s="481"/>
      <c r="R98" s="481"/>
      <c r="S98" s="481"/>
      <c r="T98" s="481"/>
      <c r="U98" s="481"/>
      <c r="V98" s="481"/>
      <c r="W98" s="481"/>
      <c r="X98" s="482"/>
      <c r="Y98" s="68"/>
      <c r="Z98" s="68"/>
      <c r="AA98" s="70">
        <f t="shared" ref="AA98:AA116" si="6">IF(OR(LEFT(B98,4)="Välj",B98=""),1,0)</f>
        <v>1</v>
      </c>
      <c r="AB98" s="70">
        <f t="shared" si="4"/>
        <v>1</v>
      </c>
      <c r="AC98" s="70">
        <f t="shared" si="4"/>
        <v>1</v>
      </c>
      <c r="AH98" s="59" t="b">
        <f t="shared" si="5"/>
        <v>0</v>
      </c>
    </row>
    <row r="99" spans="1:34" ht="32.25" customHeight="1" x14ac:dyDescent="0.3">
      <c r="A99" s="183"/>
      <c r="B99" s="470" t="s">
        <v>179</v>
      </c>
      <c r="C99" s="471"/>
      <c r="D99" s="472"/>
      <c r="E99" s="466"/>
      <c r="F99" s="464"/>
      <c r="G99" s="464"/>
      <c r="H99" s="465"/>
      <c r="I99" s="786"/>
      <c r="J99" s="786"/>
      <c r="K99" s="786"/>
      <c r="L99" s="786"/>
      <c r="M99" s="786"/>
      <c r="N99" s="787"/>
      <c r="O99" s="183"/>
      <c r="P99" s="246"/>
      <c r="Q99" s="481"/>
      <c r="R99" s="481"/>
      <c r="S99" s="481"/>
      <c r="T99" s="481"/>
      <c r="U99" s="481"/>
      <c r="V99" s="481"/>
      <c r="W99" s="481"/>
      <c r="X99" s="482"/>
      <c r="Y99" s="68"/>
      <c r="Z99" s="68"/>
      <c r="AA99" s="70">
        <f t="shared" si="6"/>
        <v>1</v>
      </c>
      <c r="AB99" s="70">
        <f t="shared" si="4"/>
        <v>1</v>
      </c>
      <c r="AC99" s="70">
        <f t="shared" si="4"/>
        <v>1</v>
      </c>
      <c r="AH99" s="59" t="b">
        <f t="shared" si="5"/>
        <v>0</v>
      </c>
    </row>
    <row r="100" spans="1:34" ht="32.25" customHeight="1" x14ac:dyDescent="0.3">
      <c r="A100" s="183"/>
      <c r="B100" s="470" t="s">
        <v>179</v>
      </c>
      <c r="C100" s="471"/>
      <c r="D100" s="472"/>
      <c r="E100" s="466"/>
      <c r="F100" s="464"/>
      <c r="G100" s="464"/>
      <c r="H100" s="465"/>
      <c r="I100" s="786"/>
      <c r="J100" s="786"/>
      <c r="K100" s="786"/>
      <c r="L100" s="786"/>
      <c r="M100" s="786"/>
      <c r="N100" s="787"/>
      <c r="O100" s="183"/>
      <c r="P100" s="246"/>
      <c r="Q100" s="481"/>
      <c r="R100" s="481"/>
      <c r="S100" s="481"/>
      <c r="T100" s="481"/>
      <c r="U100" s="481"/>
      <c r="V100" s="481"/>
      <c r="W100" s="481"/>
      <c r="X100" s="482"/>
      <c r="Y100" s="68"/>
      <c r="Z100" s="68"/>
      <c r="AA100" s="70">
        <f t="shared" si="6"/>
        <v>1</v>
      </c>
      <c r="AB100" s="70">
        <f t="shared" si="4"/>
        <v>1</v>
      </c>
      <c r="AC100" s="70">
        <f t="shared" si="4"/>
        <v>1</v>
      </c>
      <c r="AH100" s="59" t="b">
        <f t="shared" si="5"/>
        <v>0</v>
      </c>
    </row>
    <row r="101" spans="1:34" ht="32.25" customHeight="1" x14ac:dyDescent="0.3">
      <c r="A101" s="183"/>
      <c r="B101" s="470" t="s">
        <v>179</v>
      </c>
      <c r="C101" s="471"/>
      <c r="D101" s="472"/>
      <c r="E101" s="466"/>
      <c r="F101" s="464"/>
      <c r="G101" s="464"/>
      <c r="H101" s="465"/>
      <c r="I101" s="786"/>
      <c r="J101" s="786"/>
      <c r="K101" s="786"/>
      <c r="L101" s="786"/>
      <c r="M101" s="786"/>
      <c r="N101" s="787"/>
      <c r="O101" s="183"/>
      <c r="P101" s="246"/>
      <c r="Q101" s="481"/>
      <c r="R101" s="481"/>
      <c r="S101" s="481"/>
      <c r="T101" s="481"/>
      <c r="U101" s="481"/>
      <c r="V101" s="481"/>
      <c r="W101" s="481"/>
      <c r="X101" s="482"/>
      <c r="Y101" s="68"/>
      <c r="Z101" s="68"/>
      <c r="AA101" s="70">
        <f t="shared" si="6"/>
        <v>1</v>
      </c>
      <c r="AB101" s="70">
        <f t="shared" si="4"/>
        <v>1</v>
      </c>
      <c r="AC101" s="70">
        <f t="shared" si="4"/>
        <v>1</v>
      </c>
      <c r="AH101" s="59" t="b">
        <f t="shared" si="5"/>
        <v>0</v>
      </c>
    </row>
    <row r="102" spans="1:34" ht="32.25" customHeight="1" x14ac:dyDescent="0.3">
      <c r="A102" s="183"/>
      <c r="B102" s="470" t="s">
        <v>179</v>
      </c>
      <c r="C102" s="471"/>
      <c r="D102" s="472"/>
      <c r="E102" s="466"/>
      <c r="F102" s="464"/>
      <c r="G102" s="464"/>
      <c r="H102" s="465"/>
      <c r="I102" s="786"/>
      <c r="J102" s="786"/>
      <c r="K102" s="786"/>
      <c r="L102" s="786"/>
      <c r="M102" s="786"/>
      <c r="N102" s="787"/>
      <c r="O102" s="183"/>
      <c r="P102" s="246"/>
      <c r="Q102" s="481"/>
      <c r="R102" s="481"/>
      <c r="S102" s="481"/>
      <c r="T102" s="481"/>
      <c r="U102" s="481"/>
      <c r="V102" s="481"/>
      <c r="W102" s="481"/>
      <c r="X102" s="482"/>
      <c r="Y102" s="68"/>
      <c r="Z102" s="68"/>
      <c r="AA102" s="70">
        <f t="shared" si="6"/>
        <v>1</v>
      </c>
      <c r="AB102" s="70">
        <f t="shared" si="4"/>
        <v>1</v>
      </c>
      <c r="AC102" s="70">
        <f t="shared" si="4"/>
        <v>1</v>
      </c>
      <c r="AH102" s="59" t="b">
        <f t="shared" si="5"/>
        <v>0</v>
      </c>
    </row>
    <row r="103" spans="1:34" ht="32.25" customHeight="1" x14ac:dyDescent="0.3">
      <c r="A103" s="183"/>
      <c r="B103" s="470" t="s">
        <v>179</v>
      </c>
      <c r="C103" s="471"/>
      <c r="D103" s="472"/>
      <c r="E103" s="466"/>
      <c r="F103" s="464"/>
      <c r="G103" s="464"/>
      <c r="H103" s="465"/>
      <c r="I103" s="786"/>
      <c r="J103" s="786"/>
      <c r="K103" s="786"/>
      <c r="L103" s="786"/>
      <c r="M103" s="786"/>
      <c r="N103" s="787"/>
      <c r="O103" s="183"/>
      <c r="P103" s="246"/>
      <c r="Q103" s="481"/>
      <c r="R103" s="481"/>
      <c r="S103" s="481"/>
      <c r="T103" s="481"/>
      <c r="U103" s="481"/>
      <c r="V103" s="481"/>
      <c r="W103" s="481"/>
      <c r="X103" s="482"/>
      <c r="Y103" s="68"/>
      <c r="Z103" s="68"/>
      <c r="AA103" s="70">
        <f t="shared" si="6"/>
        <v>1</v>
      </c>
      <c r="AB103" s="70">
        <f t="shared" si="4"/>
        <v>1</v>
      </c>
      <c r="AC103" s="70">
        <f t="shared" si="4"/>
        <v>1</v>
      </c>
      <c r="AH103" s="59" t="b">
        <f t="shared" si="5"/>
        <v>0</v>
      </c>
    </row>
    <row r="104" spans="1:34" ht="32.25" customHeight="1" x14ac:dyDescent="0.3">
      <c r="A104" s="183"/>
      <c r="B104" s="470" t="s">
        <v>179</v>
      </c>
      <c r="C104" s="471"/>
      <c r="D104" s="472"/>
      <c r="E104" s="466"/>
      <c r="F104" s="464"/>
      <c r="G104" s="464"/>
      <c r="H104" s="465"/>
      <c r="I104" s="786"/>
      <c r="J104" s="786"/>
      <c r="K104" s="786"/>
      <c r="L104" s="786"/>
      <c r="M104" s="786"/>
      <c r="N104" s="787"/>
      <c r="O104" s="183"/>
      <c r="P104" s="246"/>
      <c r="Q104" s="481"/>
      <c r="R104" s="481"/>
      <c r="S104" s="481"/>
      <c r="T104" s="481"/>
      <c r="U104" s="481"/>
      <c r="V104" s="481"/>
      <c r="W104" s="481"/>
      <c r="X104" s="482"/>
      <c r="Y104" s="68"/>
      <c r="Z104" s="68"/>
      <c r="AA104" s="70">
        <f t="shared" si="6"/>
        <v>1</v>
      </c>
      <c r="AB104" s="70">
        <f t="shared" si="4"/>
        <v>1</v>
      </c>
      <c r="AC104" s="70">
        <f t="shared" si="4"/>
        <v>1</v>
      </c>
      <c r="AH104" s="59" t="b">
        <f t="shared" si="5"/>
        <v>0</v>
      </c>
    </row>
    <row r="105" spans="1:34" ht="32.25" customHeight="1" x14ac:dyDescent="0.3">
      <c r="A105" s="183"/>
      <c r="B105" s="470" t="s">
        <v>179</v>
      </c>
      <c r="C105" s="471"/>
      <c r="D105" s="472"/>
      <c r="E105" s="466"/>
      <c r="F105" s="464"/>
      <c r="G105" s="464"/>
      <c r="H105" s="465"/>
      <c r="I105" s="786"/>
      <c r="J105" s="786"/>
      <c r="K105" s="786"/>
      <c r="L105" s="786"/>
      <c r="M105" s="786"/>
      <c r="N105" s="787"/>
      <c r="O105" s="183"/>
      <c r="P105" s="246"/>
      <c r="Q105" s="481"/>
      <c r="R105" s="481"/>
      <c r="S105" s="481"/>
      <c r="T105" s="481"/>
      <c r="U105" s="481"/>
      <c r="V105" s="481"/>
      <c r="W105" s="481"/>
      <c r="X105" s="482"/>
      <c r="Y105" s="68"/>
      <c r="Z105" s="68"/>
      <c r="AA105" s="70">
        <f t="shared" si="6"/>
        <v>1</v>
      </c>
      <c r="AB105" s="70">
        <f t="shared" si="4"/>
        <v>1</v>
      </c>
      <c r="AC105" s="70">
        <f t="shared" si="4"/>
        <v>1</v>
      </c>
      <c r="AH105" s="59" t="b">
        <f t="shared" si="5"/>
        <v>0</v>
      </c>
    </row>
    <row r="106" spans="1:34" ht="32.25" customHeight="1" x14ac:dyDescent="0.3">
      <c r="A106" s="183"/>
      <c r="B106" s="470" t="s">
        <v>179</v>
      </c>
      <c r="C106" s="471"/>
      <c r="D106" s="472"/>
      <c r="E106" s="466"/>
      <c r="F106" s="464"/>
      <c r="G106" s="464"/>
      <c r="H106" s="465"/>
      <c r="I106" s="786"/>
      <c r="J106" s="786"/>
      <c r="K106" s="786"/>
      <c r="L106" s="786"/>
      <c r="M106" s="786"/>
      <c r="N106" s="787"/>
      <c r="O106" s="183"/>
      <c r="P106" s="246"/>
      <c r="Q106" s="481"/>
      <c r="R106" s="481"/>
      <c r="S106" s="481"/>
      <c r="T106" s="481"/>
      <c r="U106" s="481"/>
      <c r="V106" s="481"/>
      <c r="W106" s="481"/>
      <c r="X106" s="482"/>
      <c r="Y106" s="68"/>
      <c r="Z106" s="68"/>
      <c r="AA106" s="70">
        <f t="shared" si="6"/>
        <v>1</v>
      </c>
      <c r="AB106" s="70">
        <f t="shared" si="4"/>
        <v>1</v>
      </c>
      <c r="AC106" s="70">
        <f t="shared" si="4"/>
        <v>1</v>
      </c>
      <c r="AH106" s="59" t="b">
        <f t="shared" si="5"/>
        <v>0</v>
      </c>
    </row>
    <row r="107" spans="1:34" ht="32.25" customHeight="1" x14ac:dyDescent="0.3">
      <c r="A107" s="183"/>
      <c r="B107" s="470" t="s">
        <v>179</v>
      </c>
      <c r="C107" s="471"/>
      <c r="D107" s="472"/>
      <c r="E107" s="466"/>
      <c r="F107" s="464"/>
      <c r="G107" s="464"/>
      <c r="H107" s="465"/>
      <c r="I107" s="786"/>
      <c r="J107" s="786"/>
      <c r="K107" s="786"/>
      <c r="L107" s="786"/>
      <c r="M107" s="786"/>
      <c r="N107" s="787"/>
      <c r="O107" s="183"/>
      <c r="P107" s="246"/>
      <c r="Q107" s="481"/>
      <c r="R107" s="481"/>
      <c r="S107" s="481"/>
      <c r="T107" s="481"/>
      <c r="U107" s="481"/>
      <c r="V107" s="481"/>
      <c r="W107" s="481"/>
      <c r="X107" s="482"/>
      <c r="Y107" s="68"/>
      <c r="Z107" s="68"/>
      <c r="AA107" s="70">
        <f t="shared" si="6"/>
        <v>1</v>
      </c>
      <c r="AB107" s="70">
        <f t="shared" si="4"/>
        <v>1</v>
      </c>
      <c r="AC107" s="70">
        <f t="shared" si="4"/>
        <v>1</v>
      </c>
      <c r="AH107" s="59" t="b">
        <f t="shared" si="5"/>
        <v>0</v>
      </c>
    </row>
    <row r="108" spans="1:34" ht="32.25" customHeight="1" x14ac:dyDescent="0.3">
      <c r="A108" s="183"/>
      <c r="B108" s="470" t="s">
        <v>179</v>
      </c>
      <c r="C108" s="471"/>
      <c r="D108" s="472"/>
      <c r="E108" s="466"/>
      <c r="F108" s="464"/>
      <c r="G108" s="464"/>
      <c r="H108" s="465"/>
      <c r="I108" s="786"/>
      <c r="J108" s="786"/>
      <c r="K108" s="786"/>
      <c r="L108" s="786"/>
      <c r="M108" s="786"/>
      <c r="N108" s="787"/>
      <c r="O108" s="183"/>
      <c r="P108" s="246"/>
      <c r="Q108" s="481"/>
      <c r="R108" s="481"/>
      <c r="S108" s="481"/>
      <c r="T108" s="481"/>
      <c r="U108" s="481"/>
      <c r="V108" s="481"/>
      <c r="W108" s="481"/>
      <c r="X108" s="482"/>
      <c r="Y108" s="68"/>
      <c r="Z108" s="68"/>
      <c r="AA108" s="70">
        <f t="shared" si="6"/>
        <v>1</v>
      </c>
      <c r="AB108" s="70">
        <f t="shared" si="4"/>
        <v>1</v>
      </c>
      <c r="AC108" s="70">
        <f t="shared" si="4"/>
        <v>1</v>
      </c>
      <c r="AH108" s="59" t="b">
        <f t="shared" si="5"/>
        <v>0</v>
      </c>
    </row>
    <row r="109" spans="1:34" ht="32.25" customHeight="1" x14ac:dyDescent="0.3">
      <c r="A109" s="183"/>
      <c r="B109" s="470" t="s">
        <v>179</v>
      </c>
      <c r="C109" s="471"/>
      <c r="D109" s="472"/>
      <c r="E109" s="466"/>
      <c r="F109" s="464"/>
      <c r="G109" s="464"/>
      <c r="H109" s="465"/>
      <c r="I109" s="786"/>
      <c r="J109" s="786"/>
      <c r="K109" s="786"/>
      <c r="L109" s="786"/>
      <c r="M109" s="786"/>
      <c r="N109" s="787"/>
      <c r="O109" s="183"/>
      <c r="P109" s="246"/>
      <c r="Q109" s="481"/>
      <c r="R109" s="481"/>
      <c r="S109" s="481"/>
      <c r="T109" s="481"/>
      <c r="U109" s="481"/>
      <c r="V109" s="481"/>
      <c r="W109" s="481"/>
      <c r="X109" s="482"/>
      <c r="Y109" s="68"/>
      <c r="Z109" s="68"/>
      <c r="AA109" s="70">
        <f t="shared" si="6"/>
        <v>1</v>
      </c>
      <c r="AB109" s="70">
        <f t="shared" si="4"/>
        <v>1</v>
      </c>
      <c r="AC109" s="70">
        <f t="shared" si="4"/>
        <v>1</v>
      </c>
      <c r="AH109" s="59" t="b">
        <f t="shared" si="5"/>
        <v>0</v>
      </c>
    </row>
    <row r="110" spans="1:34" ht="32.25" customHeight="1" x14ac:dyDescent="0.3">
      <c r="A110" s="183"/>
      <c r="B110" s="470" t="s">
        <v>179</v>
      </c>
      <c r="C110" s="471"/>
      <c r="D110" s="472"/>
      <c r="E110" s="466"/>
      <c r="F110" s="464"/>
      <c r="G110" s="464"/>
      <c r="H110" s="465"/>
      <c r="I110" s="786"/>
      <c r="J110" s="786"/>
      <c r="K110" s="786"/>
      <c r="L110" s="786"/>
      <c r="M110" s="786"/>
      <c r="N110" s="787"/>
      <c r="O110" s="183"/>
      <c r="P110" s="246"/>
      <c r="Q110" s="481"/>
      <c r="R110" s="481"/>
      <c r="S110" s="481"/>
      <c r="T110" s="481"/>
      <c r="U110" s="481"/>
      <c r="V110" s="481"/>
      <c r="W110" s="481"/>
      <c r="X110" s="482"/>
      <c r="Y110" s="68"/>
      <c r="Z110" s="68"/>
      <c r="AA110" s="70">
        <f t="shared" si="6"/>
        <v>1</v>
      </c>
      <c r="AB110" s="70">
        <f t="shared" si="4"/>
        <v>1</v>
      </c>
      <c r="AC110" s="70">
        <f t="shared" si="4"/>
        <v>1</v>
      </c>
      <c r="AH110" s="59" t="b">
        <f t="shared" si="5"/>
        <v>0</v>
      </c>
    </row>
    <row r="111" spans="1:34" ht="32.25" customHeight="1" x14ac:dyDescent="0.3">
      <c r="A111" s="183"/>
      <c r="B111" s="470" t="s">
        <v>179</v>
      </c>
      <c r="C111" s="471"/>
      <c r="D111" s="472"/>
      <c r="E111" s="466"/>
      <c r="F111" s="464"/>
      <c r="G111" s="464"/>
      <c r="H111" s="465"/>
      <c r="I111" s="786"/>
      <c r="J111" s="786"/>
      <c r="K111" s="786"/>
      <c r="L111" s="786"/>
      <c r="M111" s="786"/>
      <c r="N111" s="787"/>
      <c r="O111" s="183"/>
      <c r="P111" s="246"/>
      <c r="Q111" s="481"/>
      <c r="R111" s="481"/>
      <c r="S111" s="481"/>
      <c r="T111" s="481"/>
      <c r="U111" s="481"/>
      <c r="V111" s="481"/>
      <c r="W111" s="481"/>
      <c r="X111" s="482"/>
      <c r="Y111" s="68"/>
      <c r="Z111" s="68"/>
      <c r="AA111" s="70">
        <f t="shared" si="6"/>
        <v>1</v>
      </c>
      <c r="AB111" s="70">
        <f t="shared" si="4"/>
        <v>1</v>
      </c>
      <c r="AC111" s="70">
        <f t="shared" si="4"/>
        <v>1</v>
      </c>
      <c r="AH111" s="59" t="b">
        <f t="shared" si="5"/>
        <v>0</v>
      </c>
    </row>
    <row r="112" spans="1:34" ht="32.25" customHeight="1" x14ac:dyDescent="0.3">
      <c r="A112" s="183"/>
      <c r="B112" s="470" t="s">
        <v>179</v>
      </c>
      <c r="C112" s="471"/>
      <c r="D112" s="472"/>
      <c r="E112" s="466"/>
      <c r="F112" s="464"/>
      <c r="G112" s="464"/>
      <c r="H112" s="465"/>
      <c r="I112" s="786"/>
      <c r="J112" s="786"/>
      <c r="K112" s="786"/>
      <c r="L112" s="786"/>
      <c r="M112" s="786"/>
      <c r="N112" s="787"/>
      <c r="O112" s="183"/>
      <c r="P112" s="246"/>
      <c r="Q112" s="481"/>
      <c r="R112" s="481"/>
      <c r="S112" s="481"/>
      <c r="T112" s="481"/>
      <c r="U112" s="481"/>
      <c r="V112" s="481"/>
      <c r="W112" s="481"/>
      <c r="X112" s="482"/>
      <c r="Y112" s="68"/>
      <c r="Z112" s="68"/>
      <c r="AA112" s="70">
        <f t="shared" si="6"/>
        <v>1</v>
      </c>
      <c r="AB112" s="70">
        <f t="shared" si="4"/>
        <v>1</v>
      </c>
      <c r="AC112" s="70">
        <f t="shared" si="4"/>
        <v>1</v>
      </c>
      <c r="AH112" s="59" t="b">
        <f t="shared" si="5"/>
        <v>0</v>
      </c>
    </row>
    <row r="113" spans="1:34" ht="32.25" customHeight="1" x14ac:dyDescent="0.3">
      <c r="A113" s="183"/>
      <c r="B113" s="470" t="s">
        <v>179</v>
      </c>
      <c r="C113" s="471"/>
      <c r="D113" s="472"/>
      <c r="E113" s="466"/>
      <c r="F113" s="464"/>
      <c r="G113" s="464"/>
      <c r="H113" s="465"/>
      <c r="I113" s="786"/>
      <c r="J113" s="786"/>
      <c r="K113" s="786"/>
      <c r="L113" s="786"/>
      <c r="M113" s="786"/>
      <c r="N113" s="787"/>
      <c r="O113" s="183"/>
      <c r="P113" s="246"/>
      <c r="Q113" s="481"/>
      <c r="R113" s="481"/>
      <c r="S113" s="481"/>
      <c r="T113" s="481"/>
      <c r="U113" s="481"/>
      <c r="V113" s="481"/>
      <c r="W113" s="481"/>
      <c r="X113" s="482"/>
      <c r="Y113" s="68"/>
      <c r="Z113" s="68"/>
      <c r="AA113" s="70">
        <f t="shared" si="6"/>
        <v>1</v>
      </c>
      <c r="AB113" s="70">
        <f t="shared" ref="AB113:AC116" si="7">IF(P113="",1,0)</f>
        <v>1</v>
      </c>
      <c r="AC113" s="70">
        <f t="shared" si="7"/>
        <v>1</v>
      </c>
      <c r="AH113" s="59" t="b">
        <f t="shared" si="5"/>
        <v>0</v>
      </c>
    </row>
    <row r="114" spans="1:34" ht="32.25" customHeight="1" x14ac:dyDescent="0.3">
      <c r="A114" s="183"/>
      <c r="B114" s="470" t="s">
        <v>179</v>
      </c>
      <c r="C114" s="471"/>
      <c r="D114" s="472"/>
      <c r="E114" s="466"/>
      <c r="F114" s="464"/>
      <c r="G114" s="464"/>
      <c r="H114" s="465"/>
      <c r="I114" s="786"/>
      <c r="J114" s="786"/>
      <c r="K114" s="786"/>
      <c r="L114" s="786"/>
      <c r="M114" s="786"/>
      <c r="N114" s="787"/>
      <c r="O114" s="183"/>
      <c r="P114" s="246"/>
      <c r="Q114" s="481"/>
      <c r="R114" s="481"/>
      <c r="S114" s="481"/>
      <c r="T114" s="481"/>
      <c r="U114" s="481"/>
      <c r="V114" s="481"/>
      <c r="W114" s="481"/>
      <c r="X114" s="482"/>
      <c r="Y114" s="68"/>
      <c r="Z114" s="68"/>
      <c r="AA114" s="70">
        <f t="shared" si="6"/>
        <v>1</v>
      </c>
      <c r="AB114" s="70">
        <f t="shared" si="7"/>
        <v>1</v>
      </c>
      <c r="AC114" s="70">
        <f t="shared" si="7"/>
        <v>1</v>
      </c>
      <c r="AH114" s="59" t="b">
        <f t="shared" si="5"/>
        <v>0</v>
      </c>
    </row>
    <row r="115" spans="1:34" ht="32.25" customHeight="1" x14ac:dyDescent="0.3">
      <c r="A115" s="183"/>
      <c r="B115" s="470" t="s">
        <v>179</v>
      </c>
      <c r="C115" s="471"/>
      <c r="D115" s="472"/>
      <c r="E115" s="466"/>
      <c r="F115" s="464"/>
      <c r="G115" s="464"/>
      <c r="H115" s="465"/>
      <c r="I115" s="786"/>
      <c r="J115" s="786"/>
      <c r="K115" s="786"/>
      <c r="L115" s="786"/>
      <c r="M115" s="786"/>
      <c r="N115" s="787"/>
      <c r="O115" s="183"/>
      <c r="P115" s="246"/>
      <c r="Q115" s="481"/>
      <c r="R115" s="481"/>
      <c r="S115" s="481"/>
      <c r="T115" s="481"/>
      <c r="U115" s="481"/>
      <c r="V115" s="481"/>
      <c r="W115" s="481"/>
      <c r="X115" s="482"/>
      <c r="Y115" s="68"/>
      <c r="Z115" s="68"/>
      <c r="AA115" s="70">
        <f t="shared" si="6"/>
        <v>1</v>
      </c>
      <c r="AB115" s="70">
        <f t="shared" si="7"/>
        <v>1</v>
      </c>
      <c r="AC115" s="70">
        <f t="shared" si="7"/>
        <v>1</v>
      </c>
      <c r="AH115" s="59" t="b">
        <f t="shared" si="5"/>
        <v>0</v>
      </c>
    </row>
    <row r="116" spans="1:34" ht="32.25" customHeight="1" x14ac:dyDescent="0.3">
      <c r="A116" s="183"/>
      <c r="B116" s="470" t="s">
        <v>179</v>
      </c>
      <c r="C116" s="471"/>
      <c r="D116" s="472"/>
      <c r="E116" s="466"/>
      <c r="F116" s="464"/>
      <c r="G116" s="464"/>
      <c r="H116" s="465"/>
      <c r="I116" s="786"/>
      <c r="J116" s="786"/>
      <c r="K116" s="786"/>
      <c r="L116" s="786"/>
      <c r="M116" s="786"/>
      <c r="N116" s="787"/>
      <c r="O116" s="183"/>
      <c r="P116" s="246"/>
      <c r="Q116" s="481"/>
      <c r="R116" s="481"/>
      <c r="S116" s="481"/>
      <c r="T116" s="481"/>
      <c r="U116" s="481"/>
      <c r="V116" s="481"/>
      <c r="W116" s="481"/>
      <c r="X116" s="482"/>
      <c r="Y116" s="68"/>
      <c r="Z116" s="68"/>
      <c r="AA116" s="70">
        <f t="shared" si="6"/>
        <v>1</v>
      </c>
      <c r="AB116" s="70">
        <f t="shared" si="7"/>
        <v>1</v>
      </c>
      <c r="AC116" s="70">
        <f t="shared" si="7"/>
        <v>1</v>
      </c>
      <c r="AH116" s="59" t="b">
        <f t="shared" si="5"/>
        <v>0</v>
      </c>
    </row>
    <row r="117" spans="1:34" ht="30.75" customHeight="1" x14ac:dyDescent="0.3">
      <c r="A117" s="183"/>
      <c r="C117" s="30"/>
      <c r="D117" s="183"/>
      <c r="E117" s="183"/>
      <c r="F117" s="183"/>
      <c r="G117" s="183"/>
      <c r="H117" s="183"/>
      <c r="I117" s="183"/>
      <c r="J117" s="183"/>
      <c r="K117" s="183"/>
      <c r="L117" s="183"/>
      <c r="M117" s="183"/>
      <c r="N117" s="183"/>
      <c r="O117" s="183"/>
      <c r="P117" s="183"/>
      <c r="Q117" s="183"/>
      <c r="R117" s="183"/>
      <c r="S117" s="183"/>
      <c r="T117" s="183"/>
      <c r="U117" s="183"/>
      <c r="V117" s="183"/>
      <c r="W117" s="183"/>
      <c r="X117" s="183"/>
      <c r="Y117" s="68"/>
      <c r="Z117" s="68"/>
      <c r="AA117" s="68"/>
      <c r="AB117" s="68"/>
      <c r="AH117" s="59"/>
    </row>
    <row r="118" spans="1:34" ht="17.25" customHeight="1" x14ac:dyDescent="0.3">
      <c r="A118" s="183"/>
      <c r="B118" s="480"/>
      <c r="C118" s="480"/>
      <c r="D118" s="480"/>
      <c r="E118" s="480"/>
      <c r="F118" s="480"/>
      <c r="G118" s="480"/>
      <c r="H118" s="480"/>
      <c r="I118" s="480"/>
      <c r="J118" s="480"/>
      <c r="K118" s="183"/>
      <c r="L118" s="183"/>
      <c r="M118" s="183"/>
      <c r="N118" s="183"/>
      <c r="O118" s="183"/>
      <c r="P118" s="183"/>
      <c r="Q118" s="183"/>
      <c r="R118" s="183"/>
      <c r="S118" s="183"/>
      <c r="T118" s="183"/>
      <c r="U118" s="183"/>
      <c r="V118" s="183"/>
      <c r="W118" s="183"/>
      <c r="X118" s="183"/>
      <c r="Y118" s="68"/>
      <c r="Z118" s="68"/>
      <c r="AA118" s="68"/>
      <c r="AB118" s="68"/>
      <c r="AH118" s="59"/>
    </row>
    <row r="119" spans="1:34" ht="9" customHeight="1" x14ac:dyDescent="0.3">
      <c r="A119" s="183"/>
      <c r="C119" s="183"/>
      <c r="D119" s="183"/>
      <c r="E119" s="183"/>
      <c r="F119" s="183"/>
      <c r="G119" s="183"/>
      <c r="H119" s="183"/>
      <c r="I119" s="183"/>
      <c r="J119" s="183"/>
      <c r="K119" s="183"/>
      <c r="L119" s="183"/>
      <c r="M119" s="183"/>
      <c r="N119" s="183"/>
      <c r="O119" s="183"/>
      <c r="P119" s="183"/>
      <c r="Q119" s="183"/>
      <c r="R119" s="183"/>
      <c r="S119" s="183"/>
      <c r="T119" s="183"/>
      <c r="U119" s="183"/>
      <c r="V119" s="183"/>
      <c r="W119" s="183"/>
      <c r="X119" s="183"/>
      <c r="Y119" s="68"/>
      <c r="Z119" s="68"/>
      <c r="AA119" s="68"/>
      <c r="AB119" s="68"/>
      <c r="AH119" s="59"/>
    </row>
    <row r="120" spans="1:34" ht="18" customHeight="1" x14ac:dyDescent="0.3">
      <c r="A120" s="183"/>
      <c r="B120" s="183"/>
      <c r="C120" s="183"/>
      <c r="D120" s="183"/>
      <c r="E120" s="183"/>
      <c r="F120" s="183"/>
      <c r="G120" s="183"/>
      <c r="H120" s="183"/>
      <c r="I120" s="183"/>
      <c r="J120" s="183"/>
      <c r="K120" s="183"/>
      <c r="L120" s="183"/>
      <c r="M120" s="183"/>
      <c r="N120" s="183"/>
      <c r="O120" s="183"/>
      <c r="P120" s="183"/>
      <c r="Q120" s="183"/>
      <c r="R120" s="183"/>
      <c r="S120" s="183"/>
      <c r="T120" s="183"/>
      <c r="U120" s="183"/>
      <c r="V120" s="183"/>
      <c r="W120" s="183"/>
      <c r="X120" s="183"/>
      <c r="Y120" s="68"/>
      <c r="Z120" s="68"/>
      <c r="AA120" s="68"/>
      <c r="AB120" s="68"/>
      <c r="AH120" s="59"/>
    </row>
    <row r="121" spans="1:34" ht="18" customHeight="1" x14ac:dyDescent="0.3">
      <c r="A121" s="183"/>
      <c r="B121" s="183"/>
      <c r="C121" s="183"/>
      <c r="D121" s="183"/>
      <c r="E121" s="183"/>
      <c r="F121" s="183"/>
      <c r="G121" s="183"/>
      <c r="H121" s="183"/>
      <c r="I121" s="183"/>
      <c r="J121" s="183"/>
      <c r="K121" s="183"/>
      <c r="L121" s="183"/>
      <c r="M121" s="183"/>
      <c r="N121" s="183"/>
      <c r="O121" s="183"/>
      <c r="P121" s="183"/>
      <c r="Q121" s="183"/>
      <c r="R121" s="183"/>
      <c r="S121" s="183"/>
      <c r="T121" s="183"/>
      <c r="U121" s="183"/>
      <c r="V121" s="183"/>
      <c r="W121" s="183"/>
      <c r="X121" s="183"/>
      <c r="Y121" s="68"/>
      <c r="Z121" s="68"/>
      <c r="AA121" s="68"/>
      <c r="AB121" s="68"/>
      <c r="AH121" s="59"/>
    </row>
    <row r="122" spans="1:34" ht="9" customHeight="1" x14ac:dyDescent="0.3">
      <c r="A122" s="183"/>
      <c r="B122" s="183"/>
      <c r="C122" s="183"/>
      <c r="D122" s="183"/>
      <c r="E122" s="183"/>
      <c r="F122" s="183"/>
      <c r="G122" s="183"/>
      <c r="H122" s="183"/>
      <c r="I122" s="183"/>
      <c r="J122" s="183"/>
      <c r="K122" s="183"/>
      <c r="L122" s="183"/>
      <c r="M122" s="183"/>
      <c r="N122" s="183"/>
      <c r="O122" s="183"/>
      <c r="P122" s="183"/>
      <c r="Q122" s="183"/>
      <c r="R122" s="183"/>
      <c r="S122" s="183"/>
      <c r="T122" s="183"/>
      <c r="U122" s="183"/>
      <c r="V122" s="183"/>
      <c r="W122" s="183"/>
      <c r="X122" s="183"/>
      <c r="Y122" s="68"/>
      <c r="Z122" s="68"/>
      <c r="AA122" s="68"/>
      <c r="AB122" s="68"/>
      <c r="AH122" s="59"/>
    </row>
    <row r="123" spans="1:34" ht="10.5" customHeight="1" x14ac:dyDescent="0.3">
      <c r="A123" s="183"/>
      <c r="B123" s="183"/>
      <c r="C123" s="183"/>
      <c r="D123" s="183"/>
      <c r="E123" s="183"/>
      <c r="F123" s="183"/>
      <c r="G123" s="183"/>
      <c r="H123" s="183"/>
      <c r="I123" s="183"/>
      <c r="J123" s="183"/>
      <c r="K123" s="183"/>
      <c r="L123" s="183"/>
      <c r="M123" s="183"/>
      <c r="N123" s="183"/>
      <c r="O123" s="183"/>
      <c r="P123" s="183"/>
      <c r="Q123" s="183"/>
      <c r="R123" s="183"/>
      <c r="S123" s="183"/>
      <c r="T123" s="183"/>
      <c r="U123" s="183"/>
      <c r="V123" s="183"/>
      <c r="W123" s="183"/>
      <c r="X123" s="183"/>
      <c r="Y123" s="68"/>
      <c r="Z123" s="68"/>
      <c r="AA123" s="68"/>
      <c r="AB123" s="68"/>
      <c r="AH123" s="59"/>
    </row>
    <row r="124" spans="1:34" ht="13" x14ac:dyDescent="0.3">
      <c r="A124" s="183"/>
      <c r="B124" s="192"/>
      <c r="C124" s="192"/>
      <c r="D124" s="193"/>
      <c r="E124" s="192"/>
      <c r="F124" s="192"/>
      <c r="G124" s="10"/>
      <c r="H124" s="10"/>
      <c r="I124" s="10"/>
      <c r="J124" s="30"/>
      <c r="K124" s="220"/>
      <c r="L124" s="221"/>
      <c r="M124" s="191"/>
      <c r="N124" s="222"/>
      <c r="P124" s="26"/>
      <c r="X124" s="62"/>
      <c r="Y124" s="63"/>
      <c r="Z124" s="30"/>
      <c r="AA124" s="30"/>
    </row>
    <row r="125" spans="1:34" ht="29.25" customHeight="1" x14ac:dyDescent="0.25">
      <c r="A125" s="183"/>
      <c r="B125" s="192"/>
      <c r="C125" s="192"/>
      <c r="D125" s="193"/>
      <c r="E125" s="192"/>
      <c r="F125" s="192"/>
      <c r="G125" s="10"/>
      <c r="H125" s="510"/>
      <c r="I125" s="529"/>
      <c r="J125" s="529"/>
      <c r="K125" s="220"/>
      <c r="L125" s="755"/>
      <c r="M125" s="756"/>
      <c r="N125" s="756"/>
      <c r="P125" s="41"/>
      <c r="X125" s="62"/>
      <c r="Y125" s="63"/>
      <c r="Z125" s="30"/>
      <c r="AA125" s="30"/>
    </row>
    <row r="126" spans="1:34" ht="15.75" customHeight="1" x14ac:dyDescent="0.3">
      <c r="A126" s="227"/>
      <c r="B126" s="745" t="s">
        <v>332</v>
      </c>
      <c r="C126" s="745"/>
      <c r="D126" s="745"/>
      <c r="E126" s="746"/>
      <c r="F126" s="192"/>
      <c r="G126" s="10"/>
      <c r="H126" s="10"/>
      <c r="I126" s="10"/>
      <c r="J126" s="30"/>
      <c r="K126" s="220"/>
      <c r="L126" s="221"/>
      <c r="M126" s="366"/>
      <c r="N126" s="189"/>
      <c r="P126" s="26"/>
      <c r="X126" s="62"/>
      <c r="Y126" s="63"/>
      <c r="Z126" s="30"/>
      <c r="AA126" s="30"/>
    </row>
    <row r="127" spans="1:34" ht="99" customHeight="1" x14ac:dyDescent="0.25">
      <c r="A127" s="183"/>
      <c r="B127" s="782" t="s">
        <v>617</v>
      </c>
      <c r="C127" s="783"/>
      <c r="D127" s="748" t="s">
        <v>860</v>
      </c>
      <c r="E127" s="749"/>
      <c r="F127" s="750"/>
      <c r="G127" s="748" t="s">
        <v>668</v>
      </c>
      <c r="H127" s="749"/>
      <c r="I127" s="749"/>
      <c r="J127" s="749"/>
      <c r="K127" s="750"/>
      <c r="L127" s="368" t="str">
        <f>IF(TillDelVal=1,"","Ange poäng-värde
")</f>
        <v xml:space="preserve">Ange poäng-värde
</v>
      </c>
      <c r="M127" s="782" t="str">
        <f>IF(TillDelVal=1,"","Ange prisavdrag från totalpriset (kr)
")</f>
        <v xml:space="preserve">Ange prisavdrag från totalpriset (kr)
</v>
      </c>
      <c r="N127" s="791"/>
      <c r="P127" s="69" t="s">
        <v>143</v>
      </c>
      <c r="Q127" s="752" t="s">
        <v>71</v>
      </c>
      <c r="R127" s="753"/>
      <c r="S127" s="753"/>
      <c r="T127" s="753"/>
      <c r="U127" s="753"/>
      <c r="V127" s="753"/>
      <c r="W127" s="753"/>
      <c r="X127" s="754"/>
      <c r="Y127" s="102"/>
      <c r="Z127" s="101"/>
      <c r="AA127" s="103"/>
      <c r="AB127" s="103"/>
    </row>
    <row r="128" spans="1:34" ht="34.5" customHeight="1" x14ac:dyDescent="0.3">
      <c r="A128" s="183"/>
      <c r="B128" s="445" t="s">
        <v>179</v>
      </c>
      <c r="C128" s="446"/>
      <c r="D128" s="779"/>
      <c r="E128" s="780"/>
      <c r="F128" s="781"/>
      <c r="G128" s="779"/>
      <c r="H128" s="780"/>
      <c r="I128" s="780"/>
      <c r="J128" s="780"/>
      <c r="K128" s="781"/>
      <c r="L128" s="358"/>
      <c r="M128" s="488"/>
      <c r="N128" s="489"/>
      <c r="O128" s="68"/>
      <c r="P128" s="252"/>
      <c r="Q128" s="518"/>
      <c r="R128" s="519"/>
      <c r="S128" s="519"/>
      <c r="T128" s="519"/>
      <c r="U128" s="519"/>
      <c r="V128" s="519"/>
      <c r="W128" s="519"/>
      <c r="X128" s="520"/>
      <c r="Y128" s="68"/>
      <c r="Z128" s="68"/>
      <c r="AA128" s="70" t="b">
        <f t="shared" ref="AA128:AA137" si="8">IF(OR(LEFT(B128,4)="Välj",B128=""),TRUE,FALSE)</f>
        <v>1</v>
      </c>
      <c r="AB128" s="256" t="b">
        <f t="shared" ref="AB128:AB137" si="9">IF(AA128=FALSE,IF(P128&lt;&gt;"Ja",TRUE,FALSE),TRUE)</f>
        <v>1</v>
      </c>
      <c r="AH128" s="59" t="b">
        <f t="shared" ref="AH128:AH137" si="10">IF(AB128=AA128,FALSE,TRUE)</f>
        <v>0</v>
      </c>
    </row>
    <row r="129" spans="1:34" ht="32.25" customHeight="1" x14ac:dyDescent="0.3">
      <c r="A129" s="183"/>
      <c r="B129" s="445" t="s">
        <v>179</v>
      </c>
      <c r="C129" s="446"/>
      <c r="D129" s="779"/>
      <c r="E129" s="780"/>
      <c r="F129" s="781"/>
      <c r="G129" s="779"/>
      <c r="H129" s="780"/>
      <c r="I129" s="780"/>
      <c r="J129" s="780"/>
      <c r="K129" s="781"/>
      <c r="L129" s="358"/>
      <c r="M129" s="488"/>
      <c r="N129" s="489"/>
      <c r="O129" s="68"/>
      <c r="P129" s="252"/>
      <c r="Q129" s="518"/>
      <c r="R129" s="519"/>
      <c r="S129" s="519"/>
      <c r="T129" s="519"/>
      <c r="U129" s="519"/>
      <c r="V129" s="519"/>
      <c r="W129" s="519"/>
      <c r="X129" s="520"/>
      <c r="Y129" s="68"/>
      <c r="Z129" s="68"/>
      <c r="AA129" s="70" t="b">
        <f t="shared" si="8"/>
        <v>1</v>
      </c>
      <c r="AB129" s="256" t="b">
        <f t="shared" si="9"/>
        <v>1</v>
      </c>
      <c r="AH129" s="59" t="b">
        <f t="shared" si="10"/>
        <v>0</v>
      </c>
    </row>
    <row r="130" spans="1:34" ht="32.25" customHeight="1" x14ac:dyDescent="0.3">
      <c r="A130" s="183"/>
      <c r="B130" s="445" t="s">
        <v>179</v>
      </c>
      <c r="C130" s="446"/>
      <c r="D130" s="779"/>
      <c r="E130" s="780"/>
      <c r="F130" s="781"/>
      <c r="G130" s="779"/>
      <c r="H130" s="780"/>
      <c r="I130" s="780"/>
      <c r="J130" s="780"/>
      <c r="K130" s="781"/>
      <c r="L130" s="358"/>
      <c r="M130" s="488"/>
      <c r="N130" s="489"/>
      <c r="O130" s="68"/>
      <c r="P130" s="252"/>
      <c r="Q130" s="518"/>
      <c r="R130" s="519"/>
      <c r="S130" s="519"/>
      <c r="T130" s="519"/>
      <c r="U130" s="519"/>
      <c r="V130" s="519"/>
      <c r="W130" s="519"/>
      <c r="X130" s="520"/>
      <c r="Y130" s="68"/>
      <c r="Z130" s="68"/>
      <c r="AA130" s="70" t="b">
        <f t="shared" si="8"/>
        <v>1</v>
      </c>
      <c r="AB130" s="256" t="b">
        <f t="shared" si="9"/>
        <v>1</v>
      </c>
      <c r="AH130" s="59" t="b">
        <f t="shared" si="10"/>
        <v>0</v>
      </c>
    </row>
    <row r="131" spans="1:34" ht="32.25" customHeight="1" x14ac:dyDescent="0.3">
      <c r="A131" s="183"/>
      <c r="B131" s="445" t="s">
        <v>179</v>
      </c>
      <c r="C131" s="446"/>
      <c r="D131" s="779"/>
      <c r="E131" s="780"/>
      <c r="F131" s="781"/>
      <c r="G131" s="779"/>
      <c r="H131" s="780"/>
      <c r="I131" s="780"/>
      <c r="J131" s="780"/>
      <c r="K131" s="781"/>
      <c r="L131" s="358"/>
      <c r="M131" s="488"/>
      <c r="N131" s="489"/>
      <c r="O131" s="68"/>
      <c r="P131" s="252"/>
      <c r="Q131" s="518"/>
      <c r="R131" s="519"/>
      <c r="S131" s="519"/>
      <c r="T131" s="519"/>
      <c r="U131" s="519"/>
      <c r="V131" s="519"/>
      <c r="W131" s="519"/>
      <c r="X131" s="520"/>
      <c r="Y131" s="68"/>
      <c r="Z131" s="68"/>
      <c r="AA131" s="70" t="b">
        <f t="shared" si="8"/>
        <v>1</v>
      </c>
      <c r="AB131" s="256" t="b">
        <f t="shared" si="9"/>
        <v>1</v>
      </c>
      <c r="AH131" s="59" t="b">
        <f t="shared" si="10"/>
        <v>0</v>
      </c>
    </row>
    <row r="132" spans="1:34" ht="32.25" customHeight="1" x14ac:dyDescent="0.3">
      <c r="A132" s="183"/>
      <c r="B132" s="445" t="s">
        <v>179</v>
      </c>
      <c r="C132" s="446"/>
      <c r="D132" s="779"/>
      <c r="E132" s="780"/>
      <c r="F132" s="781"/>
      <c r="G132" s="779"/>
      <c r="H132" s="780"/>
      <c r="I132" s="780"/>
      <c r="J132" s="780"/>
      <c r="K132" s="781"/>
      <c r="L132" s="358"/>
      <c r="M132" s="488"/>
      <c r="N132" s="489"/>
      <c r="O132" s="68"/>
      <c r="P132" s="252"/>
      <c r="Q132" s="518"/>
      <c r="R132" s="519"/>
      <c r="S132" s="519"/>
      <c r="T132" s="519"/>
      <c r="U132" s="519"/>
      <c r="V132" s="519"/>
      <c r="W132" s="519"/>
      <c r="X132" s="520"/>
      <c r="Y132" s="68"/>
      <c r="Z132" s="68"/>
      <c r="AA132" s="70" t="b">
        <f t="shared" si="8"/>
        <v>1</v>
      </c>
      <c r="AB132" s="256" t="b">
        <f t="shared" si="9"/>
        <v>1</v>
      </c>
      <c r="AH132" s="59" t="b">
        <f t="shared" si="10"/>
        <v>0</v>
      </c>
    </row>
    <row r="133" spans="1:34" ht="32.25" customHeight="1" x14ac:dyDescent="0.3">
      <c r="A133" s="183"/>
      <c r="B133" s="445" t="s">
        <v>179</v>
      </c>
      <c r="C133" s="446"/>
      <c r="D133" s="779"/>
      <c r="E133" s="780"/>
      <c r="F133" s="781"/>
      <c r="G133" s="779"/>
      <c r="H133" s="780"/>
      <c r="I133" s="780"/>
      <c r="J133" s="780"/>
      <c r="K133" s="781"/>
      <c r="L133" s="358"/>
      <c r="M133" s="488"/>
      <c r="N133" s="489"/>
      <c r="O133" s="68"/>
      <c r="P133" s="252"/>
      <c r="Q133" s="518"/>
      <c r="R133" s="519"/>
      <c r="S133" s="519"/>
      <c r="T133" s="519"/>
      <c r="U133" s="519"/>
      <c r="V133" s="519"/>
      <c r="W133" s="519"/>
      <c r="X133" s="520"/>
      <c r="Y133" s="68"/>
      <c r="Z133" s="68"/>
      <c r="AA133" s="70" t="b">
        <f t="shared" si="8"/>
        <v>1</v>
      </c>
      <c r="AB133" s="256" t="b">
        <f t="shared" si="9"/>
        <v>1</v>
      </c>
      <c r="AH133" s="59" t="b">
        <f t="shared" si="10"/>
        <v>0</v>
      </c>
    </row>
    <row r="134" spans="1:34" ht="32.25" customHeight="1" x14ac:dyDescent="0.3">
      <c r="A134" s="183"/>
      <c r="B134" s="445" t="s">
        <v>179</v>
      </c>
      <c r="C134" s="446"/>
      <c r="D134" s="779"/>
      <c r="E134" s="780"/>
      <c r="F134" s="781"/>
      <c r="G134" s="779"/>
      <c r="H134" s="780"/>
      <c r="I134" s="780"/>
      <c r="J134" s="780"/>
      <c r="K134" s="781"/>
      <c r="L134" s="358"/>
      <c r="M134" s="488"/>
      <c r="N134" s="489"/>
      <c r="O134" s="203"/>
      <c r="P134" s="252"/>
      <c r="Q134" s="518"/>
      <c r="R134" s="519"/>
      <c r="S134" s="519"/>
      <c r="T134" s="519"/>
      <c r="U134" s="519"/>
      <c r="V134" s="519"/>
      <c r="W134" s="519"/>
      <c r="X134" s="520"/>
      <c r="Y134" s="68"/>
      <c r="Z134" s="68"/>
      <c r="AA134" s="70" t="b">
        <f t="shared" si="8"/>
        <v>1</v>
      </c>
      <c r="AB134" s="256" t="b">
        <f t="shared" si="9"/>
        <v>1</v>
      </c>
      <c r="AH134" s="59" t="b">
        <f t="shared" si="10"/>
        <v>0</v>
      </c>
    </row>
    <row r="135" spans="1:34" ht="32.25" customHeight="1" x14ac:dyDescent="0.3">
      <c r="A135" s="183"/>
      <c r="B135" s="445" t="s">
        <v>179</v>
      </c>
      <c r="C135" s="446"/>
      <c r="D135" s="779"/>
      <c r="E135" s="780"/>
      <c r="F135" s="781"/>
      <c r="G135" s="779"/>
      <c r="H135" s="780"/>
      <c r="I135" s="780"/>
      <c r="J135" s="780"/>
      <c r="K135" s="781"/>
      <c r="L135" s="358"/>
      <c r="M135" s="488"/>
      <c r="N135" s="489"/>
      <c r="O135" s="68"/>
      <c r="P135" s="252"/>
      <c r="Q135" s="518"/>
      <c r="R135" s="519"/>
      <c r="S135" s="519"/>
      <c r="T135" s="519"/>
      <c r="U135" s="519"/>
      <c r="V135" s="519"/>
      <c r="W135" s="519"/>
      <c r="X135" s="520"/>
      <c r="Y135" s="68"/>
      <c r="Z135" s="68"/>
      <c r="AA135" s="70" t="b">
        <f t="shared" si="8"/>
        <v>1</v>
      </c>
      <c r="AB135" s="256" t="b">
        <f t="shared" si="9"/>
        <v>1</v>
      </c>
      <c r="AH135" s="59" t="b">
        <f t="shared" si="10"/>
        <v>0</v>
      </c>
    </row>
    <row r="136" spans="1:34" ht="32.25" customHeight="1" x14ac:dyDescent="0.3">
      <c r="A136" s="183"/>
      <c r="B136" s="445" t="s">
        <v>179</v>
      </c>
      <c r="C136" s="446"/>
      <c r="D136" s="779"/>
      <c r="E136" s="780"/>
      <c r="F136" s="781"/>
      <c r="G136" s="779"/>
      <c r="H136" s="780"/>
      <c r="I136" s="780"/>
      <c r="J136" s="780"/>
      <c r="K136" s="781"/>
      <c r="L136" s="358"/>
      <c r="M136" s="488"/>
      <c r="N136" s="489"/>
      <c r="O136" s="68"/>
      <c r="P136" s="252"/>
      <c r="Q136" s="518"/>
      <c r="R136" s="519"/>
      <c r="S136" s="519"/>
      <c r="T136" s="519"/>
      <c r="U136" s="519"/>
      <c r="V136" s="519"/>
      <c r="W136" s="519"/>
      <c r="X136" s="520"/>
      <c r="Y136" s="68"/>
      <c r="Z136" s="68"/>
      <c r="AA136" s="70" t="b">
        <f t="shared" si="8"/>
        <v>1</v>
      </c>
      <c r="AB136" s="256" t="b">
        <f t="shared" si="9"/>
        <v>1</v>
      </c>
      <c r="AH136" s="59" t="b">
        <f t="shared" si="10"/>
        <v>0</v>
      </c>
    </row>
    <row r="137" spans="1:34" ht="32.25" customHeight="1" x14ac:dyDescent="0.3">
      <c r="A137" s="183"/>
      <c r="B137" s="445" t="s">
        <v>179</v>
      </c>
      <c r="C137" s="446"/>
      <c r="D137" s="779"/>
      <c r="E137" s="780"/>
      <c r="F137" s="781"/>
      <c r="G137" s="779"/>
      <c r="H137" s="780"/>
      <c r="I137" s="780"/>
      <c r="J137" s="780"/>
      <c r="K137" s="781"/>
      <c r="L137" s="358"/>
      <c r="M137" s="488"/>
      <c r="N137" s="489"/>
      <c r="O137" s="68"/>
      <c r="P137" s="252"/>
      <c r="Q137" s="518"/>
      <c r="R137" s="519"/>
      <c r="S137" s="519"/>
      <c r="T137" s="519"/>
      <c r="U137" s="519"/>
      <c r="V137" s="519"/>
      <c r="W137" s="519"/>
      <c r="X137" s="520"/>
      <c r="Y137" s="68"/>
      <c r="Z137" s="68"/>
      <c r="AA137" s="70" t="b">
        <f t="shared" si="8"/>
        <v>1</v>
      </c>
      <c r="AB137" s="256" t="b">
        <f t="shared" si="9"/>
        <v>1</v>
      </c>
      <c r="AH137" s="59" t="b">
        <f t="shared" si="10"/>
        <v>0</v>
      </c>
    </row>
    <row r="138" spans="1:34" ht="90.75" customHeight="1" x14ac:dyDescent="0.3">
      <c r="A138" s="183"/>
      <c r="B138" s="782" t="s">
        <v>664</v>
      </c>
      <c r="C138" s="783"/>
      <c r="D138" s="748" t="s">
        <v>860</v>
      </c>
      <c r="E138" s="749"/>
      <c r="F138" s="750"/>
      <c r="G138" s="748" t="s">
        <v>669</v>
      </c>
      <c r="H138" s="749"/>
      <c r="I138" s="749"/>
      <c r="J138" s="749"/>
      <c r="K138" s="750"/>
      <c r="L138" s="368" t="str">
        <f>IF(TillDelVal=1,"","Ange max poäng-värde
")</f>
        <v xml:space="preserve">Ange max poäng-värde
</v>
      </c>
      <c r="M138" s="782" t="str">
        <f>IF(TillDelVal=1,"","Ange max prisavdrag från totalpriset (kr)
")</f>
        <v xml:space="preserve">Ange max prisavdrag från totalpriset (kr)
</v>
      </c>
      <c r="N138" s="791"/>
      <c r="P138" s="249" t="s">
        <v>667</v>
      </c>
      <c r="Q138" s="766" t="s">
        <v>666</v>
      </c>
      <c r="R138" s="767"/>
      <c r="S138" s="768"/>
      <c r="T138" s="766" t="s">
        <v>671</v>
      </c>
      <c r="U138" s="767"/>
      <c r="V138" s="767"/>
      <c r="W138" s="767"/>
      <c r="X138" s="769"/>
      <c r="Y138" s="68"/>
      <c r="Z138" s="68"/>
      <c r="AA138" s="70"/>
      <c r="AB138" s="70"/>
      <c r="AC138" s="17"/>
      <c r="AH138" s="59"/>
    </row>
    <row r="139" spans="1:34" ht="32.25" customHeight="1" x14ac:dyDescent="0.3">
      <c r="A139" s="183"/>
      <c r="B139" s="445" t="s">
        <v>179</v>
      </c>
      <c r="C139" s="446"/>
      <c r="D139" s="779"/>
      <c r="E139" s="780"/>
      <c r="F139" s="781"/>
      <c r="G139" s="779"/>
      <c r="H139" s="780"/>
      <c r="I139" s="780"/>
      <c r="J139" s="780"/>
      <c r="K139" s="781"/>
      <c r="L139" s="358"/>
      <c r="M139" s="488"/>
      <c r="N139" s="489"/>
      <c r="O139" s="68"/>
      <c r="P139" s="251"/>
      <c r="Q139" s="442"/>
      <c r="R139" s="523"/>
      <c r="S139" s="524"/>
      <c r="T139" s="566"/>
      <c r="U139" s="567"/>
      <c r="V139" s="567"/>
      <c r="W139" s="567"/>
      <c r="X139" s="568"/>
      <c r="Y139" s="68"/>
      <c r="Z139" s="68"/>
      <c r="AA139" s="70" t="b">
        <f t="shared" ref="AA139:AA148" si="11">IF(OR(LEFT(B139,4)="Välj",B139=""),TRUE,FALSE)</f>
        <v>1</v>
      </c>
      <c r="AB139" s="256" t="b">
        <f>IF(AA139=FALSE,IF(P139="",TRUE,FALSE),TRUE)</f>
        <v>1</v>
      </c>
      <c r="AH139" s="59" t="b">
        <f t="shared" ref="AH139:AH148" si="12">IF(AB139=AA139,FALSE,TRUE)</f>
        <v>0</v>
      </c>
    </row>
    <row r="140" spans="1:34" ht="32.25" customHeight="1" x14ac:dyDescent="0.3">
      <c r="A140" s="183"/>
      <c r="B140" s="445" t="s">
        <v>179</v>
      </c>
      <c r="C140" s="446"/>
      <c r="D140" s="779"/>
      <c r="E140" s="780"/>
      <c r="F140" s="781"/>
      <c r="G140" s="779"/>
      <c r="H140" s="780"/>
      <c r="I140" s="780"/>
      <c r="J140" s="780"/>
      <c r="K140" s="781"/>
      <c r="L140" s="358"/>
      <c r="M140" s="488"/>
      <c r="N140" s="489"/>
      <c r="O140" s="68"/>
      <c r="P140" s="251"/>
      <c r="Q140" s="442"/>
      <c r="R140" s="523"/>
      <c r="S140" s="524"/>
      <c r="T140" s="566"/>
      <c r="U140" s="567"/>
      <c r="V140" s="567"/>
      <c r="W140" s="567"/>
      <c r="X140" s="568"/>
      <c r="Y140" s="68"/>
      <c r="Z140" s="68"/>
      <c r="AA140" s="70" t="b">
        <f t="shared" si="11"/>
        <v>1</v>
      </c>
      <c r="AB140" s="256" t="b">
        <f t="shared" ref="AB140:AB148" si="13">IF(AA140=FALSE,IF(P140="",TRUE,FALSE),TRUE)</f>
        <v>1</v>
      </c>
      <c r="AH140" s="59" t="b">
        <f t="shared" si="12"/>
        <v>0</v>
      </c>
    </row>
    <row r="141" spans="1:34" ht="32.25" customHeight="1" x14ac:dyDescent="0.3">
      <c r="A141" s="183"/>
      <c r="B141" s="445" t="s">
        <v>179</v>
      </c>
      <c r="C141" s="446"/>
      <c r="D141" s="779"/>
      <c r="E141" s="780"/>
      <c r="F141" s="781"/>
      <c r="G141" s="779"/>
      <c r="H141" s="780"/>
      <c r="I141" s="780"/>
      <c r="J141" s="780"/>
      <c r="K141" s="781"/>
      <c r="L141" s="358"/>
      <c r="M141" s="488"/>
      <c r="N141" s="489"/>
      <c r="O141" s="68"/>
      <c r="P141" s="251"/>
      <c r="Q141" s="442"/>
      <c r="R141" s="523"/>
      <c r="S141" s="524"/>
      <c r="T141" s="566"/>
      <c r="U141" s="567"/>
      <c r="V141" s="567"/>
      <c r="W141" s="567"/>
      <c r="X141" s="568"/>
      <c r="Y141" s="68"/>
      <c r="Z141" s="68"/>
      <c r="AA141" s="70" t="b">
        <f t="shared" si="11"/>
        <v>1</v>
      </c>
      <c r="AB141" s="256" t="b">
        <f t="shared" si="13"/>
        <v>1</v>
      </c>
      <c r="AH141" s="59" t="b">
        <f t="shared" si="12"/>
        <v>0</v>
      </c>
    </row>
    <row r="142" spans="1:34" ht="32.25" customHeight="1" x14ac:dyDescent="0.3">
      <c r="A142" s="183"/>
      <c r="B142" s="445" t="s">
        <v>179</v>
      </c>
      <c r="C142" s="446"/>
      <c r="D142" s="779"/>
      <c r="E142" s="780"/>
      <c r="F142" s="781"/>
      <c r="G142" s="779"/>
      <c r="H142" s="780"/>
      <c r="I142" s="780"/>
      <c r="J142" s="780"/>
      <c r="K142" s="781"/>
      <c r="L142" s="358"/>
      <c r="M142" s="488"/>
      <c r="N142" s="489"/>
      <c r="O142" s="203"/>
      <c r="P142" s="251"/>
      <c r="Q142" s="442"/>
      <c r="R142" s="523"/>
      <c r="S142" s="524"/>
      <c r="T142" s="566"/>
      <c r="U142" s="567"/>
      <c r="V142" s="567"/>
      <c r="W142" s="567"/>
      <c r="X142" s="568"/>
      <c r="Y142" s="68"/>
      <c r="Z142" s="68"/>
      <c r="AA142" s="70" t="b">
        <f t="shared" si="11"/>
        <v>1</v>
      </c>
      <c r="AB142" s="256" t="b">
        <f t="shared" si="13"/>
        <v>1</v>
      </c>
      <c r="AH142" s="59" t="b">
        <f t="shared" si="12"/>
        <v>0</v>
      </c>
    </row>
    <row r="143" spans="1:34" ht="32.25" customHeight="1" x14ac:dyDescent="0.3">
      <c r="A143" s="183"/>
      <c r="B143" s="445" t="s">
        <v>179</v>
      </c>
      <c r="C143" s="446"/>
      <c r="D143" s="779"/>
      <c r="E143" s="780"/>
      <c r="F143" s="781"/>
      <c r="G143" s="779"/>
      <c r="H143" s="780"/>
      <c r="I143" s="780"/>
      <c r="J143" s="780"/>
      <c r="K143" s="781"/>
      <c r="L143" s="358"/>
      <c r="M143" s="488"/>
      <c r="N143" s="489"/>
      <c r="O143" s="68"/>
      <c r="P143" s="251"/>
      <c r="Q143" s="442"/>
      <c r="R143" s="523"/>
      <c r="S143" s="524"/>
      <c r="T143" s="566"/>
      <c r="U143" s="567"/>
      <c r="V143" s="567"/>
      <c r="W143" s="567"/>
      <c r="X143" s="568"/>
      <c r="Y143" s="68"/>
      <c r="Z143" s="68"/>
      <c r="AA143" s="70" t="b">
        <f t="shared" si="11"/>
        <v>1</v>
      </c>
      <c r="AB143" s="256" t="b">
        <f t="shared" si="13"/>
        <v>1</v>
      </c>
      <c r="AH143" s="59" t="b">
        <f t="shared" si="12"/>
        <v>0</v>
      </c>
    </row>
    <row r="144" spans="1:34" ht="32.25" customHeight="1" x14ac:dyDescent="0.3">
      <c r="A144" s="183"/>
      <c r="B144" s="445" t="s">
        <v>179</v>
      </c>
      <c r="C144" s="446"/>
      <c r="D144" s="779"/>
      <c r="E144" s="780"/>
      <c r="F144" s="781"/>
      <c r="G144" s="779"/>
      <c r="H144" s="780"/>
      <c r="I144" s="780"/>
      <c r="J144" s="780"/>
      <c r="K144" s="781"/>
      <c r="L144" s="358"/>
      <c r="M144" s="488"/>
      <c r="N144" s="489"/>
      <c r="O144" s="68"/>
      <c r="P144" s="251"/>
      <c r="Q144" s="442"/>
      <c r="R144" s="523"/>
      <c r="S144" s="524"/>
      <c r="T144" s="566"/>
      <c r="U144" s="567"/>
      <c r="V144" s="567"/>
      <c r="W144" s="567"/>
      <c r="X144" s="568"/>
      <c r="Y144" s="68"/>
      <c r="Z144" s="68"/>
      <c r="AA144" s="70" t="b">
        <f t="shared" si="11"/>
        <v>1</v>
      </c>
      <c r="AB144" s="256" t="b">
        <f t="shared" si="13"/>
        <v>1</v>
      </c>
      <c r="AH144" s="59" t="b">
        <f t="shared" si="12"/>
        <v>0</v>
      </c>
    </row>
    <row r="145" spans="1:46" ht="32.25" customHeight="1" x14ac:dyDescent="0.3">
      <c r="A145" s="183"/>
      <c r="B145" s="445" t="s">
        <v>179</v>
      </c>
      <c r="C145" s="446"/>
      <c r="D145" s="779"/>
      <c r="E145" s="780"/>
      <c r="F145" s="781"/>
      <c r="G145" s="779"/>
      <c r="H145" s="780"/>
      <c r="I145" s="780"/>
      <c r="J145" s="780"/>
      <c r="K145" s="781"/>
      <c r="L145" s="358"/>
      <c r="M145" s="488"/>
      <c r="N145" s="489"/>
      <c r="O145" s="68"/>
      <c r="P145" s="251"/>
      <c r="Q145" s="442"/>
      <c r="R145" s="523"/>
      <c r="S145" s="524"/>
      <c r="T145" s="566"/>
      <c r="U145" s="567"/>
      <c r="V145" s="567"/>
      <c r="W145" s="567"/>
      <c r="X145" s="568"/>
      <c r="Y145" s="68"/>
      <c r="Z145" s="68"/>
      <c r="AA145" s="70" t="b">
        <f t="shared" si="11"/>
        <v>1</v>
      </c>
      <c r="AB145" s="256" t="b">
        <f t="shared" si="13"/>
        <v>1</v>
      </c>
      <c r="AH145" s="59" t="b">
        <f t="shared" si="12"/>
        <v>0</v>
      </c>
    </row>
    <row r="146" spans="1:46" ht="32.25" customHeight="1" x14ac:dyDescent="0.3">
      <c r="A146" s="183"/>
      <c r="B146" s="445" t="s">
        <v>179</v>
      </c>
      <c r="C146" s="446"/>
      <c r="D146" s="779"/>
      <c r="E146" s="780"/>
      <c r="F146" s="781"/>
      <c r="G146" s="779"/>
      <c r="H146" s="780"/>
      <c r="I146" s="780"/>
      <c r="J146" s="780"/>
      <c r="K146" s="781"/>
      <c r="L146" s="358"/>
      <c r="M146" s="488"/>
      <c r="N146" s="489"/>
      <c r="O146" s="68"/>
      <c r="P146" s="251"/>
      <c r="Q146" s="442"/>
      <c r="R146" s="523"/>
      <c r="S146" s="524"/>
      <c r="T146" s="566"/>
      <c r="U146" s="567"/>
      <c r="V146" s="567"/>
      <c r="W146" s="567"/>
      <c r="X146" s="568"/>
      <c r="Y146" s="68"/>
      <c r="Z146" s="68"/>
      <c r="AA146" s="70" t="b">
        <f t="shared" si="11"/>
        <v>1</v>
      </c>
      <c r="AB146" s="256" t="b">
        <f t="shared" si="13"/>
        <v>1</v>
      </c>
      <c r="AH146" s="59" t="b">
        <f t="shared" si="12"/>
        <v>0</v>
      </c>
    </row>
    <row r="147" spans="1:46" ht="32.25" customHeight="1" x14ac:dyDescent="0.3">
      <c r="A147" s="183"/>
      <c r="B147" s="445" t="s">
        <v>179</v>
      </c>
      <c r="C147" s="446"/>
      <c r="D147" s="779"/>
      <c r="E147" s="780"/>
      <c r="F147" s="781"/>
      <c r="G147" s="779"/>
      <c r="H147" s="780"/>
      <c r="I147" s="780"/>
      <c r="J147" s="780"/>
      <c r="K147" s="781"/>
      <c r="L147" s="358"/>
      <c r="M147" s="488"/>
      <c r="N147" s="489"/>
      <c r="O147" s="68"/>
      <c r="P147" s="251"/>
      <c r="Q147" s="442"/>
      <c r="R147" s="523"/>
      <c r="S147" s="524"/>
      <c r="T147" s="566"/>
      <c r="U147" s="567"/>
      <c r="V147" s="567"/>
      <c r="W147" s="567"/>
      <c r="X147" s="568"/>
      <c r="Y147" s="68"/>
      <c r="Z147" s="68"/>
      <c r="AA147" s="70" t="b">
        <f t="shared" si="11"/>
        <v>1</v>
      </c>
      <c r="AB147" s="256" t="b">
        <f t="shared" si="13"/>
        <v>1</v>
      </c>
      <c r="AH147" s="59" t="b">
        <f t="shared" si="12"/>
        <v>0</v>
      </c>
    </row>
    <row r="148" spans="1:46" ht="32.25" customHeight="1" x14ac:dyDescent="0.3">
      <c r="A148" s="183"/>
      <c r="B148" s="445" t="s">
        <v>179</v>
      </c>
      <c r="C148" s="446"/>
      <c r="D148" s="779"/>
      <c r="E148" s="780"/>
      <c r="F148" s="781"/>
      <c r="G148" s="779"/>
      <c r="H148" s="780"/>
      <c r="I148" s="780"/>
      <c r="J148" s="780"/>
      <c r="K148" s="781"/>
      <c r="L148" s="358"/>
      <c r="M148" s="488"/>
      <c r="N148" s="489"/>
      <c r="O148" s="181"/>
      <c r="P148" s="251"/>
      <c r="Q148" s="442"/>
      <c r="R148" s="523"/>
      <c r="S148" s="524"/>
      <c r="T148" s="566"/>
      <c r="U148" s="567"/>
      <c r="V148" s="567"/>
      <c r="W148" s="567"/>
      <c r="X148" s="568"/>
      <c r="Y148" s="68"/>
      <c r="Z148" s="68"/>
      <c r="AA148" s="70" t="b">
        <f t="shared" si="11"/>
        <v>1</v>
      </c>
      <c r="AB148" s="256" t="b">
        <f t="shared" si="13"/>
        <v>1</v>
      </c>
      <c r="AH148" s="59" t="b">
        <f t="shared" si="12"/>
        <v>0</v>
      </c>
    </row>
    <row r="149" spans="1:46" ht="6.75" customHeight="1" x14ac:dyDescent="0.3">
      <c r="A149" s="185">
        <v>1</v>
      </c>
      <c r="AA149" s="68"/>
      <c r="AB149" s="68"/>
      <c r="AH149" s="59"/>
    </row>
    <row r="150" spans="1:46" ht="54.75" customHeight="1" x14ac:dyDescent="0.3">
      <c r="A150" s="183">
        <v>1</v>
      </c>
      <c r="B150" s="41"/>
      <c r="D150" s="30"/>
      <c r="E150" s="30"/>
      <c r="F150" s="30"/>
      <c r="G150" s="30"/>
      <c r="H150" s="30"/>
      <c r="I150" s="30"/>
      <c r="J150" s="30"/>
      <c r="M150" s="540" t="str">
        <f>IF(UtvarderingsVal="Alt2","","Max prisavdrag för uppfyllda bör-krav")</f>
        <v>Max prisavdrag för uppfyllda bör-krav</v>
      </c>
      <c r="N150" s="541"/>
      <c r="P150" s="30"/>
      <c r="Q150" s="30"/>
      <c r="R150" s="30"/>
      <c r="S150" s="30"/>
      <c r="T150" s="30"/>
      <c r="U150" s="30"/>
      <c r="V150" s="30"/>
      <c r="W150" s="62"/>
      <c r="X150" s="63"/>
      <c r="Y150" s="30"/>
      <c r="Z150" s="30"/>
      <c r="AA150" s="68"/>
      <c r="AB150" s="68"/>
      <c r="AH150" s="59"/>
    </row>
    <row r="151" spans="1:46" ht="27" customHeight="1" x14ac:dyDescent="0.3">
      <c r="A151" s="183">
        <v>1</v>
      </c>
      <c r="B151" s="525"/>
      <c r="C151" s="539"/>
      <c r="F151" s="30"/>
      <c r="G151" s="70"/>
      <c r="H151" s="30"/>
      <c r="I151" s="30"/>
      <c r="J151" s="30"/>
      <c r="K151" s="108"/>
      <c r="M151" s="553">
        <f>IF(UtvarderingsVal="Alt2","",SUM(M128:N148))</f>
        <v>0</v>
      </c>
      <c r="N151" s="554"/>
      <c r="P151" s="30"/>
      <c r="Q151" s="30"/>
      <c r="R151" s="525"/>
      <c r="S151" s="539"/>
      <c r="T151" s="556" t="str">
        <f>IF(UtvarderingsVal="Alt2","","Totalt erhållet prisavdrag:")</f>
        <v>Totalt erhållet prisavdrag:</v>
      </c>
      <c r="U151" s="557"/>
      <c r="V151" s="521">
        <f>IFERROR(IF(UtvarderingsVal="Alt2","",SUMIF(P128:P137,"Ja",M128:N137))+SUM(P139:P148),"")</f>
        <v>0</v>
      </c>
      <c r="W151" s="522"/>
      <c r="X151" s="91"/>
      <c r="Y151" s="63"/>
      <c r="Z151" s="68"/>
      <c r="AA151" s="68"/>
      <c r="AB151" s="68"/>
      <c r="AH151" s="59"/>
    </row>
    <row r="152" spans="1:46" ht="14" x14ac:dyDescent="0.3">
      <c r="A152" s="183"/>
      <c r="B152" s="30"/>
      <c r="C152" s="30"/>
      <c r="D152" s="30"/>
      <c r="E152" s="30"/>
      <c r="F152" s="30"/>
      <c r="G152" s="30"/>
      <c r="H152" s="30"/>
      <c r="I152" s="30"/>
      <c r="J152" s="30"/>
      <c r="M152" s="555"/>
      <c r="N152" s="555"/>
      <c r="P152" s="30"/>
      <c r="Q152" s="30"/>
      <c r="R152" s="30"/>
      <c r="S152" s="30"/>
      <c r="T152" s="30"/>
      <c r="U152" s="30"/>
      <c r="V152" s="30"/>
      <c r="W152" s="30"/>
      <c r="X152" s="62"/>
      <c r="Y152" s="63"/>
      <c r="Z152" s="30"/>
      <c r="AA152" s="68"/>
      <c r="AB152" s="68"/>
      <c r="AH152" s="59"/>
    </row>
    <row r="153" spans="1:46" ht="21" hidden="1" customHeight="1" x14ac:dyDescent="0.3">
      <c r="C153" s="89"/>
      <c r="D153" s="89"/>
      <c r="E153" s="87"/>
      <c r="F153" s="87"/>
      <c r="G153" s="87"/>
      <c r="H153" s="87"/>
      <c r="I153" s="90"/>
      <c r="J153" s="7"/>
      <c r="P153" s="46"/>
      <c r="R153" s="7"/>
      <c r="S153" s="7"/>
      <c r="T153" s="41"/>
      <c r="U153" s="7"/>
      <c r="V153" s="49"/>
      <c r="W153" s="47"/>
      <c r="X153" s="30"/>
      <c r="Y153" s="30"/>
      <c r="Z153" s="30"/>
      <c r="AA153" s="68"/>
      <c r="AB153" s="68"/>
      <c r="AH153" s="59"/>
      <c r="AI153" s="52"/>
      <c r="AJ153" s="52"/>
      <c r="AK153" s="52"/>
      <c r="AL153" s="52"/>
      <c r="AM153" s="52"/>
      <c r="AN153" s="52"/>
      <c r="AO153" s="52"/>
      <c r="AP153" s="52"/>
      <c r="AQ153" s="52"/>
      <c r="AR153" s="52"/>
      <c r="AS153" s="52"/>
      <c r="AT153" s="52"/>
    </row>
    <row r="154" spans="1:46" ht="7.5" customHeight="1" x14ac:dyDescent="0.3">
      <c r="B154" s="89"/>
      <c r="C154" s="89"/>
      <c r="D154" s="89"/>
      <c r="E154" s="51"/>
      <c r="F154" s="51"/>
      <c r="G154" s="51"/>
      <c r="H154" s="51"/>
      <c r="J154" s="7"/>
      <c r="P154" s="46"/>
      <c r="R154" s="7"/>
      <c r="S154" s="7"/>
      <c r="T154" s="41"/>
      <c r="U154" s="7"/>
      <c r="V154" s="49"/>
      <c r="W154" s="47"/>
      <c r="X154" s="30"/>
      <c r="Y154" s="30"/>
      <c r="Z154" s="30"/>
      <c r="AA154" s="68"/>
      <c r="AB154" s="68"/>
      <c r="AH154" s="59"/>
      <c r="AI154" s="52"/>
      <c r="AJ154" s="52"/>
      <c r="AK154" s="52"/>
      <c r="AL154" s="52"/>
      <c r="AM154" s="52"/>
      <c r="AN154" s="52"/>
      <c r="AO154" s="52"/>
      <c r="AP154" s="52"/>
      <c r="AQ154" s="52"/>
      <c r="AR154" s="52"/>
      <c r="AS154" s="52"/>
      <c r="AT154" s="52"/>
    </row>
    <row r="155" spans="1:46" ht="23.25" hidden="1" customHeight="1" x14ac:dyDescent="0.25">
      <c r="A155" s="185" t="s">
        <v>131</v>
      </c>
      <c r="B155" s="147" t="s">
        <v>345</v>
      </c>
      <c r="C155" s="148"/>
      <c r="D155" s="149"/>
      <c r="E155" s="140"/>
      <c r="F155" s="150"/>
      <c r="G155" s="150"/>
      <c r="H155" s="150"/>
      <c r="I155" s="140"/>
      <c r="J155" s="142"/>
      <c r="K155" s="140"/>
      <c r="L155" s="141"/>
      <c r="M155" s="140"/>
      <c r="N155" s="151"/>
      <c r="P155" s="537" t="s">
        <v>101</v>
      </c>
      <c r="Q155" s="493"/>
      <c r="R155" s="535" t="s">
        <v>91</v>
      </c>
      <c r="S155" s="526" t="s">
        <v>615</v>
      </c>
      <c r="T155" s="527"/>
      <c r="U155" s="527"/>
      <c r="V155" s="527"/>
      <c r="W155" s="527"/>
      <c r="X155" s="493"/>
      <c r="Y155" s="91"/>
      <c r="Z155" s="30"/>
      <c r="AA155" s="30"/>
      <c r="AB155" s="30"/>
      <c r="AH155" s="52"/>
      <c r="AI155" s="52"/>
      <c r="AJ155" s="52"/>
      <c r="AK155" s="52"/>
      <c r="AL155" s="52"/>
      <c r="AM155" s="52"/>
      <c r="AN155" s="52"/>
      <c r="AO155" s="52"/>
      <c r="AP155" s="52"/>
      <c r="AQ155" s="52"/>
      <c r="AR155" s="52"/>
      <c r="AS155" s="52"/>
      <c r="AT155" s="52"/>
    </row>
    <row r="156" spans="1:46" ht="27" hidden="1" customHeight="1" x14ac:dyDescent="0.25">
      <c r="A156" s="185" t="s">
        <v>131</v>
      </c>
      <c r="B156" s="152" t="s">
        <v>105</v>
      </c>
      <c r="J156" s="7"/>
      <c r="N156" s="153"/>
      <c r="P156" s="528"/>
      <c r="Q156" s="513"/>
      <c r="R156" s="536"/>
      <c r="S156" s="528"/>
      <c r="T156" s="529"/>
      <c r="U156" s="529"/>
      <c r="V156" s="529"/>
      <c r="W156" s="529"/>
      <c r="X156" s="513"/>
      <c r="Y156" s="91"/>
      <c r="Z156" s="30"/>
      <c r="AA156" s="30"/>
      <c r="AB156" s="30"/>
      <c r="AH156" s="52"/>
      <c r="AI156" s="52"/>
      <c r="AJ156" s="52"/>
      <c r="AK156" s="52"/>
      <c r="AL156" s="52"/>
      <c r="AM156" s="52"/>
      <c r="AN156" s="52"/>
      <c r="AO156" s="52"/>
      <c r="AP156" s="52"/>
      <c r="AQ156" s="52"/>
      <c r="AR156" s="52"/>
      <c r="AS156" s="52"/>
      <c r="AT156" s="52"/>
    </row>
    <row r="157" spans="1:46" ht="66" hidden="1" customHeight="1" x14ac:dyDescent="0.35">
      <c r="A157" s="185" t="s">
        <v>131</v>
      </c>
      <c r="B157" s="178" t="s">
        <v>72</v>
      </c>
      <c r="J157" s="7"/>
      <c r="N157" s="153"/>
      <c r="P157" s="528"/>
      <c r="Q157" s="513"/>
      <c r="R157" s="536"/>
      <c r="S157" s="528"/>
      <c r="T157" s="529"/>
      <c r="U157" s="529"/>
      <c r="V157" s="529"/>
      <c r="W157" s="529"/>
      <c r="X157" s="513"/>
      <c r="Y157" s="91"/>
      <c r="Z157" s="30"/>
      <c r="AA157" s="30"/>
      <c r="AB157" s="30"/>
      <c r="AH157" s="52"/>
      <c r="AI157" s="52"/>
      <c r="AJ157" s="52"/>
      <c r="AK157" s="52"/>
      <c r="AL157" s="52"/>
      <c r="AM157" s="52"/>
      <c r="AN157" s="52"/>
      <c r="AO157" s="52"/>
      <c r="AP157" s="52"/>
      <c r="AQ157" s="52"/>
      <c r="AR157" s="52"/>
      <c r="AS157" s="52"/>
      <c r="AT157" s="52"/>
    </row>
    <row r="158" spans="1:46" ht="20.25" hidden="1" customHeight="1" x14ac:dyDescent="0.3">
      <c r="A158" s="185" t="s">
        <v>131</v>
      </c>
      <c r="B158" s="152" t="s">
        <v>104</v>
      </c>
      <c r="J158" s="165" t="s">
        <v>84</v>
      </c>
      <c r="N158" s="154"/>
      <c r="P158" s="179"/>
      <c r="Q158" s="550" t="s">
        <v>88</v>
      </c>
      <c r="R158" s="562" t="s">
        <v>85</v>
      </c>
      <c r="S158" s="558" t="s">
        <v>86</v>
      </c>
      <c r="T158" s="559"/>
      <c r="U158" s="558" t="s">
        <v>87</v>
      </c>
      <c r="V158" s="559"/>
      <c r="W158" s="530" t="s">
        <v>129</v>
      </c>
      <c r="X158" s="531"/>
      <c r="Y158" s="29"/>
      <c r="Z158" s="29"/>
      <c r="AD158" s="10"/>
      <c r="AE158" s="78"/>
      <c r="AH158" s="52"/>
      <c r="AI158" s="52"/>
      <c r="AJ158" s="52"/>
      <c r="AK158" s="52"/>
      <c r="AL158" s="52"/>
      <c r="AM158" s="52"/>
      <c r="AN158" s="52"/>
      <c r="AO158" s="52"/>
      <c r="AP158" s="52"/>
      <c r="AQ158" s="52"/>
      <c r="AR158" s="52"/>
      <c r="AS158" s="52"/>
      <c r="AT158" s="52"/>
    </row>
    <row r="159" spans="1:46" ht="21.75" hidden="1" customHeight="1" x14ac:dyDescent="0.3">
      <c r="A159" s="185" t="s">
        <v>131</v>
      </c>
      <c r="B159" s="166" t="s">
        <v>92</v>
      </c>
      <c r="C159" s="167"/>
      <c r="D159" s="168"/>
      <c r="E159" s="169"/>
      <c r="F159" s="170"/>
      <c r="G159" s="170"/>
      <c r="H159" s="171"/>
      <c r="I159" s="172" t="s">
        <v>128</v>
      </c>
      <c r="J159" s="201">
        <v>1</v>
      </c>
      <c r="L159" s="534"/>
      <c r="M159" s="534"/>
      <c r="N159" s="154"/>
      <c r="P159" s="180" t="s">
        <v>100</v>
      </c>
      <c r="Q159" s="551"/>
      <c r="R159" s="563"/>
      <c r="S159" s="560"/>
      <c r="T159" s="561"/>
      <c r="U159" s="560"/>
      <c r="V159" s="561"/>
      <c r="W159" s="532"/>
      <c r="X159" s="533"/>
      <c r="Y159" s="29"/>
      <c r="Z159" s="29"/>
      <c r="AD159" s="10"/>
      <c r="AE159" s="30"/>
      <c r="AH159" s="52"/>
      <c r="AI159" s="52"/>
      <c r="AJ159" s="52"/>
      <c r="AK159" s="52"/>
      <c r="AL159" s="52"/>
      <c r="AM159" s="52"/>
      <c r="AN159" s="52"/>
      <c r="AO159" s="52"/>
      <c r="AP159" s="52"/>
      <c r="AQ159" s="52"/>
      <c r="AR159" s="52"/>
      <c r="AS159" s="52"/>
      <c r="AT159" s="52"/>
    </row>
    <row r="160" spans="1:46" ht="21.75" hidden="1" customHeight="1" x14ac:dyDescent="0.3">
      <c r="A160" s="185" t="s">
        <v>131</v>
      </c>
      <c r="B160" s="166" t="s">
        <v>96</v>
      </c>
      <c r="C160" s="169"/>
      <c r="D160" s="173"/>
      <c r="E160" s="169"/>
      <c r="F160" s="170"/>
      <c r="G160" s="170"/>
      <c r="H160" s="171"/>
      <c r="I160" s="172" t="s">
        <v>146</v>
      </c>
      <c r="J160" s="201">
        <v>0</v>
      </c>
      <c r="K160" s="247"/>
      <c r="L160" s="552"/>
      <c r="M160" s="552"/>
      <c r="N160" s="248"/>
      <c r="P160" s="161">
        <f>X70</f>
        <v>0</v>
      </c>
      <c r="Q160" s="162">
        <f>J159</f>
        <v>1</v>
      </c>
      <c r="R160" s="202"/>
      <c r="S160" s="548">
        <f>IFERROR(R160/P160*100,0)</f>
        <v>0</v>
      </c>
      <c r="T160" s="549"/>
      <c r="U160" s="486">
        <f>IFERROR(S160*Q160,"")</f>
        <v>0</v>
      </c>
      <c r="V160" s="487"/>
      <c r="W160" s="542" t="str">
        <f>IFERROR(SUM(U160+U162),"")</f>
        <v/>
      </c>
      <c r="X160" s="543"/>
      <c r="Y160" s="29"/>
      <c r="Z160" s="29"/>
      <c r="AD160" s="10"/>
      <c r="AE160" s="48"/>
      <c r="AH160" s="52"/>
      <c r="AI160" s="52"/>
      <c r="AJ160" s="52"/>
      <c r="AK160" s="52"/>
      <c r="AL160" s="52"/>
      <c r="AM160" s="52"/>
      <c r="AN160" s="52"/>
      <c r="AO160" s="52"/>
      <c r="AP160" s="52"/>
      <c r="AQ160" s="52"/>
      <c r="AR160" s="52"/>
      <c r="AS160" s="52"/>
      <c r="AT160" s="52"/>
    </row>
    <row r="161" spans="1:46" ht="29.25" hidden="1" customHeight="1" x14ac:dyDescent="0.25">
      <c r="A161" s="185" t="s">
        <v>131</v>
      </c>
      <c r="B161" s="720" t="s">
        <v>44</v>
      </c>
      <c r="C161" s="721"/>
      <c r="D161" s="722"/>
      <c r="E161" s="169"/>
      <c r="F161" s="174"/>
      <c r="G161" s="174"/>
      <c r="H161" s="175"/>
      <c r="I161" s="176" t="s">
        <v>45</v>
      </c>
      <c r="J161" s="177">
        <f>J160+J159</f>
        <v>1</v>
      </c>
      <c r="L161" s="94"/>
      <c r="M161" s="94"/>
      <c r="N161" s="155"/>
      <c r="P161" s="110" t="s">
        <v>93</v>
      </c>
      <c r="Q161" s="111"/>
      <c r="R161" s="112"/>
      <c r="S161" s="616"/>
      <c r="T161" s="617"/>
      <c r="U161" s="608"/>
      <c r="V161" s="609"/>
      <c r="W161" s="544"/>
      <c r="X161" s="545"/>
      <c r="Y161" s="29"/>
      <c r="Z161" s="29"/>
      <c r="AD161" s="10"/>
      <c r="AE161" s="30"/>
      <c r="AH161" s="52"/>
      <c r="AI161" s="52"/>
      <c r="AJ161" s="52"/>
      <c r="AK161" s="52"/>
      <c r="AL161" s="52"/>
      <c r="AM161" s="52"/>
      <c r="AN161" s="52"/>
      <c r="AO161" s="52"/>
      <c r="AP161" s="52"/>
      <c r="AQ161" s="52"/>
      <c r="AR161" s="52"/>
      <c r="AS161" s="52"/>
      <c r="AT161" s="52"/>
    </row>
    <row r="162" spans="1:46" ht="27.75" hidden="1" customHeight="1" x14ac:dyDescent="0.25">
      <c r="A162" s="185" t="s">
        <v>131</v>
      </c>
      <c r="B162" s="156"/>
      <c r="C162" s="157"/>
      <c r="D162" s="157"/>
      <c r="E162" s="157"/>
      <c r="F162" s="157"/>
      <c r="G162" s="157"/>
      <c r="H162" s="157"/>
      <c r="I162" s="157"/>
      <c r="J162" s="158"/>
      <c r="K162" s="159"/>
      <c r="L162" s="159"/>
      <c r="M162" s="159"/>
      <c r="N162" s="160"/>
      <c r="P162" s="163">
        <f>Q151</f>
        <v>0</v>
      </c>
      <c r="Q162" s="162">
        <f>J160</f>
        <v>0</v>
      </c>
      <c r="R162" s="164"/>
      <c r="S162" s="564"/>
      <c r="T162" s="565"/>
      <c r="U162" s="486" t="str">
        <f>IFERROR(((P162/L151)*100)*Q162,"")</f>
        <v/>
      </c>
      <c r="V162" s="487"/>
      <c r="W162" s="546"/>
      <c r="X162" s="547"/>
      <c r="Y162" s="29"/>
      <c r="Z162" s="29"/>
      <c r="AD162" s="10"/>
      <c r="AE162" s="48"/>
      <c r="AH162" s="52"/>
      <c r="AI162" s="52"/>
      <c r="AJ162" s="52"/>
      <c r="AK162" s="52"/>
      <c r="AL162" s="52"/>
      <c r="AM162" s="52"/>
      <c r="AN162" s="52"/>
      <c r="AO162" s="52"/>
      <c r="AP162" s="52"/>
      <c r="AQ162" s="52"/>
      <c r="AR162" s="52"/>
      <c r="AS162" s="52"/>
      <c r="AT162" s="52"/>
    </row>
    <row r="163" spans="1:46" ht="8.25" hidden="1" customHeight="1" x14ac:dyDescent="0.25">
      <c r="A163" s="185" t="s">
        <v>131</v>
      </c>
      <c r="J163" s="7"/>
      <c r="L163" s="79"/>
      <c r="M163" s="79"/>
      <c r="N163" s="79"/>
      <c r="P163" s="57"/>
      <c r="R163" s="57"/>
      <c r="S163" s="510"/>
      <c r="T163" s="510"/>
      <c r="U163" s="510"/>
      <c r="V163" s="510"/>
      <c r="W163" s="29"/>
      <c r="Y163" s="29"/>
      <c r="Z163" s="29"/>
      <c r="AD163" s="10"/>
      <c r="AE163" s="30"/>
      <c r="AH163" s="52"/>
      <c r="AI163" s="52"/>
      <c r="AJ163" s="52"/>
      <c r="AK163" s="52"/>
      <c r="AL163" s="52"/>
      <c r="AM163" s="52"/>
      <c r="AN163" s="52"/>
      <c r="AO163" s="52"/>
      <c r="AP163" s="52"/>
      <c r="AQ163" s="52"/>
      <c r="AR163" s="52"/>
      <c r="AS163" s="52"/>
      <c r="AT163" s="52"/>
    </row>
    <row r="164" spans="1:46" ht="8.25" customHeight="1" x14ac:dyDescent="0.25">
      <c r="A164" s="185" t="s">
        <v>131</v>
      </c>
      <c r="J164" s="7"/>
      <c r="L164" s="79"/>
      <c r="M164" s="79"/>
      <c r="N164" s="79"/>
      <c r="P164" s="57"/>
      <c r="R164" s="57"/>
      <c r="S164" s="10"/>
      <c r="T164" s="10"/>
      <c r="U164" s="10"/>
      <c r="V164" s="10"/>
      <c r="W164" s="29"/>
      <c r="Y164" s="29"/>
      <c r="Z164" s="29"/>
      <c r="AD164" s="10"/>
      <c r="AE164" s="30"/>
      <c r="AH164" s="52"/>
      <c r="AI164" s="52"/>
      <c r="AJ164" s="52"/>
      <c r="AK164" s="52"/>
      <c r="AL164" s="52"/>
      <c r="AM164" s="52"/>
      <c r="AN164" s="52"/>
      <c r="AO164" s="52"/>
      <c r="AP164" s="52"/>
      <c r="AQ164" s="52"/>
      <c r="AR164" s="52"/>
      <c r="AS164" s="52"/>
      <c r="AT164" s="52"/>
    </row>
    <row r="165" spans="1:46" ht="7.5" customHeight="1" x14ac:dyDescent="0.35">
      <c r="B165" s="74"/>
      <c r="C165" s="74"/>
      <c r="D165" s="74"/>
      <c r="E165" s="74"/>
      <c r="F165" s="74"/>
      <c r="G165" s="74"/>
      <c r="H165" s="74"/>
      <c r="I165" s="74"/>
      <c r="S165" s="30"/>
      <c r="T165" s="30"/>
      <c r="U165" s="30"/>
      <c r="V165" s="77"/>
      <c r="W165" s="77"/>
      <c r="X165" s="77"/>
      <c r="Y165" s="77"/>
      <c r="Z165" s="47"/>
    </row>
    <row r="166" spans="1:46" ht="29.25" customHeight="1" x14ac:dyDescent="0.25">
      <c r="A166" s="185" t="s">
        <v>132</v>
      </c>
      <c r="B166" s="139" t="s">
        <v>346</v>
      </c>
      <c r="C166" s="140"/>
      <c r="D166" s="140"/>
      <c r="E166" s="140"/>
      <c r="F166" s="140"/>
      <c r="G166" s="140"/>
      <c r="H166" s="140"/>
      <c r="I166" s="140"/>
      <c r="J166" s="140"/>
      <c r="K166" s="141"/>
      <c r="L166" s="140"/>
      <c r="M166" s="140"/>
      <c r="N166" s="151"/>
      <c r="P166" s="492" t="s">
        <v>103</v>
      </c>
      <c r="Q166" s="493"/>
      <c r="R166" s="492" t="s">
        <v>102</v>
      </c>
      <c r="S166" s="493"/>
    </row>
    <row r="167" spans="1:46" customFormat="1" ht="21.75" customHeight="1" x14ac:dyDescent="0.25">
      <c r="A167" s="185" t="s">
        <v>132</v>
      </c>
      <c r="B167" s="494" t="s">
        <v>147</v>
      </c>
      <c r="C167" s="495"/>
      <c r="D167" s="495"/>
      <c r="E167" s="495"/>
      <c r="F167" s="495"/>
      <c r="G167" s="495"/>
      <c r="H167" s="495"/>
      <c r="I167" s="495"/>
      <c r="J167" s="495"/>
      <c r="K167" s="495"/>
      <c r="L167" s="495"/>
      <c r="M167" s="495"/>
      <c r="N167" s="496"/>
      <c r="P167" s="95">
        <f>V151</f>
        <v>0</v>
      </c>
      <c r="Q167" s="81"/>
      <c r="R167" s="95">
        <f>X70-P167</f>
        <v>0</v>
      </c>
      <c r="S167" s="81"/>
    </row>
    <row r="168" spans="1:46" x14ac:dyDescent="0.25">
      <c r="A168" s="185" t="s">
        <v>132</v>
      </c>
      <c r="B168" s="497"/>
      <c r="C168" s="495"/>
      <c r="D168" s="495"/>
      <c r="E168" s="495"/>
      <c r="F168" s="495"/>
      <c r="G168" s="495"/>
      <c r="H168" s="495"/>
      <c r="I168" s="495"/>
      <c r="J168" s="495"/>
      <c r="K168" s="495"/>
      <c r="L168" s="495"/>
      <c r="M168" s="495"/>
      <c r="N168" s="496"/>
      <c r="P168" s="83"/>
      <c r="Q168" s="82"/>
      <c r="R168" s="512" t="s">
        <v>135</v>
      </c>
      <c r="S168" s="513"/>
      <c r="T168" s="30"/>
      <c r="U168" s="30"/>
      <c r="X168" s="30"/>
      <c r="Y168" s="30"/>
      <c r="Z168" s="30"/>
      <c r="AA168" s="30"/>
      <c r="AB168" s="30"/>
      <c r="AC168" s="30"/>
      <c r="AD168" s="30"/>
      <c r="AE168" s="30"/>
      <c r="AF168" s="30"/>
      <c r="AG168" s="30"/>
    </row>
    <row r="169" spans="1:46" x14ac:dyDescent="0.25">
      <c r="A169" s="185" t="s">
        <v>132</v>
      </c>
      <c r="B169" s="498"/>
      <c r="C169" s="499"/>
      <c r="D169" s="499"/>
      <c r="E169" s="499"/>
      <c r="F169" s="499"/>
      <c r="G169" s="499"/>
      <c r="H169" s="499"/>
      <c r="I169" s="499"/>
      <c r="J169" s="499"/>
      <c r="K169" s="499"/>
      <c r="L169" s="499"/>
      <c r="M169" s="499"/>
      <c r="N169" s="500"/>
      <c r="P169" s="84"/>
      <c r="Q169" s="85"/>
      <c r="R169" s="514"/>
      <c r="S169" s="515"/>
      <c r="T169" s="30"/>
      <c r="U169" s="30"/>
      <c r="V169" s="50"/>
      <c r="Z169" s="525"/>
      <c r="AA169" s="525"/>
      <c r="AB169" s="525"/>
      <c r="AC169" s="30"/>
      <c r="AE169" s="30"/>
      <c r="AF169" s="30"/>
      <c r="AG169" s="30"/>
    </row>
    <row r="170" spans="1:46" ht="23.25" customHeight="1" x14ac:dyDescent="0.25">
      <c r="A170" s="185" t="s">
        <v>132</v>
      </c>
      <c r="J170" s="7"/>
      <c r="L170" s="79"/>
      <c r="M170" s="79"/>
      <c r="N170" s="79"/>
      <c r="P170" s="57"/>
      <c r="R170" s="57"/>
      <c r="S170" s="10"/>
      <c r="T170" s="10"/>
      <c r="U170" s="10"/>
      <c r="V170" s="10"/>
      <c r="W170" s="29"/>
      <c r="Y170" s="29"/>
      <c r="Z170" s="29"/>
      <c r="AD170" s="10"/>
      <c r="AE170" s="30"/>
      <c r="AH170" s="52"/>
      <c r="AI170" s="52"/>
      <c r="AJ170" s="52"/>
      <c r="AK170" s="52"/>
      <c r="AL170" s="52"/>
      <c r="AM170" s="52"/>
      <c r="AN170" s="52"/>
      <c r="AO170" s="52"/>
      <c r="AP170" s="52"/>
      <c r="AQ170" s="52"/>
      <c r="AR170" s="52"/>
      <c r="AS170" s="52"/>
      <c r="AT170" s="52"/>
    </row>
    <row r="171" spans="1:46" ht="9" customHeight="1" x14ac:dyDescent="0.25">
      <c r="J171" s="7"/>
      <c r="L171" s="79"/>
      <c r="M171" s="79"/>
      <c r="N171" s="79"/>
      <c r="P171" s="57"/>
      <c r="R171" s="57"/>
      <c r="S171" s="10"/>
      <c r="T171" s="10"/>
      <c r="U171" s="10"/>
      <c r="V171" s="10"/>
      <c r="W171" s="29"/>
      <c r="Y171" s="29"/>
      <c r="Z171" s="29"/>
      <c r="AD171" s="10"/>
      <c r="AE171" s="30"/>
      <c r="AH171" s="52"/>
      <c r="AI171" s="52"/>
      <c r="AJ171" s="52"/>
      <c r="AK171" s="52"/>
      <c r="AL171" s="52"/>
      <c r="AM171" s="52"/>
      <c r="AN171" s="52"/>
      <c r="AO171" s="52"/>
      <c r="AP171" s="52"/>
      <c r="AQ171" s="52"/>
      <c r="AR171" s="52"/>
      <c r="AS171" s="52"/>
      <c r="AT171" s="52"/>
    </row>
    <row r="172" spans="1:46" ht="23.25" hidden="1" customHeight="1" collapsed="1" x14ac:dyDescent="0.25">
      <c r="A172" s="185" t="s">
        <v>133</v>
      </c>
      <c r="B172" s="139" t="s">
        <v>347</v>
      </c>
      <c r="C172" s="140"/>
      <c r="D172" s="140"/>
      <c r="E172" s="140"/>
      <c r="F172" s="141"/>
      <c r="G172" s="140"/>
      <c r="H172" s="140"/>
      <c r="I172" s="140"/>
      <c r="J172" s="142"/>
      <c r="K172" s="140"/>
      <c r="L172" s="143"/>
      <c r="M172" s="143"/>
      <c r="N172" s="144"/>
      <c r="P172" s="57"/>
      <c r="R172" s="57"/>
      <c r="S172" s="10"/>
      <c r="T172" s="10"/>
      <c r="U172" s="10"/>
      <c r="V172" s="10"/>
      <c r="W172" s="29"/>
      <c r="Y172" s="29"/>
      <c r="Z172" s="29"/>
      <c r="AD172" s="10"/>
      <c r="AE172" s="30"/>
      <c r="AH172" s="52"/>
      <c r="AI172" s="52"/>
      <c r="AJ172" s="52"/>
      <c r="AK172" s="52"/>
      <c r="AL172" s="52"/>
      <c r="AM172" s="52"/>
      <c r="AN172" s="52"/>
      <c r="AO172" s="52"/>
      <c r="AP172" s="52"/>
      <c r="AQ172" s="52"/>
      <c r="AR172" s="52"/>
      <c r="AS172" s="52"/>
      <c r="AT172" s="52"/>
    </row>
    <row r="173" spans="1:46" ht="9.75" hidden="1" customHeight="1" x14ac:dyDescent="0.25">
      <c r="A173" s="185" t="s">
        <v>133</v>
      </c>
      <c r="B173" s="145"/>
      <c r="J173" s="7"/>
      <c r="L173" s="79"/>
      <c r="M173" s="79"/>
      <c r="N173" s="146"/>
      <c r="P173" s="57"/>
      <c r="R173" s="57"/>
      <c r="S173" s="10"/>
      <c r="T173" s="10"/>
      <c r="U173" s="10"/>
      <c r="V173" s="10"/>
      <c r="W173" s="29"/>
      <c r="Y173" s="29"/>
      <c r="Z173" s="29"/>
      <c r="AD173" s="10"/>
      <c r="AE173" s="30"/>
      <c r="AH173" s="52"/>
      <c r="AI173" s="52"/>
      <c r="AJ173" s="52"/>
      <c r="AK173" s="52"/>
      <c r="AL173" s="52"/>
      <c r="AM173" s="52"/>
      <c r="AN173" s="52"/>
      <c r="AO173" s="52"/>
      <c r="AP173" s="52"/>
      <c r="AQ173" s="52"/>
      <c r="AR173" s="52"/>
      <c r="AS173" s="52"/>
      <c r="AT173" s="52"/>
    </row>
    <row r="174" spans="1:46" ht="20.25" hidden="1" customHeight="1" x14ac:dyDescent="0.25">
      <c r="A174" s="185" t="s">
        <v>133</v>
      </c>
      <c r="B174" s="498" t="s">
        <v>106</v>
      </c>
      <c r="C174" s="499"/>
      <c r="D174" s="499"/>
      <c r="E174" s="499"/>
      <c r="F174" s="499"/>
      <c r="G174" s="499"/>
      <c r="H174" s="499"/>
      <c r="I174" s="499"/>
      <c r="J174" s="499"/>
      <c r="K174" s="499"/>
      <c r="L174" s="499"/>
      <c r="M174" s="499"/>
      <c r="N174" s="500"/>
      <c r="P174" s="66"/>
      <c r="Q174" s="67"/>
      <c r="R174" s="65"/>
      <c r="S174" s="511"/>
      <c r="T174" s="511"/>
      <c r="U174" s="511"/>
      <c r="V174" s="511"/>
      <c r="W174" s="29"/>
      <c r="AD174" s="10"/>
      <c r="AE174" s="48"/>
      <c r="AH174" s="52"/>
      <c r="AI174" s="52"/>
      <c r="AJ174" s="52"/>
      <c r="AK174" s="52"/>
      <c r="AL174" s="52"/>
      <c r="AM174" s="52"/>
      <c r="AN174" s="52"/>
      <c r="AO174" s="52"/>
      <c r="AP174" s="52"/>
      <c r="AQ174" s="52"/>
      <c r="AR174" s="52"/>
      <c r="AS174" s="52"/>
      <c r="AT174" s="52"/>
    </row>
    <row r="175" spans="1:46" ht="19.5" hidden="1" customHeight="1" x14ac:dyDescent="0.25">
      <c r="A175" s="185" t="s">
        <v>133</v>
      </c>
      <c r="B175" s="734"/>
      <c r="C175" s="735"/>
      <c r="D175" s="735"/>
      <c r="E175" s="735"/>
      <c r="F175" s="735"/>
      <c r="G175" s="735"/>
      <c r="H175" s="735"/>
      <c r="I175" s="735"/>
      <c r="J175" s="735"/>
      <c r="K175" s="735"/>
      <c r="L175" s="735"/>
      <c r="M175" s="735"/>
      <c r="N175" s="736"/>
      <c r="P175" s="57"/>
      <c r="U175" s="495"/>
      <c r="V175" s="495"/>
      <c r="W175" s="29"/>
      <c r="AD175" s="10"/>
      <c r="AH175" s="52"/>
      <c r="AI175" s="52"/>
      <c r="AJ175" s="52"/>
      <c r="AK175" s="52"/>
      <c r="AL175" s="52"/>
      <c r="AM175" s="52"/>
      <c r="AN175" s="52"/>
      <c r="AO175" s="52"/>
      <c r="AP175" s="52"/>
      <c r="AQ175" s="52"/>
      <c r="AR175" s="52"/>
      <c r="AS175" s="52"/>
      <c r="AT175" s="52"/>
    </row>
    <row r="176" spans="1:46" ht="18" hidden="1" customHeight="1" x14ac:dyDescent="0.25">
      <c r="A176" s="185" t="s">
        <v>133</v>
      </c>
      <c r="B176" s="737"/>
      <c r="C176" s="735"/>
      <c r="D176" s="735"/>
      <c r="E176" s="735"/>
      <c r="F176" s="735"/>
      <c r="G176" s="735"/>
      <c r="H176" s="735"/>
      <c r="I176" s="735"/>
      <c r="J176" s="735"/>
      <c r="K176" s="735"/>
      <c r="L176" s="735"/>
      <c r="M176" s="735"/>
      <c r="N176" s="736"/>
      <c r="P176" s="66"/>
      <c r="Q176" s="67"/>
      <c r="R176" s="65"/>
      <c r="S176" s="511"/>
      <c r="T176" s="511"/>
      <c r="U176" s="511"/>
      <c r="V176" s="511"/>
      <c r="W176" s="10"/>
      <c r="AD176" s="10"/>
      <c r="AE176" s="51"/>
      <c r="AH176" s="52"/>
      <c r="AI176" s="52"/>
      <c r="AJ176" s="52"/>
      <c r="AK176" s="52"/>
      <c r="AL176" s="52"/>
      <c r="AM176" s="52"/>
      <c r="AN176" s="52"/>
      <c r="AO176" s="52"/>
      <c r="AP176" s="52"/>
      <c r="AQ176" s="52"/>
      <c r="AR176" s="52"/>
      <c r="AS176" s="52"/>
      <c r="AT176" s="52"/>
    </row>
    <row r="177" spans="1:46" ht="19.5" hidden="1" customHeight="1" x14ac:dyDescent="0.25">
      <c r="A177" s="185" t="s">
        <v>133</v>
      </c>
      <c r="B177" s="737"/>
      <c r="C177" s="735"/>
      <c r="D177" s="735"/>
      <c r="E177" s="735"/>
      <c r="F177" s="735"/>
      <c r="G177" s="735"/>
      <c r="H177" s="735"/>
      <c r="I177" s="735"/>
      <c r="J177" s="735"/>
      <c r="K177" s="735"/>
      <c r="L177" s="735"/>
      <c r="M177" s="735"/>
      <c r="N177" s="736"/>
      <c r="P177" s="57"/>
      <c r="R177" s="57"/>
      <c r="S177" s="510"/>
      <c r="T177" s="510"/>
      <c r="U177" s="510"/>
      <c r="V177" s="510"/>
      <c r="W177" s="51"/>
      <c r="AD177" s="51"/>
      <c r="AE177" s="51"/>
      <c r="AH177" s="52"/>
      <c r="AI177" s="52"/>
      <c r="AJ177" s="52"/>
      <c r="AK177" s="52"/>
      <c r="AL177" s="52"/>
      <c r="AM177" s="52"/>
      <c r="AN177" s="52"/>
      <c r="AO177" s="52"/>
      <c r="AP177" s="52"/>
      <c r="AQ177" s="52"/>
      <c r="AR177" s="52"/>
      <c r="AS177" s="52"/>
      <c r="AT177" s="52"/>
    </row>
    <row r="178" spans="1:46" ht="12.75" hidden="1" customHeight="1" x14ac:dyDescent="0.25">
      <c r="A178" s="185" t="s">
        <v>133</v>
      </c>
      <c r="B178" s="737"/>
      <c r="C178" s="735"/>
      <c r="D178" s="735"/>
      <c r="E178" s="735"/>
      <c r="F178" s="735"/>
      <c r="G178" s="735"/>
      <c r="H178" s="735"/>
      <c r="I178" s="735"/>
      <c r="J178" s="735"/>
      <c r="K178" s="735"/>
      <c r="L178" s="735"/>
      <c r="M178" s="735"/>
      <c r="N178" s="736"/>
      <c r="P178" s="66"/>
      <c r="Q178" s="67"/>
      <c r="R178" s="607"/>
      <c r="S178" s="607"/>
      <c r="T178" s="607"/>
      <c r="AH178" s="52"/>
      <c r="AI178" s="52"/>
      <c r="AJ178" s="52"/>
      <c r="AK178" s="52"/>
      <c r="AL178" s="52"/>
      <c r="AM178" s="52"/>
      <c r="AN178" s="52"/>
      <c r="AO178" s="52"/>
      <c r="AP178" s="52"/>
      <c r="AQ178" s="52"/>
      <c r="AR178" s="52"/>
      <c r="AS178" s="52"/>
      <c r="AT178" s="52"/>
    </row>
    <row r="179" spans="1:46" ht="15.75" hidden="1" customHeight="1" x14ac:dyDescent="0.25">
      <c r="A179" s="185" t="s">
        <v>133</v>
      </c>
      <c r="B179" s="737"/>
      <c r="C179" s="735"/>
      <c r="D179" s="735"/>
      <c r="E179" s="735"/>
      <c r="F179" s="735"/>
      <c r="G179" s="735"/>
      <c r="H179" s="735"/>
      <c r="I179" s="735"/>
      <c r="J179" s="735"/>
      <c r="K179" s="735"/>
      <c r="L179" s="735"/>
      <c r="M179" s="735"/>
      <c r="N179" s="736"/>
      <c r="P179" s="57"/>
      <c r="R179" s="607"/>
      <c r="S179" s="607"/>
      <c r="T179" s="607"/>
      <c r="AH179" s="52"/>
      <c r="AI179" s="52"/>
      <c r="AJ179" s="52"/>
      <c r="AK179" s="52"/>
      <c r="AL179" s="52"/>
      <c r="AM179" s="52"/>
      <c r="AN179" s="52"/>
      <c r="AO179" s="52"/>
      <c r="AP179" s="52"/>
      <c r="AQ179" s="52"/>
      <c r="AR179" s="52"/>
      <c r="AS179" s="52"/>
      <c r="AT179" s="52"/>
    </row>
    <row r="180" spans="1:46" ht="18" hidden="1" customHeight="1" x14ac:dyDescent="0.25">
      <c r="A180" s="185" t="s">
        <v>133</v>
      </c>
      <c r="B180" s="737"/>
      <c r="C180" s="735"/>
      <c r="D180" s="735"/>
      <c r="E180" s="735"/>
      <c r="F180" s="735"/>
      <c r="G180" s="735"/>
      <c r="H180" s="735"/>
      <c r="I180" s="735"/>
      <c r="J180" s="735"/>
      <c r="K180" s="735"/>
      <c r="L180" s="735"/>
      <c r="M180" s="735"/>
      <c r="N180" s="736"/>
      <c r="P180" s="66"/>
      <c r="Q180" s="67"/>
      <c r="R180" s="65"/>
      <c r="S180" s="511"/>
      <c r="T180" s="511"/>
      <c r="U180" s="511"/>
      <c r="V180" s="511"/>
      <c r="AH180" s="52"/>
      <c r="AI180" s="52"/>
      <c r="AJ180" s="52"/>
      <c r="AK180" s="52"/>
      <c r="AL180" s="52"/>
      <c r="AM180" s="52"/>
      <c r="AN180" s="52"/>
      <c r="AO180" s="52"/>
      <c r="AP180" s="52"/>
      <c r="AQ180" s="52"/>
      <c r="AR180" s="52"/>
      <c r="AS180" s="52"/>
      <c r="AT180" s="52"/>
    </row>
    <row r="181" spans="1:46" hidden="1" x14ac:dyDescent="0.25">
      <c r="A181" s="185" t="s">
        <v>133</v>
      </c>
      <c r="B181" s="738"/>
      <c r="C181" s="739"/>
      <c r="D181" s="739"/>
      <c r="E181" s="739"/>
      <c r="F181" s="739"/>
      <c r="G181" s="739"/>
      <c r="H181" s="739"/>
      <c r="I181" s="739"/>
      <c r="J181" s="739"/>
      <c r="K181" s="739"/>
      <c r="L181" s="739"/>
      <c r="M181" s="739"/>
      <c r="N181" s="740"/>
      <c r="P181" s="64"/>
      <c r="R181" s="10"/>
      <c r="U181" s="495"/>
      <c r="V181" s="495"/>
      <c r="W181" s="7"/>
      <c r="AD181" s="7"/>
      <c r="AH181" s="52"/>
      <c r="AI181" s="52"/>
      <c r="AJ181" s="52"/>
      <c r="AK181" s="52"/>
      <c r="AL181" s="52"/>
      <c r="AM181" s="52"/>
      <c r="AN181" s="52"/>
      <c r="AO181" s="52"/>
      <c r="AP181" s="52"/>
      <c r="AQ181" s="52"/>
      <c r="AR181" s="52"/>
      <c r="AS181" s="52"/>
      <c r="AT181" s="52"/>
    </row>
    <row r="182" spans="1:46" hidden="1" x14ac:dyDescent="0.25">
      <c r="B182" s="86"/>
      <c r="C182" s="86"/>
      <c r="D182" s="86"/>
      <c r="E182" s="86"/>
      <c r="F182" s="86"/>
      <c r="G182" s="86"/>
      <c r="H182" s="86"/>
      <c r="I182" s="86"/>
      <c r="J182" s="7"/>
      <c r="L182" s="80"/>
      <c r="M182" s="80"/>
      <c r="N182" s="80"/>
      <c r="P182" s="64"/>
      <c r="R182" s="10"/>
      <c r="U182" s="29"/>
      <c r="V182" s="29"/>
      <c r="W182" s="7"/>
      <c r="AD182" s="7"/>
      <c r="AH182" s="52"/>
      <c r="AI182" s="52"/>
      <c r="AJ182" s="52"/>
      <c r="AK182" s="52"/>
      <c r="AL182" s="52"/>
      <c r="AM182" s="52"/>
      <c r="AN182" s="52"/>
      <c r="AO182" s="52"/>
      <c r="AP182" s="52"/>
      <c r="AQ182" s="52"/>
      <c r="AR182" s="52"/>
      <c r="AS182" s="52"/>
      <c r="AT182" s="52"/>
    </row>
    <row r="183" spans="1:46" x14ac:dyDescent="0.25">
      <c r="B183" s="86"/>
      <c r="C183" s="86"/>
      <c r="D183" s="86"/>
      <c r="E183" s="86"/>
      <c r="F183" s="86"/>
      <c r="G183" s="86"/>
      <c r="H183" s="86"/>
      <c r="I183" s="86"/>
      <c r="J183" s="7"/>
      <c r="L183" s="80"/>
      <c r="M183" s="80"/>
      <c r="N183" s="80"/>
      <c r="P183" s="64"/>
      <c r="R183" s="10"/>
      <c r="U183" s="29"/>
      <c r="V183" s="29"/>
      <c r="W183" s="7"/>
      <c r="AD183" s="7"/>
      <c r="AH183" s="52"/>
      <c r="AI183" s="52"/>
      <c r="AJ183" s="52"/>
      <c r="AK183" s="52"/>
      <c r="AL183" s="52"/>
      <c r="AM183" s="52"/>
      <c r="AN183" s="52"/>
      <c r="AO183" s="52"/>
      <c r="AP183" s="52"/>
      <c r="AQ183" s="52"/>
      <c r="AR183" s="52"/>
      <c r="AS183" s="52"/>
      <c r="AT183" s="52"/>
    </row>
    <row r="184" spans="1:46" ht="18" x14ac:dyDescent="0.25">
      <c r="B184" s="469" t="s">
        <v>330</v>
      </c>
      <c r="C184" s="469"/>
      <c r="D184" s="469"/>
      <c r="E184" s="469"/>
      <c r="F184" s="469"/>
      <c r="H184" s="71"/>
      <c r="I184" s="71"/>
      <c r="J184" s="71"/>
      <c r="S184" s="30"/>
      <c r="T184" s="30"/>
      <c r="U184" s="30"/>
      <c r="W184" s="30"/>
    </row>
    <row r="185" spans="1:46" ht="26.25" customHeight="1" x14ac:dyDescent="0.25">
      <c r="B185" s="501" t="s">
        <v>329</v>
      </c>
      <c r="C185" s="502"/>
      <c r="D185" s="502"/>
      <c r="E185" s="502"/>
      <c r="F185" s="502"/>
      <c r="G185" s="502"/>
      <c r="H185" s="502"/>
      <c r="I185" s="502"/>
      <c r="J185" s="71"/>
      <c r="S185" s="30"/>
      <c r="T185" s="30"/>
      <c r="U185" s="30"/>
      <c r="W185" s="30"/>
    </row>
    <row r="186" spans="1:46" ht="13" x14ac:dyDescent="0.25">
      <c r="B186" s="26" t="s">
        <v>94</v>
      </c>
      <c r="H186" s="71"/>
      <c r="I186" s="71"/>
      <c r="J186" s="71"/>
      <c r="K186" s="41"/>
      <c r="P186" s="26"/>
      <c r="U186" s="30"/>
      <c r="V186" s="30"/>
      <c r="W186" s="30"/>
    </row>
    <row r="187" spans="1:46" ht="19.5" customHeight="1" x14ac:dyDescent="0.25">
      <c r="B187" s="504" t="s">
        <v>350</v>
      </c>
      <c r="C187" s="505"/>
      <c r="D187" s="505"/>
      <c r="E187" s="505"/>
      <c r="F187" s="505"/>
      <c r="G187" s="505"/>
      <c r="H187" s="505"/>
      <c r="I187" s="506"/>
      <c r="J187" s="71"/>
      <c r="K187" s="41"/>
      <c r="P187" s="503"/>
      <c r="Q187" s="503"/>
      <c r="R187" s="503"/>
      <c r="S187" s="503"/>
      <c r="T187" s="188"/>
      <c r="U187" s="30"/>
    </row>
    <row r="188" spans="1:46" ht="19.5" customHeight="1" x14ac:dyDescent="0.25">
      <c r="B188" s="507"/>
      <c r="C188" s="508"/>
      <c r="D188" s="508"/>
      <c r="E188" s="508"/>
      <c r="F188" s="508"/>
      <c r="G188" s="508"/>
      <c r="H188" s="508"/>
      <c r="I188" s="509"/>
      <c r="J188" s="71"/>
      <c r="K188" s="41"/>
      <c r="U188" s="30"/>
      <c r="AG188" s="30"/>
      <c r="AH188" s="30"/>
    </row>
    <row r="189" spans="1:46" ht="19.5" customHeight="1" x14ac:dyDescent="0.25">
      <c r="B189" s="507"/>
      <c r="C189" s="508"/>
      <c r="D189" s="508"/>
      <c r="E189" s="508"/>
      <c r="F189" s="508"/>
      <c r="G189" s="508"/>
      <c r="H189" s="508"/>
      <c r="I189" s="509"/>
      <c r="K189" s="41"/>
      <c r="U189" s="30"/>
      <c r="X189" s="479"/>
      <c r="Y189" s="479"/>
      <c r="Z189" s="479"/>
      <c r="AA189" s="479"/>
      <c r="AB189" s="479"/>
      <c r="AG189" s="30"/>
      <c r="AH189" s="30"/>
    </row>
    <row r="190" spans="1:46" ht="19.5" customHeight="1" x14ac:dyDescent="0.25">
      <c r="B190" s="490"/>
      <c r="C190" s="490"/>
      <c r="D190" s="490"/>
      <c r="E190" s="490"/>
      <c r="F190" s="490"/>
      <c r="G190" s="490"/>
      <c r="H190" s="490"/>
      <c r="I190" s="490"/>
      <c r="K190" s="41"/>
      <c r="U190" s="30"/>
      <c r="X190" s="479"/>
      <c r="Y190" s="479"/>
      <c r="Z190" s="479"/>
      <c r="AA190" s="479"/>
      <c r="AB190" s="479"/>
      <c r="AG190" s="30"/>
      <c r="AH190" s="30"/>
    </row>
    <row r="191" spans="1:46" ht="12.75" customHeight="1" x14ac:dyDescent="0.25">
      <c r="J191" s="7"/>
      <c r="P191" s="7"/>
      <c r="Q191" s="7"/>
      <c r="R191" s="7"/>
      <c r="S191" s="7"/>
      <c r="T191" s="7"/>
      <c r="U191" s="30"/>
      <c r="X191" s="479"/>
      <c r="Y191" s="479"/>
      <c r="Z191" s="479"/>
      <c r="AA191" s="479"/>
      <c r="AB191" s="479"/>
      <c r="AG191" s="30"/>
      <c r="AH191" s="30"/>
    </row>
    <row r="192" spans="1:46" ht="19.5" customHeight="1" x14ac:dyDescent="0.25">
      <c r="B192" s="26" t="s">
        <v>336</v>
      </c>
      <c r="P192" s="26"/>
      <c r="U192" s="30"/>
      <c r="X192" s="479"/>
      <c r="Y192" s="479"/>
      <c r="Z192" s="479"/>
      <c r="AA192" s="479"/>
      <c r="AB192" s="479"/>
      <c r="AG192" s="30"/>
      <c r="AH192" s="30"/>
    </row>
    <row r="193" spans="2:34" ht="19.5" customHeight="1" x14ac:dyDescent="0.25">
      <c r="B193" s="491" t="s">
        <v>145</v>
      </c>
      <c r="C193" s="491"/>
      <c r="D193" s="491"/>
      <c r="E193" s="491"/>
      <c r="F193" s="491"/>
      <c r="G193" s="491"/>
      <c r="H193" s="491"/>
      <c r="I193" s="491"/>
      <c r="P193" s="503"/>
      <c r="Q193" s="503"/>
      <c r="R193" s="503"/>
      <c r="S193" s="503"/>
      <c r="T193" s="188"/>
      <c r="U193" s="30"/>
      <c r="X193" s="479"/>
      <c r="Y193" s="479"/>
      <c r="Z193" s="479"/>
      <c r="AA193" s="479"/>
      <c r="AB193" s="479"/>
    </row>
    <row r="194" spans="2:34" ht="19.5" customHeight="1" x14ac:dyDescent="0.25">
      <c r="B194" s="490"/>
      <c r="C194" s="490"/>
      <c r="D194" s="490"/>
      <c r="E194" s="490"/>
      <c r="F194" s="490"/>
      <c r="G194" s="490"/>
      <c r="H194" s="490"/>
      <c r="I194" s="490"/>
      <c r="U194" s="30"/>
      <c r="X194" s="479"/>
      <c r="Y194" s="479"/>
      <c r="Z194" s="479"/>
      <c r="AA194" s="479"/>
      <c r="AB194" s="479"/>
      <c r="AG194" s="30"/>
      <c r="AH194" s="30"/>
    </row>
    <row r="195" spans="2:34" ht="19.5" customHeight="1" x14ac:dyDescent="0.25">
      <c r="B195" s="490"/>
      <c r="C195" s="490"/>
      <c r="D195" s="490"/>
      <c r="E195" s="490"/>
      <c r="F195" s="490"/>
      <c r="G195" s="490"/>
      <c r="H195" s="490"/>
      <c r="I195" s="490"/>
      <c r="U195" s="30"/>
      <c r="X195" s="479"/>
      <c r="Y195" s="479"/>
      <c r="Z195" s="479"/>
      <c r="AA195" s="479"/>
      <c r="AB195" s="479"/>
      <c r="AG195" s="30"/>
      <c r="AH195" s="30"/>
    </row>
    <row r="196" spans="2:34" ht="19.5" customHeight="1" x14ac:dyDescent="0.25">
      <c r="B196" s="490"/>
      <c r="C196" s="490"/>
      <c r="D196" s="490"/>
      <c r="E196" s="490"/>
      <c r="F196" s="490"/>
      <c r="G196" s="490"/>
      <c r="H196" s="490"/>
      <c r="I196" s="490"/>
      <c r="U196" s="30"/>
      <c r="X196" s="479"/>
      <c r="Y196" s="479"/>
      <c r="Z196" s="479"/>
      <c r="AA196" s="479"/>
      <c r="AB196" s="479"/>
      <c r="AG196" s="30"/>
      <c r="AH196" s="30"/>
    </row>
    <row r="197" spans="2:34" ht="19.5" customHeight="1" x14ac:dyDescent="0.25">
      <c r="U197" s="30"/>
      <c r="X197" s="479"/>
      <c r="Y197" s="479"/>
      <c r="Z197" s="479"/>
      <c r="AA197" s="479"/>
      <c r="AB197" s="479"/>
      <c r="AG197" s="30"/>
      <c r="AH197" s="30"/>
    </row>
    <row r="198" spans="2:34" ht="19.5" customHeight="1" x14ac:dyDescent="0.25">
      <c r="B198" s="26" t="s">
        <v>337</v>
      </c>
      <c r="P198" s="26"/>
      <c r="U198" s="30"/>
      <c r="X198" s="479"/>
      <c r="Y198" s="479"/>
      <c r="Z198" s="479"/>
      <c r="AA198" s="479"/>
      <c r="AB198" s="479"/>
      <c r="AG198" s="30"/>
      <c r="AH198" s="30"/>
    </row>
    <row r="199" spans="2:34" ht="19.5" customHeight="1" x14ac:dyDescent="0.25">
      <c r="B199" s="491" t="s">
        <v>338</v>
      </c>
      <c r="C199" s="491"/>
      <c r="D199" s="491"/>
      <c r="E199" s="491"/>
      <c r="F199" s="491"/>
      <c r="G199" s="491"/>
      <c r="H199" s="491"/>
      <c r="I199" s="491"/>
      <c r="P199" s="516"/>
      <c r="Q199" s="516"/>
      <c r="R199" s="516"/>
      <c r="S199" s="516"/>
      <c r="T199" s="188"/>
      <c r="U199" s="30"/>
      <c r="X199" s="479"/>
      <c r="Y199" s="479"/>
      <c r="Z199" s="479"/>
      <c r="AA199" s="479"/>
      <c r="AB199" s="479"/>
    </row>
    <row r="200" spans="2:34" ht="19.5" customHeight="1" x14ac:dyDescent="0.25">
      <c r="B200" s="490"/>
      <c r="C200" s="490"/>
      <c r="D200" s="490"/>
      <c r="E200" s="490"/>
      <c r="F200" s="490"/>
      <c r="G200" s="490"/>
      <c r="H200" s="490"/>
      <c r="I200" s="490"/>
      <c r="U200" s="30"/>
      <c r="X200" s="479"/>
      <c r="Y200" s="479"/>
      <c r="Z200" s="479"/>
      <c r="AA200" s="479"/>
      <c r="AB200" s="479"/>
      <c r="AG200" s="30"/>
      <c r="AH200" s="30"/>
    </row>
    <row r="201" spans="2:34" ht="19.5" customHeight="1" x14ac:dyDescent="0.25">
      <c r="B201" s="490"/>
      <c r="C201" s="490"/>
      <c r="D201" s="490"/>
      <c r="E201" s="490"/>
      <c r="F201" s="490"/>
      <c r="G201" s="490"/>
      <c r="H201" s="490"/>
      <c r="I201" s="490"/>
      <c r="U201" s="30"/>
      <c r="X201" s="479"/>
      <c r="Y201" s="479"/>
      <c r="Z201" s="479"/>
      <c r="AA201" s="479"/>
      <c r="AB201" s="479"/>
      <c r="AG201" s="30"/>
      <c r="AH201" s="30"/>
    </row>
    <row r="202" spans="2:34" ht="19.5" customHeight="1" x14ac:dyDescent="0.25">
      <c r="B202" s="490"/>
      <c r="C202" s="490"/>
      <c r="D202" s="490"/>
      <c r="E202" s="490"/>
      <c r="F202" s="490"/>
      <c r="G202" s="490"/>
      <c r="H202" s="490"/>
      <c r="I202" s="490"/>
      <c r="U202" s="30"/>
      <c r="X202" s="479"/>
      <c r="Y202" s="479"/>
      <c r="Z202" s="479"/>
      <c r="AA202" s="479"/>
      <c r="AB202" s="479"/>
      <c r="AG202" s="30"/>
      <c r="AH202" s="30"/>
    </row>
    <row r="203" spans="2:34" ht="19.5" customHeight="1" x14ac:dyDescent="0.25">
      <c r="B203" s="490"/>
      <c r="C203" s="490"/>
      <c r="D203" s="490"/>
      <c r="E203" s="490"/>
      <c r="F203" s="490"/>
      <c r="G203" s="490"/>
      <c r="H203" s="490"/>
      <c r="I203" s="490"/>
      <c r="U203" s="30"/>
      <c r="X203" s="479"/>
      <c r="Y203" s="479"/>
      <c r="Z203" s="479"/>
      <c r="AA203" s="479"/>
      <c r="AB203" s="479"/>
      <c r="AG203" s="30"/>
      <c r="AH203" s="30"/>
    </row>
    <row r="204" spans="2:34" ht="19.5" customHeight="1" x14ac:dyDescent="0.25">
      <c r="B204" s="490"/>
      <c r="C204" s="490"/>
      <c r="D204" s="490"/>
      <c r="E204" s="490"/>
      <c r="F204" s="490"/>
      <c r="G204" s="490"/>
      <c r="H204" s="490"/>
      <c r="I204" s="490"/>
      <c r="U204" s="30"/>
      <c r="X204" s="479"/>
      <c r="Y204" s="479"/>
      <c r="Z204" s="479"/>
      <c r="AA204" s="479"/>
      <c r="AB204" s="479"/>
      <c r="AG204" s="30"/>
      <c r="AH204" s="30"/>
    </row>
    <row r="205" spans="2:34" ht="17.25" customHeight="1" x14ac:dyDescent="0.25">
      <c r="B205" s="39"/>
      <c r="C205" s="39"/>
      <c r="D205" s="39"/>
      <c r="E205" s="39"/>
      <c r="F205" s="39"/>
      <c r="H205" s="33"/>
      <c r="I205" s="33"/>
      <c r="J205" s="33"/>
      <c r="P205" s="32"/>
      <c r="S205" s="30"/>
      <c r="T205" s="30"/>
      <c r="U205" s="30"/>
      <c r="X205" s="479"/>
      <c r="Y205" s="479"/>
      <c r="Z205" s="479"/>
      <c r="AA205" s="479"/>
      <c r="AB205" s="479"/>
      <c r="AG205" s="30"/>
      <c r="AH205" s="30"/>
    </row>
    <row r="206" spans="2:34" ht="19.5" customHeight="1" x14ac:dyDescent="0.25">
      <c r="B206" s="26" t="s">
        <v>136</v>
      </c>
      <c r="P206" s="26"/>
      <c r="U206" s="30"/>
      <c r="X206" s="479"/>
      <c r="Y206" s="479"/>
      <c r="Z206" s="479"/>
      <c r="AA206" s="479"/>
      <c r="AB206" s="479"/>
      <c r="AG206" s="30"/>
      <c r="AH206" s="30"/>
    </row>
    <row r="207" spans="2:34" ht="19.5" customHeight="1" x14ac:dyDescent="0.25">
      <c r="B207" s="491" t="s">
        <v>171</v>
      </c>
      <c r="C207" s="491"/>
      <c r="D207" s="491"/>
      <c r="E207" s="491"/>
      <c r="F207" s="491"/>
      <c r="G207" s="491"/>
      <c r="H207" s="491"/>
      <c r="I207" s="491"/>
      <c r="K207" s="41"/>
      <c r="P207" s="503"/>
      <c r="Q207" s="503"/>
      <c r="R207" s="503"/>
      <c r="S207" s="503"/>
      <c r="T207" s="188"/>
      <c r="U207" s="30"/>
      <c r="X207" s="479"/>
      <c r="Y207" s="479"/>
      <c r="Z207" s="479"/>
      <c r="AA207" s="479"/>
      <c r="AB207" s="479"/>
    </row>
    <row r="208" spans="2:34" ht="19.5" customHeight="1" x14ac:dyDescent="0.25">
      <c r="B208" s="490"/>
      <c r="C208" s="490"/>
      <c r="D208" s="490"/>
      <c r="E208" s="490"/>
      <c r="F208" s="490"/>
      <c r="G208" s="490"/>
      <c r="H208" s="490"/>
      <c r="I208" s="490"/>
      <c r="K208" s="41"/>
      <c r="U208" s="30"/>
      <c r="X208" s="479"/>
      <c r="Y208" s="479"/>
      <c r="Z208" s="479"/>
      <c r="AA208" s="479"/>
      <c r="AB208" s="479"/>
      <c r="AG208" s="30"/>
      <c r="AH208" s="30"/>
    </row>
    <row r="209" spans="2:34" ht="19.5" customHeight="1" x14ac:dyDescent="0.25">
      <c r="B209" s="490"/>
      <c r="C209" s="490"/>
      <c r="D209" s="490"/>
      <c r="E209" s="490"/>
      <c r="F209" s="490"/>
      <c r="G209" s="490"/>
      <c r="H209" s="490"/>
      <c r="I209" s="490"/>
      <c r="K209" s="41"/>
      <c r="U209" s="30"/>
      <c r="X209" s="479"/>
      <c r="Y209" s="479"/>
      <c r="Z209" s="479"/>
      <c r="AA209" s="479"/>
      <c r="AB209" s="479"/>
      <c r="AG209" s="30"/>
      <c r="AH209" s="30"/>
    </row>
    <row r="210" spans="2:34" ht="19.5" customHeight="1" x14ac:dyDescent="0.25">
      <c r="B210" s="490"/>
      <c r="C210" s="490"/>
      <c r="D210" s="490"/>
      <c r="E210" s="490"/>
      <c r="F210" s="490"/>
      <c r="G210" s="490"/>
      <c r="H210" s="490"/>
      <c r="I210" s="490"/>
      <c r="K210" s="41"/>
      <c r="U210" s="30"/>
      <c r="X210" s="479"/>
      <c r="Y210" s="479"/>
      <c r="Z210" s="479"/>
      <c r="AA210" s="479"/>
      <c r="AB210" s="479"/>
      <c r="AG210" s="30"/>
      <c r="AH210" s="30"/>
    </row>
    <row r="211" spans="2:34" ht="19.5" customHeight="1" x14ac:dyDescent="0.25">
      <c r="J211" s="7"/>
      <c r="P211" s="7"/>
      <c r="Q211" s="7"/>
      <c r="R211" s="7"/>
      <c r="S211" s="7"/>
      <c r="T211" s="7"/>
      <c r="U211" s="30"/>
      <c r="X211" s="479"/>
      <c r="Y211" s="479"/>
      <c r="Z211" s="479"/>
      <c r="AA211" s="479"/>
      <c r="AB211" s="479"/>
      <c r="AG211" s="30"/>
      <c r="AH211" s="30"/>
    </row>
    <row r="212" spans="2:34" ht="17.25" customHeight="1" x14ac:dyDescent="0.25">
      <c r="B212" s="26" t="s">
        <v>335</v>
      </c>
      <c r="C212" s="39"/>
      <c r="D212" s="39"/>
      <c r="E212" s="39"/>
      <c r="F212" s="39"/>
      <c r="H212" s="33"/>
      <c r="I212" s="33"/>
      <c r="J212" s="33"/>
      <c r="P212" s="32"/>
      <c r="S212" s="30"/>
      <c r="T212" s="30"/>
      <c r="U212" s="30"/>
      <c r="X212" s="479"/>
      <c r="Y212" s="479"/>
      <c r="Z212" s="479"/>
      <c r="AA212" s="479"/>
      <c r="AB212" s="479"/>
      <c r="AG212" s="30"/>
      <c r="AH212" s="30"/>
    </row>
    <row r="213" spans="2:34" s="1" customFormat="1" ht="57" customHeight="1" x14ac:dyDescent="0.25">
      <c r="B213" s="491" t="s">
        <v>881</v>
      </c>
      <c r="C213" s="491"/>
      <c r="D213" s="491"/>
      <c r="E213" s="491"/>
      <c r="F213" s="491"/>
      <c r="G213" s="491"/>
      <c r="H213" s="491"/>
      <c r="I213" s="491"/>
      <c r="X213" s="479"/>
      <c r="Y213" s="479"/>
      <c r="Z213" s="479"/>
      <c r="AA213" s="479"/>
      <c r="AB213" s="479"/>
    </row>
    <row r="214" spans="2:34" s="1" customFormat="1" ht="41.25" customHeight="1" x14ac:dyDescent="0.25">
      <c r="B214" s="723"/>
      <c r="C214" s="724"/>
      <c r="D214" s="724"/>
      <c r="E214" s="725"/>
      <c r="F214" s="725"/>
      <c r="G214" s="725"/>
      <c r="H214" s="725"/>
      <c r="I214" s="726"/>
      <c r="X214" s="479"/>
      <c r="Y214" s="479"/>
      <c r="Z214" s="479"/>
      <c r="AA214" s="479"/>
      <c r="AB214" s="479"/>
    </row>
    <row r="215" spans="2:34" s="1" customFormat="1" ht="41.25" customHeight="1" x14ac:dyDescent="0.25">
      <c r="B215" s="727"/>
      <c r="C215" s="728"/>
      <c r="D215" s="728"/>
      <c r="E215" s="729"/>
      <c r="F215" s="729"/>
      <c r="G215" s="729"/>
      <c r="H215" s="729"/>
      <c r="I215" s="730"/>
      <c r="X215" s="479"/>
      <c r="Y215" s="479"/>
      <c r="Z215" s="479"/>
      <c r="AA215" s="479"/>
      <c r="AB215" s="479"/>
    </row>
    <row r="216" spans="2:34" s="1" customFormat="1" ht="25.5" customHeight="1" x14ac:dyDescent="0.4">
      <c r="B216" s="731"/>
      <c r="C216" s="732"/>
      <c r="D216" s="732"/>
      <c r="E216" s="732"/>
      <c r="F216" s="732"/>
      <c r="G216" s="732"/>
      <c r="H216" s="732"/>
      <c r="I216" s="733"/>
      <c r="J216" s="18"/>
      <c r="K216" s="18"/>
      <c r="L216" s="18"/>
      <c r="M216" s="18"/>
      <c r="X216" s="479"/>
      <c r="Y216" s="479"/>
      <c r="Z216" s="479"/>
      <c r="AA216" s="479"/>
      <c r="AB216" s="479"/>
    </row>
    <row r="217" spans="2:34" ht="17.25" customHeight="1" x14ac:dyDescent="0.25">
      <c r="B217" s="39"/>
      <c r="C217" s="39"/>
      <c r="D217" s="39"/>
      <c r="E217" s="39"/>
      <c r="F217" s="39"/>
      <c r="H217" s="33"/>
      <c r="I217" s="33"/>
      <c r="J217" s="33"/>
      <c r="P217" s="32"/>
      <c r="S217" s="30"/>
      <c r="T217" s="30"/>
      <c r="U217" s="30"/>
      <c r="X217" s="479"/>
      <c r="Y217" s="479"/>
      <c r="Z217" s="479"/>
      <c r="AA217" s="479"/>
      <c r="AB217" s="479"/>
      <c r="AG217" s="30"/>
      <c r="AH217" s="30"/>
    </row>
    <row r="218" spans="2:34" ht="20.25" customHeight="1" x14ac:dyDescent="0.25">
      <c r="B218" s="469" t="s">
        <v>32</v>
      </c>
      <c r="C218" s="469"/>
      <c r="D218" s="469"/>
      <c r="E218" s="469"/>
      <c r="F218" s="469"/>
      <c r="P218" s="32"/>
      <c r="S218" s="30"/>
      <c r="T218" s="30"/>
      <c r="U218" s="30"/>
      <c r="X218" s="479"/>
      <c r="Y218" s="479"/>
      <c r="Z218" s="479"/>
      <c r="AA218" s="479"/>
      <c r="AB218" s="479"/>
      <c r="AG218" s="30"/>
      <c r="AH218" s="30"/>
    </row>
    <row r="219" spans="2:34" ht="33" customHeight="1" x14ac:dyDescent="0.25">
      <c r="B219" s="504" t="s">
        <v>33</v>
      </c>
      <c r="C219" s="699"/>
      <c r="D219" s="699"/>
      <c r="E219" s="699"/>
      <c r="F219" s="699"/>
      <c r="G219" s="699"/>
      <c r="H219" s="699"/>
      <c r="I219" s="699"/>
      <c r="J219" s="96"/>
      <c r="K219" s="86"/>
      <c r="L219" s="86"/>
      <c r="M219" s="86"/>
      <c r="N219" s="86"/>
      <c r="O219" s="30"/>
      <c r="P219" s="30"/>
      <c r="Q219" s="30"/>
      <c r="R219" s="30"/>
      <c r="S219" s="30"/>
      <c r="T219" s="30"/>
      <c r="U219" s="30"/>
      <c r="X219" s="479"/>
      <c r="Y219" s="479"/>
      <c r="Z219" s="479"/>
      <c r="AA219" s="479"/>
      <c r="AB219" s="479"/>
      <c r="AG219" s="30"/>
      <c r="AH219" s="30"/>
    </row>
    <row r="220" spans="2:34" ht="17.25" customHeight="1" x14ac:dyDescent="0.25">
      <c r="B220" s="714"/>
      <c r="C220" s="715"/>
      <c r="D220" s="715"/>
      <c r="E220" s="715"/>
      <c r="F220" s="715"/>
      <c r="G220" s="715"/>
      <c r="H220" s="715"/>
      <c r="I220" s="715"/>
      <c r="J220" s="97"/>
      <c r="K220" s="98"/>
      <c r="L220" s="98"/>
      <c r="M220" s="98"/>
      <c r="N220" s="98"/>
      <c r="O220" s="30"/>
      <c r="P220" s="30"/>
      <c r="Q220" s="30"/>
      <c r="R220" s="30"/>
      <c r="S220" s="30"/>
      <c r="T220" s="30"/>
      <c r="U220" s="30"/>
      <c r="X220" s="479"/>
      <c r="Y220" s="479"/>
      <c r="Z220" s="479"/>
      <c r="AA220" s="479"/>
      <c r="AB220" s="479"/>
      <c r="AG220" s="30"/>
      <c r="AH220" s="30"/>
    </row>
    <row r="221" spans="2:34" ht="12.75" customHeight="1" x14ac:dyDescent="0.25">
      <c r="B221" s="716"/>
      <c r="C221" s="717"/>
      <c r="D221" s="717"/>
      <c r="E221" s="717"/>
      <c r="F221" s="717"/>
      <c r="G221" s="717"/>
      <c r="H221" s="717"/>
      <c r="I221" s="717"/>
      <c r="J221" s="97"/>
      <c r="K221" s="98"/>
      <c r="L221" s="98"/>
      <c r="M221" s="98"/>
      <c r="N221" s="98"/>
      <c r="X221" s="479"/>
      <c r="Y221" s="479"/>
      <c r="Z221" s="479"/>
      <c r="AA221" s="479"/>
      <c r="AB221" s="479"/>
    </row>
    <row r="222" spans="2:34" ht="12.75" customHeight="1" x14ac:dyDescent="0.25">
      <c r="B222" s="716"/>
      <c r="C222" s="717"/>
      <c r="D222" s="717"/>
      <c r="E222" s="717"/>
      <c r="F222" s="717"/>
      <c r="G222" s="717"/>
      <c r="H222" s="717"/>
      <c r="I222" s="717"/>
      <c r="J222" s="97"/>
      <c r="K222" s="98"/>
      <c r="L222" s="98"/>
      <c r="M222" s="98"/>
      <c r="N222" s="98"/>
      <c r="X222" s="479"/>
      <c r="Y222" s="479"/>
      <c r="Z222" s="479"/>
      <c r="AA222" s="479"/>
      <c r="AB222" s="479"/>
    </row>
    <row r="223" spans="2:34" ht="12.75" customHeight="1" x14ac:dyDescent="0.25">
      <c r="B223" s="716"/>
      <c r="C223" s="717"/>
      <c r="D223" s="717"/>
      <c r="E223" s="717"/>
      <c r="F223" s="717"/>
      <c r="G223" s="717"/>
      <c r="H223" s="717"/>
      <c r="I223" s="717"/>
      <c r="J223" s="97"/>
      <c r="K223" s="98"/>
      <c r="L223" s="98"/>
      <c r="M223" s="98"/>
      <c r="N223" s="98"/>
      <c r="X223" s="479"/>
      <c r="Y223" s="479"/>
      <c r="Z223" s="479"/>
      <c r="AA223" s="479"/>
      <c r="AB223" s="479"/>
    </row>
    <row r="224" spans="2:34" ht="12.75" customHeight="1" x14ac:dyDescent="0.25">
      <c r="B224" s="716"/>
      <c r="C224" s="717"/>
      <c r="D224" s="717"/>
      <c r="E224" s="717"/>
      <c r="F224" s="717"/>
      <c r="G224" s="717"/>
      <c r="H224" s="717"/>
      <c r="I224" s="717"/>
      <c r="J224" s="97"/>
      <c r="K224" s="98"/>
      <c r="L224" s="98"/>
      <c r="M224" s="98"/>
      <c r="N224" s="98"/>
      <c r="X224" s="479"/>
      <c r="Y224" s="479"/>
      <c r="Z224" s="479"/>
      <c r="AA224" s="479"/>
      <c r="AB224" s="479"/>
    </row>
    <row r="225" spans="2:46" ht="12.75" customHeight="1" x14ac:dyDescent="0.25">
      <c r="B225" s="716"/>
      <c r="C225" s="717"/>
      <c r="D225" s="717"/>
      <c r="E225" s="717"/>
      <c r="F225" s="717"/>
      <c r="G225" s="717"/>
      <c r="H225" s="717"/>
      <c r="I225" s="717"/>
      <c r="J225" s="97"/>
      <c r="K225" s="98"/>
      <c r="L225" s="98"/>
      <c r="M225" s="98"/>
      <c r="N225" s="98"/>
      <c r="X225" s="479"/>
      <c r="Y225" s="479"/>
      <c r="Z225" s="479"/>
      <c r="AA225" s="479"/>
      <c r="AB225" s="479"/>
    </row>
    <row r="226" spans="2:46" ht="12.75" customHeight="1" x14ac:dyDescent="0.25">
      <c r="B226" s="716"/>
      <c r="C226" s="717"/>
      <c r="D226" s="717"/>
      <c r="E226" s="717"/>
      <c r="F226" s="717"/>
      <c r="G226" s="717"/>
      <c r="H226" s="717"/>
      <c r="I226" s="717"/>
      <c r="J226" s="92"/>
      <c r="K226" s="93"/>
      <c r="L226" s="93"/>
      <c r="M226" s="93"/>
      <c r="N226" s="93"/>
      <c r="X226" s="479"/>
      <c r="Y226" s="479"/>
      <c r="Z226" s="479"/>
      <c r="AA226" s="479"/>
      <c r="AB226" s="479"/>
    </row>
    <row r="227" spans="2:46" ht="12.75" customHeight="1" x14ac:dyDescent="0.25">
      <c r="B227" s="716"/>
      <c r="C227" s="717"/>
      <c r="D227" s="717"/>
      <c r="E227" s="717"/>
      <c r="F227" s="717"/>
      <c r="G227" s="717"/>
      <c r="H227" s="717"/>
      <c r="I227" s="717"/>
      <c r="J227" s="92"/>
      <c r="K227" s="93"/>
      <c r="L227" s="93"/>
      <c r="M227" s="93"/>
      <c r="N227" s="93"/>
      <c r="X227" s="479"/>
      <c r="Y227" s="479"/>
      <c r="Z227" s="479"/>
      <c r="AA227" s="479"/>
      <c r="AB227" s="479"/>
    </row>
    <row r="228" spans="2:46" ht="12.75" customHeight="1" x14ac:dyDescent="0.25">
      <c r="B228" s="716"/>
      <c r="C228" s="717"/>
      <c r="D228" s="717"/>
      <c r="E228" s="717"/>
      <c r="F228" s="717"/>
      <c r="G228" s="717"/>
      <c r="H228" s="717"/>
      <c r="I228" s="717"/>
      <c r="J228" s="92"/>
      <c r="K228" s="93"/>
      <c r="L228" s="93"/>
      <c r="M228" s="93"/>
      <c r="N228" s="93"/>
      <c r="X228" s="479"/>
      <c r="Y228" s="479"/>
      <c r="Z228" s="479"/>
      <c r="AA228" s="479"/>
      <c r="AB228" s="479"/>
    </row>
    <row r="229" spans="2:46" ht="15" customHeight="1" x14ac:dyDescent="0.25">
      <c r="B229" s="718"/>
      <c r="C229" s="719"/>
      <c r="D229" s="719"/>
      <c r="E229" s="719"/>
      <c r="F229" s="719"/>
      <c r="G229" s="719"/>
      <c r="H229" s="719"/>
      <c r="I229" s="719"/>
      <c r="J229" s="92"/>
      <c r="K229" s="93"/>
      <c r="L229" s="93"/>
      <c r="M229" s="93"/>
      <c r="N229" s="93"/>
      <c r="X229" s="479"/>
      <c r="Y229" s="479"/>
      <c r="Z229" s="479"/>
      <c r="AA229" s="479"/>
      <c r="AB229" s="479"/>
    </row>
    <row r="230" spans="2:46" x14ac:dyDescent="0.25">
      <c r="P230" s="41"/>
      <c r="X230" s="479"/>
      <c r="Y230" s="479"/>
      <c r="Z230" s="479"/>
      <c r="AA230" s="479"/>
      <c r="AB230" s="479"/>
    </row>
    <row r="231" spans="2:46" ht="15" customHeight="1" x14ac:dyDescent="0.25">
      <c r="B231" s="26" t="s">
        <v>137</v>
      </c>
      <c r="M231" s="26"/>
      <c r="P231" s="26" t="s">
        <v>108</v>
      </c>
      <c r="X231" s="479"/>
      <c r="Y231" s="479"/>
      <c r="Z231" s="479"/>
      <c r="AA231" s="479"/>
      <c r="AB231" s="479"/>
    </row>
    <row r="232" spans="2:46" ht="19.5" customHeight="1" x14ac:dyDescent="0.25">
      <c r="B232" s="491" t="s">
        <v>110</v>
      </c>
      <c r="C232" s="491"/>
      <c r="D232" s="491"/>
      <c r="E232" s="491"/>
      <c r="F232" s="491"/>
      <c r="G232" s="491"/>
      <c r="H232" s="491"/>
      <c r="I232" s="491"/>
      <c r="P232" s="504" t="s">
        <v>109</v>
      </c>
      <c r="Q232" s="505"/>
      <c r="R232" s="505"/>
      <c r="S232" s="505"/>
      <c r="T232" s="505"/>
      <c r="U232" s="505"/>
      <c r="V232" s="505"/>
      <c r="W232" s="517"/>
      <c r="X232" s="479"/>
      <c r="Y232" s="479"/>
      <c r="Z232" s="479"/>
      <c r="AA232" s="479"/>
      <c r="AB232" s="479"/>
    </row>
    <row r="233" spans="2:46" ht="19.5" customHeight="1" x14ac:dyDescent="0.25">
      <c r="B233" s="490"/>
      <c r="C233" s="490"/>
      <c r="D233" s="490"/>
      <c r="E233" s="490"/>
      <c r="F233" s="490"/>
      <c r="G233" s="490"/>
      <c r="H233" s="490"/>
      <c r="I233" s="490"/>
      <c r="O233" s="49"/>
      <c r="P233" s="483"/>
      <c r="Q233" s="484"/>
      <c r="R233" s="484"/>
      <c r="S233" s="484"/>
      <c r="T233" s="484"/>
      <c r="U233" s="484"/>
      <c r="V233" s="484"/>
      <c r="W233" s="485"/>
      <c r="X233" s="479"/>
      <c r="Y233" s="479"/>
      <c r="Z233" s="479"/>
      <c r="AA233" s="479"/>
      <c r="AB233" s="479"/>
    </row>
    <row r="234" spans="2:46" ht="19.5" customHeight="1" x14ac:dyDescent="0.25">
      <c r="B234" s="490"/>
      <c r="C234" s="490"/>
      <c r="D234" s="490"/>
      <c r="E234" s="490"/>
      <c r="F234" s="490"/>
      <c r="G234" s="490"/>
      <c r="H234" s="490"/>
      <c r="I234" s="490"/>
      <c r="P234" s="483"/>
      <c r="Q234" s="484"/>
      <c r="R234" s="484"/>
      <c r="S234" s="484"/>
      <c r="T234" s="484"/>
      <c r="U234" s="484"/>
      <c r="V234" s="484"/>
      <c r="W234" s="485"/>
      <c r="X234" s="479"/>
      <c r="Y234" s="479"/>
      <c r="Z234" s="479"/>
      <c r="AA234" s="479"/>
      <c r="AB234" s="479"/>
    </row>
    <row r="235" spans="2:46" ht="19.5" customHeight="1" x14ac:dyDescent="0.25">
      <c r="B235" s="507"/>
      <c r="C235" s="508"/>
      <c r="D235" s="508"/>
      <c r="E235" s="508"/>
      <c r="F235" s="508"/>
      <c r="G235" s="508"/>
      <c r="H235" s="508"/>
      <c r="I235" s="509"/>
      <c r="P235" s="483"/>
      <c r="Q235" s="484"/>
      <c r="R235" s="484"/>
      <c r="S235" s="484"/>
      <c r="T235" s="484"/>
      <c r="U235" s="484"/>
      <c r="V235" s="484"/>
      <c r="W235" s="485"/>
      <c r="X235" s="479"/>
      <c r="Y235" s="479"/>
      <c r="Z235" s="479"/>
      <c r="AA235" s="479"/>
      <c r="AB235" s="479"/>
    </row>
    <row r="236" spans="2:46" ht="19.5" customHeight="1" x14ac:dyDescent="0.25">
      <c r="B236" s="26"/>
      <c r="P236" s="34"/>
      <c r="Q236" s="34"/>
      <c r="R236" s="34"/>
      <c r="S236" s="34"/>
      <c r="T236" s="34"/>
      <c r="U236" s="34"/>
      <c r="X236" s="479"/>
      <c r="Y236" s="479"/>
      <c r="Z236" s="479"/>
      <c r="AA236" s="479"/>
      <c r="AB236" s="479"/>
    </row>
    <row r="237" spans="2:46" x14ac:dyDescent="0.25">
      <c r="P237" s="41"/>
      <c r="X237" s="479"/>
      <c r="Y237" s="479"/>
      <c r="Z237" s="479"/>
      <c r="AA237" s="479"/>
      <c r="AB237" s="479"/>
    </row>
    <row r="238" spans="2:46" ht="19.5" customHeight="1" x14ac:dyDescent="0.25">
      <c r="B238" s="26"/>
      <c r="H238" s="26"/>
      <c r="R238" s="31"/>
      <c r="U238" s="75"/>
      <c r="X238" s="479"/>
      <c r="Y238" s="479"/>
      <c r="Z238" s="479"/>
      <c r="AA238" s="479"/>
      <c r="AB238" s="479"/>
    </row>
    <row r="239" spans="2:46" ht="19.5" customHeight="1" x14ac:dyDescent="0.25">
      <c r="B239" s="26"/>
      <c r="H239" s="26"/>
      <c r="P239" s="610" t="s">
        <v>607</v>
      </c>
      <c r="Q239" s="611"/>
      <c r="R239" s="611"/>
      <c r="S239" s="611"/>
      <c r="T239" s="611"/>
      <c r="U239" s="611"/>
      <c r="V239" s="611"/>
      <c r="W239" s="612"/>
      <c r="X239" s="72"/>
      <c r="Y239" s="72"/>
      <c r="Z239" s="72"/>
      <c r="AA239" s="72"/>
      <c r="AB239" s="72"/>
    </row>
    <row r="240" spans="2:46" ht="21" customHeight="1" x14ac:dyDescent="0.25">
      <c r="M240" s="41"/>
      <c r="P240" s="613"/>
      <c r="Q240" s="614"/>
      <c r="R240" s="614"/>
      <c r="S240" s="614"/>
      <c r="T240" s="614"/>
      <c r="U240" s="614"/>
      <c r="V240" s="614"/>
      <c r="W240" s="615"/>
      <c r="X240" s="26"/>
      <c r="Y240" s="26"/>
      <c r="Z240" s="26"/>
      <c r="AA240" s="26"/>
      <c r="AB240" s="26"/>
      <c r="AC240" s="26"/>
      <c r="AD240" s="26"/>
      <c r="AE240" s="26"/>
      <c r="AF240" s="26"/>
      <c r="AG240" s="26"/>
      <c r="AH240" s="53"/>
      <c r="AI240" s="53"/>
      <c r="AJ240" s="53"/>
      <c r="AK240" s="53"/>
      <c r="AL240" s="53"/>
      <c r="AM240" s="53"/>
      <c r="AN240" s="53"/>
      <c r="AO240" s="53"/>
      <c r="AP240" s="53"/>
      <c r="AQ240" s="53"/>
      <c r="AR240" s="53"/>
      <c r="AS240" s="53"/>
      <c r="AT240" s="52"/>
    </row>
    <row r="241" spans="2:46" ht="51" customHeight="1" x14ac:dyDescent="0.25">
      <c r="B241" s="711" t="s">
        <v>880</v>
      </c>
      <c r="C241" s="712"/>
      <c r="D241" s="712"/>
      <c r="E241" s="712"/>
      <c r="F241" s="712"/>
      <c r="G241" s="712"/>
      <c r="H241" s="712"/>
      <c r="I241" s="713"/>
      <c r="P241" s="606" t="str">
        <f>"Leverantören intygar att avropssvaret är giltigt minst den tid som avropande organisation angett ovan. "&amp;CHAR(10)&amp;"("&amp;TEXT(D34,"ÅÅÅÅ-MM-DD")&amp;")"</f>
        <v>Leverantören intygar att avropssvaret är giltigt minst den tid som avropande organisation angett ovan. 
(1900-01-00)</v>
      </c>
      <c r="Q241" s="606"/>
      <c r="R241" s="606"/>
      <c r="S241" s="606"/>
      <c r="T241" s="606"/>
      <c r="U241" s="606"/>
      <c r="V241" s="606"/>
      <c r="W241" s="606"/>
      <c r="X241" s="26"/>
      <c r="Y241" s="26"/>
      <c r="Z241" s="26"/>
      <c r="AA241" s="26"/>
      <c r="AB241" s="26"/>
      <c r="AC241" s="26"/>
      <c r="AD241" s="26"/>
      <c r="AE241" s="26"/>
      <c r="AF241" s="26"/>
      <c r="AG241" s="26"/>
      <c r="AH241" s="53"/>
      <c r="AI241" s="53"/>
      <c r="AJ241" s="53"/>
      <c r="AK241" s="53"/>
      <c r="AL241" s="53"/>
      <c r="AM241" s="53"/>
      <c r="AN241" s="53"/>
      <c r="AO241" s="53"/>
      <c r="AP241" s="53"/>
      <c r="AQ241" s="53"/>
      <c r="AR241" s="53"/>
      <c r="AS241" s="53"/>
      <c r="AT241" s="52"/>
    </row>
    <row r="242" spans="2:46" ht="24.75" customHeight="1" x14ac:dyDescent="0.25">
      <c r="B242" s="76"/>
      <c r="P242" s="504" t="s">
        <v>708</v>
      </c>
      <c r="Q242" s="505"/>
      <c r="R242" s="505"/>
      <c r="S242" s="505"/>
      <c r="T242" s="505"/>
      <c r="U242" s="505"/>
      <c r="V242" s="505"/>
      <c r="W242" s="506"/>
      <c r="X242" s="26"/>
      <c r="Y242" s="26"/>
      <c r="Z242" s="26"/>
      <c r="AA242" s="26"/>
      <c r="AB242" s="26"/>
      <c r="AC242" s="26"/>
      <c r="AD242" s="26"/>
      <c r="AE242" s="26"/>
      <c r="AF242" s="26"/>
      <c r="AG242" s="26"/>
      <c r="AH242" s="53"/>
      <c r="AI242" s="53"/>
      <c r="AJ242" s="53"/>
      <c r="AK242" s="53"/>
      <c r="AL242" s="53"/>
      <c r="AM242" s="53"/>
      <c r="AN242" s="53"/>
      <c r="AO242" s="53"/>
      <c r="AP242" s="53"/>
      <c r="AQ242" s="53"/>
      <c r="AR242" s="53"/>
      <c r="AS242" s="53"/>
      <c r="AT242" s="52"/>
    </row>
    <row r="243" spans="2:46" ht="21.75" customHeight="1" x14ac:dyDescent="0.25">
      <c r="B243" s="29"/>
      <c r="C243" s="29"/>
      <c r="D243" s="29"/>
      <c r="E243" s="29"/>
      <c r="F243" s="29"/>
      <c r="G243" s="29"/>
      <c r="H243" s="29"/>
      <c r="I243" s="29"/>
      <c r="J243" s="29"/>
      <c r="K243" s="29"/>
      <c r="L243" s="29"/>
      <c r="M243" s="29"/>
      <c r="P243" s="483"/>
      <c r="Q243" s="484"/>
      <c r="R243" s="484"/>
      <c r="S243" s="484"/>
      <c r="T243" s="484"/>
      <c r="U243" s="484"/>
      <c r="V243" s="484"/>
      <c r="W243" s="485"/>
      <c r="X243" s="35"/>
      <c r="Y243" s="35"/>
      <c r="Z243" s="35"/>
      <c r="AA243" s="35"/>
      <c r="AB243" s="35"/>
      <c r="AC243" s="35"/>
      <c r="AD243" s="35"/>
      <c r="AE243" s="35"/>
      <c r="AF243" s="35"/>
      <c r="AG243" s="35"/>
      <c r="AH243" s="52" t="b">
        <f>IF(P243="",TRUE,FALSE)</f>
        <v>1</v>
      </c>
      <c r="AI243" s="54"/>
      <c r="AJ243" s="55"/>
      <c r="AK243" s="52"/>
      <c r="AL243" s="52"/>
      <c r="AM243" s="52"/>
      <c r="AN243" s="52"/>
      <c r="AO243" s="52"/>
      <c r="AP243" s="52"/>
      <c r="AQ243" s="52"/>
      <c r="AR243" s="52"/>
      <c r="AS243" s="52"/>
      <c r="AT243" s="52"/>
    </row>
    <row r="244" spans="2:46" ht="7.5" customHeight="1" x14ac:dyDescent="0.25">
      <c r="B244" s="29"/>
      <c r="C244" s="29"/>
      <c r="D244" s="29"/>
      <c r="E244" s="29"/>
      <c r="F244" s="29"/>
      <c r="G244" s="29"/>
      <c r="H244" s="29"/>
      <c r="I244" s="29"/>
      <c r="J244" s="29"/>
      <c r="K244" s="29"/>
      <c r="L244" s="29"/>
      <c r="M244" s="29"/>
      <c r="P244" s="36"/>
      <c r="Q244" s="36"/>
      <c r="R244" s="36"/>
      <c r="S244" s="36"/>
      <c r="T244" s="36"/>
      <c r="X244" s="37"/>
      <c r="Y244" s="37"/>
      <c r="Z244" s="37"/>
      <c r="AA244" s="37"/>
      <c r="AB244" s="37"/>
      <c r="AC244" s="37"/>
      <c r="AD244" s="37"/>
      <c r="AE244" s="37"/>
      <c r="AF244" s="37"/>
      <c r="AG244" s="37"/>
      <c r="AH244" s="56"/>
      <c r="AI244" s="56"/>
      <c r="AJ244" s="55"/>
      <c r="AK244" s="52"/>
      <c r="AL244" s="52"/>
      <c r="AM244" s="52"/>
      <c r="AN244" s="52"/>
      <c r="AO244" s="52"/>
      <c r="AP244" s="52"/>
      <c r="AQ244" s="52"/>
      <c r="AR244" s="52"/>
      <c r="AS244" s="52"/>
      <c r="AT244" s="52"/>
    </row>
    <row r="245" spans="2:46" ht="24.75" customHeight="1" x14ac:dyDescent="0.25">
      <c r="B245" s="29"/>
      <c r="C245" s="29"/>
      <c r="D245" s="29"/>
      <c r="E245" s="29"/>
      <c r="F245" s="29"/>
      <c r="G245" s="29"/>
      <c r="H245" s="29"/>
      <c r="I245" s="29"/>
      <c r="J245" s="29"/>
      <c r="K245" s="29"/>
      <c r="L245" s="29"/>
      <c r="M245" s="29"/>
      <c r="P245" s="603" t="s">
        <v>709</v>
      </c>
      <c r="Q245" s="604"/>
      <c r="R245" s="604"/>
      <c r="S245" s="604"/>
      <c r="T245" s="604"/>
      <c r="U245" s="604"/>
      <c r="V245" s="604"/>
      <c r="W245" s="605"/>
      <c r="X245" s="36"/>
      <c r="Y245" s="36"/>
      <c r="Z245" s="36"/>
      <c r="AA245" s="36"/>
      <c r="AB245" s="36"/>
      <c r="AC245" s="36"/>
      <c r="AD245" s="36"/>
      <c r="AE245" s="36"/>
      <c r="AF245" s="36"/>
      <c r="AG245" s="36"/>
      <c r="AH245" s="55"/>
      <c r="AI245" s="55"/>
      <c r="AJ245" s="55"/>
      <c r="AK245" s="52"/>
      <c r="AL245" s="52"/>
      <c r="AM245" s="52"/>
      <c r="AN245" s="52"/>
      <c r="AO245" s="52"/>
      <c r="AP245" s="52"/>
      <c r="AQ245" s="52"/>
      <c r="AR245" s="52"/>
      <c r="AS245" s="52"/>
      <c r="AT245" s="52"/>
    </row>
    <row r="246" spans="2:46" ht="14.25" customHeight="1" x14ac:dyDescent="0.25">
      <c r="B246" s="42"/>
      <c r="C246" s="42"/>
      <c r="D246" s="42"/>
      <c r="P246" s="597"/>
      <c r="Q246" s="598"/>
      <c r="R246" s="598"/>
      <c r="S246" s="598"/>
      <c r="T246" s="598"/>
      <c r="U246" s="598"/>
      <c r="V246" s="598"/>
      <c r="W246" s="599"/>
      <c r="X246" s="35"/>
      <c r="Y246" s="35"/>
      <c r="Z246" s="35"/>
      <c r="AA246" s="35"/>
      <c r="AB246" s="35"/>
      <c r="AC246" s="35"/>
      <c r="AD246" s="35"/>
      <c r="AE246" s="35"/>
      <c r="AF246" s="35"/>
      <c r="AG246" s="35"/>
      <c r="AH246" s="54"/>
      <c r="AI246" s="54"/>
      <c r="AJ246" s="55"/>
      <c r="AK246" s="52"/>
      <c r="AL246" s="52"/>
      <c r="AM246" s="52"/>
      <c r="AN246" s="52"/>
      <c r="AO246" s="52"/>
      <c r="AP246" s="52"/>
      <c r="AQ246" s="52"/>
      <c r="AR246" s="52"/>
      <c r="AS246" s="52"/>
      <c r="AT246" s="52"/>
    </row>
    <row r="247" spans="2:46" ht="26.25" customHeight="1" x14ac:dyDescent="0.25">
      <c r="B247" s="42"/>
      <c r="C247" s="42"/>
      <c r="D247" s="42"/>
      <c r="F247" s="41"/>
      <c r="P247" s="600"/>
      <c r="Q247" s="601"/>
      <c r="R247" s="601"/>
      <c r="S247" s="601"/>
      <c r="T247" s="601"/>
      <c r="U247" s="601"/>
      <c r="V247" s="601"/>
      <c r="W247" s="602"/>
      <c r="X247" s="37"/>
      <c r="Y247" s="37"/>
      <c r="Z247" s="37"/>
      <c r="AA247" s="37"/>
      <c r="AB247" s="37"/>
      <c r="AC247" s="37"/>
      <c r="AD247" s="37"/>
      <c r="AE247" s="37"/>
      <c r="AF247" s="37"/>
      <c r="AG247" s="37"/>
      <c r="AH247" s="52" t="b">
        <f>IF(P246="",TRUE,FALSE)</f>
        <v>1</v>
      </c>
      <c r="AI247" s="56"/>
      <c r="AJ247" s="55"/>
      <c r="AK247" s="52"/>
      <c r="AL247" s="52"/>
      <c r="AM247" s="52"/>
      <c r="AN247" s="52"/>
      <c r="AO247" s="52"/>
      <c r="AP247" s="52"/>
      <c r="AQ247" s="52"/>
      <c r="AR247" s="52"/>
      <c r="AS247" s="52"/>
      <c r="AT247" s="52"/>
    </row>
    <row r="248" spans="2:46" ht="42.75" customHeight="1" x14ac:dyDescent="0.25">
      <c r="F248" s="41"/>
      <c r="R248" s="37"/>
      <c r="X248" s="37"/>
      <c r="Y248" s="37"/>
      <c r="Z248" s="37"/>
      <c r="AA248" s="37"/>
      <c r="AB248" s="37"/>
      <c r="AC248" s="37"/>
      <c r="AD248" s="37"/>
      <c r="AE248" s="37"/>
      <c r="AF248" s="37"/>
      <c r="AG248" s="37"/>
      <c r="AH248" s="56"/>
      <c r="AI248" s="56"/>
      <c r="AJ248" s="55"/>
      <c r="AK248" s="52"/>
      <c r="AL248" s="52"/>
      <c r="AM248" s="52"/>
      <c r="AN248" s="52"/>
      <c r="AO248" s="52"/>
      <c r="AP248" s="52"/>
      <c r="AQ248" s="52"/>
      <c r="AR248" s="52"/>
      <c r="AS248" s="52"/>
      <c r="AT248" s="52"/>
    </row>
    <row r="249" spans="2:46" ht="42.75" customHeight="1" x14ac:dyDescent="0.25">
      <c r="T249" s="596" t="str">
        <f>IF(LarmStatus,"Minst ett av de obligatoriska kraven är inte ifyllda eller besvarde med Nej","")</f>
        <v>Minst ett av de obligatoriska kraven är inte ifyllda eller besvarde med Nej</v>
      </c>
      <c r="U249" s="596"/>
      <c r="V249" s="596"/>
      <c r="W249" s="596"/>
      <c r="X249" s="41"/>
      <c r="AH249" s="52"/>
      <c r="AI249" s="52"/>
      <c r="AJ249" s="52"/>
      <c r="AK249" s="52"/>
      <c r="AL249" s="52"/>
      <c r="AM249" s="52"/>
      <c r="AN249" s="52"/>
      <c r="AO249" s="52"/>
      <c r="AP249" s="52"/>
      <c r="AQ249" s="52"/>
      <c r="AR249" s="52"/>
      <c r="AS249" s="52"/>
      <c r="AT249" s="52"/>
    </row>
    <row r="250" spans="2:46" ht="7.5" customHeight="1" x14ac:dyDescent="0.25">
      <c r="AH250" s="52"/>
      <c r="AI250" s="52"/>
      <c r="AJ250" s="52"/>
      <c r="AK250" s="52"/>
      <c r="AL250" s="52"/>
      <c r="AM250" s="52"/>
      <c r="AN250" s="52"/>
      <c r="AO250" s="52"/>
      <c r="AP250" s="52"/>
      <c r="AQ250" s="52"/>
      <c r="AR250" s="52"/>
      <c r="AS250" s="52"/>
      <c r="AT250" s="52"/>
    </row>
    <row r="251" spans="2:46" ht="7.5" customHeight="1" x14ac:dyDescent="0.25">
      <c r="AH251" s="52"/>
      <c r="AI251" s="52"/>
      <c r="AJ251" s="52"/>
      <c r="AK251" s="52"/>
      <c r="AL251" s="52"/>
      <c r="AM251" s="52"/>
      <c r="AN251" s="52"/>
      <c r="AO251" s="52"/>
      <c r="AP251" s="52"/>
      <c r="AQ251" s="52"/>
      <c r="AR251" s="52"/>
      <c r="AS251" s="52"/>
      <c r="AT251" s="52"/>
    </row>
    <row r="252" spans="2:46" ht="20.25" customHeight="1" x14ac:dyDescent="0.25">
      <c r="AH252" s="52"/>
      <c r="AI252" s="52"/>
      <c r="AJ252" s="52"/>
      <c r="AK252" s="52"/>
      <c r="AL252" s="52"/>
      <c r="AM252" s="52"/>
      <c r="AN252" s="52"/>
      <c r="AO252" s="52"/>
      <c r="AP252" s="52"/>
      <c r="AQ252" s="52"/>
      <c r="AR252" s="52"/>
      <c r="AS252" s="52"/>
      <c r="AT252" s="52"/>
    </row>
    <row r="253" spans="2:46" ht="17.25" customHeight="1" x14ac:dyDescent="0.25">
      <c r="AH253" s="52"/>
      <c r="AI253" s="52"/>
      <c r="AJ253" s="52"/>
      <c r="AK253" s="52"/>
      <c r="AL253" s="52"/>
      <c r="AM253" s="52"/>
      <c r="AN253" s="52"/>
      <c r="AO253" s="52"/>
      <c r="AP253" s="52"/>
      <c r="AQ253" s="52"/>
      <c r="AR253" s="52"/>
      <c r="AS253" s="52"/>
      <c r="AT253" s="52"/>
    </row>
    <row r="254" spans="2:46" ht="17.25" customHeight="1" x14ac:dyDescent="0.25">
      <c r="AH254" s="52"/>
      <c r="AI254" s="52"/>
      <c r="AJ254" s="52"/>
      <c r="AK254" s="52"/>
      <c r="AL254" s="52"/>
      <c r="AM254" s="52"/>
      <c r="AN254" s="52"/>
      <c r="AO254" s="52"/>
      <c r="AP254" s="52"/>
      <c r="AQ254" s="52"/>
      <c r="AR254" s="52"/>
      <c r="AS254" s="52"/>
      <c r="AT254" s="52"/>
    </row>
    <row r="255" spans="2:46" ht="17.25" customHeight="1" x14ac:dyDescent="0.25">
      <c r="AH255" s="52"/>
      <c r="AI255" s="52"/>
      <c r="AJ255" s="52"/>
      <c r="AK255" s="52"/>
      <c r="AL255" s="52"/>
      <c r="AM255" s="52"/>
      <c r="AN255" s="52"/>
      <c r="AO255" s="52"/>
      <c r="AP255" s="52"/>
      <c r="AQ255" s="52"/>
      <c r="AR255" s="52"/>
      <c r="AS255" s="52"/>
      <c r="AT255" s="52"/>
    </row>
    <row r="256" spans="2:46" ht="17.25" customHeight="1" x14ac:dyDescent="0.25">
      <c r="AH256" s="52"/>
      <c r="AI256" s="52"/>
      <c r="AJ256" s="52"/>
      <c r="AK256" s="52"/>
      <c r="AL256" s="52"/>
      <c r="AM256" s="52"/>
      <c r="AN256" s="52"/>
      <c r="AO256" s="52"/>
      <c r="AP256" s="52"/>
      <c r="AQ256" s="52"/>
      <c r="AR256" s="52"/>
      <c r="AS256" s="52"/>
      <c r="AT256" s="52"/>
    </row>
    <row r="257" spans="34:46" ht="17.25" customHeight="1" x14ac:dyDescent="0.25">
      <c r="AH257" s="52"/>
      <c r="AI257" s="52"/>
      <c r="AJ257" s="52"/>
      <c r="AK257" s="52"/>
      <c r="AL257" s="52"/>
      <c r="AM257" s="52"/>
      <c r="AN257" s="52"/>
      <c r="AO257" s="52"/>
      <c r="AP257" s="52"/>
      <c r="AQ257" s="52"/>
      <c r="AR257" s="52"/>
      <c r="AS257" s="52"/>
      <c r="AT257" s="52"/>
    </row>
    <row r="258" spans="34:46" ht="17.25" customHeight="1" x14ac:dyDescent="0.25">
      <c r="AH258" s="52"/>
      <c r="AI258" s="52"/>
      <c r="AJ258" s="52"/>
      <c r="AK258" s="52"/>
      <c r="AL258" s="52"/>
      <c r="AM258" s="52"/>
      <c r="AN258" s="52"/>
      <c r="AO258" s="52"/>
      <c r="AP258" s="52"/>
      <c r="AQ258" s="52"/>
      <c r="AR258" s="52"/>
      <c r="AS258" s="52"/>
      <c r="AT258" s="52"/>
    </row>
    <row r="259" spans="34:46" ht="17.25" customHeight="1" x14ac:dyDescent="0.25">
      <c r="AH259" s="52"/>
      <c r="AI259" s="52"/>
      <c r="AJ259" s="52"/>
      <c r="AK259" s="52"/>
      <c r="AL259" s="52"/>
      <c r="AM259" s="52"/>
      <c r="AN259" s="52"/>
      <c r="AO259" s="52"/>
      <c r="AP259" s="52"/>
      <c r="AQ259" s="52"/>
      <c r="AR259" s="52"/>
      <c r="AS259" s="52"/>
      <c r="AT259" s="52"/>
    </row>
  </sheetData>
  <sheetProtection algorithmName="SHA-512" hashValue="tVlvwlFRC+0RP1qES57FdCuiDravZDaUTmY/L7O/mLwYmT2W1qQp1mAXIh4kUQQm0x5TRvp+E0qPK7ARyyLwEg==" saltValue="+UT5vVSZ04yGitQq6RLtkw==" spinCount="100000" sheet="1" selectLockedCells="1"/>
  <dataConsolidate/>
  <mergeCells count="538">
    <mergeCell ref="B6:I6"/>
    <mergeCell ref="J6:O7"/>
    <mergeCell ref="B7:I7"/>
    <mergeCell ref="B8:G8"/>
    <mergeCell ref="H8:I8"/>
    <mergeCell ref="J8:O8"/>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11:D11"/>
    <mergeCell ref="E11:G11"/>
    <mergeCell ref="H11:I11"/>
    <mergeCell ref="P11:S11"/>
    <mergeCell ref="T11:W11"/>
    <mergeCell ref="B12:D12"/>
    <mergeCell ref="E12:G12"/>
    <mergeCell ref="H12:I12"/>
    <mergeCell ref="P12:S12"/>
    <mergeCell ref="T12:U12"/>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20:I24"/>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34:C34"/>
    <mergeCell ref="D34:E34"/>
    <mergeCell ref="G34:H34"/>
    <mergeCell ref="B36:C36"/>
    <mergeCell ref="D36:E36"/>
    <mergeCell ref="G36:H36"/>
    <mergeCell ref="B31:C31"/>
    <mergeCell ref="D31:E31"/>
    <mergeCell ref="G31:I31"/>
    <mergeCell ref="B33:C33"/>
    <mergeCell ref="D33:E33"/>
    <mergeCell ref="G33:I33"/>
    <mergeCell ref="B46:F46"/>
    <mergeCell ref="P46:Q46"/>
    <mergeCell ref="B47:F47"/>
    <mergeCell ref="P47:T47"/>
    <mergeCell ref="B37:C37"/>
    <mergeCell ref="D37:E37"/>
    <mergeCell ref="G37:H37"/>
    <mergeCell ref="B39:E39"/>
    <mergeCell ref="B40:E40"/>
    <mergeCell ref="G39:I39"/>
    <mergeCell ref="G40:I40"/>
    <mergeCell ref="Z49:AQ49"/>
    <mergeCell ref="C50:E50"/>
    <mergeCell ref="F50:K50"/>
    <mergeCell ref="P50:U50"/>
    <mergeCell ref="V50:W50"/>
    <mergeCell ref="X50:Y50"/>
    <mergeCell ref="C48:E48"/>
    <mergeCell ref="F48:K48"/>
    <mergeCell ref="P48:U48"/>
    <mergeCell ref="V48:W48"/>
    <mergeCell ref="X48:Y48"/>
    <mergeCell ref="C49:E49"/>
    <mergeCell ref="F49:K49"/>
    <mergeCell ref="P49:U49"/>
    <mergeCell ref="V49:W49"/>
    <mergeCell ref="X49:Y49"/>
    <mergeCell ref="C51:E51"/>
    <mergeCell ref="F51:K51"/>
    <mergeCell ref="P51:U51"/>
    <mergeCell ref="V51:W51"/>
    <mergeCell ref="X51:Y51"/>
    <mergeCell ref="C52:E52"/>
    <mergeCell ref="F52:K52"/>
    <mergeCell ref="P52:U52"/>
    <mergeCell ref="V52:W52"/>
    <mergeCell ref="X52:Y52"/>
    <mergeCell ref="C53:E53"/>
    <mergeCell ref="F53:K53"/>
    <mergeCell ref="P53:U53"/>
    <mergeCell ref="V53:W53"/>
    <mergeCell ref="X53:Y53"/>
    <mergeCell ref="C54:E54"/>
    <mergeCell ref="F54:K54"/>
    <mergeCell ref="P54:U54"/>
    <mergeCell ref="V54:W54"/>
    <mergeCell ref="X54:Y54"/>
    <mergeCell ref="C55:E55"/>
    <mergeCell ref="F55:K55"/>
    <mergeCell ref="P55:U55"/>
    <mergeCell ref="V55:W55"/>
    <mergeCell ref="X55:Y55"/>
    <mergeCell ref="C56:E56"/>
    <mergeCell ref="F56:K56"/>
    <mergeCell ref="P56:U56"/>
    <mergeCell ref="V56:W56"/>
    <mergeCell ref="X56:Y56"/>
    <mergeCell ref="C57:E57"/>
    <mergeCell ref="F57:K57"/>
    <mergeCell ref="P57:U57"/>
    <mergeCell ref="V57:W57"/>
    <mergeCell ref="X57:Y57"/>
    <mergeCell ref="C58:E58"/>
    <mergeCell ref="F58:K58"/>
    <mergeCell ref="P58:U58"/>
    <mergeCell ref="V58:W58"/>
    <mergeCell ref="X58:Y58"/>
    <mergeCell ref="C59:E59"/>
    <mergeCell ref="F59:K59"/>
    <mergeCell ref="P59:U59"/>
    <mergeCell ref="V59:W59"/>
    <mergeCell ref="X59:Y59"/>
    <mergeCell ref="C60:E60"/>
    <mergeCell ref="F60:K60"/>
    <mergeCell ref="P60:U60"/>
    <mergeCell ref="V60:W60"/>
    <mergeCell ref="X60:Y60"/>
    <mergeCell ref="C61:E61"/>
    <mergeCell ref="F61:K61"/>
    <mergeCell ref="P61:U61"/>
    <mergeCell ref="V61:W61"/>
    <mergeCell ref="X61:Y61"/>
    <mergeCell ref="C62:E62"/>
    <mergeCell ref="F62:K62"/>
    <mergeCell ref="P62:U62"/>
    <mergeCell ref="V62:W62"/>
    <mergeCell ref="X62:Y62"/>
    <mergeCell ref="C63:E63"/>
    <mergeCell ref="F63:K63"/>
    <mergeCell ref="P63:U63"/>
    <mergeCell ref="V63:W63"/>
    <mergeCell ref="X63:Y63"/>
    <mergeCell ref="C64:E64"/>
    <mergeCell ref="F64:K64"/>
    <mergeCell ref="P64:U64"/>
    <mergeCell ref="V64:W64"/>
    <mergeCell ref="X64:Y64"/>
    <mergeCell ref="C65:E65"/>
    <mergeCell ref="F65:K65"/>
    <mergeCell ref="P65:U65"/>
    <mergeCell ref="V65:W65"/>
    <mergeCell ref="X65:Y65"/>
    <mergeCell ref="C66:E66"/>
    <mergeCell ref="F66:K66"/>
    <mergeCell ref="P66:U66"/>
    <mergeCell ref="V66:W66"/>
    <mergeCell ref="X66:Y66"/>
    <mergeCell ref="C67:E67"/>
    <mergeCell ref="F67:K67"/>
    <mergeCell ref="P67:U67"/>
    <mergeCell ref="V67:W67"/>
    <mergeCell ref="X67:Y67"/>
    <mergeCell ref="C68:E68"/>
    <mergeCell ref="F68:K68"/>
    <mergeCell ref="P68:U68"/>
    <mergeCell ref="V68:W68"/>
    <mergeCell ref="X68:Y68"/>
    <mergeCell ref="B82:J82"/>
    <mergeCell ref="B83:J84"/>
    <mergeCell ref="K84:K87"/>
    <mergeCell ref="L84:N86"/>
    <mergeCell ref="B86:F86"/>
    <mergeCell ref="B87:J87"/>
    <mergeCell ref="X70:Y70"/>
    <mergeCell ref="B71:F71"/>
    <mergeCell ref="B73:J73"/>
    <mergeCell ref="B74:J74"/>
    <mergeCell ref="E76:I76"/>
    <mergeCell ref="B78:J78"/>
    <mergeCell ref="B79:D79"/>
    <mergeCell ref="B90:D90"/>
    <mergeCell ref="E90:G90"/>
    <mergeCell ref="H90:N90"/>
    <mergeCell ref="Q90:X90"/>
    <mergeCell ref="B91:D91"/>
    <mergeCell ref="E91:G91"/>
    <mergeCell ref="H91:N91"/>
    <mergeCell ref="Q91:X91"/>
    <mergeCell ref="B88:D88"/>
    <mergeCell ref="E88:G88"/>
    <mergeCell ref="H88:N88"/>
    <mergeCell ref="Q88:X88"/>
    <mergeCell ref="B89:D89"/>
    <mergeCell ref="E89:G89"/>
    <mergeCell ref="H89:N89"/>
    <mergeCell ref="Q89:X89"/>
    <mergeCell ref="B94:D94"/>
    <mergeCell ref="E94:G94"/>
    <mergeCell ref="H94:N94"/>
    <mergeCell ref="Q94:X94"/>
    <mergeCell ref="B95:J95"/>
    <mergeCell ref="B96:D96"/>
    <mergeCell ref="Q96:X96"/>
    <mergeCell ref="B92:D92"/>
    <mergeCell ref="E92:G92"/>
    <mergeCell ref="H92:N92"/>
    <mergeCell ref="Q92:X92"/>
    <mergeCell ref="B93:D93"/>
    <mergeCell ref="E93:G93"/>
    <mergeCell ref="H93:N93"/>
    <mergeCell ref="Q93:X93"/>
    <mergeCell ref="I96:N96"/>
    <mergeCell ref="E96:H96"/>
    <mergeCell ref="B99:D99"/>
    <mergeCell ref="Q99:X99"/>
    <mergeCell ref="B100:D100"/>
    <mergeCell ref="Q100:X100"/>
    <mergeCell ref="B97:D97"/>
    <mergeCell ref="Q97:X97"/>
    <mergeCell ref="B98:D98"/>
    <mergeCell ref="Q98:X98"/>
    <mergeCell ref="I97:N97"/>
    <mergeCell ref="I98:N98"/>
    <mergeCell ref="I99:N99"/>
    <mergeCell ref="I100:N100"/>
    <mergeCell ref="E97:H97"/>
    <mergeCell ref="E98:H98"/>
    <mergeCell ref="E99:H99"/>
    <mergeCell ref="E100:H100"/>
    <mergeCell ref="B103:D103"/>
    <mergeCell ref="Q103:X103"/>
    <mergeCell ref="B104:D104"/>
    <mergeCell ref="Q104:X104"/>
    <mergeCell ref="B101:D101"/>
    <mergeCell ref="Q101:X101"/>
    <mergeCell ref="B102:D102"/>
    <mergeCell ref="Q102:X102"/>
    <mergeCell ref="I101:N101"/>
    <mergeCell ref="I102:N102"/>
    <mergeCell ref="I103:N103"/>
    <mergeCell ref="I104:N104"/>
    <mergeCell ref="E101:H101"/>
    <mergeCell ref="E102:H102"/>
    <mergeCell ref="E103:H103"/>
    <mergeCell ref="E104:H104"/>
    <mergeCell ref="B107:D107"/>
    <mergeCell ref="Q107:X107"/>
    <mergeCell ref="B108:D108"/>
    <mergeCell ref="Q108:X108"/>
    <mergeCell ref="B105:D105"/>
    <mergeCell ref="Q105:X105"/>
    <mergeCell ref="B106:D106"/>
    <mergeCell ref="Q106:X106"/>
    <mergeCell ref="I105:N105"/>
    <mergeCell ref="I106:N106"/>
    <mergeCell ref="I107:N107"/>
    <mergeCell ref="I108:N108"/>
    <mergeCell ref="E105:H105"/>
    <mergeCell ref="E106:H106"/>
    <mergeCell ref="E107:H107"/>
    <mergeCell ref="E108:H108"/>
    <mergeCell ref="B111:D111"/>
    <mergeCell ref="Q111:X111"/>
    <mergeCell ref="B112:D112"/>
    <mergeCell ref="Q112:X112"/>
    <mergeCell ref="B109:D109"/>
    <mergeCell ref="Q109:X109"/>
    <mergeCell ref="B110:D110"/>
    <mergeCell ref="Q110:X110"/>
    <mergeCell ref="I109:N109"/>
    <mergeCell ref="I110:N110"/>
    <mergeCell ref="I111:N111"/>
    <mergeCell ref="I112:N112"/>
    <mergeCell ref="E109:H109"/>
    <mergeCell ref="E110:H110"/>
    <mergeCell ref="E111:H111"/>
    <mergeCell ref="E112:H112"/>
    <mergeCell ref="Q115:X115"/>
    <mergeCell ref="B116:D116"/>
    <mergeCell ref="Q116:X116"/>
    <mergeCell ref="B113:D113"/>
    <mergeCell ref="Q113:X113"/>
    <mergeCell ref="B114:D114"/>
    <mergeCell ref="Q114:X114"/>
    <mergeCell ref="I113:N113"/>
    <mergeCell ref="I114:N114"/>
    <mergeCell ref="I115:N115"/>
    <mergeCell ref="I116:N116"/>
    <mergeCell ref="E113:H113"/>
    <mergeCell ref="E114:H114"/>
    <mergeCell ref="E115:H115"/>
    <mergeCell ref="E116:H116"/>
    <mergeCell ref="B118:J118"/>
    <mergeCell ref="H125:J125"/>
    <mergeCell ref="L125:N125"/>
    <mergeCell ref="B126:E126"/>
    <mergeCell ref="B127:C127"/>
    <mergeCell ref="M127:N127"/>
    <mergeCell ref="B115:D115"/>
    <mergeCell ref="G127:K127"/>
    <mergeCell ref="D127:F127"/>
    <mergeCell ref="Q127:X127"/>
    <mergeCell ref="B128:C128"/>
    <mergeCell ref="M128:N128"/>
    <mergeCell ref="Q128:X128"/>
    <mergeCell ref="B129:C129"/>
    <mergeCell ref="M129:N129"/>
    <mergeCell ref="Q129:X129"/>
    <mergeCell ref="D128:F128"/>
    <mergeCell ref="D129:F129"/>
    <mergeCell ref="G128:K128"/>
    <mergeCell ref="G129:K129"/>
    <mergeCell ref="B132:C132"/>
    <mergeCell ref="M132:N132"/>
    <mergeCell ref="Q132:X132"/>
    <mergeCell ref="B133:C133"/>
    <mergeCell ref="M133:N133"/>
    <mergeCell ref="Q133:X133"/>
    <mergeCell ref="B130:C130"/>
    <mergeCell ref="M130:N130"/>
    <mergeCell ref="Q130:X130"/>
    <mergeCell ref="B131:C131"/>
    <mergeCell ref="M131:N131"/>
    <mergeCell ref="Q131:X131"/>
    <mergeCell ref="D130:F130"/>
    <mergeCell ref="D131:F131"/>
    <mergeCell ref="D132:F132"/>
    <mergeCell ref="D133:F133"/>
    <mergeCell ref="G130:K130"/>
    <mergeCell ref="G131:K131"/>
    <mergeCell ref="G132:K132"/>
    <mergeCell ref="G133:K133"/>
    <mergeCell ref="B136:C136"/>
    <mergeCell ref="M136:N136"/>
    <mergeCell ref="Q136:X136"/>
    <mergeCell ref="B137:C137"/>
    <mergeCell ref="M137:N137"/>
    <mergeCell ref="Q137:X137"/>
    <mergeCell ref="B134:C134"/>
    <mergeCell ref="M134:N134"/>
    <mergeCell ref="Q134:X134"/>
    <mergeCell ref="B135:C135"/>
    <mergeCell ref="M135:N135"/>
    <mergeCell ref="Q135:X135"/>
    <mergeCell ref="D134:F134"/>
    <mergeCell ref="D135:F135"/>
    <mergeCell ref="D136:F136"/>
    <mergeCell ref="D137:F137"/>
    <mergeCell ref="G134:K134"/>
    <mergeCell ref="G135:K135"/>
    <mergeCell ref="G136:K136"/>
    <mergeCell ref="G137:K137"/>
    <mergeCell ref="B138:C138"/>
    <mergeCell ref="M138:N138"/>
    <mergeCell ref="Q138:S138"/>
    <mergeCell ref="T138:X138"/>
    <mergeCell ref="B139:C139"/>
    <mergeCell ref="M139:N139"/>
    <mergeCell ref="Q139:S139"/>
    <mergeCell ref="T139:X139"/>
    <mergeCell ref="G138:K138"/>
    <mergeCell ref="D138:F138"/>
    <mergeCell ref="D139:F139"/>
    <mergeCell ref="G139:K139"/>
    <mergeCell ref="B140:C140"/>
    <mergeCell ref="M140:N140"/>
    <mergeCell ref="Q140:S140"/>
    <mergeCell ref="T140:X140"/>
    <mergeCell ref="B141:C141"/>
    <mergeCell ref="M141:N141"/>
    <mergeCell ref="Q141:S141"/>
    <mergeCell ref="T141:X141"/>
    <mergeCell ref="D140:F140"/>
    <mergeCell ref="D141:F141"/>
    <mergeCell ref="G140:K140"/>
    <mergeCell ref="G141:K141"/>
    <mergeCell ref="B142:C142"/>
    <mergeCell ref="M142:N142"/>
    <mergeCell ref="Q142:S142"/>
    <mergeCell ref="T142:X142"/>
    <mergeCell ref="B143:C143"/>
    <mergeCell ref="M143:N143"/>
    <mergeCell ref="Q143:S143"/>
    <mergeCell ref="T143:X143"/>
    <mergeCell ref="D142:F142"/>
    <mergeCell ref="D143:F143"/>
    <mergeCell ref="G142:K142"/>
    <mergeCell ref="G143:K143"/>
    <mergeCell ref="B144:C144"/>
    <mergeCell ref="M144:N144"/>
    <mergeCell ref="Q144:S144"/>
    <mergeCell ref="T144:X144"/>
    <mergeCell ref="B145:C145"/>
    <mergeCell ref="M145:N145"/>
    <mergeCell ref="Q145:S145"/>
    <mergeCell ref="T145:X145"/>
    <mergeCell ref="D144:F144"/>
    <mergeCell ref="D145:F145"/>
    <mergeCell ref="G144:K144"/>
    <mergeCell ref="G145:K145"/>
    <mergeCell ref="B146:C146"/>
    <mergeCell ref="M146:N146"/>
    <mergeCell ref="Q146:S146"/>
    <mergeCell ref="T146:X146"/>
    <mergeCell ref="B147:C147"/>
    <mergeCell ref="M147:N147"/>
    <mergeCell ref="Q147:S147"/>
    <mergeCell ref="T147:X147"/>
    <mergeCell ref="D146:F146"/>
    <mergeCell ref="D147:F147"/>
    <mergeCell ref="G146:K146"/>
    <mergeCell ref="G147:K147"/>
    <mergeCell ref="B151:C151"/>
    <mergeCell ref="M151:N151"/>
    <mergeCell ref="R151:S151"/>
    <mergeCell ref="T151:U151"/>
    <mergeCell ref="V151:W151"/>
    <mergeCell ref="M152:N152"/>
    <mergeCell ref="B148:C148"/>
    <mergeCell ref="M148:N148"/>
    <mergeCell ref="Q148:S148"/>
    <mergeCell ref="T148:X148"/>
    <mergeCell ref="M150:N150"/>
    <mergeCell ref="D148:F148"/>
    <mergeCell ref="G148:K148"/>
    <mergeCell ref="W160:X162"/>
    <mergeCell ref="B161:D161"/>
    <mergeCell ref="S161:T161"/>
    <mergeCell ref="U161:V161"/>
    <mergeCell ref="S162:T162"/>
    <mergeCell ref="U162:V162"/>
    <mergeCell ref="P155:Q157"/>
    <mergeCell ref="R155:R157"/>
    <mergeCell ref="S155:X157"/>
    <mergeCell ref="Q158:Q159"/>
    <mergeCell ref="R158:R159"/>
    <mergeCell ref="S158:T159"/>
    <mergeCell ref="U158:V159"/>
    <mergeCell ref="W158:X159"/>
    <mergeCell ref="S163:T163"/>
    <mergeCell ref="U163:V163"/>
    <mergeCell ref="P166:Q166"/>
    <mergeCell ref="R166:S166"/>
    <mergeCell ref="B167:N169"/>
    <mergeCell ref="R168:S169"/>
    <mergeCell ref="L159:M159"/>
    <mergeCell ref="L160:M160"/>
    <mergeCell ref="S160:T160"/>
    <mergeCell ref="U160:V160"/>
    <mergeCell ref="R178:T179"/>
    <mergeCell ref="S180:T180"/>
    <mergeCell ref="U180:V180"/>
    <mergeCell ref="U181:V181"/>
    <mergeCell ref="B184:F184"/>
    <mergeCell ref="B185:I185"/>
    <mergeCell ref="Z169:AB169"/>
    <mergeCell ref="B174:N174"/>
    <mergeCell ref="S174:T174"/>
    <mergeCell ref="U174:V174"/>
    <mergeCell ref="B175:N181"/>
    <mergeCell ref="U175:V175"/>
    <mergeCell ref="S176:T176"/>
    <mergeCell ref="U176:V176"/>
    <mergeCell ref="S177:T177"/>
    <mergeCell ref="U177:V177"/>
    <mergeCell ref="B187:I187"/>
    <mergeCell ref="P187:S187"/>
    <mergeCell ref="B188:I188"/>
    <mergeCell ref="B189:I189"/>
    <mergeCell ref="X189:AB238"/>
    <mergeCell ref="B190:I190"/>
    <mergeCell ref="B193:I193"/>
    <mergeCell ref="P193:S193"/>
    <mergeCell ref="B194:I194"/>
    <mergeCell ref="B195:I195"/>
    <mergeCell ref="B203:I203"/>
    <mergeCell ref="B204:I204"/>
    <mergeCell ref="B207:I207"/>
    <mergeCell ref="P207:S207"/>
    <mergeCell ref="B208:I208"/>
    <mergeCell ref="B209:I209"/>
    <mergeCell ref="B196:I196"/>
    <mergeCell ref="B199:I199"/>
    <mergeCell ref="P199:S199"/>
    <mergeCell ref="B200:I200"/>
    <mergeCell ref="B201:I201"/>
    <mergeCell ref="B202:I202"/>
    <mergeCell ref="B232:I232"/>
    <mergeCell ref="P232:W232"/>
    <mergeCell ref="B233:I233"/>
    <mergeCell ref="P233:W233"/>
    <mergeCell ref="B234:I234"/>
    <mergeCell ref="P234:W234"/>
    <mergeCell ref="B210:I210"/>
    <mergeCell ref="B213:I213"/>
    <mergeCell ref="B214:I216"/>
    <mergeCell ref="B218:F218"/>
    <mergeCell ref="B219:I219"/>
    <mergeCell ref="B220:I229"/>
    <mergeCell ref="P243:W243"/>
    <mergeCell ref="P245:W245"/>
    <mergeCell ref="P246:W247"/>
    <mergeCell ref="T249:W249"/>
    <mergeCell ref="B235:I235"/>
    <mergeCell ref="P235:W235"/>
    <mergeCell ref="P239:W240"/>
    <mergeCell ref="B241:I241"/>
    <mergeCell ref="P241:W241"/>
    <mergeCell ref="P242:W242"/>
  </mergeCells>
  <conditionalFormatting sqref="B89">
    <cfRule type="expression" dxfId="81" priority="30">
      <formula>$B89=""</formula>
    </cfRule>
  </conditionalFormatting>
  <conditionalFormatting sqref="B91:B94">
    <cfRule type="expression" dxfId="80" priority="11">
      <formula>$B91=""</formula>
    </cfRule>
  </conditionalFormatting>
  <conditionalFormatting sqref="B97:B116">
    <cfRule type="expression" dxfId="79" priority="20">
      <formula>$B97=""</formula>
    </cfRule>
  </conditionalFormatting>
  <conditionalFormatting sqref="B128:D137 B139:D148">
    <cfRule type="expression" dxfId="78" priority="21">
      <formula>$B128=""</formula>
    </cfRule>
  </conditionalFormatting>
  <conditionalFormatting sqref="E97:H116 D128:F137 D139:F148">
    <cfRule type="expression" dxfId="76" priority="5">
      <formula>$B$40="Brandskydd"</formula>
    </cfRule>
  </conditionalFormatting>
  <conditionalFormatting sqref="E89:N89 P89:X89 E91:N94 P91:X94">
    <cfRule type="expression" dxfId="75" priority="8">
      <formula>$B$40&lt;&gt;"Brandskydd"</formula>
    </cfRule>
  </conditionalFormatting>
  <conditionalFormatting sqref="J161">
    <cfRule type="cellIs" dxfId="74" priority="42" stopIfTrue="1" operator="lessThan">
      <formula>1</formula>
    </cfRule>
    <cfRule type="cellIs" dxfId="73" priority="41" stopIfTrue="1" operator="greaterThan">
      <formula>1</formula>
    </cfRule>
  </conditionalFormatting>
  <conditionalFormatting sqref="L127:L137 L139:L148">
    <cfRule type="expression" dxfId="72" priority="32" stopIfTrue="1">
      <formula>OR(UtvarderingsVal="UtFalskt",UtvarderingsVal="Ut2")</formula>
    </cfRule>
  </conditionalFormatting>
  <conditionalFormatting sqref="L127:L148">
    <cfRule type="expression" dxfId="71" priority="15">
      <formula>UtvarderingsVal="Alt3"</formula>
    </cfRule>
    <cfRule type="expression" dxfId="70" priority="16">
      <formula>$L$127=""</formula>
    </cfRule>
  </conditionalFormatting>
  <conditionalFormatting sqref="L138">
    <cfRule type="expression" dxfId="69" priority="18" stopIfTrue="1">
      <formula>OR(UtvarderingsVal="UtFalskt",UtvarderingsVal="Ut2")</formula>
    </cfRule>
  </conditionalFormatting>
  <conditionalFormatting sqref="L127:N148">
    <cfRule type="expression" dxfId="68" priority="13">
      <formula>UtvarderingsVal="Alt4"</formula>
    </cfRule>
  </conditionalFormatting>
  <conditionalFormatting sqref="L128:N137 L139:N148">
    <cfRule type="expression" dxfId="67" priority="33">
      <formula>$B128=""</formula>
    </cfRule>
    <cfRule type="expression" dxfId="66" priority="31">
      <formula>$K128="Ska-Krav"</formula>
    </cfRule>
  </conditionalFormatting>
  <conditionalFormatting sqref="M127:N148">
    <cfRule type="expression" dxfId="65" priority="19">
      <formula>OR(UtvarderingsVal="UtFalskt",UtvarderingsVal="Ut1")</formula>
    </cfRule>
    <cfRule type="expression" dxfId="64" priority="14">
      <formula>UtvarderingsVal="Alt2"</formula>
    </cfRule>
    <cfRule type="expression" dxfId="63" priority="17">
      <formula>$M$127=""</formula>
    </cfRule>
  </conditionalFormatting>
  <conditionalFormatting sqref="M150:N151 T151:V151">
    <cfRule type="expression" dxfId="61" priority="35">
      <formula>$C$80="Ut1"</formula>
    </cfRule>
  </conditionalFormatting>
  <conditionalFormatting sqref="M151:N151">
    <cfRule type="expression" dxfId="60" priority="25">
      <formula>UtvarderingsVal="Alt2"</formula>
    </cfRule>
  </conditionalFormatting>
  <conditionalFormatting sqref="P139:P148">
    <cfRule type="expression" dxfId="58" priority="12">
      <formula>$M139&lt;&gt;""</formula>
    </cfRule>
  </conditionalFormatting>
  <conditionalFormatting sqref="P49:W68">
    <cfRule type="expression" dxfId="57" priority="36">
      <formula>$C49&lt;&gt;ValVarTja</formula>
    </cfRule>
  </conditionalFormatting>
  <conditionalFormatting sqref="P243:W243 P246:W247">
    <cfRule type="expression" dxfId="56" priority="46" stopIfTrue="1">
      <formula>#REF!="Ja"</formula>
    </cfRule>
  </conditionalFormatting>
  <conditionalFormatting sqref="P97:X116">
    <cfRule type="expression" dxfId="55" priority="22">
      <formula>OR($B97="Välj vara/tjänst",$B97="")</formula>
    </cfRule>
  </conditionalFormatting>
  <conditionalFormatting sqref="P128:X137 P139:Q148 T139:T148">
    <cfRule type="expression" dxfId="54" priority="47" stopIfTrue="1">
      <formula>IF(AND(K128="Ska-krav",P128="Nej"),TRUE,FALSE)</formula>
    </cfRule>
  </conditionalFormatting>
  <conditionalFormatting sqref="P128:X137">
    <cfRule type="expression" dxfId="53" priority="23">
      <formula>OR($B128="Välj vara/Tjänst",$B128="",$D128="")</formula>
    </cfRule>
  </conditionalFormatting>
  <conditionalFormatting sqref="S17:W17">
    <cfRule type="expression" dxfId="52" priority="7" stopIfTrue="1">
      <formula>$P$17="Nej"</formula>
    </cfRule>
  </conditionalFormatting>
  <conditionalFormatting sqref="T187 T193 T199">
    <cfRule type="expression" dxfId="51" priority="40" stopIfTrue="1">
      <formula>AG187</formula>
    </cfRule>
  </conditionalFormatting>
  <conditionalFormatting sqref="T187">
    <cfRule type="cellIs" dxfId="50" priority="39" stopIfTrue="1" operator="equal">
      <formula>"Nej"</formula>
    </cfRule>
  </conditionalFormatting>
  <conditionalFormatting sqref="T193">
    <cfRule type="cellIs" dxfId="49" priority="38" stopIfTrue="1" operator="equal">
      <formula>"Nej"</formula>
    </cfRule>
  </conditionalFormatting>
  <conditionalFormatting sqref="T199">
    <cfRule type="cellIs" dxfId="48" priority="37" stopIfTrue="1" operator="equal">
      <formula>"Nej"</formula>
    </cfRule>
  </conditionalFormatting>
  <conditionalFormatting sqref="T207">
    <cfRule type="cellIs" dxfId="47" priority="28" stopIfTrue="1" operator="equal">
      <formula>"Nej"</formula>
    </cfRule>
    <cfRule type="expression" dxfId="46" priority="29" stopIfTrue="1">
      <formula>AG207</formula>
    </cfRule>
  </conditionalFormatting>
  <conditionalFormatting sqref="V150:X153">
    <cfRule type="expression" dxfId="44" priority="24">
      <formula>UtvarderingsVal="Alt2"</formula>
    </cfRule>
  </conditionalFormatting>
  <conditionalFormatting sqref="Z165 P167 P168:Q169 V169">
    <cfRule type="expression" dxfId="42" priority="43" stopIfTrue="1">
      <formula>#REF!=TRUE</formula>
    </cfRule>
  </conditionalFormatting>
  <dataValidations count="17">
    <dataValidation errorStyle="information" allowBlank="1" showErrorMessage="1" errorTitle="Fel" error="Ogiltigt datum._x000a_Datum anges i datumformatet ÅÅÅÅ-MM-DD och får inte vara senare än datumet &quot;Sista dag för avropssvar&quot;" promptTitle="Datum" prompt="Datum i datumformatet ÅÅÅÅ-MM-DD" sqref="G40" xr:uid="{AF1FDD56-78A5-4920-A05C-529F87E679B0}"/>
    <dataValidation type="list" allowBlank="1" showInputMessage="1" showErrorMessage="1" sqref="E91:G94" xr:uid="{F3DFA46F-53A4-4378-B659-64B5A1EFB4A7}">
      <formula1>TblCertifieringar</formula1>
    </dataValidation>
    <dataValidation type="list" allowBlank="1" showInputMessage="1" showErrorMessage="1" sqref="I34" xr:uid="{5FCB5E0F-8A72-42FF-A6A1-1AD898F14569}">
      <formula1>",Ja,Nej"</formula1>
    </dataValidation>
    <dataValidation type="list" allowBlank="1" showInputMessage="1" showErrorMessage="1" sqref="E89:G89" xr:uid="{D6EC1FAF-D3C0-4271-BB3F-165BAF03F18B}">
      <formula1>TblSäkSkyddAvtal</formula1>
    </dataValidation>
    <dataValidation showInputMessage="1" showErrorMessage="1" sqref="B89:D89 B91:D94" xr:uid="{22550AF7-B16E-48DA-9728-15E9AEC370DB}"/>
    <dataValidation type="list" allowBlank="1" showInputMessage="1" showErrorMessage="1" sqref="B40" xr:uid="{66A1A7C0-4F81-492A-82FC-306B0CDA6E05}">
      <formula1>TblAnbudsområde</formula1>
    </dataValidation>
    <dataValidation type="list" allowBlank="1" showInputMessage="1" showErrorMessage="1" sqref="L49:L68" xr:uid="{9530B1E7-F437-4EAF-9A69-8BBDBB448161}">
      <formula1>ValBilaga</formula1>
    </dataValidation>
    <dataValidation type="list" allowBlank="1" showInputMessage="1" showErrorMessage="1" sqref="B74:J74" xr:uid="{B383B21C-17ED-4853-9077-DCE2CAAE678E}">
      <formula1>TblGrundTilldeln</formula1>
    </dataValidation>
    <dataValidation type="list" allowBlank="1" showInputMessage="1" showErrorMessage="1" sqref="N49:N68" xr:uid="{7DDB2FC4-D007-47AE-B9F0-5B325F6DD6BC}">
      <formula1>TblEnhet</formula1>
    </dataValidation>
    <dataValidation type="list" allowBlank="1" showInputMessage="1" showErrorMessage="1" sqref="B149:C149" xr:uid="{7D3BC178-733B-4FCC-AA17-BDA6A0D44CF0}">
      <formula1>ResVarTja</formula1>
    </dataValidation>
    <dataValidation type="list" allowBlank="1" showInputMessage="1" showErrorMessage="1" sqref="K149" xr:uid="{528B1153-D194-4283-A974-39709F3B8FD2}">
      <formula1>"Välj typ av krav,Bör-krav,Ska-krav"</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EE89DA08-8E71-4797-A3D9-19BF0BCC7446}">
      <formula1>40909</formula1>
      <formula2>B34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854E8DED-B374-4B9B-B805-8B842436C6D1}">
      <formula1>40817</formula1>
      <formula2>D34</formula2>
    </dataValidation>
    <dataValidation allowBlank="1" showErrorMessage="1" sqref="B38:I38 B45:I45 F39:F42" xr:uid="{773C583B-F5A0-4919-93FB-DD29F3943741}"/>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G37:H37 B37:E37 B34:C34" xr:uid="{4623001B-9546-422B-9447-0CFA0B57BDD4}">
      <formula1>40817</formula1>
      <formula2>50890</formula2>
    </dataValidation>
    <dataValidation type="date" errorStyle="information" allowBlank="1" showInputMessage="1" showErrorMessage="1" errorTitle="Fel" error="Ange datum i datumformatet ÅÅÅÅ-MM-DD" promptTitle="Datum" prompt="Datum i datumformatet ÅÅÅÅ-MM-DD" sqref="D34:E34" xr:uid="{B7D0D316-9134-4983-9A0A-5E12DB3BB87F}">
      <formula1>40817</formula1>
      <formula2>50890</formula2>
    </dataValidation>
    <dataValidation type="list" allowBlank="1" showInputMessage="1" showErrorMessage="1" sqref="T187 P91:P94 Q238 T193 T199 T207 P97:P116 P149 P128:P137 P89 P17:P18" xr:uid="{5B6DC50F-8B56-4252-A140-ECDC9C46C87E}">
      <formula1>"Ja,Nej"</formula1>
    </dataValidation>
  </dataValidations>
  <pageMargins left="0.31496062992125984" right="0.31496062992125984" top="0.39370078740157483" bottom="0.39370078740157483" header="0.51181102362204722" footer="0.19685039370078741"/>
  <pageSetup paperSize="9" scale="72" fitToWidth="0" fitToHeight="0" pageOrder="overThenDown" orientation="landscape" r:id="rId1"/>
  <headerFooter alignWithMargins="0">
    <oddFooter>&amp;R&amp;P (&amp;N)</oddFooter>
  </headerFooter>
  <rowBreaks count="4" manualBreakCount="4">
    <brk id="25" min="1" max="28" man="1"/>
    <brk id="95" min="1" max="28" man="1"/>
    <brk id="116" min="1" max="28" man="1"/>
    <brk id="216" min="1" max="28" man="1"/>
  </rowBreaks>
  <colBreaks count="1" manualBreakCount="1">
    <brk id="15" max="1048575" man="1"/>
  </colBreaks>
  <legacyDrawing r:id="rId2"/>
  <extLst>
    <ext xmlns:x14="http://schemas.microsoft.com/office/spreadsheetml/2009/9/main" uri="{78C0D931-6437-407d-A8EE-F0AAD7539E65}">
      <x14:conditionalFormattings>
        <x14:conditionalFormatting xmlns:xm="http://schemas.microsoft.com/office/excel/2006/main">
          <x14:cfRule type="expression" priority="1" id="{CC7CACE6-7616-4BD1-AC51-4A2D3CDEA109}">
            <xm:f>Information!$D$14&lt;&gt;"Ja"</xm:f>
            <x14:dxf>
              <font>
                <color theme="0"/>
              </font>
              <fill>
                <patternFill patternType="none">
                  <bgColor auto="1"/>
                </patternFill>
              </fill>
              <border>
                <left/>
                <right/>
                <top/>
                <bottom/>
                <vertical/>
                <horizontal/>
              </border>
            </x14:dxf>
          </x14:cfRule>
          <xm:sqref>A3:W3</xm:sqref>
        </x14:conditionalFormatting>
        <x14:conditionalFormatting xmlns:xm="http://schemas.microsoft.com/office/excel/2006/main">
          <x14:cfRule type="expression" priority="9" id="{CE86957E-5518-4CDC-AC9A-0A43B77C13FE}">
            <xm:f>Information!$D$14&lt;&gt;"Ja"</xm:f>
            <x14:dxf>
              <font>
                <color theme="0"/>
              </font>
              <fill>
                <patternFill patternType="none">
                  <bgColor auto="1"/>
                </patternFill>
              </fill>
              <border>
                <left/>
                <right/>
                <top/>
                <bottom/>
                <vertical/>
                <horizontal/>
              </border>
            </x14:dxf>
          </x14:cfRule>
          <xm:sqref>A89:Z116 A4:AQ37 A117:AQ212 A2:AQ2 AH3:AQ3 A38:I38 J38:AQ42 A39:B40 G39:G40 F39:F42 A41:E42 G41:I42 A43:A44 E43:AQ44 A45:AQ88 AB89:AQ116 A213 J213:AQ213 A214:AQ249</xm:sqref>
        </x14:conditionalFormatting>
        <x14:conditionalFormatting xmlns:xm="http://schemas.microsoft.com/office/excel/2006/main">
          <x14:cfRule type="expression" priority="3" id="{E5E2388C-1252-402C-94DC-266E958E15DD}">
            <xm:f>Information!$D$12&lt;&gt;"Ja"</xm:f>
            <x14:dxf>
              <font>
                <color theme="0"/>
              </font>
              <fill>
                <patternFill patternType="none">
                  <bgColor auto="1"/>
                </patternFill>
              </fill>
              <border>
                <left/>
                <right/>
                <top/>
                <bottom/>
                <vertical/>
                <horizontal/>
              </border>
            </x14:dxf>
          </x14:cfRule>
          <xm:sqref>B213:I213</xm:sqref>
        </x14:conditionalFormatting>
        <x14:conditionalFormatting xmlns:xm="http://schemas.microsoft.com/office/excel/2006/main">
          <x14:cfRule type="expression" priority="49" id="{252AAA49-4163-4701-A7CD-DA58A18BFC7C}">
            <xm:f>ISNUMBER(SEARCH("1",Admin!$D$69))=TRUE</xm:f>
            <x14:dxf>
              <font>
                <color theme="0"/>
              </font>
            </x14:dxf>
          </x14:cfRule>
          <xm:sqref>M150:N150</xm:sqref>
        </x14:conditionalFormatting>
        <x14:conditionalFormatting xmlns:xm="http://schemas.microsoft.com/office/excel/2006/main">
          <x14:cfRule type="expression" priority="48" id="{01F5A294-9D3C-4D12-B42E-53B176A46754}">
            <xm:f>ISNUMBER(SEARCH("1",Admin!$D$69))=TRUE</xm:f>
            <x14:dxf>
              <font>
                <color theme="0"/>
              </font>
              <fill>
                <patternFill>
                  <bgColor theme="0"/>
                </patternFill>
              </fill>
              <border>
                <right/>
                <top/>
                <bottom/>
              </border>
            </x14:dxf>
          </x14:cfRule>
          <xm:sqref>M151:N151</xm:sqref>
        </x14:conditionalFormatting>
        <x14:conditionalFormatting xmlns:xm="http://schemas.microsoft.com/office/excel/2006/main">
          <x14:cfRule type="expression" priority="51" id="{4DC3D849-E053-4F83-BD92-96E49E063741}">
            <xm:f>ISNUMBER(SEARCH("1",Admin!$D$69))=TRUE</xm:f>
            <x14:dxf>
              <font>
                <strike val="0"/>
                <color theme="0"/>
              </font>
              <fill>
                <patternFill>
                  <bgColor theme="0"/>
                </patternFill>
              </fill>
              <border>
                <left/>
                <right/>
                <top/>
                <bottom/>
              </border>
            </x14:dxf>
          </x14:cfRule>
          <xm:sqref>T151:V151</xm:sqref>
        </x14:conditionalFormatting>
        <x14:conditionalFormatting xmlns:xm="http://schemas.microsoft.com/office/excel/2006/main">
          <x14:cfRule type="expression" priority="2" id="{295753CD-AFBE-436F-A32B-46536D858A95}">
            <xm:f>Information!$D$12&lt;&gt;"Ja"</xm:f>
            <x14:dxf>
              <font>
                <color theme="0"/>
              </font>
              <fill>
                <patternFill patternType="none">
                  <bgColor auto="1"/>
                </patternFill>
              </fill>
              <border>
                <left/>
                <right/>
                <top/>
                <bottom/>
                <vertical/>
                <horizontal/>
              </border>
            </x14:dxf>
          </x14:cfRule>
          <xm:sqref>X3:AF3</xm:sqref>
        </x14:conditionalFormatting>
        <x14:conditionalFormatting xmlns:xm="http://schemas.microsoft.com/office/excel/2006/main">
          <x14:cfRule type="expression" priority="4" id="{B45029F6-A971-40F8-BAF9-BC9AED519A7A}">
            <xm:f>Information!$D$12&lt;&gt;"Ja"</xm:f>
            <x14:dxf>
              <font>
                <color theme="0"/>
              </font>
              <fill>
                <patternFill patternType="none">
                  <bgColor auto="1"/>
                </patternFill>
              </fill>
              <border>
                <left/>
                <right/>
                <top/>
                <bottom/>
                <vertical/>
                <horizontal/>
              </border>
            </x14:dxf>
          </x14:cfRule>
          <xm:sqref>AA89:AA116</xm:sqref>
        </x14:conditionalFormatting>
      </x14:conditionalFormattings>
    </ext>
    <ext xmlns:x14="http://schemas.microsoft.com/office/spreadsheetml/2009/9/main" uri="{CCE6A557-97BC-4b89-ADB6-D9C93CAAB3DF}">
      <x14:dataValidations xmlns:xm="http://schemas.microsoft.com/office/excel/2006/main" count="4">
        <x14:dataValidation type="list" showInputMessage="1" showErrorMessage="1" xr:uid="{8689E109-A40F-4B81-9509-2EBF2C8D5B02}">
          <x14:formula1>
            <xm:f>Admin!$E$145:$E$166</xm:f>
          </x14:formula1>
          <xm:sqref>B97:D116 B128:C137 B139:C148</xm:sqref>
        </x14:dataValidation>
        <x14:dataValidation type="list" allowBlank="1" showInputMessage="1" showErrorMessage="1" xr:uid="{5C1298B6-13D2-46A8-88BE-2E39A3066360}">
          <x14:formula1>
            <xm:f>Admin!$F$57:$F$64</xm:f>
          </x14:formula1>
          <xm:sqref>D149:E149</xm:sqref>
        </x14:dataValidation>
        <x14:dataValidation type="list" allowBlank="1" showInputMessage="1" showErrorMessage="1" xr:uid="{DFEAB394-F6A9-4C8A-BEAC-0D1A865906FE}">
          <x14:formula1>
            <xm:f>Admin!$N$3:$N$24</xm:f>
          </x14:formula1>
          <xm:sqref>C49:E68</xm:sqref>
        </x14:dataValidation>
        <x14:dataValidation type="list" allowBlank="1" showInputMessage="1" showErrorMessage="1" xr:uid="{F4A01DAC-E10A-43C1-A50B-CA28CB64A188}">
          <x14:formula1>
            <xm:f>Admin!$M$127:$M$178</xm:f>
          </x14:formula1>
          <xm:sqref>D128:F137 E97:H116 D139:F148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1D2AF-B18D-47FF-A205-36A407EC3CB9}">
  <dimension ref="A1:AT259"/>
  <sheetViews>
    <sheetView showGridLines="0" zoomScaleNormal="100" zoomScalePageLayoutView="70" workbookViewId="0">
      <selection activeCell="B9" sqref="B9:G9"/>
    </sheetView>
  </sheetViews>
  <sheetFormatPr defaultColWidth="9.1796875" defaultRowHeight="12.5" x14ac:dyDescent="0.25"/>
  <cols>
    <col min="1" max="1" width="4.1796875" style="185" customWidth="1"/>
    <col min="2" max="9" width="10.26953125" style="25" customWidth="1"/>
    <col min="10" max="11" width="11" style="25" customWidth="1"/>
    <col min="12" max="12" width="16" style="25" customWidth="1"/>
    <col min="13" max="13" width="9.54296875" style="25" customWidth="1"/>
    <col min="14" max="14" width="13" style="25" customWidth="1"/>
    <col min="15" max="15" width="9.54296875" style="25" customWidth="1"/>
    <col min="16" max="16" width="23.81640625" style="25" customWidth="1"/>
    <col min="17" max="18" width="19.1796875" style="25" customWidth="1"/>
    <col min="19" max="19" width="10.26953125" style="25" customWidth="1"/>
    <col min="20" max="22" width="9.54296875" style="25" customWidth="1"/>
    <col min="23" max="23" width="14.7265625" style="25" customWidth="1"/>
    <col min="24" max="25" width="8.7265625" style="25" customWidth="1"/>
    <col min="26" max="26" width="8.54296875" style="25" customWidth="1"/>
    <col min="27" max="28" width="9.1796875" style="25" hidden="1" customWidth="1"/>
    <col min="29" max="29" width="12.54296875" style="25" hidden="1" customWidth="1"/>
    <col min="30" max="32" width="8.453125" style="25" hidden="1" customWidth="1"/>
    <col min="33" max="33" width="9.7265625" style="25" hidden="1" customWidth="1"/>
    <col min="34" max="34" width="12.26953125" style="25" hidden="1" customWidth="1"/>
    <col min="35" max="35" width="8.453125" style="25" customWidth="1"/>
    <col min="36" max="37" width="7.7265625" style="25" customWidth="1"/>
    <col min="38" max="39" width="8.7265625" style="25" customWidth="1"/>
    <col min="40" max="40" width="7.7265625" style="25" customWidth="1"/>
    <col min="41" max="43" width="9.1796875" style="25" customWidth="1"/>
    <col min="44" max="44" width="10.453125" style="25" customWidth="1"/>
    <col min="45" max="50" width="9.1796875" style="25" customWidth="1"/>
    <col min="51" max="16384" width="9.1796875" style="25"/>
  </cols>
  <sheetData>
    <row r="1" spans="1:46" ht="17.5" x14ac:dyDescent="0.25">
      <c r="B1" s="804" t="str">
        <f>IF(Information!D15="","Om ingen text finns - välj utvärderingsmodell i fliken ""Information""","")</f>
        <v>Om ingen text finns - välj utvärderingsmodell i fliken "Information"</v>
      </c>
    </row>
    <row r="2" spans="1:46" ht="13" x14ac:dyDescent="0.25">
      <c r="G2" s="26"/>
      <c r="J2" s="41"/>
      <c r="M2" s="49"/>
      <c r="O2" s="22" t="str">
        <f>"Avrop nr: "&amp;B15</f>
        <v xml:space="preserve">Avrop nr: </v>
      </c>
      <c r="W2" s="22" t="str">
        <f>"Avrop nr: "&amp;B15</f>
        <v xml:space="preserve">Avrop nr: </v>
      </c>
      <c r="AC2" s="22"/>
      <c r="AH2" s="52"/>
      <c r="AI2" s="52"/>
      <c r="AJ2" s="52"/>
      <c r="AK2" s="52"/>
      <c r="AL2" s="52"/>
      <c r="AM2" s="52"/>
      <c r="AN2" s="52"/>
      <c r="AO2" s="52"/>
      <c r="AP2" s="52"/>
      <c r="AQ2" s="52"/>
      <c r="AR2" s="52"/>
      <c r="AS2" s="52"/>
      <c r="AT2" s="52"/>
    </row>
    <row r="3" spans="1:46" ht="26.25" customHeight="1" x14ac:dyDescent="0.25">
      <c r="B3" s="618" t="s">
        <v>69</v>
      </c>
      <c r="C3" s="618"/>
      <c r="D3" s="619"/>
      <c r="E3" s="619"/>
      <c r="P3" s="618" t="s">
        <v>70</v>
      </c>
      <c r="Q3" s="620"/>
      <c r="R3" s="619"/>
      <c r="T3" s="621" t="str">
        <f>IF(LarmStatus,"Minst ett av de obligatoriska kraven är inte ifyllda eller besvarade med Nej. Fel på rad "&amp;AG3&amp;".","")</f>
        <v>Minst ett av de obligatoriska kraven är inte ifyllda eller besvarade med Nej. Fel på rad 14.</v>
      </c>
      <c r="U3" s="621"/>
      <c r="V3" s="621"/>
      <c r="W3" s="621"/>
      <c r="X3" s="26"/>
      <c r="Y3" s="26"/>
      <c r="Z3" s="26"/>
      <c r="AB3" s="26"/>
      <c r="AD3" s="58"/>
      <c r="AG3" s="25">
        <f>MATCH(TRUE(),AH4:AH999,0)</f>
        <v>14</v>
      </c>
      <c r="AH3" s="26" t="b">
        <f>OR(AH4:AH894)</f>
        <v>1</v>
      </c>
    </row>
    <row r="4" spans="1:46" ht="32.25" customHeight="1" x14ac:dyDescent="0.45">
      <c r="B4" s="622" t="s">
        <v>95</v>
      </c>
      <c r="C4" s="623"/>
      <c r="D4" s="623"/>
      <c r="E4" s="623"/>
      <c r="F4" s="623"/>
      <c r="G4" s="623"/>
      <c r="H4" s="623"/>
      <c r="I4" s="623"/>
      <c r="J4" s="639" t="s">
        <v>348</v>
      </c>
      <c r="K4" s="640"/>
      <c r="L4" s="640"/>
      <c r="M4" s="640"/>
      <c r="N4" s="640"/>
      <c r="O4" s="641"/>
      <c r="P4" s="626" t="s">
        <v>862</v>
      </c>
      <c r="Q4" s="626"/>
      <c r="R4" s="626"/>
      <c r="S4" s="626"/>
      <c r="T4" s="626"/>
      <c r="U4" s="626"/>
      <c r="V4" s="626"/>
      <c r="W4" s="627"/>
      <c r="Z4" s="27"/>
    </row>
    <row r="5" spans="1:46" ht="63" customHeight="1" x14ac:dyDescent="0.25">
      <c r="B5" s="624"/>
      <c r="C5" s="625"/>
      <c r="D5" s="625"/>
      <c r="E5" s="625"/>
      <c r="F5" s="625"/>
      <c r="G5" s="625"/>
      <c r="H5" s="625"/>
      <c r="I5" s="625"/>
      <c r="J5" s="642" t="s">
        <v>618</v>
      </c>
      <c r="K5" s="643"/>
      <c r="L5" s="643"/>
      <c r="M5" s="643"/>
      <c r="N5" s="643"/>
      <c r="O5" s="644"/>
      <c r="P5" s="628"/>
      <c r="Q5" s="628"/>
      <c r="R5" s="628"/>
      <c r="S5" s="628"/>
      <c r="T5" s="628"/>
      <c r="U5" s="628"/>
      <c r="V5" s="628"/>
      <c r="W5" s="629"/>
      <c r="AB5" s="1"/>
      <c r="AC5" s="29"/>
      <c r="AD5" s="29"/>
      <c r="AE5" s="29"/>
      <c r="AF5" s="29"/>
    </row>
    <row r="6" spans="1:46" ht="26.25" customHeight="1" x14ac:dyDescent="0.25">
      <c r="B6" s="634" t="s">
        <v>134</v>
      </c>
      <c r="C6" s="634"/>
      <c r="D6" s="634"/>
      <c r="E6" s="634"/>
      <c r="F6" s="634"/>
      <c r="G6" s="634"/>
      <c r="H6" s="634"/>
      <c r="I6" s="634"/>
      <c r="J6" s="636" t="s">
        <v>611</v>
      </c>
      <c r="K6" s="637"/>
      <c r="L6" s="637"/>
      <c r="M6" s="637"/>
      <c r="N6" s="637"/>
      <c r="O6" s="638"/>
      <c r="P6" s="26"/>
      <c r="Q6" s="6"/>
      <c r="R6" s="6"/>
      <c r="S6" s="6"/>
      <c r="T6" s="6"/>
      <c r="U6" s="6"/>
      <c r="V6" s="6"/>
      <c r="W6" s="6"/>
      <c r="AB6" s="1"/>
      <c r="AC6" s="29"/>
      <c r="AD6" s="29"/>
      <c r="AE6" s="29"/>
      <c r="AF6" s="29"/>
    </row>
    <row r="7" spans="1:46" ht="18" customHeight="1" x14ac:dyDescent="0.25">
      <c r="B7" s="635" t="s">
        <v>68</v>
      </c>
      <c r="C7" s="635"/>
      <c r="D7" s="635"/>
      <c r="E7" s="635"/>
      <c r="F7" s="635"/>
      <c r="G7" s="635"/>
      <c r="H7" s="635"/>
      <c r="I7" s="635"/>
      <c r="J7" s="636"/>
      <c r="K7" s="637"/>
      <c r="L7" s="637"/>
      <c r="M7" s="637"/>
      <c r="N7" s="637"/>
      <c r="O7" s="638"/>
      <c r="P7" s="28" t="s">
        <v>29</v>
      </c>
      <c r="Q7" s="6"/>
      <c r="R7" s="6"/>
      <c r="S7" s="6"/>
      <c r="T7" s="6"/>
      <c r="U7" s="6"/>
      <c r="V7" s="6"/>
      <c r="W7" s="6"/>
      <c r="AB7" s="1"/>
      <c r="AC7" s="29"/>
      <c r="AD7" s="29"/>
      <c r="AE7" s="29"/>
      <c r="AF7" s="29"/>
    </row>
    <row r="8" spans="1:46" ht="27.75" customHeight="1" x14ac:dyDescent="0.25">
      <c r="B8" s="630" t="s">
        <v>6</v>
      </c>
      <c r="C8" s="631"/>
      <c r="D8" s="631"/>
      <c r="E8" s="631"/>
      <c r="F8" s="631"/>
      <c r="G8" s="631"/>
      <c r="H8" s="630" t="s">
        <v>30</v>
      </c>
      <c r="I8" s="632"/>
      <c r="J8" s="645" t="str">
        <f>IFERROR(INDEX(Admin!$K$67:$K$69,MATCH('1 Spec. - 4. Annan modell'!$B$40,Admin!$J$67:$J$69,0)),"XXXX")</f>
        <v>XXXX</v>
      </c>
      <c r="K8" s="646"/>
      <c r="L8" s="646"/>
      <c r="M8" s="646"/>
      <c r="N8" s="646"/>
      <c r="O8" s="647"/>
      <c r="P8" s="633" t="s">
        <v>866</v>
      </c>
      <c r="Q8" s="633"/>
      <c r="R8" s="633"/>
      <c r="S8" s="633"/>
      <c r="T8" s="633"/>
      <c r="U8" s="633"/>
      <c r="V8" s="633" t="s">
        <v>874</v>
      </c>
      <c r="W8" s="633"/>
      <c r="AB8" s="1"/>
      <c r="AC8" s="29"/>
      <c r="AD8" s="29"/>
      <c r="AE8" s="29"/>
      <c r="AF8" s="29"/>
    </row>
    <row r="9" spans="1:46" ht="19.5" customHeight="1" x14ac:dyDescent="0.25">
      <c r="B9" s="690"/>
      <c r="C9" s="691"/>
      <c r="D9" s="691"/>
      <c r="E9" s="691"/>
      <c r="F9" s="691"/>
      <c r="G9" s="691"/>
      <c r="H9" s="690"/>
      <c r="I9" s="692"/>
      <c r="J9" s="757" t="s">
        <v>614</v>
      </c>
      <c r="K9" s="758"/>
      <c r="L9" s="758"/>
      <c r="M9" s="758"/>
      <c r="N9" s="758"/>
      <c r="O9" s="759"/>
      <c r="P9" s="765"/>
      <c r="Q9" s="765"/>
      <c r="R9" s="765"/>
      <c r="S9" s="765"/>
      <c r="T9" s="765"/>
      <c r="U9" s="765"/>
      <c r="V9" s="652"/>
      <c r="W9" s="652"/>
      <c r="AB9" s="1"/>
      <c r="AC9" s="29"/>
      <c r="AD9" s="29"/>
      <c r="AE9" s="29"/>
      <c r="AF9" s="29"/>
    </row>
    <row r="10" spans="1:46" s="29" customFormat="1" ht="27.75" customHeight="1" x14ac:dyDescent="0.25">
      <c r="A10" s="186"/>
      <c r="B10" s="595" t="s">
        <v>7</v>
      </c>
      <c r="C10" s="595"/>
      <c r="D10" s="595"/>
      <c r="E10" s="595" t="s">
        <v>5</v>
      </c>
      <c r="F10" s="595"/>
      <c r="G10" s="595"/>
      <c r="H10" s="595" t="s">
        <v>52</v>
      </c>
      <c r="I10" s="595"/>
      <c r="J10" s="760" t="s">
        <v>879</v>
      </c>
      <c r="K10" s="761"/>
      <c r="L10" s="761"/>
      <c r="M10" s="761"/>
      <c r="N10" s="761"/>
      <c r="O10" s="762"/>
      <c r="P10" s="633" t="s">
        <v>867</v>
      </c>
      <c r="Q10" s="633"/>
      <c r="R10" s="633"/>
      <c r="S10" s="633"/>
      <c r="T10" s="633" t="s">
        <v>873</v>
      </c>
      <c r="U10" s="633"/>
      <c r="V10" s="633"/>
      <c r="W10" s="633"/>
      <c r="AB10" s="1"/>
    </row>
    <row r="11" spans="1:46" ht="19.5" customHeight="1" x14ac:dyDescent="0.25">
      <c r="B11" s="594"/>
      <c r="C11" s="594"/>
      <c r="D11" s="594"/>
      <c r="E11" s="594"/>
      <c r="F11" s="594"/>
      <c r="G11" s="594"/>
      <c r="H11" s="594"/>
      <c r="I11" s="594"/>
      <c r="P11" s="652"/>
      <c r="Q11" s="652"/>
      <c r="R11" s="652"/>
      <c r="S11" s="652"/>
      <c r="T11" s="652"/>
      <c r="U11" s="652"/>
      <c r="V11" s="652"/>
      <c r="W11" s="652"/>
      <c r="AB11" s="1"/>
      <c r="AC11" s="29"/>
      <c r="AD11" s="29"/>
      <c r="AE11" s="29"/>
      <c r="AF11" s="29"/>
    </row>
    <row r="12" spans="1:46" ht="27.75" customHeight="1" x14ac:dyDescent="0.25">
      <c r="B12" s="595" t="s">
        <v>51</v>
      </c>
      <c r="C12" s="595"/>
      <c r="D12" s="595"/>
      <c r="E12" s="595" t="s">
        <v>1</v>
      </c>
      <c r="F12" s="595"/>
      <c r="G12" s="595"/>
      <c r="H12" s="595" t="s">
        <v>2</v>
      </c>
      <c r="I12" s="595"/>
      <c r="P12" s="633" t="s">
        <v>868</v>
      </c>
      <c r="Q12" s="633"/>
      <c r="R12" s="633"/>
      <c r="S12" s="610"/>
      <c r="T12" s="633" t="s">
        <v>872</v>
      </c>
      <c r="U12" s="633"/>
      <c r="V12" s="633" t="s">
        <v>871</v>
      </c>
      <c r="W12" s="633"/>
      <c r="AB12" s="1"/>
      <c r="AC12" s="29"/>
      <c r="AD12" s="29"/>
      <c r="AE12" s="29"/>
      <c r="AF12" s="29"/>
    </row>
    <row r="13" spans="1:46" ht="19.5" customHeight="1" x14ac:dyDescent="0.25">
      <c r="B13" s="594"/>
      <c r="C13" s="594"/>
      <c r="D13" s="594"/>
      <c r="E13" s="594"/>
      <c r="F13" s="594"/>
      <c r="G13" s="594"/>
      <c r="H13" s="594"/>
      <c r="I13" s="594"/>
      <c r="P13" s="652"/>
      <c r="Q13" s="652"/>
      <c r="R13" s="652"/>
      <c r="S13" s="657"/>
      <c r="T13" s="652"/>
      <c r="U13" s="652"/>
      <c r="V13" s="652"/>
      <c r="W13" s="652"/>
      <c r="AB13" s="1"/>
      <c r="AC13" s="29"/>
      <c r="AD13" s="29"/>
      <c r="AE13" s="29"/>
      <c r="AF13" s="29"/>
    </row>
    <row r="14" spans="1:46" ht="27.75" customHeight="1" x14ac:dyDescent="0.25">
      <c r="B14" s="595" t="s">
        <v>107</v>
      </c>
      <c r="C14" s="595"/>
      <c r="D14" s="595"/>
      <c r="E14" s="630" t="s">
        <v>3</v>
      </c>
      <c r="F14" s="631"/>
      <c r="G14" s="631"/>
      <c r="H14" s="631"/>
      <c r="I14" s="632"/>
      <c r="P14" s="610" t="s">
        <v>869</v>
      </c>
      <c r="Q14" s="611"/>
      <c r="R14" s="611"/>
      <c r="S14" s="611"/>
      <c r="T14" s="610" t="s">
        <v>870</v>
      </c>
      <c r="U14" s="611"/>
      <c r="V14" s="611"/>
      <c r="W14" s="672"/>
      <c r="AB14" s="1"/>
      <c r="AC14" s="29"/>
      <c r="AD14" s="29"/>
      <c r="AE14" s="29"/>
      <c r="AF14" s="29"/>
    </row>
    <row r="15" spans="1:46" ht="19.5" customHeight="1" x14ac:dyDescent="0.25">
      <c r="B15" s="594"/>
      <c r="C15" s="594"/>
      <c r="D15" s="594"/>
      <c r="E15" s="690" t="s">
        <v>0</v>
      </c>
      <c r="F15" s="691"/>
      <c r="G15" s="691"/>
      <c r="H15" s="691"/>
      <c r="I15" s="692"/>
      <c r="P15" s="673"/>
      <c r="Q15" s="674"/>
      <c r="R15" s="674"/>
      <c r="S15" s="674"/>
      <c r="T15" s="673"/>
      <c r="U15" s="674"/>
      <c r="V15" s="674"/>
      <c r="W15" s="675"/>
      <c r="AB15" s="1"/>
      <c r="AC15" s="29"/>
      <c r="AD15" s="29"/>
      <c r="AE15" s="29"/>
      <c r="AF15" s="29"/>
    </row>
    <row r="16" spans="1:46" ht="27.75" customHeight="1" x14ac:dyDescent="0.25">
      <c r="B16" s="631"/>
      <c r="C16" s="631"/>
      <c r="D16" s="631"/>
      <c r="E16" s="631"/>
      <c r="F16" s="631"/>
      <c r="G16" s="631"/>
      <c r="H16" s="631"/>
      <c r="I16" s="631"/>
      <c r="J16" s="41"/>
      <c r="P16" s="610" t="s">
        <v>705</v>
      </c>
      <c r="Q16" s="611"/>
      <c r="R16" s="672"/>
      <c r="S16" s="610" t="s">
        <v>610</v>
      </c>
      <c r="T16" s="611"/>
      <c r="U16" s="611"/>
      <c r="V16" s="611"/>
      <c r="W16" s="672"/>
      <c r="AB16" s="1"/>
      <c r="AC16" s="29"/>
      <c r="AD16" s="29"/>
      <c r="AE16" s="29"/>
      <c r="AF16" s="29"/>
    </row>
    <row r="17" spans="2:34" ht="19.5" customHeight="1" x14ac:dyDescent="0.25">
      <c r="B17" s="653"/>
      <c r="C17" s="653"/>
      <c r="D17" s="653"/>
      <c r="E17" s="653" t="s">
        <v>0</v>
      </c>
      <c r="F17" s="653"/>
      <c r="G17" s="653"/>
      <c r="H17" s="653"/>
      <c r="I17" s="653"/>
      <c r="P17" s="657"/>
      <c r="Q17" s="658"/>
      <c r="R17" s="659"/>
      <c r="S17" s="654"/>
      <c r="T17" s="655"/>
      <c r="U17" s="655"/>
      <c r="V17" s="655"/>
      <c r="W17" s="656"/>
      <c r="AB17" s="1"/>
      <c r="AC17" s="29"/>
      <c r="AD17" s="29"/>
      <c r="AE17" s="29"/>
      <c r="AF17" s="29"/>
      <c r="AH17" s="59" t="b">
        <f>P17=""</f>
        <v>1</v>
      </c>
    </row>
    <row r="18" spans="2:34" ht="19.5" customHeight="1" x14ac:dyDescent="0.25">
      <c r="B18" s="225"/>
      <c r="C18" s="225"/>
      <c r="D18" s="225"/>
      <c r="E18" s="225"/>
      <c r="F18" s="225"/>
      <c r="G18" s="225"/>
      <c r="H18" s="225"/>
      <c r="I18" s="225"/>
      <c r="P18" s="226"/>
      <c r="Q18" s="226"/>
      <c r="R18" s="226"/>
      <c r="S18" s="224"/>
      <c r="T18" s="224"/>
      <c r="U18" s="224"/>
      <c r="V18" s="224"/>
      <c r="W18" s="224"/>
      <c r="AB18" s="1"/>
      <c r="AC18" s="29"/>
      <c r="AD18" s="29"/>
      <c r="AE18" s="29"/>
      <c r="AF18" s="29"/>
      <c r="AH18" s="59"/>
    </row>
    <row r="19" spans="2:34" ht="17.25" customHeight="1" x14ac:dyDescent="0.25">
      <c r="B19" s="26" t="s">
        <v>342</v>
      </c>
      <c r="P19" s="26" t="s">
        <v>343</v>
      </c>
      <c r="AB19" s="1"/>
      <c r="AC19" s="29"/>
      <c r="AD19" s="29"/>
      <c r="AE19" s="29"/>
      <c r="AF19" s="29"/>
    </row>
    <row r="20" spans="2:34" ht="12.75" customHeight="1" x14ac:dyDescent="0.25">
      <c r="B20" s="526" t="s">
        <v>672</v>
      </c>
      <c r="C20" s="665"/>
      <c r="D20" s="665"/>
      <c r="E20" s="665"/>
      <c r="F20" s="665"/>
      <c r="G20" s="665"/>
      <c r="H20" s="665"/>
      <c r="I20" s="666"/>
      <c r="P20" s="492" t="s">
        <v>673</v>
      </c>
      <c r="Q20" s="680"/>
      <c r="R20" s="680"/>
      <c r="S20" s="680"/>
      <c r="T20" s="680"/>
      <c r="U20" s="680"/>
      <c r="V20" s="680"/>
      <c r="W20" s="681"/>
      <c r="AB20" s="1"/>
      <c r="AC20" s="29"/>
      <c r="AD20" s="29"/>
      <c r="AE20" s="29"/>
      <c r="AF20" s="29"/>
    </row>
    <row r="21" spans="2:34" ht="12.75" customHeight="1" x14ac:dyDescent="0.25">
      <c r="B21" s="667"/>
      <c r="C21" s="510"/>
      <c r="D21" s="510"/>
      <c r="E21" s="510"/>
      <c r="F21" s="510"/>
      <c r="G21" s="510"/>
      <c r="H21" s="510"/>
      <c r="I21" s="668"/>
      <c r="P21" s="682"/>
      <c r="Q21" s="495"/>
      <c r="R21" s="495"/>
      <c r="S21" s="495"/>
      <c r="T21" s="495"/>
      <c r="U21" s="495"/>
      <c r="V21" s="495"/>
      <c r="W21" s="683"/>
      <c r="AB21" s="1"/>
      <c r="AC21" s="29"/>
      <c r="AD21" s="29"/>
      <c r="AE21" s="29"/>
      <c r="AF21" s="29"/>
    </row>
    <row r="22" spans="2:34" ht="12.75" customHeight="1" x14ac:dyDescent="0.25">
      <c r="B22" s="667"/>
      <c r="C22" s="510"/>
      <c r="D22" s="510"/>
      <c r="E22" s="510"/>
      <c r="F22" s="510"/>
      <c r="G22" s="510"/>
      <c r="H22" s="510"/>
      <c r="I22" s="668"/>
      <c r="P22" s="682"/>
      <c r="Q22" s="495"/>
      <c r="R22" s="495"/>
      <c r="S22" s="495"/>
      <c r="T22" s="495"/>
      <c r="U22" s="495"/>
      <c r="V22" s="495"/>
      <c r="W22" s="683"/>
      <c r="AB22" s="1"/>
      <c r="AC22" s="29"/>
      <c r="AD22" s="29"/>
      <c r="AE22" s="29"/>
      <c r="AF22" s="29"/>
    </row>
    <row r="23" spans="2:34" ht="12.75" customHeight="1" x14ac:dyDescent="0.25">
      <c r="B23" s="667"/>
      <c r="C23" s="510"/>
      <c r="D23" s="510"/>
      <c r="E23" s="510"/>
      <c r="F23" s="510"/>
      <c r="G23" s="510"/>
      <c r="H23" s="510"/>
      <c r="I23" s="668"/>
      <c r="P23" s="682"/>
      <c r="Q23" s="495"/>
      <c r="R23" s="495"/>
      <c r="S23" s="495"/>
      <c r="T23" s="495"/>
      <c r="U23" s="495"/>
      <c r="V23" s="495"/>
      <c r="W23" s="683"/>
      <c r="AB23" s="1"/>
      <c r="AC23" s="29"/>
      <c r="AD23" s="29"/>
      <c r="AE23" s="29"/>
      <c r="AF23" s="29"/>
    </row>
    <row r="24" spans="2:34" ht="94.5" customHeight="1" x14ac:dyDescent="0.25">
      <c r="B24" s="669"/>
      <c r="C24" s="670"/>
      <c r="D24" s="670"/>
      <c r="E24" s="670"/>
      <c r="F24" s="670"/>
      <c r="G24" s="670"/>
      <c r="H24" s="670"/>
      <c r="I24" s="671"/>
      <c r="P24" s="684"/>
      <c r="Q24" s="685"/>
      <c r="R24" s="685"/>
      <c r="S24" s="685"/>
      <c r="T24" s="685"/>
      <c r="U24" s="685"/>
      <c r="V24" s="685"/>
      <c r="W24" s="686"/>
      <c r="AB24" s="1"/>
      <c r="AC24" s="29"/>
      <c r="AD24" s="29"/>
      <c r="AE24" s="29"/>
      <c r="AF24" s="29"/>
    </row>
    <row r="25" spans="2:34" ht="89.25" customHeight="1" x14ac:dyDescent="0.25">
      <c r="B25" s="29"/>
      <c r="C25" s="29"/>
      <c r="D25" s="29"/>
      <c r="E25" s="29"/>
      <c r="F25" s="29"/>
      <c r="G25" s="29"/>
      <c r="H25" s="29"/>
      <c r="I25" s="29"/>
      <c r="AB25" s="1"/>
      <c r="AC25" s="29"/>
      <c r="AD25" s="29"/>
      <c r="AE25" s="29"/>
      <c r="AF25" s="29"/>
    </row>
    <row r="26" spans="2:34" ht="42" customHeight="1" x14ac:dyDescent="0.25">
      <c r="B26" s="60"/>
      <c r="C26" s="38"/>
      <c r="D26" s="38"/>
      <c r="E26" s="38"/>
      <c r="F26" s="38"/>
      <c r="G26" s="38"/>
      <c r="H26" s="38"/>
      <c r="P26" s="26" t="s">
        <v>612</v>
      </c>
    </row>
    <row r="27" spans="2:34" ht="55.5" customHeight="1" x14ac:dyDescent="0.3">
      <c r="B27" s="45" t="s">
        <v>339</v>
      </c>
      <c r="P27" s="676" t="s">
        <v>613</v>
      </c>
      <c r="Q27" s="677"/>
      <c r="R27" s="677"/>
      <c r="S27" s="677"/>
      <c r="T27" s="677"/>
      <c r="U27" s="677"/>
      <c r="V27" s="677"/>
      <c r="W27" s="678"/>
      <c r="AB27" s="1"/>
      <c r="AC27" s="29"/>
      <c r="AD27" s="29"/>
      <c r="AE27" s="29"/>
      <c r="AF27" s="29"/>
    </row>
    <row r="28" spans="2:34" ht="115.5" customHeight="1" x14ac:dyDescent="0.25">
      <c r="B28" s="663"/>
      <c r="C28" s="679"/>
      <c r="D28" s="679"/>
      <c r="E28" s="679"/>
      <c r="F28" s="679"/>
      <c r="G28" s="679"/>
      <c r="H28" s="679"/>
      <c r="I28" s="679"/>
      <c r="P28" s="687"/>
      <c r="Q28" s="688"/>
      <c r="R28" s="688"/>
      <c r="S28" s="688"/>
      <c r="T28" s="688"/>
      <c r="U28" s="688"/>
      <c r="V28" s="688"/>
      <c r="W28" s="689"/>
      <c r="AB28" s="1"/>
      <c r="AC28" s="29"/>
      <c r="AD28" s="29"/>
      <c r="AE28" s="29"/>
      <c r="AF28" s="29"/>
    </row>
    <row r="29" spans="2:34" ht="17.25" customHeight="1" x14ac:dyDescent="0.25">
      <c r="B29" s="60"/>
      <c r="C29" s="38"/>
      <c r="D29" s="38"/>
      <c r="E29" s="38"/>
      <c r="F29" s="38"/>
      <c r="G29" s="38"/>
      <c r="H29" s="38"/>
    </row>
    <row r="30" spans="2:34" ht="27.75" customHeight="1" x14ac:dyDescent="0.25">
      <c r="B30" s="650" t="s">
        <v>602</v>
      </c>
      <c r="C30" s="650"/>
      <c r="D30" s="650" t="s">
        <v>603</v>
      </c>
      <c r="E30" s="650"/>
      <c r="G30" s="491" t="s">
        <v>83</v>
      </c>
      <c r="H30" s="491"/>
      <c r="I30" s="491"/>
    </row>
    <row r="31" spans="2:34" ht="30" customHeight="1" x14ac:dyDescent="0.25">
      <c r="B31" s="648"/>
      <c r="C31" s="649"/>
      <c r="D31" s="664"/>
      <c r="E31" s="664"/>
      <c r="G31" s="663"/>
      <c r="H31" s="663"/>
      <c r="I31" s="663"/>
    </row>
    <row r="32" spans="2:34" ht="12.75" customHeight="1" x14ac:dyDescent="0.25"/>
    <row r="33" spans="2:27" ht="27.75" customHeight="1" x14ac:dyDescent="0.25">
      <c r="B33" s="650" t="s">
        <v>46</v>
      </c>
      <c r="C33" s="650"/>
      <c r="D33" s="650" t="s">
        <v>47</v>
      </c>
      <c r="E33" s="650"/>
      <c r="G33" s="651" t="s">
        <v>656</v>
      </c>
      <c r="H33" s="651"/>
      <c r="I33" s="651"/>
    </row>
    <row r="34" spans="2:27" ht="30" customHeight="1" x14ac:dyDescent="0.25">
      <c r="B34" s="648"/>
      <c r="C34" s="649"/>
      <c r="D34" s="662"/>
      <c r="E34" s="662"/>
      <c r="G34" s="660" t="s">
        <v>655</v>
      </c>
      <c r="H34" s="661"/>
      <c r="I34" s="250"/>
      <c r="P34" s="61"/>
      <c r="Q34" s="61"/>
      <c r="R34" s="61"/>
    </row>
    <row r="35" spans="2:27" ht="12.75" customHeight="1" x14ac:dyDescent="0.25">
      <c r="F35" s="41"/>
      <c r="G35" s="41"/>
      <c r="H35" s="41"/>
      <c r="I35" s="41"/>
      <c r="J35" s="41"/>
      <c r="K35" s="41"/>
    </row>
    <row r="36" spans="2:27" ht="27.75" customHeight="1" x14ac:dyDescent="0.25">
      <c r="B36" s="650" t="s">
        <v>604</v>
      </c>
      <c r="C36" s="650"/>
      <c r="D36" s="650" t="s">
        <v>605</v>
      </c>
      <c r="E36" s="650"/>
      <c r="G36" s="650" t="s">
        <v>670</v>
      </c>
      <c r="H36" s="650"/>
      <c r="J36"/>
      <c r="K36"/>
    </row>
    <row r="37" spans="2:27" ht="30" customHeight="1" x14ac:dyDescent="0.25">
      <c r="B37" s="648"/>
      <c r="C37" s="649"/>
      <c r="D37" s="648"/>
      <c r="E37" s="649"/>
      <c r="G37" s="648"/>
      <c r="H37" s="649"/>
      <c r="J37"/>
      <c r="K37"/>
      <c r="P37" s="61"/>
      <c r="Q37" s="61"/>
      <c r="R37" s="61"/>
    </row>
    <row r="38" spans="2:27" ht="12.75" customHeight="1" x14ac:dyDescent="0.25">
      <c r="B38" s="35"/>
      <c r="C38" s="35"/>
      <c r="D38" s="35"/>
      <c r="E38" s="35"/>
      <c r="F38" s="35"/>
      <c r="G38" s="35"/>
      <c r="H38" s="35"/>
      <c r="I38" s="35"/>
      <c r="J38"/>
      <c r="K38"/>
    </row>
    <row r="39" spans="2:27" ht="30" customHeight="1" x14ac:dyDescent="0.25">
      <c r="B39" s="449" t="s">
        <v>619</v>
      </c>
      <c r="C39" s="450"/>
      <c r="D39" s="450"/>
      <c r="E39" s="451"/>
      <c r="F39" s="35"/>
      <c r="G39" s="455" t="s">
        <v>863</v>
      </c>
      <c r="H39" s="456"/>
      <c r="I39" s="457"/>
      <c r="J39"/>
      <c r="K39"/>
      <c r="L39" s="231"/>
      <c r="M39" s="231"/>
      <c r="N39" s="231"/>
    </row>
    <row r="40" spans="2:27" ht="30" customHeight="1" x14ac:dyDescent="0.25">
      <c r="B40" s="452" t="s">
        <v>619</v>
      </c>
      <c r="C40" s="453"/>
      <c r="D40" s="453"/>
      <c r="E40" s="454"/>
      <c r="F40" s="35"/>
      <c r="G40" s="458" t="str">
        <f>IFERROR(INDEX(Admin!$N$67:$N$69,MATCH('1 Spec. - 4. Annan modell'!$B$40,Admin!$M$67:$M$69,0)),"")</f>
        <v/>
      </c>
      <c r="H40" s="459"/>
      <c r="I40" s="460"/>
      <c r="J40"/>
      <c r="K40"/>
      <c r="L40" s="232"/>
      <c r="M40" s="232"/>
      <c r="N40" s="232"/>
      <c r="P40" s="229"/>
      <c r="Q40" s="229"/>
      <c r="R40" s="229"/>
      <c r="V40" s="41"/>
    </row>
    <row r="41" spans="2:27" ht="31.5" hidden="1" customHeight="1" x14ac:dyDescent="0.25">
      <c r="B41" s="185"/>
      <c r="C41" s="185"/>
      <c r="D41" s="185"/>
      <c r="E41" s="185"/>
      <c r="F41" s="35"/>
      <c r="G41" s="185"/>
      <c r="H41" s="185"/>
      <c r="I41" s="185"/>
      <c r="J41"/>
      <c r="K41"/>
      <c r="L41" s="29"/>
      <c r="M41" s="29"/>
      <c r="N41" s="29"/>
    </row>
    <row r="42" spans="2:27" ht="12.75" customHeight="1" x14ac:dyDescent="0.25">
      <c r="B42" s="185"/>
      <c r="C42" s="185"/>
      <c r="D42" s="185"/>
      <c r="E42" s="185"/>
      <c r="F42" s="35"/>
      <c r="G42" s="185"/>
      <c r="H42" s="185"/>
      <c r="I42" s="185"/>
      <c r="J42"/>
      <c r="K42"/>
    </row>
    <row r="43" spans="2:27" ht="11.25" customHeight="1" x14ac:dyDescent="0.25">
      <c r="B43"/>
      <c r="C43"/>
      <c r="D43"/>
      <c r="E43"/>
      <c r="F43"/>
      <c r="G43"/>
      <c r="H43"/>
      <c r="I43"/>
      <c r="J43"/>
      <c r="K43"/>
      <c r="L43" s="197"/>
      <c r="M43" s="197"/>
      <c r="N43" s="197"/>
    </row>
    <row r="44" spans="2:27" ht="11.25" customHeight="1" x14ac:dyDescent="0.25">
      <c r="B44"/>
      <c r="C44"/>
      <c r="D44"/>
      <c r="E44"/>
      <c r="F44"/>
      <c r="G44"/>
      <c r="H44"/>
      <c r="I44"/>
      <c r="J44"/>
      <c r="K44"/>
      <c r="L44" s="198"/>
      <c r="M44" s="198"/>
      <c r="N44" s="198"/>
    </row>
    <row r="45" spans="2:27" ht="12.75" customHeight="1" x14ac:dyDescent="0.25">
      <c r="B45" s="35"/>
      <c r="C45" s="35"/>
      <c r="D45" s="35"/>
      <c r="E45" s="35"/>
      <c r="F45" s="35"/>
      <c r="G45" s="35"/>
      <c r="H45" s="35"/>
      <c r="I45" s="35"/>
      <c r="J45" s="35"/>
      <c r="K45" s="79"/>
    </row>
    <row r="46" spans="2:27" ht="32.25" customHeight="1" x14ac:dyDescent="0.4">
      <c r="B46" s="694" t="s">
        <v>326</v>
      </c>
      <c r="C46" s="694"/>
      <c r="D46" s="694"/>
      <c r="E46" s="694"/>
      <c r="F46" s="694"/>
      <c r="I46" s="41"/>
      <c r="L46" s="29"/>
      <c r="M46" s="29"/>
      <c r="N46" s="29"/>
      <c r="P46" s="693" t="s">
        <v>48</v>
      </c>
      <c r="Q46" s="693"/>
      <c r="X46" s="233"/>
      <c r="Y46" s="30"/>
      <c r="Z46" s="30"/>
      <c r="AA46" s="30"/>
    </row>
    <row r="47" spans="2:27" ht="2.25" customHeight="1" x14ac:dyDescent="0.25">
      <c r="B47" s="556"/>
      <c r="C47" s="556"/>
      <c r="D47" s="556"/>
      <c r="E47" s="556"/>
      <c r="F47" s="556"/>
      <c r="G47" s="58"/>
      <c r="I47" s="234" t="s">
        <v>144</v>
      </c>
      <c r="P47" s="556"/>
      <c r="Q47" s="556"/>
      <c r="R47" s="556"/>
      <c r="S47" s="556"/>
      <c r="T47" s="556"/>
    </row>
    <row r="48" spans="2:27" ht="90" customHeight="1" x14ac:dyDescent="0.25">
      <c r="B48" s="363" t="s">
        <v>328</v>
      </c>
      <c r="C48" s="698" t="s">
        <v>327</v>
      </c>
      <c r="D48" s="698"/>
      <c r="E48" s="698"/>
      <c r="F48" s="696" t="s">
        <v>606</v>
      </c>
      <c r="G48" s="697"/>
      <c r="H48" s="697"/>
      <c r="I48" s="697"/>
      <c r="J48" s="697"/>
      <c r="K48" s="697"/>
      <c r="L48" s="364" t="s">
        <v>142</v>
      </c>
      <c r="M48" s="364" t="s">
        <v>141</v>
      </c>
      <c r="N48" s="363" t="s">
        <v>321</v>
      </c>
      <c r="P48" s="792" t="s">
        <v>875</v>
      </c>
      <c r="Q48" s="699"/>
      <c r="R48" s="699"/>
      <c r="S48" s="699"/>
      <c r="T48" s="699"/>
      <c r="U48" s="570"/>
      <c r="V48" s="695" t="s">
        <v>876</v>
      </c>
      <c r="W48" s="793"/>
      <c r="X48" s="792" t="s">
        <v>878</v>
      </c>
      <c r="Y48" s="570"/>
    </row>
    <row r="49" spans="2:43" ht="43.5" customHeight="1" x14ac:dyDescent="0.25">
      <c r="B49" s="257" t="s">
        <v>73</v>
      </c>
      <c r="C49" s="467" t="s">
        <v>179</v>
      </c>
      <c r="D49" s="571"/>
      <c r="E49" s="572"/>
      <c r="F49" s="467"/>
      <c r="G49" s="468"/>
      <c r="H49" s="468"/>
      <c r="I49" s="468"/>
      <c r="J49" s="468"/>
      <c r="K49" s="468"/>
      <c r="L49" s="243"/>
      <c r="M49" s="244"/>
      <c r="N49" s="245"/>
      <c r="P49" s="588"/>
      <c r="Q49" s="589"/>
      <c r="R49" s="589"/>
      <c r="S49" s="589"/>
      <c r="T49" s="589"/>
      <c r="U49" s="590"/>
      <c r="V49" s="586"/>
      <c r="W49" s="587"/>
      <c r="X49" s="592">
        <f>IFERROR(IF(L49="TRUE",V49,IF(N49="Totalpris",V49,V49*M49)),"")</f>
        <v>0</v>
      </c>
      <c r="Y49" s="593"/>
      <c r="Z49" s="707"/>
      <c r="AA49" s="529"/>
      <c r="AB49" s="529"/>
      <c r="AC49" s="529"/>
      <c r="AD49" s="529"/>
      <c r="AE49" s="529"/>
      <c r="AF49" s="529"/>
      <c r="AG49" s="529"/>
      <c r="AH49" s="529"/>
      <c r="AI49" s="529"/>
      <c r="AJ49" s="529"/>
      <c r="AK49" s="529"/>
      <c r="AL49" s="529"/>
      <c r="AM49" s="529"/>
      <c r="AN49" s="529"/>
      <c r="AO49" s="529"/>
      <c r="AP49" s="529"/>
      <c r="AQ49" s="529"/>
    </row>
    <row r="50" spans="2:43" ht="42.75" customHeight="1" x14ac:dyDescent="0.25">
      <c r="B50" s="257" t="s">
        <v>74</v>
      </c>
      <c r="C50" s="467" t="s">
        <v>179</v>
      </c>
      <c r="D50" s="571"/>
      <c r="E50" s="572"/>
      <c r="F50" s="467"/>
      <c r="G50" s="468"/>
      <c r="H50" s="468"/>
      <c r="I50" s="468"/>
      <c r="J50" s="468"/>
      <c r="K50" s="468"/>
      <c r="L50" s="243"/>
      <c r="M50" s="244"/>
      <c r="N50" s="245"/>
      <c r="P50" s="588"/>
      <c r="Q50" s="589"/>
      <c r="R50" s="589"/>
      <c r="S50" s="589"/>
      <c r="T50" s="589"/>
      <c r="U50" s="590"/>
      <c r="V50" s="586"/>
      <c r="W50" s="587"/>
      <c r="X50" s="592">
        <f t="shared" ref="X50:X68" si="0">IFERROR(IF(L50="TRUE",V50,IF(N50="Totalpris",V50,V50*M50)),"")</f>
        <v>0</v>
      </c>
      <c r="Y50" s="593"/>
    </row>
    <row r="51" spans="2:43" ht="42.75" customHeight="1" x14ac:dyDescent="0.25">
      <c r="B51" s="257" t="s">
        <v>75</v>
      </c>
      <c r="C51" s="467" t="s">
        <v>179</v>
      </c>
      <c r="D51" s="571"/>
      <c r="E51" s="572"/>
      <c r="F51" s="467"/>
      <c r="G51" s="468"/>
      <c r="H51" s="468"/>
      <c r="I51" s="468"/>
      <c r="J51" s="468"/>
      <c r="K51" s="468"/>
      <c r="L51" s="243"/>
      <c r="M51" s="244"/>
      <c r="N51" s="245"/>
      <c r="P51" s="588"/>
      <c r="Q51" s="589"/>
      <c r="R51" s="589"/>
      <c r="S51" s="589"/>
      <c r="T51" s="589"/>
      <c r="U51" s="590"/>
      <c r="V51" s="586"/>
      <c r="W51" s="587"/>
      <c r="X51" s="592">
        <f t="shared" si="0"/>
        <v>0</v>
      </c>
      <c r="Y51" s="593"/>
    </row>
    <row r="52" spans="2:43" ht="42.75" customHeight="1" x14ac:dyDescent="0.25">
      <c r="B52" s="257" t="s">
        <v>76</v>
      </c>
      <c r="C52" s="467" t="s">
        <v>179</v>
      </c>
      <c r="D52" s="571"/>
      <c r="E52" s="572"/>
      <c r="F52" s="467"/>
      <c r="G52" s="468"/>
      <c r="H52" s="468"/>
      <c r="I52" s="468"/>
      <c r="J52" s="468"/>
      <c r="K52" s="468"/>
      <c r="L52" s="243"/>
      <c r="M52" s="244"/>
      <c r="N52" s="245"/>
      <c r="P52" s="588"/>
      <c r="Q52" s="589"/>
      <c r="R52" s="589"/>
      <c r="S52" s="589"/>
      <c r="T52" s="589"/>
      <c r="U52" s="590"/>
      <c r="V52" s="586"/>
      <c r="W52" s="587"/>
      <c r="X52" s="592">
        <f t="shared" si="0"/>
        <v>0</v>
      </c>
      <c r="Y52" s="593"/>
    </row>
    <row r="53" spans="2:43" ht="42.75" customHeight="1" x14ac:dyDescent="0.25">
      <c r="B53" s="257" t="s">
        <v>77</v>
      </c>
      <c r="C53" s="467" t="s">
        <v>179</v>
      </c>
      <c r="D53" s="571"/>
      <c r="E53" s="572"/>
      <c r="F53" s="467"/>
      <c r="G53" s="468"/>
      <c r="H53" s="468"/>
      <c r="I53" s="468"/>
      <c r="J53" s="468"/>
      <c r="K53" s="468"/>
      <c r="L53" s="243"/>
      <c r="M53" s="244"/>
      <c r="N53" s="245"/>
      <c r="P53" s="588"/>
      <c r="Q53" s="589"/>
      <c r="R53" s="589"/>
      <c r="S53" s="589"/>
      <c r="T53" s="589"/>
      <c r="U53" s="590"/>
      <c r="V53" s="586"/>
      <c r="W53" s="587"/>
      <c r="X53" s="592">
        <f t="shared" si="0"/>
        <v>0</v>
      </c>
      <c r="Y53" s="593"/>
    </row>
    <row r="54" spans="2:43" ht="42.75" customHeight="1" x14ac:dyDescent="0.25">
      <c r="B54" s="257" t="s">
        <v>79</v>
      </c>
      <c r="C54" s="467" t="s">
        <v>179</v>
      </c>
      <c r="D54" s="571"/>
      <c r="E54" s="572"/>
      <c r="F54" s="467"/>
      <c r="G54" s="468"/>
      <c r="H54" s="468"/>
      <c r="I54" s="468"/>
      <c r="J54" s="468"/>
      <c r="K54" s="468"/>
      <c r="L54" s="243"/>
      <c r="M54" s="244"/>
      <c r="N54" s="245"/>
      <c r="P54" s="588"/>
      <c r="Q54" s="589"/>
      <c r="R54" s="589"/>
      <c r="S54" s="589"/>
      <c r="T54" s="589"/>
      <c r="U54" s="590"/>
      <c r="V54" s="586"/>
      <c r="W54" s="587"/>
      <c r="X54" s="592">
        <f t="shared" si="0"/>
        <v>0</v>
      </c>
      <c r="Y54" s="593"/>
    </row>
    <row r="55" spans="2:43" ht="42.75" customHeight="1" x14ac:dyDescent="0.25">
      <c r="B55" s="257" t="s">
        <v>78</v>
      </c>
      <c r="C55" s="467" t="s">
        <v>179</v>
      </c>
      <c r="D55" s="571"/>
      <c r="E55" s="572"/>
      <c r="F55" s="467"/>
      <c r="G55" s="468"/>
      <c r="H55" s="468"/>
      <c r="I55" s="468"/>
      <c r="J55" s="468"/>
      <c r="K55" s="468"/>
      <c r="L55" s="243"/>
      <c r="M55" s="244"/>
      <c r="N55" s="245"/>
      <c r="P55" s="588"/>
      <c r="Q55" s="589"/>
      <c r="R55" s="589"/>
      <c r="S55" s="589"/>
      <c r="T55" s="589"/>
      <c r="U55" s="590"/>
      <c r="V55" s="586"/>
      <c r="W55" s="587"/>
      <c r="X55" s="592">
        <f t="shared" si="0"/>
        <v>0</v>
      </c>
      <c r="Y55" s="593"/>
    </row>
    <row r="56" spans="2:43" ht="42.75" customHeight="1" x14ac:dyDescent="0.25">
      <c r="B56" s="257" t="s">
        <v>80</v>
      </c>
      <c r="C56" s="467" t="s">
        <v>179</v>
      </c>
      <c r="D56" s="571"/>
      <c r="E56" s="572"/>
      <c r="F56" s="467"/>
      <c r="G56" s="468"/>
      <c r="H56" s="468"/>
      <c r="I56" s="468"/>
      <c r="J56" s="468"/>
      <c r="K56" s="468"/>
      <c r="L56" s="243"/>
      <c r="M56" s="244"/>
      <c r="N56" s="245"/>
      <c r="P56" s="588"/>
      <c r="Q56" s="589"/>
      <c r="R56" s="589"/>
      <c r="S56" s="589"/>
      <c r="T56" s="589"/>
      <c r="U56" s="590"/>
      <c r="V56" s="586"/>
      <c r="W56" s="587"/>
      <c r="X56" s="592">
        <f t="shared" si="0"/>
        <v>0</v>
      </c>
      <c r="Y56" s="593"/>
    </row>
    <row r="57" spans="2:43" ht="42.75" customHeight="1" x14ac:dyDescent="0.25">
      <c r="B57" s="257" t="s">
        <v>81</v>
      </c>
      <c r="C57" s="467" t="s">
        <v>179</v>
      </c>
      <c r="D57" s="571"/>
      <c r="E57" s="572"/>
      <c r="F57" s="467"/>
      <c r="G57" s="468"/>
      <c r="H57" s="468"/>
      <c r="I57" s="468"/>
      <c r="J57" s="468"/>
      <c r="K57" s="468"/>
      <c r="L57" s="243"/>
      <c r="M57" s="244"/>
      <c r="N57" s="245"/>
      <c r="P57" s="588"/>
      <c r="Q57" s="589"/>
      <c r="R57" s="589"/>
      <c r="S57" s="589"/>
      <c r="T57" s="589"/>
      <c r="U57" s="590"/>
      <c r="V57" s="586"/>
      <c r="W57" s="587"/>
      <c r="X57" s="592">
        <f t="shared" si="0"/>
        <v>0</v>
      </c>
      <c r="Y57" s="593"/>
    </row>
    <row r="58" spans="2:43" ht="42.75" customHeight="1" x14ac:dyDescent="0.25">
      <c r="B58" s="257" t="s">
        <v>82</v>
      </c>
      <c r="C58" s="467" t="s">
        <v>179</v>
      </c>
      <c r="D58" s="571"/>
      <c r="E58" s="572"/>
      <c r="F58" s="467"/>
      <c r="G58" s="468"/>
      <c r="H58" s="468"/>
      <c r="I58" s="468"/>
      <c r="J58" s="468"/>
      <c r="K58" s="468"/>
      <c r="L58" s="243"/>
      <c r="M58" s="244"/>
      <c r="N58" s="245"/>
      <c r="P58" s="588"/>
      <c r="Q58" s="589"/>
      <c r="R58" s="589"/>
      <c r="S58" s="589"/>
      <c r="T58" s="589"/>
      <c r="U58" s="590"/>
      <c r="V58" s="586"/>
      <c r="W58" s="587"/>
      <c r="X58" s="592">
        <f t="shared" si="0"/>
        <v>0</v>
      </c>
      <c r="Y58" s="593"/>
    </row>
    <row r="59" spans="2:43" ht="42.75" customHeight="1" x14ac:dyDescent="0.25">
      <c r="B59" s="257" t="s">
        <v>148</v>
      </c>
      <c r="C59" s="467" t="s">
        <v>179</v>
      </c>
      <c r="D59" s="571"/>
      <c r="E59" s="572"/>
      <c r="F59" s="467"/>
      <c r="G59" s="468"/>
      <c r="H59" s="468"/>
      <c r="I59" s="468"/>
      <c r="J59" s="468"/>
      <c r="K59" s="468"/>
      <c r="L59" s="243"/>
      <c r="M59" s="244"/>
      <c r="N59" s="245"/>
      <c r="P59" s="588"/>
      <c r="Q59" s="589"/>
      <c r="R59" s="589"/>
      <c r="S59" s="589"/>
      <c r="T59" s="589"/>
      <c r="U59" s="590"/>
      <c r="V59" s="586"/>
      <c r="W59" s="587"/>
      <c r="X59" s="592">
        <f t="shared" si="0"/>
        <v>0</v>
      </c>
      <c r="Y59" s="593"/>
    </row>
    <row r="60" spans="2:43" ht="42.75" customHeight="1" x14ac:dyDescent="0.25">
      <c r="B60" s="257" t="s">
        <v>149</v>
      </c>
      <c r="C60" s="467" t="s">
        <v>179</v>
      </c>
      <c r="D60" s="571"/>
      <c r="E60" s="572"/>
      <c r="F60" s="467"/>
      <c r="G60" s="468"/>
      <c r="H60" s="468"/>
      <c r="I60" s="468"/>
      <c r="J60" s="468"/>
      <c r="K60" s="468"/>
      <c r="L60" s="243"/>
      <c r="M60" s="244"/>
      <c r="N60" s="245"/>
      <c r="P60" s="588"/>
      <c r="Q60" s="589"/>
      <c r="R60" s="589"/>
      <c r="S60" s="589"/>
      <c r="T60" s="589"/>
      <c r="U60" s="590"/>
      <c r="V60" s="586"/>
      <c r="W60" s="587"/>
      <c r="X60" s="592">
        <f t="shared" si="0"/>
        <v>0</v>
      </c>
      <c r="Y60" s="593"/>
    </row>
    <row r="61" spans="2:43" ht="42.75" customHeight="1" x14ac:dyDescent="0.25">
      <c r="B61" s="257" t="s">
        <v>150</v>
      </c>
      <c r="C61" s="467" t="s">
        <v>179</v>
      </c>
      <c r="D61" s="571"/>
      <c r="E61" s="572"/>
      <c r="F61" s="467"/>
      <c r="G61" s="468"/>
      <c r="H61" s="468"/>
      <c r="I61" s="468"/>
      <c r="J61" s="468"/>
      <c r="K61" s="468"/>
      <c r="L61" s="243"/>
      <c r="M61" s="244"/>
      <c r="N61" s="245"/>
      <c r="P61" s="588"/>
      <c r="Q61" s="589"/>
      <c r="R61" s="589"/>
      <c r="S61" s="589"/>
      <c r="T61" s="589"/>
      <c r="U61" s="590"/>
      <c r="V61" s="586"/>
      <c r="W61" s="587"/>
      <c r="X61" s="592">
        <f t="shared" si="0"/>
        <v>0</v>
      </c>
      <c r="Y61" s="593"/>
    </row>
    <row r="62" spans="2:43" ht="42.75" customHeight="1" x14ac:dyDescent="0.25">
      <c r="B62" s="257" t="s">
        <v>151</v>
      </c>
      <c r="C62" s="467" t="s">
        <v>179</v>
      </c>
      <c r="D62" s="571"/>
      <c r="E62" s="572"/>
      <c r="F62" s="467"/>
      <c r="G62" s="468"/>
      <c r="H62" s="468"/>
      <c r="I62" s="468"/>
      <c r="J62" s="468"/>
      <c r="K62" s="468"/>
      <c r="L62" s="243"/>
      <c r="M62" s="244"/>
      <c r="N62" s="245"/>
      <c r="P62" s="588"/>
      <c r="Q62" s="589"/>
      <c r="R62" s="589"/>
      <c r="S62" s="589"/>
      <c r="T62" s="589"/>
      <c r="U62" s="590"/>
      <c r="V62" s="586"/>
      <c r="W62" s="587"/>
      <c r="X62" s="592">
        <f t="shared" si="0"/>
        <v>0</v>
      </c>
      <c r="Y62" s="593"/>
    </row>
    <row r="63" spans="2:43" ht="42.75" customHeight="1" x14ac:dyDescent="0.25">
      <c r="B63" s="257" t="s">
        <v>152</v>
      </c>
      <c r="C63" s="467" t="s">
        <v>179</v>
      </c>
      <c r="D63" s="571"/>
      <c r="E63" s="572"/>
      <c r="F63" s="467"/>
      <c r="G63" s="468"/>
      <c r="H63" s="468"/>
      <c r="I63" s="468"/>
      <c r="J63" s="468"/>
      <c r="K63" s="468"/>
      <c r="L63" s="243"/>
      <c r="M63" s="244"/>
      <c r="N63" s="245"/>
      <c r="P63" s="588"/>
      <c r="Q63" s="589"/>
      <c r="R63" s="589"/>
      <c r="S63" s="589"/>
      <c r="T63" s="589"/>
      <c r="U63" s="590"/>
      <c r="V63" s="586"/>
      <c r="W63" s="587"/>
      <c r="X63" s="592">
        <f t="shared" si="0"/>
        <v>0</v>
      </c>
      <c r="Y63" s="593"/>
    </row>
    <row r="64" spans="2:43" ht="42.75" customHeight="1" x14ac:dyDescent="0.25">
      <c r="B64" s="257" t="s">
        <v>153</v>
      </c>
      <c r="C64" s="467" t="s">
        <v>179</v>
      </c>
      <c r="D64" s="571"/>
      <c r="E64" s="572"/>
      <c r="F64" s="467"/>
      <c r="G64" s="468"/>
      <c r="H64" s="468"/>
      <c r="I64" s="468"/>
      <c r="J64" s="468"/>
      <c r="K64" s="468"/>
      <c r="L64" s="243"/>
      <c r="M64" s="244"/>
      <c r="N64" s="245"/>
      <c r="P64" s="588"/>
      <c r="Q64" s="589"/>
      <c r="R64" s="589"/>
      <c r="S64" s="589"/>
      <c r="T64" s="589"/>
      <c r="U64" s="590"/>
      <c r="V64" s="586"/>
      <c r="W64" s="587"/>
      <c r="X64" s="592">
        <f t="shared" si="0"/>
        <v>0</v>
      </c>
      <c r="Y64" s="593"/>
    </row>
    <row r="65" spans="1:44" ht="42.75" customHeight="1" x14ac:dyDescent="0.25">
      <c r="B65" s="257" t="s">
        <v>154</v>
      </c>
      <c r="C65" s="467" t="s">
        <v>179</v>
      </c>
      <c r="D65" s="571"/>
      <c r="E65" s="572"/>
      <c r="F65" s="467"/>
      <c r="G65" s="468"/>
      <c r="H65" s="468"/>
      <c r="I65" s="468"/>
      <c r="J65" s="468"/>
      <c r="K65" s="468"/>
      <c r="L65" s="243"/>
      <c r="M65" s="244"/>
      <c r="N65" s="245"/>
      <c r="P65" s="588"/>
      <c r="Q65" s="589"/>
      <c r="R65" s="589"/>
      <c r="S65" s="589"/>
      <c r="T65" s="589"/>
      <c r="U65" s="590"/>
      <c r="V65" s="586"/>
      <c r="W65" s="587"/>
      <c r="X65" s="592">
        <f t="shared" si="0"/>
        <v>0</v>
      </c>
      <c r="Y65" s="593"/>
    </row>
    <row r="66" spans="1:44" ht="42.75" customHeight="1" x14ac:dyDescent="0.25">
      <c r="B66" s="257" t="s">
        <v>155</v>
      </c>
      <c r="C66" s="467" t="s">
        <v>179</v>
      </c>
      <c r="D66" s="571"/>
      <c r="E66" s="572"/>
      <c r="F66" s="467"/>
      <c r="G66" s="468"/>
      <c r="H66" s="468"/>
      <c r="I66" s="468"/>
      <c r="J66" s="468"/>
      <c r="K66" s="468"/>
      <c r="L66" s="243"/>
      <c r="M66" s="244"/>
      <c r="N66" s="245"/>
      <c r="P66" s="588"/>
      <c r="Q66" s="589"/>
      <c r="R66" s="589"/>
      <c r="S66" s="589"/>
      <c r="T66" s="589"/>
      <c r="U66" s="590"/>
      <c r="V66" s="586"/>
      <c r="W66" s="587"/>
      <c r="X66" s="592">
        <f t="shared" si="0"/>
        <v>0</v>
      </c>
      <c r="Y66" s="593"/>
    </row>
    <row r="67" spans="1:44" ht="42.75" customHeight="1" x14ac:dyDescent="0.25">
      <c r="B67" s="257" t="s">
        <v>156</v>
      </c>
      <c r="C67" s="467" t="s">
        <v>179</v>
      </c>
      <c r="D67" s="571"/>
      <c r="E67" s="572"/>
      <c r="F67" s="467"/>
      <c r="G67" s="468"/>
      <c r="H67" s="468"/>
      <c r="I67" s="468"/>
      <c r="J67" s="468"/>
      <c r="K67" s="468"/>
      <c r="L67" s="243"/>
      <c r="M67" s="244"/>
      <c r="N67" s="245"/>
      <c r="P67" s="588"/>
      <c r="Q67" s="589"/>
      <c r="R67" s="589"/>
      <c r="S67" s="589"/>
      <c r="T67" s="589"/>
      <c r="U67" s="590"/>
      <c r="V67" s="586"/>
      <c r="W67" s="587"/>
      <c r="X67" s="592">
        <f t="shared" si="0"/>
        <v>0</v>
      </c>
      <c r="Y67" s="593"/>
    </row>
    <row r="68" spans="1:44" ht="42.75" customHeight="1" x14ac:dyDescent="0.25">
      <c r="B68" s="257" t="s">
        <v>89</v>
      </c>
      <c r="C68" s="467" t="s">
        <v>179</v>
      </c>
      <c r="D68" s="571"/>
      <c r="E68" s="572"/>
      <c r="F68" s="467"/>
      <c r="G68" s="468"/>
      <c r="H68" s="468"/>
      <c r="I68" s="468"/>
      <c r="J68" s="468"/>
      <c r="K68" s="468"/>
      <c r="L68" s="243"/>
      <c r="M68" s="244"/>
      <c r="N68" s="245"/>
      <c r="P68" s="588"/>
      <c r="Q68" s="589"/>
      <c r="R68" s="589"/>
      <c r="S68" s="589"/>
      <c r="T68" s="589"/>
      <c r="U68" s="590"/>
      <c r="V68" s="586"/>
      <c r="W68" s="587"/>
      <c r="X68" s="592">
        <f t="shared" si="0"/>
        <v>0</v>
      </c>
      <c r="Y68" s="593"/>
    </row>
    <row r="69" spans="1:44" ht="7.5" customHeight="1" x14ac:dyDescent="0.25">
      <c r="C69" s="1"/>
      <c r="H69" s="22"/>
      <c r="P69" s="229"/>
      <c r="Q69" s="229"/>
      <c r="R69" s="229"/>
      <c r="X69" s="230"/>
      <c r="Y69" s="230"/>
      <c r="Z69" s="30"/>
      <c r="AA69" s="30"/>
    </row>
    <row r="70" spans="1:44" ht="28.5" customHeight="1" x14ac:dyDescent="0.25">
      <c r="C70" s="1"/>
      <c r="P70" s="229"/>
      <c r="Q70" s="229"/>
      <c r="R70" s="229"/>
      <c r="U70" s="30"/>
      <c r="V70" s="30"/>
      <c r="W70" s="62" t="s">
        <v>90</v>
      </c>
      <c r="X70" s="763">
        <f>SUM(X49:Y68)</f>
        <v>0</v>
      </c>
      <c r="Y70" s="764"/>
      <c r="Z70" s="30"/>
      <c r="AA70" s="30"/>
    </row>
    <row r="71" spans="1:44" ht="27" customHeight="1" x14ac:dyDescent="0.25">
      <c r="A71" s="183"/>
      <c r="B71" s="469"/>
      <c r="C71" s="469"/>
      <c r="D71" s="469"/>
      <c r="E71" s="469"/>
      <c r="F71" s="469"/>
      <c r="J71" s="30"/>
      <c r="P71" s="30"/>
      <c r="Q71" s="30"/>
      <c r="R71" s="30"/>
      <c r="S71" s="30"/>
      <c r="T71" s="30"/>
      <c r="V71" s="190"/>
      <c r="Z71" s="30"/>
      <c r="AA71" s="30"/>
    </row>
    <row r="72" spans="1:44" ht="19.5" customHeight="1" x14ac:dyDescent="0.25">
      <c r="B72" s="46" t="s">
        <v>138</v>
      </c>
      <c r="F72" s="41"/>
      <c r="K72" s="46"/>
      <c r="N72" s="41"/>
      <c r="AF72" s="52"/>
      <c r="AG72" s="52"/>
      <c r="AH72" s="52"/>
      <c r="AI72" s="52"/>
      <c r="AJ72" s="52"/>
      <c r="AK72" s="52"/>
      <c r="AL72" s="52"/>
      <c r="AM72" s="52"/>
      <c r="AN72" s="52"/>
      <c r="AO72" s="52"/>
      <c r="AP72" s="52"/>
      <c r="AQ72" s="52"/>
      <c r="AR72" s="52"/>
    </row>
    <row r="73" spans="1:44" ht="28.5" customHeight="1" x14ac:dyDescent="0.25">
      <c r="A73" s="183"/>
      <c r="B73" s="556" t="s">
        <v>349</v>
      </c>
      <c r="C73" s="556"/>
      <c r="D73" s="556"/>
      <c r="E73" s="556"/>
      <c r="F73" s="556"/>
      <c r="G73" s="556"/>
      <c r="H73" s="556"/>
      <c r="I73" s="556"/>
      <c r="J73" s="556"/>
      <c r="M73" s="219"/>
      <c r="N73" s="35"/>
      <c r="P73" s="30"/>
      <c r="Q73" s="30"/>
      <c r="R73" s="30"/>
      <c r="S73" s="30"/>
      <c r="T73" s="30"/>
      <c r="U73" s="30"/>
      <c r="V73" s="30"/>
      <c r="W73" s="30"/>
      <c r="X73" s="62"/>
      <c r="Y73" s="63"/>
      <c r="Z73" s="30"/>
      <c r="AA73" s="30"/>
    </row>
    <row r="74" spans="1:44" ht="24.75" hidden="1" customHeight="1" x14ac:dyDescent="0.25">
      <c r="A74" s="187"/>
      <c r="B74" s="577" t="s">
        <v>334</v>
      </c>
      <c r="C74" s="578"/>
      <c r="D74" s="578"/>
      <c r="E74" s="578"/>
      <c r="F74" s="578"/>
      <c r="G74" s="578"/>
      <c r="H74" s="578"/>
      <c r="I74" s="578"/>
      <c r="J74" s="579"/>
      <c r="K74" s="41" t="s">
        <v>341</v>
      </c>
      <c r="L74" s="35"/>
      <c r="M74" s="35"/>
      <c r="N74" s="35"/>
      <c r="P74" s="30"/>
      <c r="Q74" s="30"/>
      <c r="R74" s="30"/>
      <c r="S74" s="30"/>
      <c r="T74" s="30"/>
      <c r="U74" s="30"/>
      <c r="V74" s="30"/>
      <c r="W74" s="30"/>
      <c r="X74" s="62"/>
      <c r="Y74" s="63"/>
      <c r="Z74" s="30"/>
      <c r="AA74" s="30"/>
    </row>
    <row r="75" spans="1:44" ht="10" customHeight="1" x14ac:dyDescent="0.25">
      <c r="A75" s="183">
        <v>1</v>
      </c>
      <c r="B75" s="31"/>
      <c r="C75" s="31"/>
      <c r="D75" s="31"/>
      <c r="E75" s="31"/>
      <c r="F75" s="10"/>
      <c r="G75" s="31"/>
      <c r="H75" s="31"/>
      <c r="I75" s="31"/>
      <c r="J75" s="30"/>
      <c r="P75" s="30"/>
      <c r="Q75" s="30"/>
      <c r="R75" s="30"/>
      <c r="S75" s="30"/>
      <c r="T75" s="30"/>
      <c r="U75" s="30"/>
      <c r="V75" s="30"/>
      <c r="W75" s="30"/>
      <c r="X75" s="62"/>
      <c r="Y75" s="63"/>
      <c r="Z75" s="30"/>
      <c r="AA75" s="30"/>
    </row>
    <row r="76" spans="1:44" ht="10" customHeight="1" x14ac:dyDescent="0.25">
      <c r="A76" s="183">
        <v>1</v>
      </c>
      <c r="E76" s="576"/>
      <c r="F76" s="576"/>
      <c r="G76" s="576"/>
      <c r="H76" s="576"/>
      <c r="I76" s="576"/>
      <c r="J76" s="30"/>
      <c r="K76" s="41"/>
      <c r="P76" s="30"/>
      <c r="Q76" s="30"/>
      <c r="R76" s="30"/>
      <c r="S76" s="30"/>
      <c r="T76" s="30"/>
      <c r="U76" s="30"/>
      <c r="V76" s="30"/>
      <c r="W76" s="30"/>
      <c r="X76" s="62"/>
      <c r="Y76" s="63"/>
      <c r="AA76" s="30"/>
      <c r="AB76" s="30"/>
    </row>
    <row r="77" spans="1:44" ht="27.75" customHeight="1" x14ac:dyDescent="0.25">
      <c r="A77" s="183">
        <v>1</v>
      </c>
      <c r="B77" s="365" t="s">
        <v>859</v>
      </c>
      <c r="C77" s="59"/>
      <c r="D77" s="59"/>
      <c r="P77" s="30"/>
      <c r="Q77" s="30"/>
      <c r="R77" s="30"/>
      <c r="S77" s="30"/>
      <c r="T77" s="30"/>
      <c r="U77" s="30"/>
      <c r="V77" s="30"/>
      <c r="W77" s="30"/>
      <c r="X77" s="62"/>
      <c r="Y77" s="63"/>
      <c r="Z77" s="30"/>
      <c r="AA77" s="30"/>
    </row>
    <row r="78" spans="1:44" ht="10" customHeight="1" x14ac:dyDescent="0.25">
      <c r="A78" s="183">
        <v>1</v>
      </c>
      <c r="B78" s="480"/>
      <c r="C78" s="573"/>
      <c r="D78" s="573"/>
      <c r="E78" s="573"/>
      <c r="F78" s="573"/>
      <c r="G78" s="573"/>
      <c r="H78" s="573"/>
      <c r="I78" s="573"/>
      <c r="J78" s="573"/>
      <c r="P78" s="30"/>
      <c r="Q78" s="30"/>
      <c r="R78" s="30"/>
      <c r="S78" s="30"/>
      <c r="T78" s="30"/>
      <c r="U78" s="30"/>
      <c r="V78" s="30"/>
      <c r="W78" s="30"/>
      <c r="X78" s="62"/>
      <c r="Y78" s="63"/>
      <c r="Z78" s="30"/>
      <c r="AA78" s="30"/>
    </row>
    <row r="79" spans="1:44" ht="10" customHeight="1" x14ac:dyDescent="0.25">
      <c r="A79" s="183">
        <v>1</v>
      </c>
      <c r="B79" s="556"/>
      <c r="C79" s="556"/>
      <c r="D79" s="556"/>
      <c r="F79" s="58"/>
      <c r="G79" s="58"/>
      <c r="H79" s="58"/>
      <c r="I79" s="58"/>
      <c r="J79" s="30"/>
      <c r="P79" s="30"/>
      <c r="Q79" s="30"/>
      <c r="R79" s="30"/>
      <c r="S79" s="30"/>
      <c r="T79" s="30"/>
      <c r="U79" s="30"/>
      <c r="V79" s="30"/>
      <c r="W79" s="30"/>
      <c r="X79" s="62"/>
      <c r="Y79" s="63"/>
      <c r="Z79" s="30"/>
      <c r="AA79" s="30"/>
    </row>
    <row r="80" spans="1:44" ht="10" customHeight="1" x14ac:dyDescent="0.25">
      <c r="A80" s="183">
        <v>1</v>
      </c>
      <c r="B80"/>
      <c r="C80"/>
      <c r="D80"/>
      <c r="E80"/>
      <c r="F80"/>
      <c r="G80"/>
      <c r="H80"/>
      <c r="I80"/>
      <c r="J80"/>
      <c r="O80" s="104"/>
      <c r="P80" s="41"/>
      <c r="Q80" s="30"/>
      <c r="R80" s="30"/>
      <c r="S80" s="30"/>
      <c r="T80" s="30"/>
      <c r="U80" s="30"/>
      <c r="V80" s="30"/>
      <c r="W80" s="30"/>
      <c r="X80" s="62"/>
      <c r="Y80" s="63"/>
      <c r="Z80" s="30"/>
      <c r="AA80" s="30"/>
    </row>
    <row r="81" spans="1:34" ht="25.5" hidden="1" customHeight="1" x14ac:dyDescent="0.25">
      <c r="A81" s="183"/>
      <c r="B81" s="183"/>
      <c r="C81" s="183"/>
      <c r="D81" s="183"/>
      <c r="E81" s="183"/>
      <c r="F81" s="183"/>
      <c r="G81" s="183"/>
      <c r="H81" s="183"/>
      <c r="I81" s="183"/>
      <c r="J81" s="183"/>
      <c r="K81" s="183"/>
      <c r="L81" s="51"/>
      <c r="M81" s="51"/>
      <c r="N81" s="51"/>
      <c r="O81" s="104"/>
      <c r="P81" s="41"/>
      <c r="Q81" s="30"/>
      <c r="R81" s="30"/>
      <c r="S81" s="30"/>
      <c r="T81" s="30"/>
      <c r="U81" s="30"/>
      <c r="V81" s="30"/>
      <c r="W81" s="30"/>
      <c r="X81" s="62"/>
      <c r="Y81" s="63"/>
      <c r="Z81" s="30"/>
      <c r="AA81" s="30"/>
    </row>
    <row r="82" spans="1:34" ht="18.75" customHeight="1" x14ac:dyDescent="0.25">
      <c r="A82" s="183"/>
      <c r="B82" s="556" t="s">
        <v>340</v>
      </c>
      <c r="C82" s="747"/>
      <c r="D82" s="747"/>
      <c r="E82" s="747"/>
      <c r="F82" s="747"/>
      <c r="G82" s="747"/>
      <c r="H82" s="747"/>
      <c r="I82" s="747"/>
      <c r="J82" s="747"/>
      <c r="L82" s="51"/>
      <c r="M82" s="51"/>
      <c r="N82" s="51"/>
      <c r="O82" s="104"/>
      <c r="P82" s="104"/>
      <c r="Q82" s="30"/>
      <c r="R82" s="30"/>
      <c r="S82" s="30"/>
      <c r="T82" s="30"/>
      <c r="U82" s="30"/>
      <c r="V82" s="30"/>
      <c r="W82" s="30"/>
      <c r="X82" s="62"/>
      <c r="Y82" s="63"/>
      <c r="Z82" s="30"/>
      <c r="AA82" s="30"/>
    </row>
    <row r="83" spans="1:34" ht="25.5" customHeight="1" x14ac:dyDescent="0.25">
      <c r="A83" s="183"/>
      <c r="B83" s="580" t="s">
        <v>344</v>
      </c>
      <c r="C83" s="581"/>
      <c r="D83" s="581"/>
      <c r="E83" s="581"/>
      <c r="F83" s="581"/>
      <c r="G83" s="581"/>
      <c r="H83" s="581"/>
      <c r="I83" s="581"/>
      <c r="J83" s="582"/>
      <c r="L83" s="51"/>
      <c r="M83" s="51"/>
      <c r="N83" s="51"/>
      <c r="O83" s="104"/>
      <c r="P83" s="104"/>
      <c r="Q83" s="30"/>
      <c r="R83" s="30"/>
      <c r="S83" s="30"/>
      <c r="T83" s="30"/>
      <c r="U83" s="30"/>
      <c r="V83" s="30"/>
      <c r="W83" s="30"/>
      <c r="X83" s="62"/>
      <c r="Y83" s="63"/>
      <c r="Z83" s="30"/>
      <c r="AA83" s="30"/>
    </row>
    <row r="84" spans="1:34" ht="17.25" customHeight="1" x14ac:dyDescent="0.25">
      <c r="A84" s="183"/>
      <c r="B84" s="583"/>
      <c r="C84" s="584"/>
      <c r="D84" s="584"/>
      <c r="E84" s="584"/>
      <c r="F84" s="584"/>
      <c r="G84" s="584"/>
      <c r="H84" s="584"/>
      <c r="I84" s="584"/>
      <c r="J84" s="585"/>
      <c r="K84" s="574"/>
      <c r="L84" s="575"/>
      <c r="M84" s="495"/>
      <c r="N84" s="495"/>
      <c r="P84" s="30"/>
      <c r="Q84" s="30"/>
      <c r="R84" s="30"/>
      <c r="S84" s="30"/>
      <c r="T84" s="30"/>
      <c r="U84" s="30"/>
      <c r="V84" s="30"/>
      <c r="W84" s="30"/>
      <c r="X84" s="62"/>
      <c r="Y84" s="63"/>
      <c r="Z84" s="30"/>
      <c r="AA84" s="30"/>
    </row>
    <row r="85" spans="1:34" ht="17.25" customHeight="1" x14ac:dyDescent="0.25">
      <c r="A85" s="183"/>
      <c r="B85" s="223"/>
      <c r="K85" s="574"/>
      <c r="L85" s="575"/>
      <c r="M85" s="495"/>
      <c r="N85" s="495"/>
      <c r="P85" s="30"/>
      <c r="Q85" s="30"/>
      <c r="R85" s="30"/>
      <c r="S85" s="30"/>
      <c r="T85" s="30"/>
      <c r="U85" s="30"/>
      <c r="V85" s="30"/>
      <c r="W85" s="30"/>
      <c r="X85" s="62"/>
      <c r="Y85" s="63"/>
      <c r="Z85" s="30"/>
      <c r="AA85" s="30"/>
    </row>
    <row r="86" spans="1:34" ht="20.25" customHeight="1" x14ac:dyDescent="0.25">
      <c r="A86" s="183"/>
      <c r="B86" s="469" t="s">
        <v>139</v>
      </c>
      <c r="C86" s="469"/>
      <c r="D86" s="469"/>
      <c r="E86" s="469"/>
      <c r="F86" s="469"/>
      <c r="G86" s="41"/>
      <c r="J86" s="30"/>
      <c r="K86" s="574"/>
      <c r="L86" s="495"/>
      <c r="M86" s="495"/>
      <c r="N86" s="495"/>
      <c r="P86" s="46" t="s">
        <v>31</v>
      </c>
      <c r="X86" s="62"/>
      <c r="Y86" s="63"/>
      <c r="Z86" s="30"/>
      <c r="AA86" s="30"/>
    </row>
    <row r="87" spans="1:34" ht="15.75" customHeight="1" x14ac:dyDescent="0.3">
      <c r="A87" s="183"/>
      <c r="B87" s="591" t="s">
        <v>865</v>
      </c>
      <c r="C87" s="591"/>
      <c r="D87" s="591"/>
      <c r="E87" s="591"/>
      <c r="F87" s="591"/>
      <c r="G87" s="591"/>
      <c r="H87" s="591"/>
      <c r="I87" s="591"/>
      <c r="J87" s="591"/>
      <c r="K87" s="575"/>
      <c r="L87" s="221"/>
      <c r="M87" s="191"/>
      <c r="N87" s="222"/>
      <c r="P87" s="26"/>
      <c r="X87" s="62"/>
      <c r="Y87" s="63"/>
      <c r="Z87" s="30"/>
      <c r="AA87" s="30"/>
    </row>
    <row r="88" spans="1:34" ht="46.5" customHeight="1" x14ac:dyDescent="0.25">
      <c r="A88" s="183"/>
      <c r="B88" s="473" t="s">
        <v>654</v>
      </c>
      <c r="C88" s="474"/>
      <c r="D88" s="475"/>
      <c r="E88" s="476" t="s">
        <v>647</v>
      </c>
      <c r="F88" s="477"/>
      <c r="G88" s="478"/>
      <c r="H88" s="476" t="s">
        <v>333</v>
      </c>
      <c r="I88" s="477"/>
      <c r="J88" s="477"/>
      <c r="K88" s="477"/>
      <c r="L88" s="477"/>
      <c r="M88" s="477"/>
      <c r="N88" s="478"/>
      <c r="P88" s="228" t="s">
        <v>706</v>
      </c>
      <c r="Q88" s="708" t="s">
        <v>707</v>
      </c>
      <c r="R88" s="709"/>
      <c r="S88" s="709"/>
      <c r="T88" s="709"/>
      <c r="U88" s="709"/>
      <c r="V88" s="709"/>
      <c r="W88" s="709"/>
      <c r="X88" s="710"/>
      <c r="Y88" s="102"/>
      <c r="Z88" s="101"/>
      <c r="AA88" s="262"/>
      <c r="AB88" s="103"/>
    </row>
    <row r="89" spans="1:34" ht="44.25" customHeight="1" x14ac:dyDescent="0.3">
      <c r="A89" s="183"/>
      <c r="B89" s="741" t="s">
        <v>646</v>
      </c>
      <c r="C89" s="742"/>
      <c r="D89" s="743"/>
      <c r="E89" s="744"/>
      <c r="F89" s="700"/>
      <c r="G89" s="701"/>
      <c r="H89" s="442"/>
      <c r="I89" s="700"/>
      <c r="J89" s="700"/>
      <c r="K89" s="700"/>
      <c r="L89" s="700"/>
      <c r="M89" s="700"/>
      <c r="N89" s="701"/>
      <c r="O89" s="68"/>
      <c r="P89" s="246"/>
      <c r="Q89" s="481"/>
      <c r="R89" s="481"/>
      <c r="S89" s="481"/>
      <c r="T89" s="481"/>
      <c r="U89" s="481"/>
      <c r="V89" s="481"/>
      <c r="W89" s="481"/>
      <c r="X89" s="482"/>
      <c r="Y89" s="68"/>
      <c r="Z89" s="68"/>
      <c r="AA89" s="70">
        <f>IF(E89="",1,0)</f>
        <v>1</v>
      </c>
      <c r="AB89" s="70">
        <f>IF(P89="",1,0)</f>
        <v>1</v>
      </c>
      <c r="AC89" s="70">
        <f>IF(Q89="",1,0)</f>
        <v>1</v>
      </c>
      <c r="AH89" s="59" t="b">
        <f>IF(OR(AA89+AB89+AC89=3,AA89+AB89+AC89=0)=TRUE,FALSE,TRUE)</f>
        <v>0</v>
      </c>
    </row>
    <row r="90" spans="1:34" ht="63.75" customHeight="1" x14ac:dyDescent="0.3">
      <c r="A90" s="183"/>
      <c r="B90" s="473" t="s">
        <v>674</v>
      </c>
      <c r="C90" s="474"/>
      <c r="D90" s="475"/>
      <c r="E90" s="476" t="s">
        <v>675</v>
      </c>
      <c r="F90" s="477"/>
      <c r="G90" s="478"/>
      <c r="H90" s="476" t="s">
        <v>333</v>
      </c>
      <c r="I90" s="477"/>
      <c r="J90" s="477"/>
      <c r="K90" s="477"/>
      <c r="L90" s="477"/>
      <c r="M90" s="477"/>
      <c r="N90" s="478"/>
      <c r="P90" s="253" t="s">
        <v>706</v>
      </c>
      <c r="Q90" s="702" t="s">
        <v>707</v>
      </c>
      <c r="R90" s="703"/>
      <c r="S90" s="703"/>
      <c r="T90" s="703"/>
      <c r="U90" s="703"/>
      <c r="V90" s="703"/>
      <c r="W90" s="703"/>
      <c r="X90" s="704"/>
      <c r="Y90" s="68"/>
      <c r="Z90" s="68"/>
      <c r="AA90" s="70"/>
      <c r="AB90" s="70"/>
      <c r="AC90" s="17"/>
      <c r="AH90" s="59"/>
    </row>
    <row r="91" spans="1:34" ht="44.25" customHeight="1" x14ac:dyDescent="0.3">
      <c r="A91" s="183"/>
      <c r="B91" s="772" t="s">
        <v>676</v>
      </c>
      <c r="C91" s="773"/>
      <c r="D91" s="774"/>
      <c r="E91" s="744"/>
      <c r="F91" s="700"/>
      <c r="G91" s="701"/>
      <c r="H91" s="744"/>
      <c r="I91" s="700"/>
      <c r="J91" s="700"/>
      <c r="K91" s="700"/>
      <c r="L91" s="700"/>
      <c r="M91" s="700"/>
      <c r="N91" s="701"/>
      <c r="O91" s="68"/>
      <c r="P91" s="254"/>
      <c r="Q91" s="705"/>
      <c r="R91" s="705"/>
      <c r="S91" s="705"/>
      <c r="T91" s="705"/>
      <c r="U91" s="705"/>
      <c r="V91" s="705"/>
      <c r="W91" s="705"/>
      <c r="X91" s="706"/>
      <c r="Y91" s="68"/>
      <c r="Z91" s="68"/>
      <c r="AA91" s="70">
        <f t="shared" ref="AA91:AA94" si="1">IF(E91="",1,0)</f>
        <v>1</v>
      </c>
      <c r="AB91" s="70">
        <f t="shared" ref="AB91:AC94" si="2">IF(P91="",1,0)</f>
        <v>1</v>
      </c>
      <c r="AC91" s="70">
        <f t="shared" si="2"/>
        <v>1</v>
      </c>
      <c r="AH91" s="59" t="b">
        <f t="shared" ref="AH91:AH94" si="3">IF(OR(AA91+AB91+AC91=3,AA91+AB91+AC91=0)=TRUE,FALSE,TRUE)</f>
        <v>0</v>
      </c>
    </row>
    <row r="92" spans="1:34" ht="44.25" customHeight="1" x14ac:dyDescent="0.3">
      <c r="A92" s="183"/>
      <c r="B92" s="772" t="s">
        <v>676</v>
      </c>
      <c r="C92" s="773"/>
      <c r="D92" s="774"/>
      <c r="E92" s="744"/>
      <c r="F92" s="700"/>
      <c r="G92" s="701"/>
      <c r="H92" s="744"/>
      <c r="I92" s="700"/>
      <c r="J92" s="700"/>
      <c r="K92" s="700"/>
      <c r="L92" s="700"/>
      <c r="M92" s="700"/>
      <c r="N92" s="701"/>
      <c r="O92" s="68"/>
      <c r="P92" s="254"/>
      <c r="Q92" s="705"/>
      <c r="R92" s="705"/>
      <c r="S92" s="705"/>
      <c r="T92" s="705"/>
      <c r="U92" s="705"/>
      <c r="V92" s="705"/>
      <c r="W92" s="705"/>
      <c r="X92" s="706"/>
      <c r="Y92" s="68"/>
      <c r="Z92" s="68"/>
      <c r="AA92" s="70">
        <f t="shared" si="1"/>
        <v>1</v>
      </c>
      <c r="AB92" s="70">
        <f t="shared" si="2"/>
        <v>1</v>
      </c>
      <c r="AC92" s="70">
        <f t="shared" si="2"/>
        <v>1</v>
      </c>
      <c r="AH92" s="59" t="b">
        <f t="shared" si="3"/>
        <v>0</v>
      </c>
    </row>
    <row r="93" spans="1:34" ht="44.25" customHeight="1" x14ac:dyDescent="0.3">
      <c r="A93" s="183"/>
      <c r="B93" s="772" t="s">
        <v>676</v>
      </c>
      <c r="C93" s="773"/>
      <c r="D93" s="774"/>
      <c r="E93" s="744"/>
      <c r="F93" s="700"/>
      <c r="G93" s="701"/>
      <c r="H93" s="744"/>
      <c r="I93" s="700"/>
      <c r="J93" s="700"/>
      <c r="K93" s="700"/>
      <c r="L93" s="700"/>
      <c r="M93" s="700"/>
      <c r="N93" s="701"/>
      <c r="O93" s="68"/>
      <c r="P93" s="254"/>
      <c r="Q93" s="705"/>
      <c r="R93" s="705"/>
      <c r="S93" s="705"/>
      <c r="T93" s="705"/>
      <c r="U93" s="705"/>
      <c r="V93" s="705"/>
      <c r="W93" s="705"/>
      <c r="X93" s="706"/>
      <c r="Y93" s="68"/>
      <c r="Z93" s="68"/>
      <c r="AA93" s="70">
        <f t="shared" si="1"/>
        <v>1</v>
      </c>
      <c r="AB93" s="70">
        <f t="shared" si="2"/>
        <v>1</v>
      </c>
      <c r="AC93" s="70">
        <f t="shared" si="2"/>
        <v>1</v>
      </c>
      <c r="AH93" s="59" t="b">
        <f t="shared" si="3"/>
        <v>0</v>
      </c>
    </row>
    <row r="94" spans="1:34" ht="44.25" customHeight="1" x14ac:dyDescent="0.3">
      <c r="A94" s="183"/>
      <c r="B94" s="772" t="s">
        <v>676</v>
      </c>
      <c r="C94" s="773"/>
      <c r="D94" s="774"/>
      <c r="E94" s="744"/>
      <c r="F94" s="700"/>
      <c r="G94" s="701"/>
      <c r="H94" s="744"/>
      <c r="I94" s="700"/>
      <c r="J94" s="700"/>
      <c r="K94" s="700"/>
      <c r="L94" s="700"/>
      <c r="M94" s="700"/>
      <c r="N94" s="701"/>
      <c r="O94" s="68"/>
      <c r="P94" s="254"/>
      <c r="Q94" s="705"/>
      <c r="R94" s="705"/>
      <c r="S94" s="705"/>
      <c r="T94" s="705"/>
      <c r="U94" s="705"/>
      <c r="V94" s="705"/>
      <c r="W94" s="705"/>
      <c r="X94" s="706"/>
      <c r="Y94" s="68"/>
      <c r="Z94" s="68"/>
      <c r="AA94" s="70">
        <f t="shared" si="1"/>
        <v>1</v>
      </c>
      <c r="AB94" s="70">
        <f t="shared" si="2"/>
        <v>1</v>
      </c>
      <c r="AC94" s="70">
        <f t="shared" si="2"/>
        <v>1</v>
      </c>
      <c r="AH94" s="59" t="b">
        <f t="shared" si="3"/>
        <v>0</v>
      </c>
    </row>
    <row r="95" spans="1:34" ht="82.5" customHeight="1" x14ac:dyDescent="0.3">
      <c r="A95" s="183"/>
      <c r="B95" s="770" t="s">
        <v>652</v>
      </c>
      <c r="C95" s="770"/>
      <c r="D95" s="770"/>
      <c r="E95" s="770"/>
      <c r="F95" s="770"/>
      <c r="G95" s="770"/>
      <c r="H95" s="770"/>
      <c r="I95" s="770"/>
      <c r="J95" s="770"/>
      <c r="K95" s="242"/>
      <c r="L95" s="242" t="s">
        <v>653</v>
      </c>
      <c r="M95" s="242"/>
      <c r="N95" s="242"/>
      <c r="O95" s="183"/>
      <c r="P95" s="183"/>
      <c r="Q95" s="183"/>
      <c r="R95" s="183"/>
      <c r="S95" s="183"/>
      <c r="T95" s="183"/>
      <c r="U95" s="183"/>
      <c r="V95" s="183"/>
      <c r="W95" s="183"/>
      <c r="X95" s="183"/>
      <c r="Y95" s="68"/>
      <c r="Z95" s="68"/>
      <c r="AA95" s="70"/>
      <c r="AB95" s="70"/>
      <c r="AH95" s="59"/>
    </row>
    <row r="96" spans="1:34" ht="90" customHeight="1" x14ac:dyDescent="0.3">
      <c r="A96" s="183"/>
      <c r="B96" s="771" t="s">
        <v>616</v>
      </c>
      <c r="C96" s="474"/>
      <c r="D96" s="475"/>
      <c r="E96" s="748" t="s">
        <v>877</v>
      </c>
      <c r="F96" s="749"/>
      <c r="G96" s="749"/>
      <c r="H96" s="750"/>
      <c r="I96" s="748" t="s">
        <v>333</v>
      </c>
      <c r="J96" s="749"/>
      <c r="K96" s="749"/>
      <c r="L96" s="749"/>
      <c r="M96" s="749"/>
      <c r="N96" s="750"/>
      <c r="O96" s="183"/>
      <c r="P96" s="228" t="s">
        <v>706</v>
      </c>
      <c r="Q96" s="708" t="s">
        <v>707</v>
      </c>
      <c r="R96" s="709"/>
      <c r="S96" s="709"/>
      <c r="T96" s="709"/>
      <c r="U96" s="709"/>
      <c r="V96" s="709"/>
      <c r="W96" s="709"/>
      <c r="X96" s="710"/>
      <c r="Y96" s="68"/>
      <c r="Z96" s="68"/>
      <c r="AA96" s="70"/>
      <c r="AB96" s="70"/>
      <c r="AH96" s="59"/>
    </row>
    <row r="97" spans="1:34" ht="32.25" customHeight="1" x14ac:dyDescent="0.3">
      <c r="A97" s="183"/>
      <c r="B97" s="470" t="s">
        <v>179</v>
      </c>
      <c r="C97" s="471"/>
      <c r="D97" s="472"/>
      <c r="E97" s="466"/>
      <c r="F97" s="464"/>
      <c r="G97" s="464"/>
      <c r="H97" s="465"/>
      <c r="I97" s="786"/>
      <c r="J97" s="786"/>
      <c r="K97" s="786"/>
      <c r="L97" s="786"/>
      <c r="M97" s="786"/>
      <c r="N97" s="787"/>
      <c r="O97" s="183"/>
      <c r="P97" s="246"/>
      <c r="Q97" s="481"/>
      <c r="R97" s="481"/>
      <c r="S97" s="481"/>
      <c r="T97" s="481"/>
      <c r="U97" s="481"/>
      <c r="V97" s="481"/>
      <c r="W97" s="481"/>
      <c r="X97" s="482"/>
      <c r="Y97" s="68"/>
      <c r="Z97" s="68"/>
      <c r="AA97" s="70">
        <f>IF(OR(LEFT(B97,4)="Välj",B97=""),1,0)</f>
        <v>1</v>
      </c>
      <c r="AB97" s="70">
        <f t="shared" ref="AB97:AC112" si="4">IF(P97="",1,0)</f>
        <v>1</v>
      </c>
      <c r="AC97" s="70">
        <f t="shared" si="4"/>
        <v>1</v>
      </c>
      <c r="AH97" s="59" t="b">
        <f t="shared" ref="AH97:AH116" si="5">IF(OR(AA97+AB97+AC97=3,AA97+AB97+AC97=0)=TRUE,FALSE,TRUE)</f>
        <v>0</v>
      </c>
    </row>
    <row r="98" spans="1:34" ht="32.25" customHeight="1" x14ac:dyDescent="0.3">
      <c r="A98" s="183"/>
      <c r="B98" s="470" t="s">
        <v>179</v>
      </c>
      <c r="C98" s="471"/>
      <c r="D98" s="472"/>
      <c r="E98" s="466"/>
      <c r="F98" s="464"/>
      <c r="G98" s="464"/>
      <c r="H98" s="465"/>
      <c r="I98" s="786"/>
      <c r="J98" s="786"/>
      <c r="K98" s="786"/>
      <c r="L98" s="786"/>
      <c r="M98" s="786"/>
      <c r="N98" s="787"/>
      <c r="O98" s="183"/>
      <c r="P98" s="246"/>
      <c r="Q98" s="481"/>
      <c r="R98" s="481"/>
      <c r="S98" s="481"/>
      <c r="T98" s="481"/>
      <c r="U98" s="481"/>
      <c r="V98" s="481"/>
      <c r="W98" s="481"/>
      <c r="X98" s="482"/>
      <c r="Y98" s="68"/>
      <c r="Z98" s="68"/>
      <c r="AA98" s="70">
        <f t="shared" ref="AA98:AA116" si="6">IF(OR(LEFT(B98,4)="Välj",B98=""),1,0)</f>
        <v>1</v>
      </c>
      <c r="AB98" s="70">
        <f t="shared" si="4"/>
        <v>1</v>
      </c>
      <c r="AC98" s="70">
        <f t="shared" si="4"/>
        <v>1</v>
      </c>
      <c r="AH98" s="59" t="b">
        <f t="shared" si="5"/>
        <v>0</v>
      </c>
    </row>
    <row r="99" spans="1:34" ht="32.25" customHeight="1" x14ac:dyDescent="0.3">
      <c r="A99" s="183"/>
      <c r="B99" s="470" t="s">
        <v>179</v>
      </c>
      <c r="C99" s="471"/>
      <c r="D99" s="472"/>
      <c r="E99" s="466"/>
      <c r="F99" s="464"/>
      <c r="G99" s="464"/>
      <c r="H99" s="465"/>
      <c r="I99" s="786"/>
      <c r="J99" s="786"/>
      <c r="K99" s="786"/>
      <c r="L99" s="786"/>
      <c r="M99" s="786"/>
      <c r="N99" s="787"/>
      <c r="O99" s="183"/>
      <c r="P99" s="246"/>
      <c r="Q99" s="481"/>
      <c r="R99" s="481"/>
      <c r="S99" s="481"/>
      <c r="T99" s="481"/>
      <c r="U99" s="481"/>
      <c r="V99" s="481"/>
      <c r="W99" s="481"/>
      <c r="X99" s="482"/>
      <c r="Y99" s="68"/>
      <c r="Z99" s="68"/>
      <c r="AA99" s="70">
        <f t="shared" si="6"/>
        <v>1</v>
      </c>
      <c r="AB99" s="70">
        <f t="shared" si="4"/>
        <v>1</v>
      </c>
      <c r="AC99" s="70">
        <f t="shared" si="4"/>
        <v>1</v>
      </c>
      <c r="AH99" s="59" t="b">
        <f t="shared" si="5"/>
        <v>0</v>
      </c>
    </row>
    <row r="100" spans="1:34" ht="32.25" customHeight="1" x14ac:dyDescent="0.3">
      <c r="A100" s="183"/>
      <c r="B100" s="470" t="s">
        <v>179</v>
      </c>
      <c r="C100" s="471"/>
      <c r="D100" s="472"/>
      <c r="E100" s="466"/>
      <c r="F100" s="464"/>
      <c r="G100" s="464"/>
      <c r="H100" s="465"/>
      <c r="I100" s="786"/>
      <c r="J100" s="786"/>
      <c r="K100" s="786"/>
      <c r="L100" s="786"/>
      <c r="M100" s="786"/>
      <c r="N100" s="787"/>
      <c r="O100" s="183"/>
      <c r="P100" s="246"/>
      <c r="Q100" s="481"/>
      <c r="R100" s="481"/>
      <c r="S100" s="481"/>
      <c r="T100" s="481"/>
      <c r="U100" s="481"/>
      <c r="V100" s="481"/>
      <c r="W100" s="481"/>
      <c r="X100" s="482"/>
      <c r="Y100" s="68"/>
      <c r="Z100" s="68"/>
      <c r="AA100" s="70">
        <f t="shared" si="6"/>
        <v>1</v>
      </c>
      <c r="AB100" s="70">
        <f t="shared" si="4"/>
        <v>1</v>
      </c>
      <c r="AC100" s="70">
        <f t="shared" si="4"/>
        <v>1</v>
      </c>
      <c r="AH100" s="59" t="b">
        <f t="shared" si="5"/>
        <v>0</v>
      </c>
    </row>
    <row r="101" spans="1:34" ht="32.25" customHeight="1" x14ac:dyDescent="0.3">
      <c r="A101" s="183"/>
      <c r="B101" s="470" t="s">
        <v>179</v>
      </c>
      <c r="C101" s="471"/>
      <c r="D101" s="472"/>
      <c r="E101" s="466"/>
      <c r="F101" s="464"/>
      <c r="G101" s="464"/>
      <c r="H101" s="465"/>
      <c r="I101" s="786"/>
      <c r="J101" s="786"/>
      <c r="K101" s="786"/>
      <c r="L101" s="786"/>
      <c r="M101" s="786"/>
      <c r="N101" s="787"/>
      <c r="O101" s="183"/>
      <c r="P101" s="246"/>
      <c r="Q101" s="481"/>
      <c r="R101" s="481"/>
      <c r="S101" s="481"/>
      <c r="T101" s="481"/>
      <c r="U101" s="481"/>
      <c r="V101" s="481"/>
      <c r="W101" s="481"/>
      <c r="X101" s="482"/>
      <c r="Y101" s="68"/>
      <c r="Z101" s="68"/>
      <c r="AA101" s="70">
        <f t="shared" si="6"/>
        <v>1</v>
      </c>
      <c r="AB101" s="70">
        <f t="shared" si="4"/>
        <v>1</v>
      </c>
      <c r="AC101" s="70">
        <f t="shared" si="4"/>
        <v>1</v>
      </c>
      <c r="AH101" s="59" t="b">
        <f t="shared" si="5"/>
        <v>0</v>
      </c>
    </row>
    <row r="102" spans="1:34" ht="32.25" customHeight="1" x14ac:dyDescent="0.3">
      <c r="A102" s="183"/>
      <c r="B102" s="470" t="s">
        <v>179</v>
      </c>
      <c r="C102" s="471"/>
      <c r="D102" s="472"/>
      <c r="E102" s="466"/>
      <c r="F102" s="464"/>
      <c r="G102" s="464"/>
      <c r="H102" s="465"/>
      <c r="I102" s="786"/>
      <c r="J102" s="786"/>
      <c r="K102" s="786"/>
      <c r="L102" s="786"/>
      <c r="M102" s="786"/>
      <c r="N102" s="787"/>
      <c r="O102" s="183"/>
      <c r="P102" s="246"/>
      <c r="Q102" s="481"/>
      <c r="R102" s="481"/>
      <c r="S102" s="481"/>
      <c r="T102" s="481"/>
      <c r="U102" s="481"/>
      <c r="V102" s="481"/>
      <c r="W102" s="481"/>
      <c r="X102" s="482"/>
      <c r="Y102" s="68"/>
      <c r="Z102" s="68"/>
      <c r="AA102" s="70">
        <f t="shared" si="6"/>
        <v>1</v>
      </c>
      <c r="AB102" s="70">
        <f t="shared" si="4"/>
        <v>1</v>
      </c>
      <c r="AC102" s="70">
        <f t="shared" si="4"/>
        <v>1</v>
      </c>
      <c r="AH102" s="59" t="b">
        <f t="shared" si="5"/>
        <v>0</v>
      </c>
    </row>
    <row r="103" spans="1:34" ht="32.25" customHeight="1" x14ac:dyDescent="0.3">
      <c r="A103" s="183"/>
      <c r="B103" s="470" t="s">
        <v>179</v>
      </c>
      <c r="C103" s="471"/>
      <c r="D103" s="472"/>
      <c r="E103" s="466"/>
      <c r="F103" s="464"/>
      <c r="G103" s="464"/>
      <c r="H103" s="465"/>
      <c r="I103" s="786"/>
      <c r="J103" s="786"/>
      <c r="K103" s="786"/>
      <c r="L103" s="786"/>
      <c r="M103" s="786"/>
      <c r="N103" s="787"/>
      <c r="O103" s="183"/>
      <c r="P103" s="246"/>
      <c r="Q103" s="481"/>
      <c r="R103" s="481"/>
      <c r="S103" s="481"/>
      <c r="T103" s="481"/>
      <c r="U103" s="481"/>
      <c r="V103" s="481"/>
      <c r="W103" s="481"/>
      <c r="X103" s="482"/>
      <c r="Y103" s="68"/>
      <c r="Z103" s="68"/>
      <c r="AA103" s="70">
        <f t="shared" si="6"/>
        <v>1</v>
      </c>
      <c r="AB103" s="70">
        <f t="shared" si="4"/>
        <v>1</v>
      </c>
      <c r="AC103" s="70">
        <f t="shared" si="4"/>
        <v>1</v>
      </c>
      <c r="AH103" s="59" t="b">
        <f t="shared" si="5"/>
        <v>0</v>
      </c>
    </row>
    <row r="104" spans="1:34" ht="32.25" customHeight="1" x14ac:dyDescent="0.3">
      <c r="A104" s="183"/>
      <c r="B104" s="470" t="s">
        <v>179</v>
      </c>
      <c r="C104" s="471"/>
      <c r="D104" s="472"/>
      <c r="E104" s="466"/>
      <c r="F104" s="464"/>
      <c r="G104" s="464"/>
      <c r="H104" s="465"/>
      <c r="I104" s="786"/>
      <c r="J104" s="786"/>
      <c r="K104" s="786"/>
      <c r="L104" s="786"/>
      <c r="M104" s="786"/>
      <c r="N104" s="787"/>
      <c r="O104" s="183"/>
      <c r="P104" s="246"/>
      <c r="Q104" s="481"/>
      <c r="R104" s="481"/>
      <c r="S104" s="481"/>
      <c r="T104" s="481"/>
      <c r="U104" s="481"/>
      <c r="V104" s="481"/>
      <c r="W104" s="481"/>
      <c r="X104" s="482"/>
      <c r="Y104" s="68"/>
      <c r="Z104" s="68"/>
      <c r="AA104" s="70">
        <f t="shared" si="6"/>
        <v>1</v>
      </c>
      <c r="AB104" s="70">
        <f t="shared" si="4"/>
        <v>1</v>
      </c>
      <c r="AC104" s="70">
        <f t="shared" si="4"/>
        <v>1</v>
      </c>
      <c r="AH104" s="59" t="b">
        <f t="shared" si="5"/>
        <v>0</v>
      </c>
    </row>
    <row r="105" spans="1:34" ht="32.25" customHeight="1" x14ac:dyDescent="0.3">
      <c r="A105" s="183"/>
      <c r="B105" s="470" t="s">
        <v>179</v>
      </c>
      <c r="C105" s="471"/>
      <c r="D105" s="472"/>
      <c r="E105" s="466"/>
      <c r="F105" s="464"/>
      <c r="G105" s="464"/>
      <c r="H105" s="465"/>
      <c r="I105" s="786"/>
      <c r="J105" s="786"/>
      <c r="K105" s="786"/>
      <c r="L105" s="786"/>
      <c r="M105" s="786"/>
      <c r="N105" s="787"/>
      <c r="O105" s="183"/>
      <c r="P105" s="246"/>
      <c r="Q105" s="481"/>
      <c r="R105" s="481"/>
      <c r="S105" s="481"/>
      <c r="T105" s="481"/>
      <c r="U105" s="481"/>
      <c r="V105" s="481"/>
      <c r="W105" s="481"/>
      <c r="X105" s="482"/>
      <c r="Y105" s="68"/>
      <c r="Z105" s="68"/>
      <c r="AA105" s="70">
        <f t="shared" si="6"/>
        <v>1</v>
      </c>
      <c r="AB105" s="70">
        <f t="shared" si="4"/>
        <v>1</v>
      </c>
      <c r="AC105" s="70">
        <f t="shared" si="4"/>
        <v>1</v>
      </c>
      <c r="AH105" s="59" t="b">
        <f t="shared" si="5"/>
        <v>0</v>
      </c>
    </row>
    <row r="106" spans="1:34" ht="32.25" customHeight="1" x14ac:dyDescent="0.3">
      <c r="A106" s="183"/>
      <c r="B106" s="470" t="s">
        <v>179</v>
      </c>
      <c r="C106" s="471"/>
      <c r="D106" s="472"/>
      <c r="E106" s="466"/>
      <c r="F106" s="464"/>
      <c r="G106" s="464"/>
      <c r="H106" s="465"/>
      <c r="I106" s="786"/>
      <c r="J106" s="786"/>
      <c r="K106" s="786"/>
      <c r="L106" s="786"/>
      <c r="M106" s="786"/>
      <c r="N106" s="787"/>
      <c r="O106" s="183"/>
      <c r="P106" s="246"/>
      <c r="Q106" s="481"/>
      <c r="R106" s="481"/>
      <c r="S106" s="481"/>
      <c r="T106" s="481"/>
      <c r="U106" s="481"/>
      <c r="V106" s="481"/>
      <c r="W106" s="481"/>
      <c r="X106" s="482"/>
      <c r="Y106" s="68"/>
      <c r="Z106" s="68"/>
      <c r="AA106" s="70">
        <f t="shared" si="6"/>
        <v>1</v>
      </c>
      <c r="AB106" s="70">
        <f t="shared" si="4"/>
        <v>1</v>
      </c>
      <c r="AC106" s="70">
        <f t="shared" si="4"/>
        <v>1</v>
      </c>
      <c r="AH106" s="59" t="b">
        <f t="shared" si="5"/>
        <v>0</v>
      </c>
    </row>
    <row r="107" spans="1:34" ht="32.25" customHeight="1" x14ac:dyDescent="0.3">
      <c r="A107" s="183"/>
      <c r="B107" s="470" t="s">
        <v>179</v>
      </c>
      <c r="C107" s="471"/>
      <c r="D107" s="472"/>
      <c r="E107" s="466"/>
      <c r="F107" s="464"/>
      <c r="G107" s="464"/>
      <c r="H107" s="465"/>
      <c r="I107" s="786"/>
      <c r="J107" s="786"/>
      <c r="K107" s="786"/>
      <c r="L107" s="786"/>
      <c r="M107" s="786"/>
      <c r="N107" s="787"/>
      <c r="O107" s="183"/>
      <c r="P107" s="246"/>
      <c r="Q107" s="481"/>
      <c r="R107" s="481"/>
      <c r="S107" s="481"/>
      <c r="T107" s="481"/>
      <c r="U107" s="481"/>
      <c r="V107" s="481"/>
      <c r="W107" s="481"/>
      <c r="X107" s="482"/>
      <c r="Y107" s="68"/>
      <c r="Z107" s="68"/>
      <c r="AA107" s="70">
        <f t="shared" si="6"/>
        <v>1</v>
      </c>
      <c r="AB107" s="70">
        <f t="shared" si="4"/>
        <v>1</v>
      </c>
      <c r="AC107" s="70">
        <f t="shared" si="4"/>
        <v>1</v>
      </c>
      <c r="AH107" s="59" t="b">
        <f t="shared" si="5"/>
        <v>0</v>
      </c>
    </row>
    <row r="108" spans="1:34" ht="32.25" customHeight="1" x14ac:dyDescent="0.3">
      <c r="A108" s="183"/>
      <c r="B108" s="470" t="s">
        <v>179</v>
      </c>
      <c r="C108" s="471"/>
      <c r="D108" s="472"/>
      <c r="E108" s="466"/>
      <c r="F108" s="464"/>
      <c r="G108" s="464"/>
      <c r="H108" s="465"/>
      <c r="I108" s="786"/>
      <c r="J108" s="786"/>
      <c r="K108" s="786"/>
      <c r="L108" s="786"/>
      <c r="M108" s="786"/>
      <c r="N108" s="787"/>
      <c r="O108" s="183"/>
      <c r="P108" s="246"/>
      <c r="Q108" s="481"/>
      <c r="R108" s="481"/>
      <c r="S108" s="481"/>
      <c r="T108" s="481"/>
      <c r="U108" s="481"/>
      <c r="V108" s="481"/>
      <c r="W108" s="481"/>
      <c r="X108" s="482"/>
      <c r="Y108" s="68"/>
      <c r="Z108" s="68"/>
      <c r="AA108" s="70">
        <f t="shared" si="6"/>
        <v>1</v>
      </c>
      <c r="AB108" s="70">
        <f t="shared" si="4"/>
        <v>1</v>
      </c>
      <c r="AC108" s="70">
        <f t="shared" si="4"/>
        <v>1</v>
      </c>
      <c r="AH108" s="59" t="b">
        <f t="shared" si="5"/>
        <v>0</v>
      </c>
    </row>
    <row r="109" spans="1:34" ht="32.25" customHeight="1" x14ac:dyDescent="0.3">
      <c r="A109" s="183"/>
      <c r="B109" s="470" t="s">
        <v>179</v>
      </c>
      <c r="C109" s="471"/>
      <c r="D109" s="472"/>
      <c r="E109" s="466"/>
      <c r="F109" s="464"/>
      <c r="G109" s="464"/>
      <c r="H109" s="465"/>
      <c r="I109" s="786"/>
      <c r="J109" s="786"/>
      <c r="K109" s="786"/>
      <c r="L109" s="786"/>
      <c r="M109" s="786"/>
      <c r="N109" s="787"/>
      <c r="O109" s="183"/>
      <c r="P109" s="246"/>
      <c r="Q109" s="481"/>
      <c r="R109" s="481"/>
      <c r="S109" s="481"/>
      <c r="T109" s="481"/>
      <c r="U109" s="481"/>
      <c r="V109" s="481"/>
      <c r="W109" s="481"/>
      <c r="X109" s="482"/>
      <c r="Y109" s="68"/>
      <c r="Z109" s="68"/>
      <c r="AA109" s="70">
        <f t="shared" si="6"/>
        <v>1</v>
      </c>
      <c r="AB109" s="70">
        <f t="shared" si="4"/>
        <v>1</v>
      </c>
      <c r="AC109" s="70">
        <f t="shared" si="4"/>
        <v>1</v>
      </c>
      <c r="AH109" s="59" t="b">
        <f t="shared" si="5"/>
        <v>0</v>
      </c>
    </row>
    <row r="110" spans="1:34" ht="32.25" customHeight="1" x14ac:dyDescent="0.3">
      <c r="A110" s="183"/>
      <c r="B110" s="470" t="s">
        <v>179</v>
      </c>
      <c r="C110" s="471"/>
      <c r="D110" s="472"/>
      <c r="E110" s="466"/>
      <c r="F110" s="464"/>
      <c r="G110" s="464"/>
      <c r="H110" s="465"/>
      <c r="I110" s="786"/>
      <c r="J110" s="786"/>
      <c r="K110" s="786"/>
      <c r="L110" s="786"/>
      <c r="M110" s="786"/>
      <c r="N110" s="787"/>
      <c r="O110" s="183"/>
      <c r="P110" s="246"/>
      <c r="Q110" s="481"/>
      <c r="R110" s="481"/>
      <c r="S110" s="481"/>
      <c r="T110" s="481"/>
      <c r="U110" s="481"/>
      <c r="V110" s="481"/>
      <c r="W110" s="481"/>
      <c r="X110" s="482"/>
      <c r="Y110" s="68"/>
      <c r="Z110" s="68"/>
      <c r="AA110" s="70">
        <f t="shared" si="6"/>
        <v>1</v>
      </c>
      <c r="AB110" s="70">
        <f t="shared" si="4"/>
        <v>1</v>
      </c>
      <c r="AC110" s="70">
        <f t="shared" si="4"/>
        <v>1</v>
      </c>
      <c r="AH110" s="59" t="b">
        <f t="shared" si="5"/>
        <v>0</v>
      </c>
    </row>
    <row r="111" spans="1:34" ht="32.25" customHeight="1" x14ac:dyDescent="0.3">
      <c r="A111" s="183"/>
      <c r="B111" s="470" t="s">
        <v>179</v>
      </c>
      <c r="C111" s="471"/>
      <c r="D111" s="472"/>
      <c r="E111" s="466"/>
      <c r="F111" s="464"/>
      <c r="G111" s="464"/>
      <c r="H111" s="465"/>
      <c r="I111" s="786"/>
      <c r="J111" s="786"/>
      <c r="K111" s="786"/>
      <c r="L111" s="786"/>
      <c r="M111" s="786"/>
      <c r="N111" s="787"/>
      <c r="O111" s="183"/>
      <c r="P111" s="246"/>
      <c r="Q111" s="481"/>
      <c r="R111" s="481"/>
      <c r="S111" s="481"/>
      <c r="T111" s="481"/>
      <c r="U111" s="481"/>
      <c r="V111" s="481"/>
      <c r="W111" s="481"/>
      <c r="X111" s="482"/>
      <c r="Y111" s="68"/>
      <c r="Z111" s="68"/>
      <c r="AA111" s="70">
        <f t="shared" si="6"/>
        <v>1</v>
      </c>
      <c r="AB111" s="70">
        <f t="shared" si="4"/>
        <v>1</v>
      </c>
      <c r="AC111" s="70">
        <f t="shared" si="4"/>
        <v>1</v>
      </c>
      <c r="AH111" s="59" t="b">
        <f t="shared" si="5"/>
        <v>0</v>
      </c>
    </row>
    <row r="112" spans="1:34" ht="32.25" customHeight="1" x14ac:dyDescent="0.3">
      <c r="A112" s="183"/>
      <c r="B112" s="470" t="s">
        <v>179</v>
      </c>
      <c r="C112" s="471"/>
      <c r="D112" s="472"/>
      <c r="E112" s="466"/>
      <c r="F112" s="464"/>
      <c r="G112" s="464"/>
      <c r="H112" s="465"/>
      <c r="I112" s="786"/>
      <c r="J112" s="786"/>
      <c r="K112" s="786"/>
      <c r="L112" s="786"/>
      <c r="M112" s="786"/>
      <c r="N112" s="787"/>
      <c r="O112" s="183"/>
      <c r="P112" s="246"/>
      <c r="Q112" s="481"/>
      <c r="R112" s="481"/>
      <c r="S112" s="481"/>
      <c r="T112" s="481"/>
      <c r="U112" s="481"/>
      <c r="V112" s="481"/>
      <c r="W112" s="481"/>
      <c r="X112" s="482"/>
      <c r="Y112" s="68"/>
      <c r="Z112" s="68"/>
      <c r="AA112" s="70">
        <f t="shared" si="6"/>
        <v>1</v>
      </c>
      <c r="AB112" s="70">
        <f t="shared" si="4"/>
        <v>1</v>
      </c>
      <c r="AC112" s="70">
        <f t="shared" si="4"/>
        <v>1</v>
      </c>
      <c r="AH112" s="59" t="b">
        <f t="shared" si="5"/>
        <v>0</v>
      </c>
    </row>
    <row r="113" spans="1:34" ht="32.25" customHeight="1" x14ac:dyDescent="0.3">
      <c r="A113" s="183"/>
      <c r="B113" s="470" t="s">
        <v>179</v>
      </c>
      <c r="C113" s="471"/>
      <c r="D113" s="472"/>
      <c r="E113" s="466"/>
      <c r="F113" s="464"/>
      <c r="G113" s="464"/>
      <c r="H113" s="465"/>
      <c r="I113" s="786"/>
      <c r="J113" s="786"/>
      <c r="K113" s="786"/>
      <c r="L113" s="786"/>
      <c r="M113" s="786"/>
      <c r="N113" s="787"/>
      <c r="O113" s="183"/>
      <c r="P113" s="246"/>
      <c r="Q113" s="481"/>
      <c r="R113" s="481"/>
      <c r="S113" s="481"/>
      <c r="T113" s="481"/>
      <c r="U113" s="481"/>
      <c r="V113" s="481"/>
      <c r="W113" s="481"/>
      <c r="X113" s="482"/>
      <c r="Y113" s="68"/>
      <c r="Z113" s="68"/>
      <c r="AA113" s="70">
        <f t="shared" si="6"/>
        <v>1</v>
      </c>
      <c r="AB113" s="70">
        <f t="shared" ref="AB113:AC116" si="7">IF(P113="",1,0)</f>
        <v>1</v>
      </c>
      <c r="AC113" s="70">
        <f t="shared" si="7"/>
        <v>1</v>
      </c>
      <c r="AH113" s="59" t="b">
        <f t="shared" si="5"/>
        <v>0</v>
      </c>
    </row>
    <row r="114" spans="1:34" ht="32.25" customHeight="1" x14ac:dyDescent="0.3">
      <c r="A114" s="183"/>
      <c r="B114" s="470" t="s">
        <v>179</v>
      </c>
      <c r="C114" s="471"/>
      <c r="D114" s="472"/>
      <c r="E114" s="466"/>
      <c r="F114" s="464"/>
      <c r="G114" s="464"/>
      <c r="H114" s="465"/>
      <c r="I114" s="786"/>
      <c r="J114" s="786"/>
      <c r="K114" s="786"/>
      <c r="L114" s="786"/>
      <c r="M114" s="786"/>
      <c r="N114" s="787"/>
      <c r="O114" s="183"/>
      <c r="P114" s="246"/>
      <c r="Q114" s="481"/>
      <c r="R114" s="481"/>
      <c r="S114" s="481"/>
      <c r="T114" s="481"/>
      <c r="U114" s="481"/>
      <c r="V114" s="481"/>
      <c r="W114" s="481"/>
      <c r="X114" s="482"/>
      <c r="Y114" s="68"/>
      <c r="Z114" s="68"/>
      <c r="AA114" s="70">
        <f t="shared" si="6"/>
        <v>1</v>
      </c>
      <c r="AB114" s="70">
        <f t="shared" si="7"/>
        <v>1</v>
      </c>
      <c r="AC114" s="70">
        <f t="shared" si="7"/>
        <v>1</v>
      </c>
      <c r="AH114" s="59" t="b">
        <f t="shared" si="5"/>
        <v>0</v>
      </c>
    </row>
    <row r="115" spans="1:34" ht="32.25" customHeight="1" x14ac:dyDescent="0.3">
      <c r="A115" s="183"/>
      <c r="B115" s="470" t="s">
        <v>179</v>
      </c>
      <c r="C115" s="471"/>
      <c r="D115" s="472"/>
      <c r="E115" s="466"/>
      <c r="F115" s="464"/>
      <c r="G115" s="464"/>
      <c r="H115" s="465"/>
      <c r="I115" s="786"/>
      <c r="J115" s="786"/>
      <c r="K115" s="786"/>
      <c r="L115" s="786"/>
      <c r="M115" s="786"/>
      <c r="N115" s="787"/>
      <c r="O115" s="183"/>
      <c r="P115" s="246"/>
      <c r="Q115" s="481"/>
      <c r="R115" s="481"/>
      <c r="S115" s="481"/>
      <c r="T115" s="481"/>
      <c r="U115" s="481"/>
      <c r="V115" s="481"/>
      <c r="W115" s="481"/>
      <c r="X115" s="482"/>
      <c r="Y115" s="68"/>
      <c r="Z115" s="68"/>
      <c r="AA115" s="70">
        <f t="shared" si="6"/>
        <v>1</v>
      </c>
      <c r="AB115" s="70">
        <f t="shared" si="7"/>
        <v>1</v>
      </c>
      <c r="AC115" s="70">
        <f t="shared" si="7"/>
        <v>1</v>
      </c>
      <c r="AH115" s="59" t="b">
        <f t="shared" si="5"/>
        <v>0</v>
      </c>
    </row>
    <row r="116" spans="1:34" ht="32.25" customHeight="1" x14ac:dyDescent="0.3">
      <c r="A116" s="183"/>
      <c r="B116" s="470" t="s">
        <v>179</v>
      </c>
      <c r="C116" s="471"/>
      <c r="D116" s="472"/>
      <c r="E116" s="466"/>
      <c r="F116" s="464"/>
      <c r="G116" s="464"/>
      <c r="H116" s="465"/>
      <c r="I116" s="786"/>
      <c r="J116" s="786"/>
      <c r="K116" s="786"/>
      <c r="L116" s="786"/>
      <c r="M116" s="786"/>
      <c r="N116" s="787"/>
      <c r="O116" s="183"/>
      <c r="P116" s="246"/>
      <c r="Q116" s="481"/>
      <c r="R116" s="481"/>
      <c r="S116" s="481"/>
      <c r="T116" s="481"/>
      <c r="U116" s="481"/>
      <c r="V116" s="481"/>
      <c r="W116" s="481"/>
      <c r="X116" s="482"/>
      <c r="Y116" s="68"/>
      <c r="Z116" s="68"/>
      <c r="AA116" s="70">
        <f t="shared" si="6"/>
        <v>1</v>
      </c>
      <c r="AB116" s="70">
        <f t="shared" si="7"/>
        <v>1</v>
      </c>
      <c r="AC116" s="70">
        <f t="shared" si="7"/>
        <v>1</v>
      </c>
      <c r="AH116" s="59" t="b">
        <f t="shared" si="5"/>
        <v>0</v>
      </c>
    </row>
    <row r="117" spans="1:34" ht="30.75" customHeight="1" x14ac:dyDescent="0.3">
      <c r="A117" s="183"/>
      <c r="C117" s="30"/>
      <c r="D117" s="183"/>
      <c r="E117" s="183"/>
      <c r="F117" s="183"/>
      <c r="G117" s="183"/>
      <c r="H117" s="183"/>
      <c r="I117" s="183"/>
      <c r="J117" s="183"/>
      <c r="K117" s="183"/>
      <c r="L117" s="183"/>
      <c r="M117" s="183"/>
      <c r="N117" s="183"/>
      <c r="O117" s="183"/>
      <c r="P117" s="183"/>
      <c r="Q117" s="183"/>
      <c r="R117" s="183"/>
      <c r="S117" s="183"/>
      <c r="T117" s="183"/>
      <c r="U117" s="183"/>
      <c r="V117" s="183"/>
      <c r="W117" s="183"/>
      <c r="X117" s="183"/>
      <c r="Y117" s="68"/>
      <c r="Z117" s="68"/>
      <c r="AA117" s="68"/>
      <c r="AB117" s="68"/>
      <c r="AH117" s="59"/>
    </row>
    <row r="118" spans="1:34" ht="17.25" hidden="1" customHeight="1" x14ac:dyDescent="0.3">
      <c r="A118" s="183"/>
      <c r="B118" s="480"/>
      <c r="C118" s="480"/>
      <c r="D118" s="480"/>
      <c r="E118" s="480"/>
      <c r="F118" s="480"/>
      <c r="G118" s="480"/>
      <c r="H118" s="480"/>
      <c r="I118" s="480"/>
      <c r="J118" s="480"/>
      <c r="K118" s="183"/>
      <c r="L118" s="183"/>
      <c r="M118" s="183"/>
      <c r="N118" s="183"/>
      <c r="O118" s="183"/>
      <c r="P118" s="183"/>
      <c r="Q118" s="183"/>
      <c r="R118" s="183"/>
      <c r="S118" s="183"/>
      <c r="T118" s="183"/>
      <c r="U118" s="183"/>
      <c r="V118" s="183"/>
      <c r="W118" s="183"/>
      <c r="X118" s="183"/>
      <c r="Y118" s="68"/>
      <c r="Z118" s="68"/>
      <c r="AA118" s="68"/>
      <c r="AB118" s="68"/>
      <c r="AH118" s="59"/>
    </row>
    <row r="119" spans="1:34" ht="9" hidden="1" customHeight="1" x14ac:dyDescent="0.3">
      <c r="A119" s="183"/>
      <c r="C119" s="183"/>
      <c r="D119" s="183"/>
      <c r="E119" s="183"/>
      <c r="F119" s="183"/>
      <c r="G119" s="183"/>
      <c r="H119" s="183"/>
      <c r="I119" s="183"/>
      <c r="J119" s="183"/>
      <c r="K119" s="183"/>
      <c r="L119" s="183"/>
      <c r="M119" s="183"/>
      <c r="N119" s="183"/>
      <c r="O119" s="183"/>
      <c r="P119" s="183"/>
      <c r="Q119" s="183"/>
      <c r="R119" s="183"/>
      <c r="S119" s="183"/>
      <c r="T119" s="183"/>
      <c r="U119" s="183"/>
      <c r="V119" s="183"/>
      <c r="W119" s="183"/>
      <c r="X119" s="183"/>
      <c r="Y119" s="68"/>
      <c r="Z119" s="68"/>
      <c r="AA119" s="68"/>
      <c r="AB119" s="68"/>
      <c r="AH119" s="59"/>
    </row>
    <row r="120" spans="1:34" ht="18" hidden="1" customHeight="1" x14ac:dyDescent="0.3">
      <c r="A120" s="183"/>
      <c r="B120" s="183"/>
      <c r="C120" s="183"/>
      <c r="D120" s="183"/>
      <c r="E120" s="183"/>
      <c r="F120" s="183"/>
      <c r="G120" s="183"/>
      <c r="H120" s="183"/>
      <c r="I120" s="183"/>
      <c r="J120" s="183"/>
      <c r="K120" s="183"/>
      <c r="L120" s="183"/>
      <c r="M120" s="183"/>
      <c r="N120" s="183"/>
      <c r="O120" s="183"/>
      <c r="P120" s="183"/>
      <c r="Q120" s="183"/>
      <c r="R120" s="183"/>
      <c r="S120" s="183"/>
      <c r="T120" s="183"/>
      <c r="U120" s="183"/>
      <c r="V120" s="183"/>
      <c r="W120" s="183"/>
      <c r="X120" s="183"/>
      <c r="Y120" s="68"/>
      <c r="Z120" s="68"/>
      <c r="AA120" s="68"/>
      <c r="AB120" s="68"/>
      <c r="AH120" s="59"/>
    </row>
    <row r="121" spans="1:34" ht="18" hidden="1" customHeight="1" x14ac:dyDescent="0.3">
      <c r="A121" s="183"/>
      <c r="B121" s="183"/>
      <c r="C121" s="183"/>
      <c r="D121" s="183"/>
      <c r="E121" s="183"/>
      <c r="F121" s="183"/>
      <c r="G121" s="183"/>
      <c r="H121" s="183"/>
      <c r="I121" s="183"/>
      <c r="J121" s="183"/>
      <c r="K121" s="183"/>
      <c r="L121" s="183"/>
      <c r="M121" s="183"/>
      <c r="N121" s="183"/>
      <c r="O121" s="183"/>
      <c r="P121" s="183"/>
      <c r="Q121" s="183"/>
      <c r="R121" s="183"/>
      <c r="S121" s="183"/>
      <c r="T121" s="183"/>
      <c r="U121" s="183"/>
      <c r="V121" s="183"/>
      <c r="W121" s="183"/>
      <c r="X121" s="183"/>
      <c r="Y121" s="68"/>
      <c r="Z121" s="68"/>
      <c r="AA121" s="68"/>
      <c r="AB121" s="68"/>
      <c r="AH121" s="59"/>
    </row>
    <row r="122" spans="1:34" ht="9" hidden="1" customHeight="1" x14ac:dyDescent="0.3">
      <c r="A122" s="183"/>
      <c r="B122" s="183"/>
      <c r="C122" s="183"/>
      <c r="D122" s="183"/>
      <c r="E122" s="183"/>
      <c r="F122" s="183"/>
      <c r="G122" s="183"/>
      <c r="H122" s="183"/>
      <c r="I122" s="183"/>
      <c r="J122" s="183"/>
      <c r="K122" s="183"/>
      <c r="L122" s="183"/>
      <c r="M122" s="183"/>
      <c r="N122" s="183"/>
      <c r="O122" s="183"/>
      <c r="P122" s="183"/>
      <c r="Q122" s="183"/>
      <c r="R122" s="183"/>
      <c r="S122" s="183"/>
      <c r="T122" s="183"/>
      <c r="U122" s="183"/>
      <c r="V122" s="183"/>
      <c r="W122" s="183"/>
      <c r="X122" s="183"/>
      <c r="Y122" s="68"/>
      <c r="Z122" s="68"/>
      <c r="AA122" s="68"/>
      <c r="AB122" s="68"/>
      <c r="AH122" s="59"/>
    </row>
    <row r="123" spans="1:34" ht="10.5" customHeight="1" x14ac:dyDescent="0.3">
      <c r="A123" s="183"/>
      <c r="B123" s="183"/>
      <c r="C123" s="183"/>
      <c r="D123" s="183"/>
      <c r="E123" s="183"/>
      <c r="F123" s="183"/>
      <c r="G123" s="183"/>
      <c r="H123" s="183"/>
      <c r="I123" s="183"/>
      <c r="J123" s="183"/>
      <c r="K123" s="183"/>
      <c r="L123" s="183"/>
      <c r="M123" s="183"/>
      <c r="N123" s="183"/>
      <c r="O123" s="183"/>
      <c r="P123" s="183"/>
      <c r="Q123" s="183"/>
      <c r="R123" s="183"/>
      <c r="S123" s="183"/>
      <c r="T123" s="183"/>
      <c r="U123" s="183"/>
      <c r="V123" s="183"/>
      <c r="W123" s="183"/>
      <c r="X123" s="183"/>
      <c r="Y123" s="68"/>
      <c r="Z123" s="68"/>
      <c r="AA123" s="68"/>
      <c r="AB123" s="68"/>
      <c r="AH123" s="59"/>
    </row>
    <row r="124" spans="1:34" ht="13" x14ac:dyDescent="0.3">
      <c r="A124" s="183"/>
      <c r="B124" s="192"/>
      <c r="C124" s="192"/>
      <c r="D124" s="193"/>
      <c r="E124" s="192"/>
      <c r="F124" s="192"/>
      <c r="G124" s="10"/>
      <c r="H124" s="10"/>
      <c r="I124" s="10"/>
      <c r="J124" s="30"/>
      <c r="K124" s="220"/>
      <c r="L124" s="221"/>
      <c r="M124" s="191"/>
      <c r="N124" s="222"/>
      <c r="P124" s="26"/>
      <c r="X124" s="62"/>
      <c r="Y124" s="63"/>
      <c r="Z124" s="30"/>
      <c r="AA124" s="30"/>
    </row>
    <row r="125" spans="1:34" ht="29.25" customHeight="1" x14ac:dyDescent="0.25">
      <c r="A125" s="183"/>
      <c r="B125" s="192"/>
      <c r="C125" s="192"/>
      <c r="D125" s="193"/>
      <c r="E125" s="192"/>
      <c r="F125" s="192"/>
      <c r="G125" s="10"/>
      <c r="H125" s="510"/>
      <c r="I125" s="529"/>
      <c r="J125" s="529"/>
      <c r="K125" s="220"/>
      <c r="L125" s="755"/>
      <c r="M125" s="756"/>
      <c r="N125" s="756"/>
      <c r="P125" s="41"/>
      <c r="X125" s="62"/>
      <c r="Y125" s="63"/>
      <c r="Z125" s="30"/>
      <c r="AA125" s="30"/>
    </row>
    <row r="126" spans="1:34" ht="15.75" customHeight="1" x14ac:dyDescent="0.3">
      <c r="A126" s="227"/>
      <c r="B126" s="745" t="s">
        <v>332</v>
      </c>
      <c r="C126" s="745"/>
      <c r="D126" s="745"/>
      <c r="E126" s="746"/>
      <c r="F126" s="192"/>
      <c r="G126" s="10"/>
      <c r="H126" s="10"/>
      <c r="I126" s="10"/>
      <c r="J126" s="30"/>
      <c r="K126" s="220"/>
      <c r="L126" s="221"/>
      <c r="M126" s="191"/>
      <c r="N126" s="189"/>
      <c r="P126" s="26"/>
      <c r="X126" s="62"/>
      <c r="Y126" s="63"/>
      <c r="Z126" s="30"/>
      <c r="AA126" s="30"/>
    </row>
    <row r="127" spans="1:34" ht="99" customHeight="1" x14ac:dyDescent="0.25">
      <c r="A127" s="183"/>
      <c r="B127" s="782" t="s">
        <v>617</v>
      </c>
      <c r="C127" s="783"/>
      <c r="D127" s="476" t="s">
        <v>668</v>
      </c>
      <c r="E127" s="477"/>
      <c r="F127" s="477"/>
      <c r="G127" s="477"/>
      <c r="H127" s="477"/>
      <c r="I127" s="477"/>
      <c r="J127" s="477"/>
      <c r="K127" s="478"/>
      <c r="L127" s="368" t="str">
        <f>IF(TillDelVal=1,"","Ange poäng-värde
")</f>
        <v xml:space="preserve">Ange poäng-värde
</v>
      </c>
      <c r="M127" s="784" t="str">
        <f>IF(TillDelVal=1,"","Ange prisavdrag från totalpriset (kr)
")</f>
        <v xml:space="preserve">Ange prisavdrag från totalpriset (kr)
</v>
      </c>
      <c r="N127" s="785"/>
      <c r="P127" s="69" t="s">
        <v>143</v>
      </c>
      <c r="Q127" s="752" t="s">
        <v>71</v>
      </c>
      <c r="R127" s="753"/>
      <c r="S127" s="753"/>
      <c r="T127" s="753"/>
      <c r="U127" s="753"/>
      <c r="V127" s="753"/>
      <c r="W127" s="753"/>
      <c r="X127" s="754"/>
      <c r="Y127" s="102"/>
      <c r="Z127" s="101"/>
      <c r="AA127" s="103"/>
      <c r="AB127" s="103"/>
    </row>
    <row r="128" spans="1:34" ht="34.5" customHeight="1" x14ac:dyDescent="0.3">
      <c r="A128" s="183"/>
      <c r="B128" s="445" t="s">
        <v>179</v>
      </c>
      <c r="C128" s="446"/>
      <c r="D128" s="442"/>
      <c r="E128" s="443"/>
      <c r="F128" s="443"/>
      <c r="G128" s="443"/>
      <c r="H128" s="443"/>
      <c r="I128" s="443"/>
      <c r="J128" s="443"/>
      <c r="K128" s="444"/>
      <c r="L128" s="358"/>
      <c r="M128" s="777"/>
      <c r="N128" s="778"/>
      <c r="O128" s="68"/>
      <c r="P128" s="252"/>
      <c r="Q128" s="518"/>
      <c r="R128" s="519"/>
      <c r="S128" s="519"/>
      <c r="T128" s="519"/>
      <c r="U128" s="519"/>
      <c r="V128" s="519"/>
      <c r="W128" s="519"/>
      <c r="X128" s="520"/>
      <c r="Y128" s="68"/>
      <c r="Z128" s="68"/>
      <c r="AA128" s="70" t="b">
        <f t="shared" ref="AA128:AA137" si="8">IF(OR(LEFT(B128,4)="Välj",B128=""),TRUE,FALSE)</f>
        <v>1</v>
      </c>
      <c r="AB128" s="256" t="b">
        <f t="shared" ref="AB128:AB137" si="9">IF(AA128=FALSE,IF(P128&lt;&gt;"Ja",TRUE,FALSE),TRUE)</f>
        <v>1</v>
      </c>
      <c r="AH128" s="59" t="b">
        <f t="shared" ref="AH128:AH137" si="10">IF(AB128=AA128,FALSE,TRUE)</f>
        <v>0</v>
      </c>
    </row>
    <row r="129" spans="1:34" ht="32.25" customHeight="1" x14ac:dyDescent="0.3">
      <c r="A129" s="183"/>
      <c r="B129" s="445" t="s">
        <v>179</v>
      </c>
      <c r="C129" s="446"/>
      <c r="D129" s="442"/>
      <c r="E129" s="443"/>
      <c r="F129" s="443"/>
      <c r="G129" s="443"/>
      <c r="H129" s="443"/>
      <c r="I129" s="443"/>
      <c r="J129" s="443"/>
      <c r="K129" s="444"/>
      <c r="L129" s="358"/>
      <c r="M129" s="777"/>
      <c r="N129" s="778"/>
      <c r="O129" s="68"/>
      <c r="P129" s="252"/>
      <c r="Q129" s="518"/>
      <c r="R129" s="519"/>
      <c r="S129" s="519"/>
      <c r="T129" s="519"/>
      <c r="U129" s="519"/>
      <c r="V129" s="519"/>
      <c r="W129" s="519"/>
      <c r="X129" s="520"/>
      <c r="Y129" s="68"/>
      <c r="Z129" s="68"/>
      <c r="AA129" s="70" t="b">
        <f t="shared" si="8"/>
        <v>1</v>
      </c>
      <c r="AB129" s="256" t="b">
        <f t="shared" si="9"/>
        <v>1</v>
      </c>
      <c r="AH129" s="59" t="b">
        <f t="shared" si="10"/>
        <v>0</v>
      </c>
    </row>
    <row r="130" spans="1:34" ht="32.25" customHeight="1" x14ac:dyDescent="0.3">
      <c r="A130" s="183"/>
      <c r="B130" s="445" t="s">
        <v>179</v>
      </c>
      <c r="C130" s="446"/>
      <c r="D130" s="442"/>
      <c r="E130" s="443"/>
      <c r="F130" s="443"/>
      <c r="G130" s="443"/>
      <c r="H130" s="443"/>
      <c r="I130" s="443"/>
      <c r="J130" s="443"/>
      <c r="K130" s="444"/>
      <c r="L130" s="358"/>
      <c r="M130" s="777"/>
      <c r="N130" s="778"/>
      <c r="O130" s="68"/>
      <c r="P130" s="252"/>
      <c r="Q130" s="518"/>
      <c r="R130" s="519"/>
      <c r="S130" s="519"/>
      <c r="T130" s="519"/>
      <c r="U130" s="519"/>
      <c r="V130" s="519"/>
      <c r="W130" s="519"/>
      <c r="X130" s="520"/>
      <c r="Y130" s="68"/>
      <c r="Z130" s="68"/>
      <c r="AA130" s="70" t="b">
        <f t="shared" si="8"/>
        <v>1</v>
      </c>
      <c r="AB130" s="256" t="b">
        <f t="shared" si="9"/>
        <v>1</v>
      </c>
      <c r="AH130" s="59" t="b">
        <f t="shared" si="10"/>
        <v>0</v>
      </c>
    </row>
    <row r="131" spans="1:34" ht="32.25" customHeight="1" x14ac:dyDescent="0.3">
      <c r="A131" s="183"/>
      <c r="B131" s="445" t="s">
        <v>179</v>
      </c>
      <c r="C131" s="446"/>
      <c r="D131" s="442"/>
      <c r="E131" s="443"/>
      <c r="F131" s="443"/>
      <c r="G131" s="443"/>
      <c r="H131" s="443"/>
      <c r="I131" s="443"/>
      <c r="J131" s="443"/>
      <c r="K131" s="444"/>
      <c r="L131" s="358"/>
      <c r="M131" s="777"/>
      <c r="N131" s="778"/>
      <c r="O131" s="68"/>
      <c r="P131" s="252"/>
      <c r="Q131" s="518"/>
      <c r="R131" s="519"/>
      <c r="S131" s="519"/>
      <c r="T131" s="519"/>
      <c r="U131" s="519"/>
      <c r="V131" s="519"/>
      <c r="W131" s="519"/>
      <c r="X131" s="520"/>
      <c r="Y131" s="68"/>
      <c r="Z131" s="68"/>
      <c r="AA131" s="70" t="b">
        <f t="shared" si="8"/>
        <v>1</v>
      </c>
      <c r="AB131" s="256" t="b">
        <f t="shared" si="9"/>
        <v>1</v>
      </c>
      <c r="AH131" s="59" t="b">
        <f t="shared" si="10"/>
        <v>0</v>
      </c>
    </row>
    <row r="132" spans="1:34" ht="32.25" customHeight="1" x14ac:dyDescent="0.3">
      <c r="A132" s="183"/>
      <c r="B132" s="445" t="s">
        <v>179</v>
      </c>
      <c r="C132" s="446"/>
      <c r="D132" s="442"/>
      <c r="E132" s="443"/>
      <c r="F132" s="443"/>
      <c r="G132" s="443"/>
      <c r="H132" s="443"/>
      <c r="I132" s="443"/>
      <c r="J132" s="443"/>
      <c r="K132" s="444"/>
      <c r="L132" s="358"/>
      <c r="M132" s="777"/>
      <c r="N132" s="778"/>
      <c r="O132" s="68"/>
      <c r="P132" s="252"/>
      <c r="Q132" s="518"/>
      <c r="R132" s="519"/>
      <c r="S132" s="519"/>
      <c r="T132" s="519"/>
      <c r="U132" s="519"/>
      <c r="V132" s="519"/>
      <c r="W132" s="519"/>
      <c r="X132" s="520"/>
      <c r="Y132" s="68"/>
      <c r="Z132" s="68"/>
      <c r="AA132" s="70" t="b">
        <f t="shared" si="8"/>
        <v>1</v>
      </c>
      <c r="AB132" s="256" t="b">
        <f t="shared" si="9"/>
        <v>1</v>
      </c>
      <c r="AH132" s="59" t="b">
        <f t="shared" si="10"/>
        <v>0</v>
      </c>
    </row>
    <row r="133" spans="1:34" ht="32.25" customHeight="1" x14ac:dyDescent="0.3">
      <c r="A133" s="183"/>
      <c r="B133" s="445" t="s">
        <v>179</v>
      </c>
      <c r="C133" s="446"/>
      <c r="D133" s="442"/>
      <c r="E133" s="443"/>
      <c r="F133" s="443"/>
      <c r="G133" s="443"/>
      <c r="H133" s="443"/>
      <c r="I133" s="443"/>
      <c r="J133" s="443"/>
      <c r="K133" s="444"/>
      <c r="L133" s="358"/>
      <c r="M133" s="777"/>
      <c r="N133" s="778"/>
      <c r="O133" s="68"/>
      <c r="P133" s="252"/>
      <c r="Q133" s="518"/>
      <c r="R133" s="519"/>
      <c r="S133" s="519"/>
      <c r="T133" s="519"/>
      <c r="U133" s="519"/>
      <c r="V133" s="519"/>
      <c r="W133" s="519"/>
      <c r="X133" s="520"/>
      <c r="Y133" s="68"/>
      <c r="Z133" s="68"/>
      <c r="AA133" s="70" t="b">
        <f t="shared" si="8"/>
        <v>1</v>
      </c>
      <c r="AB133" s="256" t="b">
        <f t="shared" si="9"/>
        <v>1</v>
      </c>
      <c r="AH133" s="59" t="b">
        <f t="shared" si="10"/>
        <v>0</v>
      </c>
    </row>
    <row r="134" spans="1:34" ht="32.25" customHeight="1" x14ac:dyDescent="0.3">
      <c r="A134" s="183"/>
      <c r="B134" s="445" t="s">
        <v>179</v>
      </c>
      <c r="C134" s="446"/>
      <c r="D134" s="442"/>
      <c r="E134" s="443"/>
      <c r="F134" s="443"/>
      <c r="G134" s="443"/>
      <c r="H134" s="443"/>
      <c r="I134" s="443"/>
      <c r="J134" s="443"/>
      <c r="K134" s="444"/>
      <c r="L134" s="358"/>
      <c r="M134" s="777"/>
      <c r="N134" s="778"/>
      <c r="O134" s="203"/>
      <c r="P134" s="252"/>
      <c r="Q134" s="518"/>
      <c r="R134" s="519"/>
      <c r="S134" s="519"/>
      <c r="T134" s="519"/>
      <c r="U134" s="519"/>
      <c r="V134" s="519"/>
      <c r="W134" s="519"/>
      <c r="X134" s="520"/>
      <c r="Y134" s="68"/>
      <c r="Z134" s="68"/>
      <c r="AA134" s="70" t="b">
        <f t="shared" si="8"/>
        <v>1</v>
      </c>
      <c r="AB134" s="256" t="b">
        <f t="shared" si="9"/>
        <v>1</v>
      </c>
      <c r="AH134" s="59" t="b">
        <f t="shared" si="10"/>
        <v>0</v>
      </c>
    </row>
    <row r="135" spans="1:34" ht="32.25" customHeight="1" x14ac:dyDescent="0.3">
      <c r="A135" s="183"/>
      <c r="B135" s="445" t="s">
        <v>179</v>
      </c>
      <c r="C135" s="446"/>
      <c r="D135" s="442"/>
      <c r="E135" s="443"/>
      <c r="F135" s="443"/>
      <c r="G135" s="443"/>
      <c r="H135" s="443"/>
      <c r="I135" s="443"/>
      <c r="J135" s="443"/>
      <c r="K135" s="444"/>
      <c r="L135" s="358"/>
      <c r="M135" s="777"/>
      <c r="N135" s="778"/>
      <c r="O135" s="68"/>
      <c r="P135" s="252"/>
      <c r="Q135" s="518"/>
      <c r="R135" s="519"/>
      <c r="S135" s="519"/>
      <c r="T135" s="519"/>
      <c r="U135" s="519"/>
      <c r="V135" s="519"/>
      <c r="W135" s="519"/>
      <c r="X135" s="520"/>
      <c r="Y135" s="68"/>
      <c r="Z135" s="68"/>
      <c r="AA135" s="70" t="b">
        <f t="shared" si="8"/>
        <v>1</v>
      </c>
      <c r="AB135" s="256" t="b">
        <f t="shared" si="9"/>
        <v>1</v>
      </c>
      <c r="AH135" s="59" t="b">
        <f t="shared" si="10"/>
        <v>0</v>
      </c>
    </row>
    <row r="136" spans="1:34" ht="32.25" customHeight="1" x14ac:dyDescent="0.3">
      <c r="A136" s="183"/>
      <c r="B136" s="445" t="s">
        <v>179</v>
      </c>
      <c r="C136" s="446"/>
      <c r="D136" s="442"/>
      <c r="E136" s="443"/>
      <c r="F136" s="443"/>
      <c r="G136" s="443"/>
      <c r="H136" s="443"/>
      <c r="I136" s="443"/>
      <c r="J136" s="443"/>
      <c r="K136" s="444"/>
      <c r="L136" s="358"/>
      <c r="M136" s="777"/>
      <c r="N136" s="778"/>
      <c r="O136" s="68"/>
      <c r="P136" s="252"/>
      <c r="Q136" s="518"/>
      <c r="R136" s="519"/>
      <c r="S136" s="519"/>
      <c r="T136" s="519"/>
      <c r="U136" s="519"/>
      <c r="V136" s="519"/>
      <c r="W136" s="519"/>
      <c r="X136" s="520"/>
      <c r="Y136" s="68"/>
      <c r="Z136" s="68"/>
      <c r="AA136" s="70" t="b">
        <f t="shared" si="8"/>
        <v>1</v>
      </c>
      <c r="AB136" s="256" t="b">
        <f t="shared" si="9"/>
        <v>1</v>
      </c>
      <c r="AH136" s="59" t="b">
        <f t="shared" si="10"/>
        <v>0</v>
      </c>
    </row>
    <row r="137" spans="1:34" ht="32.25" customHeight="1" x14ac:dyDescent="0.3">
      <c r="A137" s="183"/>
      <c r="B137" s="445" t="s">
        <v>179</v>
      </c>
      <c r="C137" s="446"/>
      <c r="D137" s="442"/>
      <c r="E137" s="443"/>
      <c r="F137" s="443"/>
      <c r="G137" s="443"/>
      <c r="H137" s="443"/>
      <c r="I137" s="443"/>
      <c r="J137" s="443"/>
      <c r="K137" s="444"/>
      <c r="L137" s="358"/>
      <c r="M137" s="777"/>
      <c r="N137" s="778"/>
      <c r="O137" s="68"/>
      <c r="P137" s="252"/>
      <c r="Q137" s="518"/>
      <c r="R137" s="519"/>
      <c r="S137" s="519"/>
      <c r="T137" s="519"/>
      <c r="U137" s="519"/>
      <c r="V137" s="519"/>
      <c r="W137" s="519"/>
      <c r="X137" s="520"/>
      <c r="Y137" s="68"/>
      <c r="Z137" s="68"/>
      <c r="AA137" s="70" t="b">
        <f t="shared" si="8"/>
        <v>1</v>
      </c>
      <c r="AB137" s="256" t="b">
        <f t="shared" si="9"/>
        <v>1</v>
      </c>
      <c r="AH137" s="59" t="b">
        <f t="shared" si="10"/>
        <v>0</v>
      </c>
    </row>
    <row r="138" spans="1:34" ht="90.75" customHeight="1" x14ac:dyDescent="0.3">
      <c r="A138" s="183"/>
      <c r="B138" s="782" t="s">
        <v>664</v>
      </c>
      <c r="C138" s="783"/>
      <c r="D138" s="476" t="s">
        <v>669</v>
      </c>
      <c r="E138" s="477"/>
      <c r="F138" s="477"/>
      <c r="G138" s="477"/>
      <c r="H138" s="477" t="s">
        <v>665</v>
      </c>
      <c r="I138" s="477"/>
      <c r="J138" s="477"/>
      <c r="K138" s="478"/>
      <c r="L138" s="368" t="str">
        <f>IF(TillDelVal=1,"","Ange max poäng-värde
")</f>
        <v xml:space="preserve">Ange max poäng-värde
</v>
      </c>
      <c r="M138" s="784" t="str">
        <f>IF(TillDelVal=1,"","Ange max prisavdrag från totalpriset (kr)
")</f>
        <v xml:space="preserve">Ange max prisavdrag från totalpriset (kr)
</v>
      </c>
      <c r="N138" s="785"/>
      <c r="P138" s="249" t="s">
        <v>667</v>
      </c>
      <c r="Q138" s="766" t="s">
        <v>666</v>
      </c>
      <c r="R138" s="767"/>
      <c r="S138" s="768"/>
      <c r="T138" s="766" t="s">
        <v>671</v>
      </c>
      <c r="U138" s="767"/>
      <c r="V138" s="767"/>
      <c r="W138" s="767"/>
      <c r="X138" s="769"/>
      <c r="Y138" s="68"/>
      <c r="Z138" s="68"/>
      <c r="AA138" s="70"/>
      <c r="AB138" s="70"/>
      <c r="AC138" s="17"/>
      <c r="AH138" s="59"/>
    </row>
    <row r="139" spans="1:34" ht="32.25" customHeight="1" x14ac:dyDescent="0.3">
      <c r="A139" s="183"/>
      <c r="B139" s="445" t="s">
        <v>179</v>
      </c>
      <c r="C139" s="446"/>
      <c r="D139" s="442"/>
      <c r="E139" s="443"/>
      <c r="F139" s="443"/>
      <c r="G139" s="443"/>
      <c r="H139" s="443"/>
      <c r="I139" s="443"/>
      <c r="J139" s="443"/>
      <c r="K139" s="444"/>
      <c r="L139" s="358"/>
      <c r="M139" s="777"/>
      <c r="N139" s="778"/>
      <c r="O139" s="68"/>
      <c r="P139" s="251"/>
      <c r="Q139" s="442"/>
      <c r="R139" s="523"/>
      <c r="S139" s="524"/>
      <c r="T139" s="566"/>
      <c r="U139" s="567"/>
      <c r="V139" s="567"/>
      <c r="W139" s="567"/>
      <c r="X139" s="568"/>
      <c r="Y139" s="68"/>
      <c r="Z139" s="68"/>
      <c r="AA139" s="70" t="b">
        <f t="shared" ref="AA139:AA148" si="11">IF(OR(LEFT(B139,4)="Välj",B139=""),TRUE,FALSE)</f>
        <v>1</v>
      </c>
      <c r="AB139" s="256" t="b">
        <f t="shared" ref="AB139:AB148" si="12">IF(AA139=FALSE,IF(P139&lt;&gt;"Ja",TRUE,FALSE),TRUE)</f>
        <v>1</v>
      </c>
      <c r="AH139" s="59" t="b">
        <f t="shared" ref="AH139:AH148" si="13">IF(AB139=AA139,FALSE,TRUE)</f>
        <v>0</v>
      </c>
    </row>
    <row r="140" spans="1:34" ht="32.25" customHeight="1" x14ac:dyDescent="0.3">
      <c r="A140" s="183"/>
      <c r="B140" s="445" t="s">
        <v>179</v>
      </c>
      <c r="C140" s="446"/>
      <c r="D140" s="442"/>
      <c r="E140" s="443"/>
      <c r="F140" s="443"/>
      <c r="G140" s="443"/>
      <c r="H140" s="443"/>
      <c r="I140" s="443"/>
      <c r="J140" s="443"/>
      <c r="K140" s="444"/>
      <c r="L140" s="358"/>
      <c r="M140" s="777"/>
      <c r="N140" s="778"/>
      <c r="O140" s="68"/>
      <c r="P140" s="251"/>
      <c r="Q140" s="442"/>
      <c r="R140" s="523"/>
      <c r="S140" s="524"/>
      <c r="T140" s="566"/>
      <c r="U140" s="567"/>
      <c r="V140" s="567"/>
      <c r="W140" s="567"/>
      <c r="X140" s="568"/>
      <c r="Y140" s="68"/>
      <c r="Z140" s="68"/>
      <c r="AA140" s="70" t="b">
        <f t="shared" si="11"/>
        <v>1</v>
      </c>
      <c r="AB140" s="256" t="b">
        <f t="shared" si="12"/>
        <v>1</v>
      </c>
      <c r="AH140" s="59" t="b">
        <f t="shared" si="13"/>
        <v>0</v>
      </c>
    </row>
    <row r="141" spans="1:34" ht="32.25" customHeight="1" x14ac:dyDescent="0.3">
      <c r="A141" s="183"/>
      <c r="B141" s="445" t="s">
        <v>179</v>
      </c>
      <c r="C141" s="446"/>
      <c r="D141" s="442"/>
      <c r="E141" s="443"/>
      <c r="F141" s="443"/>
      <c r="G141" s="443"/>
      <c r="H141" s="443"/>
      <c r="I141" s="443"/>
      <c r="J141" s="443"/>
      <c r="K141" s="444"/>
      <c r="L141" s="358"/>
      <c r="M141" s="777"/>
      <c r="N141" s="778"/>
      <c r="O141" s="68"/>
      <c r="P141" s="251"/>
      <c r="Q141" s="442"/>
      <c r="R141" s="523"/>
      <c r="S141" s="524"/>
      <c r="T141" s="566"/>
      <c r="U141" s="567"/>
      <c r="V141" s="567"/>
      <c r="W141" s="567"/>
      <c r="X141" s="568"/>
      <c r="Y141" s="68"/>
      <c r="Z141" s="68"/>
      <c r="AA141" s="70" t="b">
        <f t="shared" si="11"/>
        <v>1</v>
      </c>
      <c r="AB141" s="256" t="b">
        <f t="shared" si="12"/>
        <v>1</v>
      </c>
      <c r="AH141" s="59" t="b">
        <f t="shared" si="13"/>
        <v>0</v>
      </c>
    </row>
    <row r="142" spans="1:34" ht="32.25" customHeight="1" x14ac:dyDescent="0.3">
      <c r="A142" s="183"/>
      <c r="B142" s="445" t="s">
        <v>179</v>
      </c>
      <c r="C142" s="446"/>
      <c r="D142" s="442"/>
      <c r="E142" s="443"/>
      <c r="F142" s="443"/>
      <c r="G142" s="443"/>
      <c r="H142" s="443"/>
      <c r="I142" s="443"/>
      <c r="J142" s="443"/>
      <c r="K142" s="444"/>
      <c r="L142" s="358"/>
      <c r="M142" s="777"/>
      <c r="N142" s="778"/>
      <c r="O142" s="203"/>
      <c r="P142" s="251"/>
      <c r="Q142" s="442"/>
      <c r="R142" s="523"/>
      <c r="S142" s="524"/>
      <c r="T142" s="566"/>
      <c r="U142" s="567"/>
      <c r="V142" s="567"/>
      <c r="W142" s="567"/>
      <c r="X142" s="568"/>
      <c r="Y142" s="68"/>
      <c r="Z142" s="68"/>
      <c r="AA142" s="70" t="b">
        <f t="shared" si="11"/>
        <v>1</v>
      </c>
      <c r="AB142" s="256" t="b">
        <f t="shared" si="12"/>
        <v>1</v>
      </c>
      <c r="AH142" s="59" t="b">
        <f t="shared" si="13"/>
        <v>0</v>
      </c>
    </row>
    <row r="143" spans="1:34" ht="32.25" customHeight="1" x14ac:dyDescent="0.3">
      <c r="A143" s="183"/>
      <c r="B143" s="445" t="s">
        <v>179</v>
      </c>
      <c r="C143" s="446"/>
      <c r="D143" s="442"/>
      <c r="E143" s="443"/>
      <c r="F143" s="443"/>
      <c r="G143" s="443"/>
      <c r="H143" s="443"/>
      <c r="I143" s="443"/>
      <c r="J143" s="443"/>
      <c r="K143" s="444"/>
      <c r="L143" s="358"/>
      <c r="M143" s="777"/>
      <c r="N143" s="778"/>
      <c r="O143" s="68"/>
      <c r="P143" s="251"/>
      <c r="Q143" s="442"/>
      <c r="R143" s="523"/>
      <c r="S143" s="524"/>
      <c r="T143" s="566"/>
      <c r="U143" s="567"/>
      <c r="V143" s="567"/>
      <c r="W143" s="567"/>
      <c r="X143" s="568"/>
      <c r="Y143" s="68"/>
      <c r="Z143" s="68"/>
      <c r="AA143" s="70" t="b">
        <f t="shared" si="11"/>
        <v>1</v>
      </c>
      <c r="AB143" s="256" t="b">
        <f t="shared" si="12"/>
        <v>1</v>
      </c>
      <c r="AH143" s="59" t="b">
        <f t="shared" si="13"/>
        <v>0</v>
      </c>
    </row>
    <row r="144" spans="1:34" ht="32.25" customHeight="1" x14ac:dyDescent="0.3">
      <c r="A144" s="183"/>
      <c r="B144" s="445" t="s">
        <v>179</v>
      </c>
      <c r="C144" s="446"/>
      <c r="D144" s="442"/>
      <c r="E144" s="443"/>
      <c r="F144" s="443"/>
      <c r="G144" s="443"/>
      <c r="H144" s="443"/>
      <c r="I144" s="443"/>
      <c r="J144" s="443"/>
      <c r="K144" s="444"/>
      <c r="L144" s="358"/>
      <c r="M144" s="777"/>
      <c r="N144" s="778"/>
      <c r="O144" s="68"/>
      <c r="P144" s="251"/>
      <c r="Q144" s="442"/>
      <c r="R144" s="523"/>
      <c r="S144" s="524"/>
      <c r="T144" s="566"/>
      <c r="U144" s="567"/>
      <c r="V144" s="567"/>
      <c r="W144" s="567"/>
      <c r="X144" s="568"/>
      <c r="Y144" s="68"/>
      <c r="Z144" s="68"/>
      <c r="AA144" s="70" t="b">
        <f t="shared" si="11"/>
        <v>1</v>
      </c>
      <c r="AB144" s="256" t="b">
        <f t="shared" si="12"/>
        <v>1</v>
      </c>
      <c r="AH144" s="59" t="b">
        <f t="shared" si="13"/>
        <v>0</v>
      </c>
    </row>
    <row r="145" spans="1:46" ht="32.25" customHeight="1" x14ac:dyDescent="0.3">
      <c r="A145" s="183"/>
      <c r="B145" s="445" t="s">
        <v>179</v>
      </c>
      <c r="C145" s="446"/>
      <c r="D145" s="442"/>
      <c r="E145" s="443"/>
      <c r="F145" s="443"/>
      <c r="G145" s="443"/>
      <c r="H145" s="443"/>
      <c r="I145" s="443"/>
      <c r="J145" s="443"/>
      <c r="K145" s="444"/>
      <c r="L145" s="358"/>
      <c r="M145" s="777"/>
      <c r="N145" s="778"/>
      <c r="O145" s="68"/>
      <c r="P145" s="251"/>
      <c r="Q145" s="442"/>
      <c r="R145" s="523"/>
      <c r="S145" s="524"/>
      <c r="T145" s="566"/>
      <c r="U145" s="567"/>
      <c r="V145" s="567"/>
      <c r="W145" s="567"/>
      <c r="X145" s="568"/>
      <c r="Y145" s="68"/>
      <c r="Z145" s="68"/>
      <c r="AA145" s="70" t="b">
        <f t="shared" si="11"/>
        <v>1</v>
      </c>
      <c r="AB145" s="256" t="b">
        <f t="shared" si="12"/>
        <v>1</v>
      </c>
      <c r="AH145" s="59" t="b">
        <f t="shared" si="13"/>
        <v>0</v>
      </c>
    </row>
    <row r="146" spans="1:46" ht="32.25" customHeight="1" x14ac:dyDescent="0.3">
      <c r="A146" s="183"/>
      <c r="B146" s="445" t="s">
        <v>179</v>
      </c>
      <c r="C146" s="446"/>
      <c r="D146" s="442"/>
      <c r="E146" s="443"/>
      <c r="F146" s="443"/>
      <c r="G146" s="443"/>
      <c r="H146" s="443"/>
      <c r="I146" s="443"/>
      <c r="J146" s="443"/>
      <c r="K146" s="444"/>
      <c r="L146" s="358"/>
      <c r="M146" s="777"/>
      <c r="N146" s="778"/>
      <c r="O146" s="68"/>
      <c r="P146" s="251"/>
      <c r="Q146" s="442"/>
      <c r="R146" s="523"/>
      <c r="S146" s="524"/>
      <c r="T146" s="566"/>
      <c r="U146" s="567"/>
      <c r="V146" s="567"/>
      <c r="W146" s="567"/>
      <c r="X146" s="568"/>
      <c r="Y146" s="68"/>
      <c r="Z146" s="68"/>
      <c r="AA146" s="70" t="b">
        <f t="shared" si="11"/>
        <v>1</v>
      </c>
      <c r="AB146" s="256" t="b">
        <f t="shared" si="12"/>
        <v>1</v>
      </c>
      <c r="AH146" s="59" t="b">
        <f t="shared" si="13"/>
        <v>0</v>
      </c>
    </row>
    <row r="147" spans="1:46" ht="32.25" customHeight="1" x14ac:dyDescent="0.3">
      <c r="A147" s="183"/>
      <c r="B147" s="445" t="s">
        <v>179</v>
      </c>
      <c r="C147" s="446"/>
      <c r="D147" s="442"/>
      <c r="E147" s="443"/>
      <c r="F147" s="443"/>
      <c r="G147" s="443"/>
      <c r="H147" s="443"/>
      <c r="I147" s="443"/>
      <c r="J147" s="443"/>
      <c r="K147" s="444"/>
      <c r="L147" s="358"/>
      <c r="M147" s="777"/>
      <c r="N147" s="778"/>
      <c r="O147" s="68"/>
      <c r="P147" s="251"/>
      <c r="Q147" s="442"/>
      <c r="R147" s="523"/>
      <c r="S147" s="524"/>
      <c r="T147" s="566"/>
      <c r="U147" s="567"/>
      <c r="V147" s="567"/>
      <c r="W147" s="567"/>
      <c r="X147" s="568"/>
      <c r="Y147" s="68"/>
      <c r="Z147" s="68"/>
      <c r="AA147" s="70" t="b">
        <f t="shared" si="11"/>
        <v>1</v>
      </c>
      <c r="AB147" s="256" t="b">
        <f t="shared" si="12"/>
        <v>1</v>
      </c>
      <c r="AH147" s="59" t="b">
        <f t="shared" si="13"/>
        <v>0</v>
      </c>
    </row>
    <row r="148" spans="1:46" ht="32.25" customHeight="1" x14ac:dyDescent="0.3">
      <c r="A148" s="183"/>
      <c r="B148" s="445" t="s">
        <v>179</v>
      </c>
      <c r="C148" s="446"/>
      <c r="D148" s="442"/>
      <c r="E148" s="443"/>
      <c r="F148" s="443"/>
      <c r="G148" s="443"/>
      <c r="H148" s="443"/>
      <c r="I148" s="443"/>
      <c r="J148" s="443"/>
      <c r="K148" s="444"/>
      <c r="L148" s="358"/>
      <c r="M148" s="777"/>
      <c r="N148" s="778"/>
      <c r="O148" s="181"/>
      <c r="P148" s="251"/>
      <c r="Q148" s="442"/>
      <c r="R148" s="523"/>
      <c r="S148" s="524"/>
      <c r="T148" s="566"/>
      <c r="U148" s="567"/>
      <c r="V148" s="567"/>
      <c r="W148" s="567"/>
      <c r="X148" s="568"/>
      <c r="Y148" s="68"/>
      <c r="Z148" s="68"/>
      <c r="AA148" s="70" t="b">
        <f t="shared" si="11"/>
        <v>1</v>
      </c>
      <c r="AB148" s="256" t="b">
        <f t="shared" si="12"/>
        <v>1</v>
      </c>
      <c r="AH148" s="59" t="b">
        <f t="shared" si="13"/>
        <v>0</v>
      </c>
    </row>
    <row r="149" spans="1:46" ht="6.75" customHeight="1" x14ac:dyDescent="0.3">
      <c r="A149" s="185">
        <v>1</v>
      </c>
      <c r="AA149" s="68"/>
      <c r="AB149" s="68"/>
      <c r="AH149" s="59"/>
    </row>
    <row r="150" spans="1:46" ht="54.75" hidden="1" customHeight="1" x14ac:dyDescent="0.3">
      <c r="A150" s="183">
        <v>1</v>
      </c>
      <c r="B150" s="41"/>
      <c r="D150" s="30"/>
      <c r="E150" s="30"/>
      <c r="F150" s="30"/>
      <c r="G150" s="30"/>
      <c r="H150" s="30"/>
      <c r="I150" s="30"/>
      <c r="J150" s="30"/>
      <c r="L150" s="109" t="str">
        <f>IF(UtvarderingsVal="Alt3","","Max poäng för uppfyllda bör-krav")</f>
        <v>Max poäng för uppfyllda bör-krav</v>
      </c>
      <c r="M150" s="540" t="str">
        <f>IF(UtvarderingsVal="Alt2","","Max prisavdrag för uppfyllda bör-krav")</f>
        <v>Max prisavdrag för uppfyllda bör-krav</v>
      </c>
      <c r="N150" s="541"/>
      <c r="P150" s="30"/>
      <c r="Q150" s="30"/>
      <c r="R150" s="30"/>
      <c r="S150" s="30"/>
      <c r="T150" s="30"/>
      <c r="U150" s="30"/>
      <c r="V150" s="30"/>
      <c r="W150" s="62"/>
      <c r="X150" s="63"/>
      <c r="Y150" s="30"/>
      <c r="Z150" s="30"/>
      <c r="AA150" s="68"/>
      <c r="AB150" s="68"/>
      <c r="AH150" s="59"/>
    </row>
    <row r="151" spans="1:46" ht="27" hidden="1" customHeight="1" x14ac:dyDescent="0.3">
      <c r="A151" s="183">
        <v>1</v>
      </c>
      <c r="B151" s="525"/>
      <c r="C151" s="539"/>
      <c r="F151" s="30"/>
      <c r="G151" s="70"/>
      <c r="H151" s="30"/>
      <c r="I151" s="30"/>
      <c r="J151" s="30"/>
      <c r="K151" s="108"/>
      <c r="L151" s="88">
        <f>IF(UtvarderingsVal="Alt3","",SUM(L128:L148))</f>
        <v>0</v>
      </c>
      <c r="M151" s="553">
        <f>IF(UtvarderingsVal="Alt2","",SUM(M128:N148))</f>
        <v>0</v>
      </c>
      <c r="N151" s="554"/>
      <c r="P151" s="138" t="str">
        <f>IF(UtvarderingsVal="Alt3","","Total erhållen poängsumma:")</f>
        <v>Total erhållen poängsumma:</v>
      </c>
      <c r="Q151" s="73">
        <f>IFERROR(IF(UtvarderingsVal="Alt3","",SUMIF(P128:P137,"Ja",L128:L137))+SUM(P139:P148),"")</f>
        <v>0</v>
      </c>
      <c r="R151" s="538"/>
      <c r="S151" s="539"/>
      <c r="T151" s="556" t="str">
        <f>IF(UtvarderingsVal="Alt2","","Totalt erhållet prisavdrag:")</f>
        <v>Totalt erhållet prisavdrag:</v>
      </c>
      <c r="U151" s="557"/>
      <c r="V151" s="521">
        <f>IFERROR(IF(UtvarderingsVal="Alt2","",SUMIF(P128:P137,"Ja",M128:N137))+SUM(P139:P148),"")</f>
        <v>0</v>
      </c>
      <c r="W151" s="522"/>
      <c r="X151" s="91"/>
      <c r="Y151" s="63"/>
      <c r="Z151" s="68"/>
      <c r="AA151" s="68"/>
      <c r="AB151" s="68"/>
      <c r="AH151" s="59"/>
    </row>
    <row r="152" spans="1:46" ht="14" x14ac:dyDescent="0.3">
      <c r="A152" s="183"/>
      <c r="B152" s="30"/>
      <c r="C152" s="30"/>
      <c r="D152" s="30"/>
      <c r="E152" s="30"/>
      <c r="F152" s="30"/>
      <c r="G152" s="30"/>
      <c r="H152" s="30"/>
      <c r="I152" s="30"/>
      <c r="J152" s="30"/>
      <c r="M152" s="555"/>
      <c r="N152" s="555"/>
      <c r="P152" s="30"/>
      <c r="Q152" s="30"/>
      <c r="R152" s="30"/>
      <c r="S152" s="30"/>
      <c r="T152" s="30"/>
      <c r="U152" s="30"/>
      <c r="V152" s="30"/>
      <c r="W152" s="30"/>
      <c r="X152" s="62"/>
      <c r="Y152" s="63"/>
      <c r="Z152" s="30"/>
      <c r="AA152" s="68"/>
      <c r="AB152" s="68"/>
      <c r="AH152" s="59"/>
    </row>
    <row r="153" spans="1:46" ht="21" hidden="1" customHeight="1" x14ac:dyDescent="0.3">
      <c r="C153" s="89"/>
      <c r="D153" s="89"/>
      <c r="E153" s="87"/>
      <c r="F153" s="87"/>
      <c r="G153" s="87"/>
      <c r="H153" s="87"/>
      <c r="I153" s="90"/>
      <c r="J153" s="7"/>
      <c r="P153" s="46"/>
      <c r="R153" s="7"/>
      <c r="S153" s="7"/>
      <c r="T153" s="41"/>
      <c r="U153" s="7"/>
      <c r="V153" s="49"/>
      <c r="W153" s="47"/>
      <c r="X153" s="30"/>
      <c r="Y153" s="30"/>
      <c r="Z153" s="30"/>
      <c r="AA153" s="68"/>
      <c r="AB153" s="68"/>
      <c r="AH153" s="59"/>
      <c r="AI153" s="52"/>
      <c r="AJ153" s="52"/>
      <c r="AK153" s="52"/>
      <c r="AL153" s="52"/>
      <c r="AM153" s="52"/>
      <c r="AN153" s="52"/>
      <c r="AO153" s="52"/>
      <c r="AP153" s="52"/>
      <c r="AQ153" s="52"/>
      <c r="AR153" s="52"/>
      <c r="AS153" s="52"/>
      <c r="AT153" s="52"/>
    </row>
    <row r="154" spans="1:46" ht="7.5" hidden="1" customHeight="1" x14ac:dyDescent="0.3">
      <c r="B154" s="89"/>
      <c r="C154" s="89"/>
      <c r="D154" s="89"/>
      <c r="E154" s="51"/>
      <c r="F154" s="51"/>
      <c r="G154" s="51"/>
      <c r="H154" s="51"/>
      <c r="J154" s="7"/>
      <c r="P154" s="46"/>
      <c r="R154" s="7"/>
      <c r="S154" s="7"/>
      <c r="T154" s="41"/>
      <c r="U154" s="7"/>
      <c r="V154" s="49"/>
      <c r="W154" s="47"/>
      <c r="X154" s="30"/>
      <c r="Y154" s="30"/>
      <c r="Z154" s="30"/>
      <c r="AA154" s="68"/>
      <c r="AB154" s="68"/>
      <c r="AH154" s="59"/>
      <c r="AI154" s="52"/>
      <c r="AJ154" s="52"/>
      <c r="AK154" s="52"/>
      <c r="AL154" s="52"/>
      <c r="AM154" s="52"/>
      <c r="AN154" s="52"/>
      <c r="AO154" s="52"/>
      <c r="AP154" s="52"/>
      <c r="AQ154" s="52"/>
      <c r="AR154" s="52"/>
      <c r="AS154" s="52"/>
      <c r="AT154" s="52"/>
    </row>
    <row r="155" spans="1:46" ht="23.25" hidden="1" customHeight="1" x14ac:dyDescent="0.25">
      <c r="A155" s="185" t="s">
        <v>131</v>
      </c>
      <c r="B155" s="147" t="s">
        <v>345</v>
      </c>
      <c r="C155" s="148"/>
      <c r="D155" s="149"/>
      <c r="E155" s="140"/>
      <c r="F155" s="150"/>
      <c r="G155" s="150"/>
      <c r="H155" s="150"/>
      <c r="I155" s="140"/>
      <c r="J155" s="142"/>
      <c r="K155" s="140"/>
      <c r="L155" s="141"/>
      <c r="M155" s="140"/>
      <c r="N155" s="151"/>
      <c r="P155" s="537" t="s">
        <v>101</v>
      </c>
      <c r="Q155" s="493"/>
      <c r="R155" s="535" t="s">
        <v>91</v>
      </c>
      <c r="S155" s="526" t="s">
        <v>615</v>
      </c>
      <c r="T155" s="527"/>
      <c r="U155" s="527"/>
      <c r="V155" s="527"/>
      <c r="W155" s="527"/>
      <c r="X155" s="493"/>
      <c r="Y155" s="91"/>
      <c r="Z155" s="30"/>
      <c r="AA155" s="30"/>
      <c r="AB155" s="30"/>
      <c r="AH155" s="52"/>
      <c r="AI155" s="52"/>
      <c r="AJ155" s="52"/>
      <c r="AK155" s="52"/>
      <c r="AL155" s="52"/>
      <c r="AM155" s="52"/>
      <c r="AN155" s="52"/>
      <c r="AO155" s="52"/>
      <c r="AP155" s="52"/>
      <c r="AQ155" s="52"/>
      <c r="AR155" s="52"/>
      <c r="AS155" s="52"/>
      <c r="AT155" s="52"/>
    </row>
    <row r="156" spans="1:46" ht="27" hidden="1" customHeight="1" x14ac:dyDescent="0.25">
      <c r="A156" s="185" t="s">
        <v>131</v>
      </c>
      <c r="B156" s="152" t="s">
        <v>105</v>
      </c>
      <c r="J156" s="7"/>
      <c r="N156" s="153"/>
      <c r="P156" s="528"/>
      <c r="Q156" s="513"/>
      <c r="R156" s="536"/>
      <c r="S156" s="528"/>
      <c r="T156" s="529"/>
      <c r="U156" s="529"/>
      <c r="V156" s="529"/>
      <c r="W156" s="529"/>
      <c r="X156" s="513"/>
      <c r="Y156" s="91"/>
      <c r="Z156" s="30"/>
      <c r="AA156" s="30"/>
      <c r="AB156" s="30"/>
      <c r="AH156" s="52"/>
      <c r="AI156" s="52"/>
      <c r="AJ156" s="52"/>
      <c r="AK156" s="52"/>
      <c r="AL156" s="52"/>
      <c r="AM156" s="52"/>
      <c r="AN156" s="52"/>
      <c r="AO156" s="52"/>
      <c r="AP156" s="52"/>
      <c r="AQ156" s="52"/>
      <c r="AR156" s="52"/>
      <c r="AS156" s="52"/>
      <c r="AT156" s="52"/>
    </row>
    <row r="157" spans="1:46" ht="66" hidden="1" customHeight="1" x14ac:dyDescent="0.35">
      <c r="A157" s="185" t="s">
        <v>131</v>
      </c>
      <c r="B157" s="178" t="s">
        <v>72</v>
      </c>
      <c r="J157" s="7"/>
      <c r="N157" s="153"/>
      <c r="P157" s="528"/>
      <c r="Q157" s="513"/>
      <c r="R157" s="536"/>
      <c r="S157" s="528"/>
      <c r="T157" s="529"/>
      <c r="U157" s="529"/>
      <c r="V157" s="529"/>
      <c r="W157" s="529"/>
      <c r="X157" s="513"/>
      <c r="Y157" s="91"/>
      <c r="Z157" s="30"/>
      <c r="AA157" s="30"/>
      <c r="AB157" s="30"/>
      <c r="AH157" s="52"/>
      <c r="AI157" s="52"/>
      <c r="AJ157" s="52"/>
      <c r="AK157" s="52"/>
      <c r="AL157" s="52"/>
      <c r="AM157" s="52"/>
      <c r="AN157" s="52"/>
      <c r="AO157" s="52"/>
      <c r="AP157" s="52"/>
      <c r="AQ157" s="52"/>
      <c r="AR157" s="52"/>
      <c r="AS157" s="52"/>
      <c r="AT157" s="52"/>
    </row>
    <row r="158" spans="1:46" ht="20.25" hidden="1" customHeight="1" x14ac:dyDescent="0.3">
      <c r="A158" s="185" t="s">
        <v>131</v>
      </c>
      <c r="B158" s="152" t="s">
        <v>104</v>
      </c>
      <c r="J158" s="165" t="s">
        <v>84</v>
      </c>
      <c r="N158" s="154"/>
      <c r="P158" s="179"/>
      <c r="Q158" s="550" t="s">
        <v>88</v>
      </c>
      <c r="R158" s="562" t="s">
        <v>85</v>
      </c>
      <c r="S158" s="558" t="s">
        <v>86</v>
      </c>
      <c r="T158" s="559"/>
      <c r="U158" s="558" t="s">
        <v>87</v>
      </c>
      <c r="V158" s="559"/>
      <c r="W158" s="530" t="s">
        <v>129</v>
      </c>
      <c r="X158" s="531"/>
      <c r="Y158" s="29"/>
      <c r="Z158" s="29"/>
      <c r="AD158" s="10"/>
      <c r="AE158" s="78"/>
      <c r="AH158" s="52"/>
      <c r="AI158" s="52"/>
      <c r="AJ158" s="52"/>
      <c r="AK158" s="52"/>
      <c r="AL158" s="52"/>
      <c r="AM158" s="52"/>
      <c r="AN158" s="52"/>
      <c r="AO158" s="52"/>
      <c r="AP158" s="52"/>
      <c r="AQ158" s="52"/>
      <c r="AR158" s="52"/>
      <c r="AS158" s="52"/>
      <c r="AT158" s="52"/>
    </row>
    <row r="159" spans="1:46" ht="21.75" hidden="1" customHeight="1" x14ac:dyDescent="0.3">
      <c r="A159" s="185" t="s">
        <v>131</v>
      </c>
      <c r="B159" s="166" t="s">
        <v>92</v>
      </c>
      <c r="C159" s="167"/>
      <c r="D159" s="168"/>
      <c r="E159" s="169"/>
      <c r="F159" s="170"/>
      <c r="G159" s="170"/>
      <c r="H159" s="171"/>
      <c r="I159" s="172" t="s">
        <v>128</v>
      </c>
      <c r="J159" s="201">
        <v>1</v>
      </c>
      <c r="L159" s="534"/>
      <c r="M159" s="534"/>
      <c r="N159" s="154"/>
      <c r="P159" s="180" t="s">
        <v>100</v>
      </c>
      <c r="Q159" s="551"/>
      <c r="R159" s="563"/>
      <c r="S159" s="560"/>
      <c r="T159" s="561"/>
      <c r="U159" s="560"/>
      <c r="V159" s="561"/>
      <c r="W159" s="532"/>
      <c r="X159" s="533"/>
      <c r="Y159" s="29"/>
      <c r="Z159" s="29"/>
      <c r="AD159" s="10"/>
      <c r="AE159" s="30"/>
      <c r="AH159" s="52"/>
      <c r="AI159" s="52"/>
      <c r="AJ159" s="52"/>
      <c r="AK159" s="52"/>
      <c r="AL159" s="52"/>
      <c r="AM159" s="52"/>
      <c r="AN159" s="52"/>
      <c r="AO159" s="52"/>
      <c r="AP159" s="52"/>
      <c r="AQ159" s="52"/>
      <c r="AR159" s="52"/>
      <c r="AS159" s="52"/>
      <c r="AT159" s="52"/>
    </row>
    <row r="160" spans="1:46" ht="21.75" hidden="1" customHeight="1" x14ac:dyDescent="0.3">
      <c r="A160" s="185" t="s">
        <v>131</v>
      </c>
      <c r="B160" s="166" t="s">
        <v>96</v>
      </c>
      <c r="C160" s="169"/>
      <c r="D160" s="173"/>
      <c r="E160" s="169"/>
      <c r="F160" s="170"/>
      <c r="G160" s="170"/>
      <c r="H160" s="171"/>
      <c r="I160" s="172" t="s">
        <v>146</v>
      </c>
      <c r="J160" s="201">
        <v>0</v>
      </c>
      <c r="K160" s="247"/>
      <c r="L160" s="552"/>
      <c r="M160" s="552"/>
      <c r="N160" s="248"/>
      <c r="P160" s="161">
        <f>X70</f>
        <v>0</v>
      </c>
      <c r="Q160" s="162">
        <f>J159</f>
        <v>1</v>
      </c>
      <c r="R160" s="202"/>
      <c r="S160" s="548">
        <f>IFERROR(R160/P160*100,0)</f>
        <v>0</v>
      </c>
      <c r="T160" s="549"/>
      <c r="U160" s="486">
        <f>IFERROR(S160*Q160,"")</f>
        <v>0</v>
      </c>
      <c r="V160" s="487"/>
      <c r="W160" s="542" t="str">
        <f>IFERROR(SUM(U160+U162),"")</f>
        <v/>
      </c>
      <c r="X160" s="543"/>
      <c r="Y160" s="29"/>
      <c r="Z160" s="29"/>
      <c r="AD160" s="10"/>
      <c r="AE160" s="48"/>
      <c r="AH160" s="52"/>
      <c r="AI160" s="52"/>
      <c r="AJ160" s="52"/>
      <c r="AK160" s="52"/>
      <c r="AL160" s="52"/>
      <c r="AM160" s="52"/>
      <c r="AN160" s="52"/>
      <c r="AO160" s="52"/>
      <c r="AP160" s="52"/>
      <c r="AQ160" s="52"/>
      <c r="AR160" s="52"/>
      <c r="AS160" s="52"/>
      <c r="AT160" s="52"/>
    </row>
    <row r="161" spans="1:46" ht="29.25" hidden="1" customHeight="1" x14ac:dyDescent="0.25">
      <c r="A161" s="185" t="s">
        <v>131</v>
      </c>
      <c r="B161" s="720" t="s">
        <v>44</v>
      </c>
      <c r="C161" s="721"/>
      <c r="D161" s="722"/>
      <c r="E161" s="169"/>
      <c r="F161" s="174"/>
      <c r="G161" s="174"/>
      <c r="H161" s="175"/>
      <c r="I161" s="176" t="s">
        <v>45</v>
      </c>
      <c r="J161" s="177">
        <f>J160+J159</f>
        <v>1</v>
      </c>
      <c r="L161" s="94"/>
      <c r="M161" s="94"/>
      <c r="N161" s="155"/>
      <c r="P161" s="110" t="s">
        <v>93</v>
      </c>
      <c r="Q161" s="111"/>
      <c r="R161" s="112"/>
      <c r="S161" s="616"/>
      <c r="T161" s="617"/>
      <c r="U161" s="608"/>
      <c r="V161" s="609"/>
      <c r="W161" s="544"/>
      <c r="X161" s="545"/>
      <c r="Y161" s="29"/>
      <c r="Z161" s="29"/>
      <c r="AD161" s="10"/>
      <c r="AE161" s="30"/>
      <c r="AH161" s="52"/>
      <c r="AI161" s="52"/>
      <c r="AJ161" s="52"/>
      <c r="AK161" s="52"/>
      <c r="AL161" s="52"/>
      <c r="AM161" s="52"/>
      <c r="AN161" s="52"/>
      <c r="AO161" s="52"/>
      <c r="AP161" s="52"/>
      <c r="AQ161" s="52"/>
      <c r="AR161" s="52"/>
      <c r="AS161" s="52"/>
      <c r="AT161" s="52"/>
    </row>
    <row r="162" spans="1:46" ht="27.75" hidden="1" customHeight="1" x14ac:dyDescent="0.25">
      <c r="A162" s="185" t="s">
        <v>131</v>
      </c>
      <c r="B162" s="156"/>
      <c r="C162" s="157"/>
      <c r="D162" s="157"/>
      <c r="E162" s="157"/>
      <c r="F162" s="157"/>
      <c r="G162" s="157"/>
      <c r="H162" s="157"/>
      <c r="I162" s="157"/>
      <c r="J162" s="158"/>
      <c r="K162" s="159"/>
      <c r="L162" s="159"/>
      <c r="M162" s="159"/>
      <c r="N162" s="160"/>
      <c r="P162" s="163">
        <f>Q151</f>
        <v>0</v>
      </c>
      <c r="Q162" s="162">
        <f>J160</f>
        <v>0</v>
      </c>
      <c r="R162" s="164"/>
      <c r="S162" s="564"/>
      <c r="T162" s="565"/>
      <c r="U162" s="486" t="str">
        <f>IFERROR(((P162/L151)*100)*Q162,"")</f>
        <v/>
      </c>
      <c r="V162" s="487"/>
      <c r="W162" s="546"/>
      <c r="X162" s="547"/>
      <c r="Y162" s="29"/>
      <c r="Z162" s="29"/>
      <c r="AD162" s="10"/>
      <c r="AE162" s="48"/>
      <c r="AH162" s="52"/>
      <c r="AI162" s="52"/>
      <c r="AJ162" s="52"/>
      <c r="AK162" s="52"/>
      <c r="AL162" s="52"/>
      <c r="AM162" s="52"/>
      <c r="AN162" s="52"/>
      <c r="AO162" s="52"/>
      <c r="AP162" s="52"/>
      <c r="AQ162" s="52"/>
      <c r="AR162" s="52"/>
      <c r="AS162" s="52"/>
      <c r="AT162" s="52"/>
    </row>
    <row r="163" spans="1:46" ht="8.25" hidden="1" customHeight="1" x14ac:dyDescent="0.25">
      <c r="A163" s="185" t="s">
        <v>131</v>
      </c>
      <c r="J163" s="7"/>
      <c r="L163" s="79"/>
      <c r="M163" s="79"/>
      <c r="N163" s="79"/>
      <c r="P163" s="57"/>
      <c r="R163" s="57"/>
      <c r="S163" s="510"/>
      <c r="T163" s="510"/>
      <c r="U163" s="510"/>
      <c r="V163" s="510"/>
      <c r="W163" s="29"/>
      <c r="Y163" s="29"/>
      <c r="Z163" s="29"/>
      <c r="AD163" s="10"/>
      <c r="AE163" s="30"/>
      <c r="AH163" s="52"/>
      <c r="AI163" s="52"/>
      <c r="AJ163" s="52"/>
      <c r="AK163" s="52"/>
      <c r="AL163" s="52"/>
      <c r="AM163" s="52"/>
      <c r="AN163" s="52"/>
      <c r="AO163" s="52"/>
      <c r="AP163" s="52"/>
      <c r="AQ163" s="52"/>
      <c r="AR163" s="52"/>
      <c r="AS163" s="52"/>
      <c r="AT163" s="52"/>
    </row>
    <row r="164" spans="1:46" ht="8.25" customHeight="1" x14ac:dyDescent="0.25">
      <c r="A164" s="185" t="s">
        <v>131</v>
      </c>
      <c r="J164" s="7"/>
      <c r="L164" s="79"/>
      <c r="M164" s="79"/>
      <c r="N164" s="79"/>
      <c r="P164" s="57"/>
      <c r="R164" s="57"/>
      <c r="S164" s="10"/>
      <c r="T164" s="10"/>
      <c r="U164" s="10"/>
      <c r="V164" s="10"/>
      <c r="W164" s="29"/>
      <c r="Y164" s="29"/>
      <c r="Z164" s="29"/>
      <c r="AD164" s="10"/>
      <c r="AE164" s="30"/>
      <c r="AH164" s="52"/>
      <c r="AI164" s="52"/>
      <c r="AJ164" s="52"/>
      <c r="AK164" s="52"/>
      <c r="AL164" s="52"/>
      <c r="AM164" s="52"/>
      <c r="AN164" s="52"/>
      <c r="AO164" s="52"/>
      <c r="AP164" s="52"/>
      <c r="AQ164" s="52"/>
      <c r="AR164" s="52"/>
      <c r="AS164" s="52"/>
      <c r="AT164" s="52"/>
    </row>
    <row r="165" spans="1:46" ht="7.5" customHeight="1" x14ac:dyDescent="0.35">
      <c r="B165" s="74"/>
      <c r="C165" s="74"/>
      <c r="D165" s="74"/>
      <c r="E165" s="74"/>
      <c r="F165" s="74"/>
      <c r="G165" s="74"/>
      <c r="H165" s="74"/>
      <c r="I165" s="74"/>
      <c r="S165" s="30"/>
      <c r="T165" s="30"/>
      <c r="U165" s="30"/>
      <c r="V165" s="77"/>
      <c r="W165" s="77"/>
      <c r="X165" s="77"/>
      <c r="Y165" s="77"/>
      <c r="Z165" s="47"/>
    </row>
    <row r="166" spans="1:46" ht="29.25" hidden="1" customHeight="1" x14ac:dyDescent="0.25">
      <c r="A166" s="185" t="s">
        <v>132</v>
      </c>
      <c r="B166" s="139" t="s">
        <v>346</v>
      </c>
      <c r="C166" s="140"/>
      <c r="D166" s="140"/>
      <c r="E166" s="140"/>
      <c r="F166" s="140"/>
      <c r="G166" s="140"/>
      <c r="H166" s="140"/>
      <c r="I166" s="140"/>
      <c r="J166" s="140"/>
      <c r="K166" s="141"/>
      <c r="L166" s="140"/>
      <c r="M166" s="140"/>
      <c r="N166" s="151"/>
      <c r="P166" s="492" t="s">
        <v>103</v>
      </c>
      <c r="Q166" s="493"/>
      <c r="R166" s="492" t="s">
        <v>102</v>
      </c>
      <c r="S166" s="493"/>
    </row>
    <row r="167" spans="1:46" customFormat="1" ht="21.75" hidden="1" customHeight="1" x14ac:dyDescent="0.25">
      <c r="A167" s="185" t="s">
        <v>132</v>
      </c>
      <c r="B167" s="494" t="s">
        <v>147</v>
      </c>
      <c r="C167" s="495"/>
      <c r="D167" s="495"/>
      <c r="E167" s="495"/>
      <c r="F167" s="495"/>
      <c r="G167" s="495"/>
      <c r="H167" s="495"/>
      <c r="I167" s="495"/>
      <c r="J167" s="495"/>
      <c r="K167" s="495"/>
      <c r="L167" s="495"/>
      <c r="M167" s="495"/>
      <c r="N167" s="496"/>
      <c r="P167" s="95">
        <f>V151</f>
        <v>0</v>
      </c>
      <c r="Q167" s="81"/>
      <c r="R167" s="95">
        <f>X70-P167</f>
        <v>0</v>
      </c>
      <c r="S167" s="81"/>
    </row>
    <row r="168" spans="1:46" hidden="1" x14ac:dyDescent="0.25">
      <c r="A168" s="185" t="s">
        <v>132</v>
      </c>
      <c r="B168" s="497"/>
      <c r="C168" s="495"/>
      <c r="D168" s="495"/>
      <c r="E168" s="495"/>
      <c r="F168" s="495"/>
      <c r="G168" s="495"/>
      <c r="H168" s="495"/>
      <c r="I168" s="495"/>
      <c r="J168" s="495"/>
      <c r="K168" s="495"/>
      <c r="L168" s="495"/>
      <c r="M168" s="495"/>
      <c r="N168" s="496"/>
      <c r="P168" s="83"/>
      <c r="Q168" s="82"/>
      <c r="R168" s="512" t="s">
        <v>135</v>
      </c>
      <c r="S168" s="513"/>
      <c r="T168" s="30"/>
      <c r="U168" s="30"/>
      <c r="X168" s="30"/>
      <c r="Y168" s="30"/>
      <c r="Z168" s="30"/>
      <c r="AA168" s="30"/>
      <c r="AB168" s="30"/>
      <c r="AC168" s="30"/>
      <c r="AD168" s="30"/>
      <c r="AE168" s="30"/>
      <c r="AF168" s="30"/>
      <c r="AG168" s="30"/>
    </row>
    <row r="169" spans="1:46" hidden="1" x14ac:dyDescent="0.25">
      <c r="A169" s="185" t="s">
        <v>132</v>
      </c>
      <c r="B169" s="498"/>
      <c r="C169" s="499"/>
      <c r="D169" s="499"/>
      <c r="E169" s="499"/>
      <c r="F169" s="499"/>
      <c r="G169" s="499"/>
      <c r="H169" s="499"/>
      <c r="I169" s="499"/>
      <c r="J169" s="499"/>
      <c r="K169" s="499"/>
      <c r="L169" s="499"/>
      <c r="M169" s="499"/>
      <c r="N169" s="500"/>
      <c r="P169" s="84"/>
      <c r="Q169" s="85"/>
      <c r="R169" s="514"/>
      <c r="S169" s="515"/>
      <c r="T169" s="30"/>
      <c r="U169" s="30"/>
      <c r="V169" s="50"/>
      <c r="Z169" s="525"/>
      <c r="AA169" s="525"/>
      <c r="AB169" s="525"/>
      <c r="AC169" s="30"/>
      <c r="AE169" s="30"/>
      <c r="AF169" s="30"/>
      <c r="AG169" s="30"/>
    </row>
    <row r="170" spans="1:46" ht="23.25" hidden="1" customHeight="1" x14ac:dyDescent="0.25">
      <c r="A170" s="185" t="s">
        <v>132</v>
      </c>
      <c r="J170" s="7"/>
      <c r="L170" s="79"/>
      <c r="M170" s="79"/>
      <c r="N170" s="79"/>
      <c r="P170" s="57"/>
      <c r="R170" s="57"/>
      <c r="S170" s="10"/>
      <c r="T170" s="10"/>
      <c r="U170" s="10"/>
      <c r="V170" s="10"/>
      <c r="W170" s="29"/>
      <c r="Y170" s="29"/>
      <c r="Z170" s="29"/>
      <c r="AD170" s="10"/>
      <c r="AE170" s="30"/>
      <c r="AH170" s="52"/>
      <c r="AI170" s="52"/>
      <c r="AJ170" s="52"/>
      <c r="AK170" s="52"/>
      <c r="AL170" s="52"/>
      <c r="AM170" s="52"/>
      <c r="AN170" s="52"/>
      <c r="AO170" s="52"/>
      <c r="AP170" s="52"/>
      <c r="AQ170" s="52"/>
      <c r="AR170" s="52"/>
      <c r="AS170" s="52"/>
      <c r="AT170" s="52"/>
    </row>
    <row r="171" spans="1:46" ht="9" customHeight="1" x14ac:dyDescent="0.25">
      <c r="J171" s="7"/>
      <c r="L171" s="79"/>
      <c r="M171" s="79"/>
      <c r="N171" s="79"/>
      <c r="P171" s="57"/>
      <c r="R171" s="57"/>
      <c r="S171" s="10"/>
      <c r="T171" s="10"/>
      <c r="U171" s="10"/>
      <c r="V171" s="10"/>
      <c r="W171" s="29"/>
      <c r="Y171" s="29"/>
      <c r="Z171" s="29"/>
      <c r="AD171" s="10"/>
      <c r="AE171" s="30"/>
      <c r="AH171" s="52"/>
      <c r="AI171" s="52"/>
      <c r="AJ171" s="52"/>
      <c r="AK171" s="52"/>
      <c r="AL171" s="52"/>
      <c r="AM171" s="52"/>
      <c r="AN171" s="52"/>
      <c r="AO171" s="52"/>
      <c r="AP171" s="52"/>
      <c r="AQ171" s="52"/>
      <c r="AR171" s="52"/>
      <c r="AS171" s="52"/>
      <c r="AT171" s="52"/>
    </row>
    <row r="172" spans="1:46" ht="23.25" customHeight="1" collapsed="1" x14ac:dyDescent="0.25">
      <c r="A172" s="185" t="s">
        <v>133</v>
      </c>
      <c r="B172" s="139" t="s">
        <v>347</v>
      </c>
      <c r="C172" s="140"/>
      <c r="D172" s="140"/>
      <c r="E172" s="140"/>
      <c r="F172" s="141"/>
      <c r="G172" s="140"/>
      <c r="H172" s="140"/>
      <c r="I172" s="140"/>
      <c r="J172" s="142"/>
      <c r="K172" s="140"/>
      <c r="L172" s="143"/>
      <c r="M172" s="143"/>
      <c r="N172" s="144"/>
      <c r="P172" s="57"/>
      <c r="R172" s="57"/>
      <c r="S172" s="10"/>
      <c r="T172" s="10"/>
      <c r="U172" s="10"/>
      <c r="V172" s="10"/>
      <c r="W172" s="29"/>
      <c r="Y172" s="29"/>
      <c r="Z172" s="29"/>
      <c r="AD172" s="10"/>
      <c r="AE172" s="30"/>
      <c r="AH172" s="52"/>
      <c r="AI172" s="52"/>
      <c r="AJ172" s="52"/>
      <c r="AK172" s="52"/>
      <c r="AL172" s="52"/>
      <c r="AM172" s="52"/>
      <c r="AN172" s="52"/>
      <c r="AO172" s="52"/>
      <c r="AP172" s="52"/>
      <c r="AQ172" s="52"/>
      <c r="AR172" s="52"/>
      <c r="AS172" s="52"/>
      <c r="AT172" s="52"/>
    </row>
    <row r="173" spans="1:46" ht="9.75" customHeight="1" x14ac:dyDescent="0.25">
      <c r="A173" s="185" t="s">
        <v>133</v>
      </c>
      <c r="B173" s="145"/>
      <c r="J173" s="7"/>
      <c r="L173" s="79"/>
      <c r="M173" s="79"/>
      <c r="N173" s="146"/>
      <c r="P173" s="57"/>
      <c r="R173" s="57"/>
      <c r="S173" s="10"/>
      <c r="T173" s="10"/>
      <c r="U173" s="10"/>
      <c r="V173" s="10"/>
      <c r="W173" s="29"/>
      <c r="Y173" s="29"/>
      <c r="Z173" s="29"/>
      <c r="AD173" s="10"/>
      <c r="AE173" s="30"/>
      <c r="AH173" s="52"/>
      <c r="AI173" s="52"/>
      <c r="AJ173" s="52"/>
      <c r="AK173" s="52"/>
      <c r="AL173" s="52"/>
      <c r="AM173" s="52"/>
      <c r="AN173" s="52"/>
      <c r="AO173" s="52"/>
      <c r="AP173" s="52"/>
      <c r="AQ173" s="52"/>
      <c r="AR173" s="52"/>
      <c r="AS173" s="52"/>
      <c r="AT173" s="52"/>
    </row>
    <row r="174" spans="1:46" ht="20.25" customHeight="1" x14ac:dyDescent="0.25">
      <c r="A174" s="185" t="s">
        <v>133</v>
      </c>
      <c r="B174" s="498" t="s">
        <v>106</v>
      </c>
      <c r="C174" s="499"/>
      <c r="D174" s="499"/>
      <c r="E174" s="499"/>
      <c r="F174" s="499"/>
      <c r="G174" s="499"/>
      <c r="H174" s="499"/>
      <c r="I174" s="499"/>
      <c r="J174" s="499"/>
      <c r="K174" s="499"/>
      <c r="L174" s="499"/>
      <c r="M174" s="499"/>
      <c r="N174" s="500"/>
      <c r="P174" s="66"/>
      <c r="Q174" s="67"/>
      <c r="R174" s="65"/>
      <c r="S174" s="511"/>
      <c r="T174" s="511"/>
      <c r="U174" s="511"/>
      <c r="V174" s="511"/>
      <c r="W174" s="29"/>
      <c r="AD174" s="10"/>
      <c r="AE174" s="48"/>
      <c r="AH174" s="52"/>
      <c r="AI174" s="52"/>
      <c r="AJ174" s="52"/>
      <c r="AK174" s="52"/>
      <c r="AL174" s="52"/>
      <c r="AM174" s="52"/>
      <c r="AN174" s="52"/>
      <c r="AO174" s="52"/>
      <c r="AP174" s="52"/>
      <c r="AQ174" s="52"/>
      <c r="AR174" s="52"/>
      <c r="AS174" s="52"/>
      <c r="AT174" s="52"/>
    </row>
    <row r="175" spans="1:46" ht="19.5" customHeight="1" x14ac:dyDescent="0.25">
      <c r="A175" s="185" t="s">
        <v>133</v>
      </c>
      <c r="B175" s="734"/>
      <c r="C175" s="735"/>
      <c r="D175" s="735"/>
      <c r="E175" s="735"/>
      <c r="F175" s="735"/>
      <c r="G175" s="735"/>
      <c r="H175" s="735"/>
      <c r="I175" s="735"/>
      <c r="J175" s="735"/>
      <c r="K175" s="735"/>
      <c r="L175" s="735"/>
      <c r="M175" s="735"/>
      <c r="N175" s="736"/>
      <c r="P175" s="57"/>
      <c r="U175" s="495"/>
      <c r="V175" s="495"/>
      <c r="W175" s="29"/>
      <c r="AD175" s="10"/>
      <c r="AH175" s="52"/>
      <c r="AI175" s="52"/>
      <c r="AJ175" s="52"/>
      <c r="AK175" s="52"/>
      <c r="AL175" s="52"/>
      <c r="AM175" s="52"/>
      <c r="AN175" s="52"/>
      <c r="AO175" s="52"/>
      <c r="AP175" s="52"/>
      <c r="AQ175" s="52"/>
      <c r="AR175" s="52"/>
      <c r="AS175" s="52"/>
      <c r="AT175" s="52"/>
    </row>
    <row r="176" spans="1:46" ht="18" customHeight="1" x14ac:dyDescent="0.25">
      <c r="A176" s="185" t="s">
        <v>133</v>
      </c>
      <c r="B176" s="737"/>
      <c r="C176" s="735"/>
      <c r="D176" s="735"/>
      <c r="E176" s="735"/>
      <c r="F176" s="735"/>
      <c r="G176" s="735"/>
      <c r="H176" s="735"/>
      <c r="I176" s="735"/>
      <c r="J176" s="735"/>
      <c r="K176" s="735"/>
      <c r="L176" s="735"/>
      <c r="M176" s="735"/>
      <c r="N176" s="736"/>
      <c r="P176" s="66"/>
      <c r="Q176" s="67"/>
      <c r="R176" s="65"/>
      <c r="S176" s="511"/>
      <c r="T176" s="511"/>
      <c r="U176" s="511"/>
      <c r="V176" s="511"/>
      <c r="W176" s="10"/>
      <c r="AD176" s="10"/>
      <c r="AE176" s="51"/>
      <c r="AH176" s="52"/>
      <c r="AI176" s="52"/>
      <c r="AJ176" s="52"/>
      <c r="AK176" s="52"/>
      <c r="AL176" s="52"/>
      <c r="AM176" s="52"/>
      <c r="AN176" s="52"/>
      <c r="AO176" s="52"/>
      <c r="AP176" s="52"/>
      <c r="AQ176" s="52"/>
      <c r="AR176" s="52"/>
      <c r="AS176" s="52"/>
      <c r="AT176" s="52"/>
    </row>
    <row r="177" spans="1:46" ht="19.5" customHeight="1" x14ac:dyDescent="0.25">
      <c r="A177" s="185" t="s">
        <v>133</v>
      </c>
      <c r="B177" s="737"/>
      <c r="C177" s="735"/>
      <c r="D177" s="735"/>
      <c r="E177" s="735"/>
      <c r="F177" s="735"/>
      <c r="G177" s="735"/>
      <c r="H177" s="735"/>
      <c r="I177" s="735"/>
      <c r="J177" s="735"/>
      <c r="K177" s="735"/>
      <c r="L177" s="735"/>
      <c r="M177" s="735"/>
      <c r="N177" s="736"/>
      <c r="P177" s="57"/>
      <c r="R177" s="57"/>
      <c r="S177" s="510"/>
      <c r="T177" s="510"/>
      <c r="U177" s="510"/>
      <c r="V177" s="510"/>
      <c r="W177" s="51"/>
      <c r="AD177" s="51"/>
      <c r="AE177" s="51"/>
      <c r="AH177" s="52"/>
      <c r="AI177" s="52"/>
      <c r="AJ177" s="52"/>
      <c r="AK177" s="52"/>
      <c r="AL177" s="52"/>
      <c r="AM177" s="52"/>
      <c r="AN177" s="52"/>
      <c r="AO177" s="52"/>
      <c r="AP177" s="52"/>
      <c r="AQ177" s="52"/>
      <c r="AR177" s="52"/>
      <c r="AS177" s="52"/>
      <c r="AT177" s="52"/>
    </row>
    <row r="178" spans="1:46" ht="12.75" customHeight="1" x14ac:dyDescent="0.25">
      <c r="A178" s="185" t="s">
        <v>133</v>
      </c>
      <c r="B178" s="737"/>
      <c r="C178" s="735"/>
      <c r="D178" s="735"/>
      <c r="E178" s="735"/>
      <c r="F178" s="735"/>
      <c r="G178" s="735"/>
      <c r="H178" s="735"/>
      <c r="I178" s="735"/>
      <c r="J178" s="735"/>
      <c r="K178" s="735"/>
      <c r="L178" s="735"/>
      <c r="M178" s="735"/>
      <c r="N178" s="736"/>
      <c r="P178" s="66"/>
      <c r="Q178" s="67"/>
      <c r="R178" s="607"/>
      <c r="S178" s="607"/>
      <c r="T178" s="607"/>
      <c r="AH178" s="52"/>
      <c r="AI178" s="52"/>
      <c r="AJ178" s="52"/>
      <c r="AK178" s="52"/>
      <c r="AL178" s="52"/>
      <c r="AM178" s="52"/>
      <c r="AN178" s="52"/>
      <c r="AO178" s="52"/>
      <c r="AP178" s="52"/>
      <c r="AQ178" s="52"/>
      <c r="AR178" s="52"/>
      <c r="AS178" s="52"/>
      <c r="AT178" s="52"/>
    </row>
    <row r="179" spans="1:46" ht="15.75" customHeight="1" x14ac:dyDescent="0.25">
      <c r="A179" s="185" t="s">
        <v>133</v>
      </c>
      <c r="B179" s="737"/>
      <c r="C179" s="735"/>
      <c r="D179" s="735"/>
      <c r="E179" s="735"/>
      <c r="F179" s="735"/>
      <c r="G179" s="735"/>
      <c r="H179" s="735"/>
      <c r="I179" s="735"/>
      <c r="J179" s="735"/>
      <c r="K179" s="735"/>
      <c r="L179" s="735"/>
      <c r="M179" s="735"/>
      <c r="N179" s="736"/>
      <c r="P179" s="57"/>
      <c r="R179" s="607"/>
      <c r="S179" s="607"/>
      <c r="T179" s="607"/>
      <c r="AH179" s="52"/>
      <c r="AI179" s="52"/>
      <c r="AJ179" s="52"/>
      <c r="AK179" s="52"/>
      <c r="AL179" s="52"/>
      <c r="AM179" s="52"/>
      <c r="AN179" s="52"/>
      <c r="AO179" s="52"/>
      <c r="AP179" s="52"/>
      <c r="AQ179" s="52"/>
      <c r="AR179" s="52"/>
      <c r="AS179" s="52"/>
      <c r="AT179" s="52"/>
    </row>
    <row r="180" spans="1:46" ht="18" customHeight="1" x14ac:dyDescent="0.25">
      <c r="A180" s="185" t="s">
        <v>133</v>
      </c>
      <c r="B180" s="737"/>
      <c r="C180" s="735"/>
      <c r="D180" s="735"/>
      <c r="E180" s="735"/>
      <c r="F180" s="735"/>
      <c r="G180" s="735"/>
      <c r="H180" s="735"/>
      <c r="I180" s="735"/>
      <c r="J180" s="735"/>
      <c r="K180" s="735"/>
      <c r="L180" s="735"/>
      <c r="M180" s="735"/>
      <c r="N180" s="736"/>
      <c r="P180" s="66"/>
      <c r="Q180" s="67"/>
      <c r="R180" s="65"/>
      <c r="S180" s="511"/>
      <c r="T180" s="511"/>
      <c r="U180" s="511"/>
      <c r="V180" s="511"/>
      <c r="AH180" s="52"/>
      <c r="AI180" s="52"/>
      <c r="AJ180" s="52"/>
      <c r="AK180" s="52"/>
      <c r="AL180" s="52"/>
      <c r="AM180" s="52"/>
      <c r="AN180" s="52"/>
      <c r="AO180" s="52"/>
      <c r="AP180" s="52"/>
      <c r="AQ180" s="52"/>
      <c r="AR180" s="52"/>
      <c r="AS180" s="52"/>
      <c r="AT180" s="52"/>
    </row>
    <row r="181" spans="1:46" x14ac:dyDescent="0.25">
      <c r="A181" s="185" t="s">
        <v>133</v>
      </c>
      <c r="B181" s="738"/>
      <c r="C181" s="739"/>
      <c r="D181" s="739"/>
      <c r="E181" s="739"/>
      <c r="F181" s="739"/>
      <c r="G181" s="739"/>
      <c r="H181" s="739"/>
      <c r="I181" s="739"/>
      <c r="J181" s="739"/>
      <c r="K181" s="739"/>
      <c r="L181" s="739"/>
      <c r="M181" s="739"/>
      <c r="N181" s="740"/>
      <c r="P181" s="64"/>
      <c r="R181" s="10"/>
      <c r="U181" s="495"/>
      <c r="V181" s="495"/>
      <c r="W181" s="7"/>
      <c r="AD181" s="7"/>
      <c r="AH181" s="52"/>
      <c r="AI181" s="52"/>
      <c r="AJ181" s="52"/>
      <c r="AK181" s="52"/>
      <c r="AL181" s="52"/>
      <c r="AM181" s="52"/>
      <c r="AN181" s="52"/>
      <c r="AO181" s="52"/>
      <c r="AP181" s="52"/>
      <c r="AQ181" s="52"/>
      <c r="AR181" s="52"/>
      <c r="AS181" s="52"/>
      <c r="AT181" s="52"/>
    </row>
    <row r="182" spans="1:46" x14ac:dyDescent="0.25">
      <c r="B182" s="86"/>
      <c r="C182" s="86"/>
      <c r="D182" s="86"/>
      <c r="E182" s="86"/>
      <c r="F182" s="86"/>
      <c r="G182" s="86"/>
      <c r="H182" s="86"/>
      <c r="I182" s="86"/>
      <c r="J182" s="7"/>
      <c r="L182" s="80"/>
      <c r="M182" s="80"/>
      <c r="N182" s="80"/>
      <c r="P182" s="64"/>
      <c r="R182" s="10"/>
      <c r="U182" s="29"/>
      <c r="V182" s="29"/>
      <c r="W182" s="7"/>
      <c r="AD182" s="7"/>
      <c r="AH182" s="52"/>
      <c r="AI182" s="52"/>
      <c r="AJ182" s="52"/>
      <c r="AK182" s="52"/>
      <c r="AL182" s="52"/>
      <c r="AM182" s="52"/>
      <c r="AN182" s="52"/>
      <c r="AO182" s="52"/>
      <c r="AP182" s="52"/>
      <c r="AQ182" s="52"/>
      <c r="AR182" s="52"/>
      <c r="AS182" s="52"/>
      <c r="AT182" s="52"/>
    </row>
    <row r="183" spans="1:46" x14ac:dyDescent="0.25">
      <c r="B183" s="86"/>
      <c r="C183" s="86"/>
      <c r="D183" s="86"/>
      <c r="E183" s="86"/>
      <c r="F183" s="86"/>
      <c r="G183" s="86"/>
      <c r="H183" s="86"/>
      <c r="I183" s="86"/>
      <c r="J183" s="7"/>
      <c r="L183" s="80"/>
      <c r="M183" s="80"/>
      <c r="N183" s="80"/>
      <c r="P183" s="64"/>
      <c r="R183" s="10"/>
      <c r="U183" s="29"/>
      <c r="V183" s="29"/>
      <c r="W183" s="7"/>
      <c r="AD183" s="7"/>
      <c r="AH183" s="52"/>
      <c r="AI183" s="52"/>
      <c r="AJ183" s="52"/>
      <c r="AK183" s="52"/>
      <c r="AL183" s="52"/>
      <c r="AM183" s="52"/>
      <c r="AN183" s="52"/>
      <c r="AO183" s="52"/>
      <c r="AP183" s="52"/>
      <c r="AQ183" s="52"/>
      <c r="AR183" s="52"/>
      <c r="AS183" s="52"/>
      <c r="AT183" s="52"/>
    </row>
    <row r="184" spans="1:46" ht="18" x14ac:dyDescent="0.25">
      <c r="B184" s="469" t="s">
        <v>330</v>
      </c>
      <c r="C184" s="469"/>
      <c r="D184" s="469"/>
      <c r="E184" s="469"/>
      <c r="F184" s="469"/>
      <c r="H184" s="71"/>
      <c r="I184" s="71"/>
      <c r="J184" s="71"/>
      <c r="S184" s="30"/>
      <c r="T184" s="30"/>
      <c r="U184" s="30"/>
      <c r="W184" s="30"/>
    </row>
    <row r="185" spans="1:46" ht="26.25" customHeight="1" x14ac:dyDescent="0.25">
      <c r="B185" s="501" t="s">
        <v>329</v>
      </c>
      <c r="C185" s="502"/>
      <c r="D185" s="502"/>
      <c r="E185" s="502"/>
      <c r="F185" s="502"/>
      <c r="G185" s="502"/>
      <c r="H185" s="502"/>
      <c r="I185" s="502"/>
      <c r="J185" s="71"/>
      <c r="S185" s="30"/>
      <c r="T185" s="30"/>
      <c r="U185" s="30"/>
      <c r="W185" s="30"/>
    </row>
    <row r="186" spans="1:46" ht="13" x14ac:dyDescent="0.25">
      <c r="B186" s="26" t="s">
        <v>94</v>
      </c>
      <c r="H186" s="71"/>
      <c r="I186" s="71"/>
      <c r="J186" s="71"/>
      <c r="K186" s="41"/>
      <c r="P186" s="26"/>
      <c r="U186" s="30"/>
      <c r="V186" s="30"/>
      <c r="W186" s="30"/>
    </row>
    <row r="187" spans="1:46" ht="19.5" customHeight="1" x14ac:dyDescent="0.25">
      <c r="B187" s="504" t="s">
        <v>350</v>
      </c>
      <c r="C187" s="505"/>
      <c r="D187" s="505"/>
      <c r="E187" s="505"/>
      <c r="F187" s="505"/>
      <c r="G187" s="505"/>
      <c r="H187" s="505"/>
      <c r="I187" s="506"/>
      <c r="J187" s="71"/>
      <c r="K187" s="41"/>
      <c r="P187" s="503"/>
      <c r="Q187" s="503"/>
      <c r="R187" s="503"/>
      <c r="S187" s="503"/>
      <c r="T187" s="188"/>
      <c r="U187" s="30"/>
    </row>
    <row r="188" spans="1:46" ht="19.5" customHeight="1" x14ac:dyDescent="0.25">
      <c r="B188" s="507"/>
      <c r="C188" s="508"/>
      <c r="D188" s="508"/>
      <c r="E188" s="508"/>
      <c r="F188" s="508"/>
      <c r="G188" s="508"/>
      <c r="H188" s="508"/>
      <c r="I188" s="509"/>
      <c r="J188" s="71"/>
      <c r="K188" s="41"/>
      <c r="U188" s="30"/>
      <c r="AG188" s="30"/>
      <c r="AH188" s="30"/>
    </row>
    <row r="189" spans="1:46" ht="19.5" customHeight="1" x14ac:dyDescent="0.25">
      <c r="B189" s="507"/>
      <c r="C189" s="508"/>
      <c r="D189" s="508"/>
      <c r="E189" s="508"/>
      <c r="F189" s="508"/>
      <c r="G189" s="508"/>
      <c r="H189" s="508"/>
      <c r="I189" s="509"/>
      <c r="K189" s="41"/>
      <c r="U189" s="30"/>
      <c r="X189" s="479"/>
      <c r="Y189" s="479"/>
      <c r="Z189" s="479"/>
      <c r="AA189" s="479"/>
      <c r="AB189" s="479"/>
      <c r="AG189" s="30"/>
      <c r="AH189" s="30"/>
    </row>
    <row r="190" spans="1:46" ht="19.5" customHeight="1" x14ac:dyDescent="0.25">
      <c r="B190" s="490"/>
      <c r="C190" s="490"/>
      <c r="D190" s="490"/>
      <c r="E190" s="490"/>
      <c r="F190" s="490"/>
      <c r="G190" s="490"/>
      <c r="H190" s="490"/>
      <c r="I190" s="490"/>
      <c r="K190" s="41"/>
      <c r="U190" s="30"/>
      <c r="X190" s="479"/>
      <c r="Y190" s="479"/>
      <c r="Z190" s="479"/>
      <c r="AA190" s="479"/>
      <c r="AB190" s="479"/>
      <c r="AG190" s="30"/>
      <c r="AH190" s="30"/>
    </row>
    <row r="191" spans="1:46" ht="12.75" customHeight="1" x14ac:dyDescent="0.25">
      <c r="J191" s="7"/>
      <c r="P191" s="7"/>
      <c r="Q191" s="7"/>
      <c r="R191" s="7"/>
      <c r="S191" s="7"/>
      <c r="T191" s="7"/>
      <c r="U191" s="30"/>
      <c r="X191" s="479"/>
      <c r="Y191" s="479"/>
      <c r="Z191" s="479"/>
      <c r="AA191" s="479"/>
      <c r="AB191" s="479"/>
      <c r="AG191" s="30"/>
      <c r="AH191" s="30"/>
    </row>
    <row r="192" spans="1:46" ht="19.5" customHeight="1" x14ac:dyDescent="0.25">
      <c r="B192" s="26" t="s">
        <v>336</v>
      </c>
      <c r="P192" s="26"/>
      <c r="U192" s="30"/>
      <c r="X192" s="479"/>
      <c r="Y192" s="479"/>
      <c r="Z192" s="479"/>
      <c r="AA192" s="479"/>
      <c r="AB192" s="479"/>
      <c r="AG192" s="30"/>
      <c r="AH192" s="30"/>
    </row>
    <row r="193" spans="2:34" ht="19.5" customHeight="1" x14ac:dyDescent="0.25">
      <c r="B193" s="491" t="s">
        <v>145</v>
      </c>
      <c r="C193" s="491"/>
      <c r="D193" s="491"/>
      <c r="E193" s="491"/>
      <c r="F193" s="491"/>
      <c r="G193" s="491"/>
      <c r="H193" s="491"/>
      <c r="I193" s="491"/>
      <c r="P193" s="503"/>
      <c r="Q193" s="503"/>
      <c r="R193" s="503"/>
      <c r="S193" s="503"/>
      <c r="T193" s="188"/>
      <c r="U193" s="30"/>
      <c r="X193" s="479"/>
      <c r="Y193" s="479"/>
      <c r="Z193" s="479"/>
      <c r="AA193" s="479"/>
      <c r="AB193" s="479"/>
    </row>
    <row r="194" spans="2:34" ht="19.5" customHeight="1" x14ac:dyDescent="0.25">
      <c r="B194" s="490"/>
      <c r="C194" s="490"/>
      <c r="D194" s="490"/>
      <c r="E194" s="490"/>
      <c r="F194" s="490"/>
      <c r="G194" s="490"/>
      <c r="H194" s="490"/>
      <c r="I194" s="490"/>
      <c r="U194" s="30"/>
      <c r="X194" s="479"/>
      <c r="Y194" s="479"/>
      <c r="Z194" s="479"/>
      <c r="AA194" s="479"/>
      <c r="AB194" s="479"/>
      <c r="AG194" s="30"/>
      <c r="AH194" s="30"/>
    </row>
    <row r="195" spans="2:34" ht="19.5" customHeight="1" x14ac:dyDescent="0.25">
      <c r="B195" s="490"/>
      <c r="C195" s="490"/>
      <c r="D195" s="490"/>
      <c r="E195" s="490"/>
      <c r="F195" s="490"/>
      <c r="G195" s="490"/>
      <c r="H195" s="490"/>
      <c r="I195" s="490"/>
      <c r="U195" s="30"/>
      <c r="X195" s="479"/>
      <c r="Y195" s="479"/>
      <c r="Z195" s="479"/>
      <c r="AA195" s="479"/>
      <c r="AB195" s="479"/>
      <c r="AG195" s="30"/>
      <c r="AH195" s="30"/>
    </row>
    <row r="196" spans="2:34" ht="19.5" customHeight="1" x14ac:dyDescent="0.25">
      <c r="B196" s="490"/>
      <c r="C196" s="490"/>
      <c r="D196" s="490"/>
      <c r="E196" s="490"/>
      <c r="F196" s="490"/>
      <c r="G196" s="490"/>
      <c r="H196" s="490"/>
      <c r="I196" s="490"/>
      <c r="U196" s="30"/>
      <c r="X196" s="479"/>
      <c r="Y196" s="479"/>
      <c r="Z196" s="479"/>
      <c r="AA196" s="479"/>
      <c r="AB196" s="479"/>
      <c r="AG196" s="30"/>
      <c r="AH196" s="30"/>
    </row>
    <row r="197" spans="2:34" ht="19.5" customHeight="1" x14ac:dyDescent="0.25">
      <c r="U197" s="30"/>
      <c r="X197" s="479"/>
      <c r="Y197" s="479"/>
      <c r="Z197" s="479"/>
      <c r="AA197" s="479"/>
      <c r="AB197" s="479"/>
      <c r="AG197" s="30"/>
      <c r="AH197" s="30"/>
    </row>
    <row r="198" spans="2:34" ht="19.5" customHeight="1" x14ac:dyDescent="0.25">
      <c r="B198" s="26" t="s">
        <v>337</v>
      </c>
      <c r="P198" s="26"/>
      <c r="U198" s="30"/>
      <c r="X198" s="479"/>
      <c r="Y198" s="479"/>
      <c r="Z198" s="479"/>
      <c r="AA198" s="479"/>
      <c r="AB198" s="479"/>
      <c r="AG198" s="30"/>
      <c r="AH198" s="30"/>
    </row>
    <row r="199" spans="2:34" ht="19.5" customHeight="1" x14ac:dyDescent="0.25">
      <c r="B199" s="491" t="s">
        <v>338</v>
      </c>
      <c r="C199" s="491"/>
      <c r="D199" s="491"/>
      <c r="E199" s="491"/>
      <c r="F199" s="491"/>
      <c r="G199" s="491"/>
      <c r="H199" s="491"/>
      <c r="I199" s="491"/>
      <c r="P199" s="516"/>
      <c r="Q199" s="516"/>
      <c r="R199" s="516"/>
      <c r="S199" s="516"/>
      <c r="T199" s="188"/>
      <c r="U199" s="30"/>
      <c r="X199" s="479"/>
      <c r="Y199" s="479"/>
      <c r="Z199" s="479"/>
      <c r="AA199" s="479"/>
      <c r="AB199" s="479"/>
    </row>
    <row r="200" spans="2:34" ht="19.5" customHeight="1" x14ac:dyDescent="0.25">
      <c r="B200" s="490"/>
      <c r="C200" s="490"/>
      <c r="D200" s="490"/>
      <c r="E200" s="490"/>
      <c r="F200" s="490"/>
      <c r="G200" s="490"/>
      <c r="H200" s="490"/>
      <c r="I200" s="490"/>
      <c r="U200" s="30"/>
      <c r="X200" s="479"/>
      <c r="Y200" s="479"/>
      <c r="Z200" s="479"/>
      <c r="AA200" s="479"/>
      <c r="AB200" s="479"/>
      <c r="AG200" s="30"/>
      <c r="AH200" s="30"/>
    </row>
    <row r="201" spans="2:34" ht="19.5" customHeight="1" x14ac:dyDescent="0.25">
      <c r="B201" s="490"/>
      <c r="C201" s="490"/>
      <c r="D201" s="490"/>
      <c r="E201" s="490"/>
      <c r="F201" s="490"/>
      <c r="G201" s="490"/>
      <c r="H201" s="490"/>
      <c r="I201" s="490"/>
      <c r="U201" s="30"/>
      <c r="X201" s="479"/>
      <c r="Y201" s="479"/>
      <c r="Z201" s="479"/>
      <c r="AA201" s="479"/>
      <c r="AB201" s="479"/>
      <c r="AG201" s="30"/>
      <c r="AH201" s="30"/>
    </row>
    <row r="202" spans="2:34" ht="19.5" customHeight="1" x14ac:dyDescent="0.25">
      <c r="B202" s="490"/>
      <c r="C202" s="490"/>
      <c r="D202" s="490"/>
      <c r="E202" s="490"/>
      <c r="F202" s="490"/>
      <c r="G202" s="490"/>
      <c r="H202" s="490"/>
      <c r="I202" s="490"/>
      <c r="U202" s="30"/>
      <c r="X202" s="479"/>
      <c r="Y202" s="479"/>
      <c r="Z202" s="479"/>
      <c r="AA202" s="479"/>
      <c r="AB202" s="479"/>
      <c r="AG202" s="30"/>
      <c r="AH202" s="30"/>
    </row>
    <row r="203" spans="2:34" ht="19.5" customHeight="1" x14ac:dyDescent="0.25">
      <c r="B203" s="490"/>
      <c r="C203" s="490"/>
      <c r="D203" s="490"/>
      <c r="E203" s="490"/>
      <c r="F203" s="490"/>
      <c r="G203" s="490"/>
      <c r="H203" s="490"/>
      <c r="I203" s="490"/>
      <c r="U203" s="30"/>
      <c r="X203" s="479"/>
      <c r="Y203" s="479"/>
      <c r="Z203" s="479"/>
      <c r="AA203" s="479"/>
      <c r="AB203" s="479"/>
      <c r="AG203" s="30"/>
      <c r="AH203" s="30"/>
    </row>
    <row r="204" spans="2:34" ht="19.5" customHeight="1" x14ac:dyDescent="0.25">
      <c r="B204" s="490"/>
      <c r="C204" s="490"/>
      <c r="D204" s="490"/>
      <c r="E204" s="490"/>
      <c r="F204" s="490"/>
      <c r="G204" s="490"/>
      <c r="H204" s="490"/>
      <c r="I204" s="490"/>
      <c r="U204" s="30"/>
      <c r="X204" s="479"/>
      <c r="Y204" s="479"/>
      <c r="Z204" s="479"/>
      <c r="AA204" s="479"/>
      <c r="AB204" s="479"/>
      <c r="AG204" s="30"/>
      <c r="AH204" s="30"/>
    </row>
    <row r="205" spans="2:34" ht="17.25" customHeight="1" x14ac:dyDescent="0.25">
      <c r="B205" s="39"/>
      <c r="C205" s="39"/>
      <c r="D205" s="39"/>
      <c r="E205" s="39"/>
      <c r="F205" s="39"/>
      <c r="H205" s="33"/>
      <c r="I205" s="33"/>
      <c r="J205" s="33"/>
      <c r="P205" s="32"/>
      <c r="S205" s="30"/>
      <c r="T205" s="30"/>
      <c r="U205" s="30"/>
      <c r="X205" s="479"/>
      <c r="Y205" s="479"/>
      <c r="Z205" s="479"/>
      <c r="AA205" s="479"/>
      <c r="AB205" s="479"/>
      <c r="AG205" s="30"/>
      <c r="AH205" s="30"/>
    </row>
    <row r="206" spans="2:34" ht="19.5" customHeight="1" x14ac:dyDescent="0.25">
      <c r="B206" s="26" t="s">
        <v>136</v>
      </c>
      <c r="P206" s="26"/>
      <c r="U206" s="30"/>
      <c r="X206" s="479"/>
      <c r="Y206" s="479"/>
      <c r="Z206" s="479"/>
      <c r="AA206" s="479"/>
      <c r="AB206" s="479"/>
      <c r="AG206" s="30"/>
      <c r="AH206" s="30"/>
    </row>
    <row r="207" spans="2:34" ht="19.5" customHeight="1" x14ac:dyDescent="0.25">
      <c r="B207" s="491" t="s">
        <v>171</v>
      </c>
      <c r="C207" s="491"/>
      <c r="D207" s="491"/>
      <c r="E207" s="491"/>
      <c r="F207" s="491"/>
      <c r="G207" s="491"/>
      <c r="H207" s="491"/>
      <c r="I207" s="491"/>
      <c r="K207" s="41"/>
      <c r="P207" s="503"/>
      <c r="Q207" s="503"/>
      <c r="R207" s="503"/>
      <c r="S207" s="503"/>
      <c r="T207" s="188"/>
      <c r="U207" s="30"/>
      <c r="X207" s="479"/>
      <c r="Y207" s="479"/>
      <c r="Z207" s="479"/>
      <c r="AA207" s="479"/>
      <c r="AB207" s="479"/>
    </row>
    <row r="208" spans="2:34" ht="19.5" customHeight="1" x14ac:dyDescent="0.25">
      <c r="B208" s="490"/>
      <c r="C208" s="490"/>
      <c r="D208" s="490"/>
      <c r="E208" s="490"/>
      <c r="F208" s="490"/>
      <c r="G208" s="490"/>
      <c r="H208" s="490"/>
      <c r="I208" s="490"/>
      <c r="K208" s="41"/>
      <c r="U208" s="30"/>
      <c r="X208" s="479"/>
      <c r="Y208" s="479"/>
      <c r="Z208" s="479"/>
      <c r="AA208" s="479"/>
      <c r="AB208" s="479"/>
      <c r="AG208" s="30"/>
      <c r="AH208" s="30"/>
    </row>
    <row r="209" spans="2:34" ht="19.5" customHeight="1" x14ac:dyDescent="0.25">
      <c r="B209" s="490"/>
      <c r="C209" s="490"/>
      <c r="D209" s="490"/>
      <c r="E209" s="490"/>
      <c r="F209" s="490"/>
      <c r="G209" s="490"/>
      <c r="H209" s="490"/>
      <c r="I209" s="490"/>
      <c r="K209" s="41"/>
      <c r="U209" s="30"/>
      <c r="X209" s="479"/>
      <c r="Y209" s="479"/>
      <c r="Z209" s="479"/>
      <c r="AA209" s="479"/>
      <c r="AB209" s="479"/>
      <c r="AG209" s="30"/>
      <c r="AH209" s="30"/>
    </row>
    <row r="210" spans="2:34" ht="19.5" customHeight="1" x14ac:dyDescent="0.25">
      <c r="B210" s="490"/>
      <c r="C210" s="490"/>
      <c r="D210" s="490"/>
      <c r="E210" s="490"/>
      <c r="F210" s="490"/>
      <c r="G210" s="490"/>
      <c r="H210" s="490"/>
      <c r="I210" s="490"/>
      <c r="K210" s="41"/>
      <c r="U210" s="30"/>
      <c r="X210" s="479"/>
      <c r="Y210" s="479"/>
      <c r="Z210" s="479"/>
      <c r="AA210" s="479"/>
      <c r="AB210" s="479"/>
      <c r="AG210" s="30"/>
      <c r="AH210" s="30"/>
    </row>
    <row r="211" spans="2:34" ht="19.5" customHeight="1" x14ac:dyDescent="0.25">
      <c r="J211" s="7"/>
      <c r="P211" s="7"/>
      <c r="Q211" s="7"/>
      <c r="R211" s="7"/>
      <c r="S211" s="7"/>
      <c r="T211" s="7"/>
      <c r="U211" s="30"/>
      <c r="X211" s="479"/>
      <c r="Y211" s="479"/>
      <c r="Z211" s="479"/>
      <c r="AA211" s="479"/>
      <c r="AB211" s="479"/>
      <c r="AG211" s="30"/>
      <c r="AH211" s="30"/>
    </row>
    <row r="212" spans="2:34" ht="17.25" customHeight="1" x14ac:dyDescent="0.25">
      <c r="B212" s="26" t="s">
        <v>335</v>
      </c>
      <c r="C212" s="39"/>
      <c r="D212" s="39"/>
      <c r="E212" s="39"/>
      <c r="F212" s="39"/>
      <c r="H212" s="33"/>
      <c r="I212" s="33"/>
      <c r="J212" s="33"/>
      <c r="P212" s="32"/>
      <c r="S212" s="30"/>
      <c r="T212" s="30"/>
      <c r="U212" s="30"/>
      <c r="X212" s="479"/>
      <c r="Y212" s="479"/>
      <c r="Z212" s="479"/>
      <c r="AA212" s="479"/>
      <c r="AB212" s="479"/>
      <c r="AG212" s="30"/>
      <c r="AH212" s="30"/>
    </row>
    <row r="213" spans="2:34" s="1" customFormat="1" ht="57" customHeight="1" x14ac:dyDescent="0.25">
      <c r="B213" s="491" t="s">
        <v>881</v>
      </c>
      <c r="C213" s="491"/>
      <c r="D213" s="491"/>
      <c r="E213" s="491"/>
      <c r="F213" s="491"/>
      <c r="G213" s="491"/>
      <c r="H213" s="491"/>
      <c r="I213" s="491"/>
      <c r="X213" s="479"/>
      <c r="Y213" s="479"/>
      <c r="Z213" s="479"/>
      <c r="AA213" s="479"/>
      <c r="AB213" s="479"/>
    </row>
    <row r="214" spans="2:34" s="1" customFormat="1" ht="41.25" customHeight="1" x14ac:dyDescent="0.25">
      <c r="B214" s="723"/>
      <c r="C214" s="724"/>
      <c r="D214" s="724"/>
      <c r="E214" s="725"/>
      <c r="F214" s="725"/>
      <c r="G214" s="725"/>
      <c r="H214" s="725"/>
      <c r="I214" s="726"/>
      <c r="X214" s="479"/>
      <c r="Y214" s="479"/>
      <c r="Z214" s="479"/>
      <c r="AA214" s="479"/>
      <c r="AB214" s="479"/>
    </row>
    <row r="215" spans="2:34" s="1" customFormat="1" ht="41.25" customHeight="1" x14ac:dyDescent="0.25">
      <c r="B215" s="727"/>
      <c r="C215" s="728"/>
      <c r="D215" s="728"/>
      <c r="E215" s="729"/>
      <c r="F215" s="729"/>
      <c r="G215" s="729"/>
      <c r="H215" s="729"/>
      <c r="I215" s="730"/>
      <c r="X215" s="479"/>
      <c r="Y215" s="479"/>
      <c r="Z215" s="479"/>
      <c r="AA215" s="479"/>
      <c r="AB215" s="479"/>
    </row>
    <row r="216" spans="2:34" s="1" customFormat="1" ht="25.5" customHeight="1" x14ac:dyDescent="0.4">
      <c r="B216" s="731"/>
      <c r="C216" s="732"/>
      <c r="D216" s="732"/>
      <c r="E216" s="732"/>
      <c r="F216" s="732"/>
      <c r="G216" s="732"/>
      <c r="H216" s="732"/>
      <c r="I216" s="733"/>
      <c r="J216" s="18"/>
      <c r="K216" s="18"/>
      <c r="L216" s="18"/>
      <c r="M216" s="18"/>
      <c r="X216" s="479"/>
      <c r="Y216" s="479"/>
      <c r="Z216" s="479"/>
      <c r="AA216" s="479"/>
      <c r="AB216" s="479"/>
    </row>
    <row r="217" spans="2:34" ht="17.25" customHeight="1" x14ac:dyDescent="0.25">
      <c r="B217" s="39"/>
      <c r="C217" s="39"/>
      <c r="D217" s="39"/>
      <c r="E217" s="39"/>
      <c r="F217" s="39"/>
      <c r="H217" s="33"/>
      <c r="I217" s="33"/>
      <c r="J217" s="33"/>
      <c r="P217" s="32"/>
      <c r="S217" s="30"/>
      <c r="T217" s="30"/>
      <c r="U217" s="30"/>
      <c r="X217" s="479"/>
      <c r="Y217" s="479"/>
      <c r="Z217" s="479"/>
      <c r="AA217" s="479"/>
      <c r="AB217" s="479"/>
      <c r="AG217" s="30"/>
      <c r="AH217" s="30"/>
    </row>
    <row r="218" spans="2:34" ht="20.25" customHeight="1" x14ac:dyDescent="0.25">
      <c r="B218" s="469" t="s">
        <v>32</v>
      </c>
      <c r="C218" s="469"/>
      <c r="D218" s="469"/>
      <c r="E218" s="469"/>
      <c r="F218" s="469"/>
      <c r="P218" s="32"/>
      <c r="S218" s="30"/>
      <c r="T218" s="30"/>
      <c r="U218" s="30"/>
      <c r="X218" s="479"/>
      <c r="Y218" s="479"/>
      <c r="Z218" s="479"/>
      <c r="AA218" s="479"/>
      <c r="AB218" s="479"/>
      <c r="AG218" s="30"/>
      <c r="AH218" s="30"/>
    </row>
    <row r="219" spans="2:34" ht="33" customHeight="1" x14ac:dyDescent="0.25">
      <c r="B219" s="504" t="s">
        <v>33</v>
      </c>
      <c r="C219" s="699"/>
      <c r="D219" s="699"/>
      <c r="E219" s="699"/>
      <c r="F219" s="699"/>
      <c r="G219" s="699"/>
      <c r="H219" s="699"/>
      <c r="I219" s="699"/>
      <c r="J219" s="96"/>
      <c r="K219" s="86"/>
      <c r="L219" s="86"/>
      <c r="M219" s="86"/>
      <c r="N219" s="86"/>
      <c r="O219" s="30"/>
      <c r="P219" s="30"/>
      <c r="Q219" s="30"/>
      <c r="R219" s="30"/>
      <c r="S219" s="30"/>
      <c r="T219" s="30"/>
      <c r="U219" s="30"/>
      <c r="X219" s="479"/>
      <c r="Y219" s="479"/>
      <c r="Z219" s="479"/>
      <c r="AA219" s="479"/>
      <c r="AB219" s="479"/>
      <c r="AG219" s="30"/>
      <c r="AH219" s="30"/>
    </row>
    <row r="220" spans="2:34" ht="17.25" customHeight="1" x14ac:dyDescent="0.25">
      <c r="B220" s="714"/>
      <c r="C220" s="715"/>
      <c r="D220" s="715"/>
      <c r="E220" s="715"/>
      <c r="F220" s="715"/>
      <c r="G220" s="715"/>
      <c r="H220" s="715"/>
      <c r="I220" s="715"/>
      <c r="J220" s="97"/>
      <c r="K220" s="98"/>
      <c r="L220" s="98"/>
      <c r="M220" s="98"/>
      <c r="N220" s="98"/>
      <c r="O220" s="30"/>
      <c r="P220" s="30"/>
      <c r="Q220" s="30"/>
      <c r="R220" s="30"/>
      <c r="S220" s="30"/>
      <c r="T220" s="30"/>
      <c r="U220" s="30"/>
      <c r="X220" s="479"/>
      <c r="Y220" s="479"/>
      <c r="Z220" s="479"/>
      <c r="AA220" s="479"/>
      <c r="AB220" s="479"/>
      <c r="AG220" s="30"/>
      <c r="AH220" s="30"/>
    </row>
    <row r="221" spans="2:34" ht="12.75" customHeight="1" x14ac:dyDescent="0.25">
      <c r="B221" s="716"/>
      <c r="C221" s="717"/>
      <c r="D221" s="717"/>
      <c r="E221" s="717"/>
      <c r="F221" s="717"/>
      <c r="G221" s="717"/>
      <c r="H221" s="717"/>
      <c r="I221" s="717"/>
      <c r="J221" s="97"/>
      <c r="K221" s="98"/>
      <c r="L221" s="98"/>
      <c r="M221" s="98"/>
      <c r="N221" s="98"/>
      <c r="X221" s="479"/>
      <c r="Y221" s="479"/>
      <c r="Z221" s="479"/>
      <c r="AA221" s="479"/>
      <c r="AB221" s="479"/>
    </row>
    <row r="222" spans="2:34" ht="12.75" customHeight="1" x14ac:dyDescent="0.25">
      <c r="B222" s="716"/>
      <c r="C222" s="717"/>
      <c r="D222" s="717"/>
      <c r="E222" s="717"/>
      <c r="F222" s="717"/>
      <c r="G222" s="717"/>
      <c r="H222" s="717"/>
      <c r="I222" s="717"/>
      <c r="J222" s="97"/>
      <c r="K222" s="98"/>
      <c r="L222" s="98"/>
      <c r="M222" s="98"/>
      <c r="N222" s="98"/>
      <c r="X222" s="479"/>
      <c r="Y222" s="479"/>
      <c r="Z222" s="479"/>
      <c r="AA222" s="479"/>
      <c r="AB222" s="479"/>
    </row>
    <row r="223" spans="2:34" ht="12.75" customHeight="1" x14ac:dyDescent="0.25">
      <c r="B223" s="716"/>
      <c r="C223" s="717"/>
      <c r="D223" s="717"/>
      <c r="E223" s="717"/>
      <c r="F223" s="717"/>
      <c r="G223" s="717"/>
      <c r="H223" s="717"/>
      <c r="I223" s="717"/>
      <c r="J223" s="97"/>
      <c r="K223" s="98"/>
      <c r="L223" s="98"/>
      <c r="M223" s="98"/>
      <c r="N223" s="98"/>
      <c r="X223" s="479"/>
      <c r="Y223" s="479"/>
      <c r="Z223" s="479"/>
      <c r="AA223" s="479"/>
      <c r="AB223" s="479"/>
    </row>
    <row r="224" spans="2:34" ht="12.75" customHeight="1" x14ac:dyDescent="0.25">
      <c r="B224" s="716"/>
      <c r="C224" s="717"/>
      <c r="D224" s="717"/>
      <c r="E224" s="717"/>
      <c r="F224" s="717"/>
      <c r="G224" s="717"/>
      <c r="H224" s="717"/>
      <c r="I224" s="717"/>
      <c r="J224" s="97"/>
      <c r="K224" s="98"/>
      <c r="L224" s="98"/>
      <c r="M224" s="98"/>
      <c r="N224" s="98"/>
      <c r="X224" s="479"/>
      <c r="Y224" s="479"/>
      <c r="Z224" s="479"/>
      <c r="AA224" s="479"/>
      <c r="AB224" s="479"/>
    </row>
    <row r="225" spans="2:46" ht="12.75" customHeight="1" x14ac:dyDescent="0.25">
      <c r="B225" s="716"/>
      <c r="C225" s="717"/>
      <c r="D225" s="717"/>
      <c r="E225" s="717"/>
      <c r="F225" s="717"/>
      <c r="G225" s="717"/>
      <c r="H225" s="717"/>
      <c r="I225" s="717"/>
      <c r="J225" s="97"/>
      <c r="K225" s="98"/>
      <c r="L225" s="98"/>
      <c r="M225" s="98"/>
      <c r="N225" s="98"/>
      <c r="X225" s="479"/>
      <c r="Y225" s="479"/>
      <c r="Z225" s="479"/>
      <c r="AA225" s="479"/>
      <c r="AB225" s="479"/>
    </row>
    <row r="226" spans="2:46" ht="12.75" customHeight="1" x14ac:dyDescent="0.25">
      <c r="B226" s="716"/>
      <c r="C226" s="717"/>
      <c r="D226" s="717"/>
      <c r="E226" s="717"/>
      <c r="F226" s="717"/>
      <c r="G226" s="717"/>
      <c r="H226" s="717"/>
      <c r="I226" s="717"/>
      <c r="J226" s="92"/>
      <c r="K226" s="93"/>
      <c r="L226" s="93"/>
      <c r="M226" s="93"/>
      <c r="N226" s="93"/>
      <c r="X226" s="479"/>
      <c r="Y226" s="479"/>
      <c r="Z226" s="479"/>
      <c r="AA226" s="479"/>
      <c r="AB226" s="479"/>
    </row>
    <row r="227" spans="2:46" ht="12.75" customHeight="1" x14ac:dyDescent="0.25">
      <c r="B227" s="716"/>
      <c r="C227" s="717"/>
      <c r="D227" s="717"/>
      <c r="E227" s="717"/>
      <c r="F227" s="717"/>
      <c r="G227" s="717"/>
      <c r="H227" s="717"/>
      <c r="I227" s="717"/>
      <c r="J227" s="92"/>
      <c r="K227" s="93"/>
      <c r="L227" s="93"/>
      <c r="M227" s="93"/>
      <c r="N227" s="93"/>
      <c r="X227" s="479"/>
      <c r="Y227" s="479"/>
      <c r="Z227" s="479"/>
      <c r="AA227" s="479"/>
      <c r="AB227" s="479"/>
    </row>
    <row r="228" spans="2:46" ht="12.75" customHeight="1" x14ac:dyDescent="0.25">
      <c r="B228" s="716"/>
      <c r="C228" s="717"/>
      <c r="D228" s="717"/>
      <c r="E228" s="717"/>
      <c r="F228" s="717"/>
      <c r="G228" s="717"/>
      <c r="H228" s="717"/>
      <c r="I228" s="717"/>
      <c r="J228" s="92"/>
      <c r="K228" s="93"/>
      <c r="L228" s="93"/>
      <c r="M228" s="93"/>
      <c r="N228" s="93"/>
      <c r="X228" s="479"/>
      <c r="Y228" s="479"/>
      <c r="Z228" s="479"/>
      <c r="AA228" s="479"/>
      <c r="AB228" s="479"/>
    </row>
    <row r="229" spans="2:46" ht="15" customHeight="1" x14ac:dyDescent="0.25">
      <c r="B229" s="718"/>
      <c r="C229" s="719"/>
      <c r="D229" s="719"/>
      <c r="E229" s="719"/>
      <c r="F229" s="719"/>
      <c r="G229" s="719"/>
      <c r="H229" s="719"/>
      <c r="I229" s="719"/>
      <c r="J229" s="92"/>
      <c r="K229" s="93"/>
      <c r="L229" s="93"/>
      <c r="M229" s="93"/>
      <c r="N229" s="93"/>
      <c r="X229" s="479"/>
      <c r="Y229" s="479"/>
      <c r="Z229" s="479"/>
      <c r="AA229" s="479"/>
      <c r="AB229" s="479"/>
    </row>
    <row r="230" spans="2:46" x14ac:dyDescent="0.25">
      <c r="P230" s="41"/>
      <c r="X230" s="479"/>
      <c r="Y230" s="479"/>
      <c r="Z230" s="479"/>
      <c r="AA230" s="479"/>
      <c r="AB230" s="479"/>
    </row>
    <row r="231" spans="2:46" ht="15" customHeight="1" x14ac:dyDescent="0.25">
      <c r="B231" s="26" t="s">
        <v>137</v>
      </c>
      <c r="M231" s="26"/>
      <c r="P231" s="26" t="s">
        <v>108</v>
      </c>
      <c r="X231" s="479"/>
      <c r="Y231" s="479"/>
      <c r="Z231" s="479"/>
      <c r="AA231" s="479"/>
      <c r="AB231" s="479"/>
    </row>
    <row r="232" spans="2:46" ht="19.5" customHeight="1" x14ac:dyDescent="0.25">
      <c r="B232" s="491" t="s">
        <v>110</v>
      </c>
      <c r="C232" s="491"/>
      <c r="D232" s="491"/>
      <c r="E232" s="491"/>
      <c r="F232" s="491"/>
      <c r="G232" s="491"/>
      <c r="H232" s="491"/>
      <c r="I232" s="491"/>
      <c r="P232" s="504" t="s">
        <v>109</v>
      </c>
      <c r="Q232" s="505"/>
      <c r="R232" s="505"/>
      <c r="S232" s="505"/>
      <c r="T232" s="505"/>
      <c r="U232" s="505"/>
      <c r="V232" s="505"/>
      <c r="W232" s="517"/>
      <c r="X232" s="479"/>
      <c r="Y232" s="479"/>
      <c r="Z232" s="479"/>
      <c r="AA232" s="479"/>
      <c r="AB232" s="479"/>
    </row>
    <row r="233" spans="2:46" ht="19.5" customHeight="1" x14ac:dyDescent="0.25">
      <c r="B233" s="490"/>
      <c r="C233" s="490"/>
      <c r="D233" s="490"/>
      <c r="E233" s="490"/>
      <c r="F233" s="490"/>
      <c r="G233" s="490"/>
      <c r="H233" s="490"/>
      <c r="I233" s="490"/>
      <c r="O233" s="49"/>
      <c r="P233" s="483"/>
      <c r="Q233" s="484"/>
      <c r="R233" s="484"/>
      <c r="S233" s="484"/>
      <c r="T233" s="484"/>
      <c r="U233" s="484"/>
      <c r="V233" s="484"/>
      <c r="W233" s="485"/>
      <c r="X233" s="479"/>
      <c r="Y233" s="479"/>
      <c r="Z233" s="479"/>
      <c r="AA233" s="479"/>
      <c r="AB233" s="479"/>
    </row>
    <row r="234" spans="2:46" ht="19.5" customHeight="1" x14ac:dyDescent="0.25">
      <c r="B234" s="490"/>
      <c r="C234" s="490"/>
      <c r="D234" s="490"/>
      <c r="E234" s="490"/>
      <c r="F234" s="490"/>
      <c r="G234" s="490"/>
      <c r="H234" s="490"/>
      <c r="I234" s="490"/>
      <c r="P234" s="483"/>
      <c r="Q234" s="484"/>
      <c r="R234" s="484"/>
      <c r="S234" s="484"/>
      <c r="T234" s="484"/>
      <c r="U234" s="484"/>
      <c r="V234" s="484"/>
      <c r="W234" s="485"/>
      <c r="X234" s="479"/>
      <c r="Y234" s="479"/>
      <c r="Z234" s="479"/>
      <c r="AA234" s="479"/>
      <c r="AB234" s="479"/>
    </row>
    <row r="235" spans="2:46" ht="19.5" customHeight="1" x14ac:dyDescent="0.25">
      <c r="B235" s="507"/>
      <c r="C235" s="508"/>
      <c r="D235" s="508"/>
      <c r="E235" s="508"/>
      <c r="F235" s="508"/>
      <c r="G235" s="508"/>
      <c r="H235" s="508"/>
      <c r="I235" s="509"/>
      <c r="P235" s="483"/>
      <c r="Q235" s="484"/>
      <c r="R235" s="484"/>
      <c r="S235" s="484"/>
      <c r="T235" s="484"/>
      <c r="U235" s="484"/>
      <c r="V235" s="484"/>
      <c r="W235" s="485"/>
      <c r="X235" s="479"/>
      <c r="Y235" s="479"/>
      <c r="Z235" s="479"/>
      <c r="AA235" s="479"/>
      <c r="AB235" s="479"/>
    </row>
    <row r="236" spans="2:46" ht="19.5" customHeight="1" x14ac:dyDescent="0.25">
      <c r="B236" s="26"/>
      <c r="P236" s="34"/>
      <c r="Q236" s="34"/>
      <c r="R236" s="34"/>
      <c r="S236" s="34"/>
      <c r="T236" s="34"/>
      <c r="U236" s="34"/>
      <c r="X236" s="479"/>
      <c r="Y236" s="479"/>
      <c r="Z236" s="479"/>
      <c r="AA236" s="479"/>
      <c r="AB236" s="479"/>
    </row>
    <row r="237" spans="2:46" x14ac:dyDescent="0.25">
      <c r="P237" s="41"/>
      <c r="X237" s="479"/>
      <c r="Y237" s="479"/>
      <c r="Z237" s="479"/>
      <c r="AA237" s="479"/>
      <c r="AB237" s="479"/>
    </row>
    <row r="238" spans="2:46" ht="19.5" customHeight="1" x14ac:dyDescent="0.25">
      <c r="B238" s="26"/>
      <c r="H238" s="26"/>
      <c r="R238" s="31"/>
      <c r="U238" s="75"/>
      <c r="X238" s="479"/>
      <c r="Y238" s="479"/>
      <c r="Z238" s="479"/>
      <c r="AA238" s="479"/>
      <c r="AB238" s="479"/>
    </row>
    <row r="239" spans="2:46" ht="19.5" customHeight="1" x14ac:dyDescent="0.25">
      <c r="B239" s="26"/>
      <c r="H239" s="26"/>
      <c r="P239" s="610" t="s">
        <v>607</v>
      </c>
      <c r="Q239" s="611"/>
      <c r="R239" s="611"/>
      <c r="S239" s="611"/>
      <c r="T239" s="611"/>
      <c r="U239" s="611"/>
      <c r="V239" s="611"/>
      <c r="W239" s="612"/>
      <c r="X239" s="72"/>
      <c r="Y239" s="72"/>
      <c r="Z239" s="72"/>
      <c r="AA239" s="72"/>
      <c r="AB239" s="72"/>
    </row>
    <row r="240" spans="2:46" ht="21" customHeight="1" x14ac:dyDescent="0.25">
      <c r="M240" s="41"/>
      <c r="P240" s="613"/>
      <c r="Q240" s="614"/>
      <c r="R240" s="614"/>
      <c r="S240" s="614"/>
      <c r="T240" s="614"/>
      <c r="U240" s="614"/>
      <c r="V240" s="614"/>
      <c r="W240" s="615"/>
      <c r="X240" s="26"/>
      <c r="Y240" s="26"/>
      <c r="Z240" s="26"/>
      <c r="AA240" s="26"/>
      <c r="AB240" s="26"/>
      <c r="AC240" s="26"/>
      <c r="AD240" s="26"/>
      <c r="AE240" s="26"/>
      <c r="AF240" s="26"/>
      <c r="AG240" s="26"/>
      <c r="AH240" s="53"/>
      <c r="AI240" s="53"/>
      <c r="AJ240" s="53"/>
      <c r="AK240" s="53"/>
      <c r="AL240" s="53"/>
      <c r="AM240" s="53"/>
      <c r="AN240" s="53"/>
      <c r="AO240" s="53"/>
      <c r="AP240" s="53"/>
      <c r="AQ240" s="53"/>
      <c r="AR240" s="53"/>
      <c r="AS240" s="53"/>
      <c r="AT240" s="52"/>
    </row>
    <row r="241" spans="2:46" ht="51" customHeight="1" x14ac:dyDescent="0.25">
      <c r="B241" s="711" t="s">
        <v>880</v>
      </c>
      <c r="C241" s="712"/>
      <c r="D241" s="712"/>
      <c r="E241" s="712"/>
      <c r="F241" s="712"/>
      <c r="G241" s="712"/>
      <c r="H241" s="712"/>
      <c r="I241" s="713"/>
      <c r="P241" s="606" t="str">
        <f>"Leverantören intygar att avropssvaret är giltigt minst den tid som avropande organisation angett ovan. "&amp;CHAR(10)&amp;"("&amp;TEXT(D34,"ÅÅÅÅ-MM-DD")&amp;")"</f>
        <v>Leverantören intygar att avropssvaret är giltigt minst den tid som avropande organisation angett ovan. 
(1900-01-00)</v>
      </c>
      <c r="Q241" s="606"/>
      <c r="R241" s="606"/>
      <c r="S241" s="606"/>
      <c r="T241" s="606"/>
      <c r="U241" s="606"/>
      <c r="V241" s="606"/>
      <c r="W241" s="606"/>
      <c r="X241" s="26"/>
      <c r="Y241" s="26"/>
      <c r="Z241" s="26"/>
      <c r="AA241" s="26"/>
      <c r="AB241" s="26"/>
      <c r="AC241" s="26"/>
      <c r="AD241" s="26"/>
      <c r="AE241" s="26"/>
      <c r="AF241" s="26"/>
      <c r="AG241" s="26"/>
      <c r="AH241" s="53"/>
      <c r="AI241" s="53"/>
      <c r="AJ241" s="53"/>
      <c r="AK241" s="53"/>
      <c r="AL241" s="53"/>
      <c r="AM241" s="53"/>
      <c r="AN241" s="53"/>
      <c r="AO241" s="53"/>
      <c r="AP241" s="53"/>
      <c r="AQ241" s="53"/>
      <c r="AR241" s="53"/>
      <c r="AS241" s="53"/>
      <c r="AT241" s="52"/>
    </row>
    <row r="242" spans="2:46" ht="24.75" customHeight="1" x14ac:dyDescent="0.25">
      <c r="B242" s="76"/>
      <c r="P242" s="504" t="s">
        <v>708</v>
      </c>
      <c r="Q242" s="505"/>
      <c r="R242" s="505"/>
      <c r="S242" s="505"/>
      <c r="T242" s="505"/>
      <c r="U242" s="505"/>
      <c r="V242" s="505"/>
      <c r="W242" s="506"/>
      <c r="X242" s="26"/>
      <c r="Y242" s="26"/>
      <c r="Z242" s="26"/>
      <c r="AA242" s="26"/>
      <c r="AB242" s="26"/>
      <c r="AC242" s="26"/>
      <c r="AD242" s="26"/>
      <c r="AE242" s="26"/>
      <c r="AF242" s="26"/>
      <c r="AG242" s="26"/>
      <c r="AH242" s="53"/>
      <c r="AI242" s="53"/>
      <c r="AJ242" s="53"/>
      <c r="AK242" s="53"/>
      <c r="AL242" s="53"/>
      <c r="AM242" s="53"/>
      <c r="AN242" s="53"/>
      <c r="AO242" s="53"/>
      <c r="AP242" s="53"/>
      <c r="AQ242" s="53"/>
      <c r="AR242" s="53"/>
      <c r="AS242" s="53"/>
      <c r="AT242" s="52"/>
    </row>
    <row r="243" spans="2:46" ht="21.75" customHeight="1" x14ac:dyDescent="0.25">
      <c r="B243" s="29"/>
      <c r="C243" s="29"/>
      <c r="D243" s="29"/>
      <c r="E243" s="29"/>
      <c r="F243" s="29"/>
      <c r="G243" s="29"/>
      <c r="H243" s="29"/>
      <c r="I243" s="29"/>
      <c r="J243" s="29"/>
      <c r="K243" s="29"/>
      <c r="L243" s="29"/>
      <c r="M243" s="29"/>
      <c r="P243" s="483"/>
      <c r="Q243" s="484"/>
      <c r="R243" s="484"/>
      <c r="S243" s="484"/>
      <c r="T243" s="484"/>
      <c r="U243" s="484"/>
      <c r="V243" s="484"/>
      <c r="W243" s="485"/>
      <c r="X243" s="35"/>
      <c r="Y243" s="35"/>
      <c r="Z243" s="35"/>
      <c r="AA243" s="35"/>
      <c r="AB243" s="35"/>
      <c r="AC243" s="35"/>
      <c r="AD243" s="35"/>
      <c r="AE243" s="35"/>
      <c r="AF243" s="35"/>
      <c r="AG243" s="35"/>
      <c r="AH243" s="52" t="b">
        <f>IF(P243=0,TRUE,FALSE)</f>
        <v>1</v>
      </c>
      <c r="AI243" s="54"/>
      <c r="AJ243" s="55"/>
      <c r="AK243" s="52"/>
      <c r="AL243" s="52"/>
      <c r="AM243" s="52"/>
      <c r="AN243" s="52"/>
      <c r="AO243" s="52"/>
      <c r="AP243" s="52"/>
      <c r="AQ243" s="52"/>
      <c r="AR243" s="52"/>
      <c r="AS243" s="52"/>
      <c r="AT243" s="52"/>
    </row>
    <row r="244" spans="2:46" ht="7.5" customHeight="1" x14ac:dyDescent="0.25">
      <c r="B244" s="29"/>
      <c r="C244" s="29"/>
      <c r="D244" s="29"/>
      <c r="E244" s="29"/>
      <c r="F244" s="29"/>
      <c r="G244" s="29"/>
      <c r="H244" s="29"/>
      <c r="I244" s="29"/>
      <c r="J244" s="29"/>
      <c r="K244" s="29"/>
      <c r="L244" s="29"/>
      <c r="M244" s="29"/>
      <c r="P244" s="36"/>
      <c r="Q244" s="36"/>
      <c r="R244" s="36"/>
      <c r="S244" s="36"/>
      <c r="T244" s="36"/>
      <c r="X244" s="37"/>
      <c r="Y244" s="37"/>
      <c r="Z244" s="37"/>
      <c r="AA244" s="37"/>
      <c r="AB244" s="37"/>
      <c r="AC244" s="37"/>
      <c r="AD244" s="37"/>
      <c r="AE244" s="37"/>
      <c r="AF244" s="37"/>
      <c r="AG244" s="37"/>
      <c r="AH244" s="56"/>
      <c r="AI244" s="56"/>
      <c r="AJ244" s="55"/>
      <c r="AK244" s="52"/>
      <c r="AL244" s="52"/>
      <c r="AM244" s="52"/>
      <c r="AN244" s="52"/>
      <c r="AO244" s="52"/>
      <c r="AP244" s="52"/>
      <c r="AQ244" s="52"/>
      <c r="AR244" s="52"/>
      <c r="AS244" s="52"/>
      <c r="AT244" s="52"/>
    </row>
    <row r="245" spans="2:46" ht="24.75" customHeight="1" x14ac:dyDescent="0.25">
      <c r="B245" s="29"/>
      <c r="C245" s="29"/>
      <c r="D245" s="29"/>
      <c r="E245" s="29"/>
      <c r="F245" s="29"/>
      <c r="G245" s="29"/>
      <c r="H245" s="29"/>
      <c r="I245" s="29"/>
      <c r="J245" s="29"/>
      <c r="K245" s="29"/>
      <c r="L245" s="29"/>
      <c r="M245" s="29"/>
      <c r="P245" s="603" t="s">
        <v>709</v>
      </c>
      <c r="Q245" s="604"/>
      <c r="R245" s="604"/>
      <c r="S245" s="604"/>
      <c r="T245" s="604"/>
      <c r="U245" s="604"/>
      <c r="V245" s="604"/>
      <c r="W245" s="605"/>
      <c r="X245" s="36"/>
      <c r="Y245" s="36"/>
      <c r="Z245" s="36"/>
      <c r="AA245" s="36"/>
      <c r="AB245" s="36"/>
      <c r="AC245" s="36"/>
      <c r="AD245" s="36"/>
      <c r="AE245" s="36"/>
      <c r="AF245" s="36"/>
      <c r="AG245" s="36"/>
      <c r="AH245" s="55"/>
      <c r="AI245" s="55"/>
      <c r="AJ245" s="55"/>
      <c r="AK245" s="52"/>
      <c r="AL245" s="52"/>
      <c r="AM245" s="52"/>
      <c r="AN245" s="52"/>
      <c r="AO245" s="52"/>
      <c r="AP245" s="52"/>
      <c r="AQ245" s="52"/>
      <c r="AR245" s="52"/>
      <c r="AS245" s="52"/>
      <c r="AT245" s="52"/>
    </row>
    <row r="246" spans="2:46" ht="14.25" customHeight="1" x14ac:dyDescent="0.25">
      <c r="B246" s="42"/>
      <c r="C246" s="42"/>
      <c r="D246" s="42"/>
      <c r="P246" s="597"/>
      <c r="Q246" s="598"/>
      <c r="R246" s="598"/>
      <c r="S246" s="598"/>
      <c r="T246" s="598"/>
      <c r="U246" s="598"/>
      <c r="V246" s="598"/>
      <c r="W246" s="599"/>
      <c r="X246" s="35"/>
      <c r="Y246" s="35"/>
      <c r="Z246" s="35"/>
      <c r="AA246" s="35"/>
      <c r="AB246" s="35"/>
      <c r="AC246" s="35"/>
      <c r="AD246" s="35"/>
      <c r="AE246" s="35"/>
      <c r="AF246" s="35"/>
      <c r="AG246" s="35"/>
      <c r="AH246" s="54"/>
      <c r="AI246" s="54"/>
      <c r="AJ246" s="55"/>
      <c r="AK246" s="52"/>
      <c r="AL246" s="52"/>
      <c r="AM246" s="52"/>
      <c r="AN246" s="52"/>
      <c r="AO246" s="52"/>
      <c r="AP246" s="52"/>
      <c r="AQ246" s="52"/>
      <c r="AR246" s="52"/>
      <c r="AS246" s="52"/>
      <c r="AT246" s="52"/>
    </row>
    <row r="247" spans="2:46" ht="26.25" customHeight="1" x14ac:dyDescent="0.25">
      <c r="B247" s="42"/>
      <c r="C247" s="42"/>
      <c r="D247" s="42"/>
      <c r="F247" s="41"/>
      <c r="P247" s="600"/>
      <c r="Q247" s="601"/>
      <c r="R247" s="601"/>
      <c r="S247" s="601"/>
      <c r="T247" s="601"/>
      <c r="U247" s="601"/>
      <c r="V247" s="601"/>
      <c r="W247" s="602"/>
      <c r="X247" s="37"/>
      <c r="Y247" s="37"/>
      <c r="Z247" s="37"/>
      <c r="AA247" s="37"/>
      <c r="AB247" s="37"/>
      <c r="AC247" s="37"/>
      <c r="AD247" s="37"/>
      <c r="AE247" s="37"/>
      <c r="AF247" s="37"/>
      <c r="AG247" s="37"/>
      <c r="AH247" s="52" t="b">
        <f>IF(P246=0,TRUE,FALSE)</f>
        <v>1</v>
      </c>
      <c r="AI247" s="56"/>
      <c r="AJ247" s="55"/>
      <c r="AK247" s="52"/>
      <c r="AL247" s="52"/>
      <c r="AM247" s="52"/>
      <c r="AN247" s="52"/>
      <c r="AO247" s="52"/>
      <c r="AP247" s="52"/>
      <c r="AQ247" s="52"/>
      <c r="AR247" s="52"/>
      <c r="AS247" s="52"/>
      <c r="AT247" s="52"/>
    </row>
    <row r="248" spans="2:46" ht="42.75" customHeight="1" x14ac:dyDescent="0.25">
      <c r="F248" s="41"/>
      <c r="R248" s="37"/>
      <c r="X248" s="37"/>
      <c r="Y248" s="37"/>
      <c r="Z248" s="37"/>
      <c r="AA248" s="37"/>
      <c r="AB248" s="37"/>
      <c r="AC248" s="37"/>
      <c r="AD248" s="37"/>
      <c r="AE248" s="37"/>
      <c r="AF248" s="37"/>
      <c r="AG248" s="37"/>
      <c r="AH248" s="56"/>
      <c r="AI248" s="56"/>
      <c r="AJ248" s="55"/>
      <c r="AK248" s="52"/>
      <c r="AL248" s="52"/>
      <c r="AM248" s="52"/>
      <c r="AN248" s="52"/>
      <c r="AO248" s="52"/>
      <c r="AP248" s="52"/>
      <c r="AQ248" s="52"/>
      <c r="AR248" s="52"/>
      <c r="AS248" s="52"/>
      <c r="AT248" s="52"/>
    </row>
    <row r="249" spans="2:46" ht="42.75" customHeight="1" x14ac:dyDescent="0.25">
      <c r="T249" s="596" t="str">
        <f>IF(LarmStatus,"Minst ett av de obligatoriska kraven är inte ifyllda eller besvarde med Nej","")</f>
        <v>Minst ett av de obligatoriska kraven är inte ifyllda eller besvarde med Nej</v>
      </c>
      <c r="U249" s="596"/>
      <c r="V249" s="596"/>
      <c r="W249" s="596"/>
      <c r="X249" s="41"/>
      <c r="AH249" s="52"/>
      <c r="AI249" s="52"/>
      <c r="AJ249" s="52"/>
      <c r="AK249" s="52"/>
      <c r="AL249" s="52"/>
      <c r="AM249" s="52"/>
      <c r="AN249" s="52"/>
      <c r="AO249" s="52"/>
      <c r="AP249" s="52"/>
      <c r="AQ249" s="52"/>
      <c r="AR249" s="52"/>
      <c r="AS249" s="52"/>
      <c r="AT249" s="52"/>
    </row>
    <row r="250" spans="2:46" ht="7.5" customHeight="1" x14ac:dyDescent="0.25">
      <c r="AH250" s="52"/>
      <c r="AI250" s="52"/>
      <c r="AJ250" s="52"/>
      <c r="AK250" s="52"/>
      <c r="AL250" s="52"/>
      <c r="AM250" s="52"/>
      <c r="AN250" s="52"/>
      <c r="AO250" s="52"/>
      <c r="AP250" s="52"/>
      <c r="AQ250" s="52"/>
      <c r="AR250" s="52"/>
      <c r="AS250" s="52"/>
      <c r="AT250" s="52"/>
    </row>
    <row r="251" spans="2:46" ht="7.5" customHeight="1" x14ac:dyDescent="0.25">
      <c r="AH251" s="52"/>
      <c r="AI251" s="52"/>
      <c r="AJ251" s="52"/>
      <c r="AK251" s="52"/>
      <c r="AL251" s="52"/>
      <c r="AM251" s="52"/>
      <c r="AN251" s="52"/>
      <c r="AO251" s="52"/>
      <c r="AP251" s="52"/>
      <c r="AQ251" s="52"/>
      <c r="AR251" s="52"/>
      <c r="AS251" s="52"/>
      <c r="AT251" s="52"/>
    </row>
    <row r="252" spans="2:46" ht="20.25" customHeight="1" x14ac:dyDescent="0.25">
      <c r="AH252" s="52"/>
      <c r="AI252" s="52"/>
      <c r="AJ252" s="52"/>
      <c r="AK252" s="52"/>
      <c r="AL252" s="52"/>
      <c r="AM252" s="52"/>
      <c r="AN252" s="52"/>
      <c r="AO252" s="52"/>
      <c r="AP252" s="52"/>
      <c r="AQ252" s="52"/>
      <c r="AR252" s="52"/>
      <c r="AS252" s="52"/>
      <c r="AT252" s="52"/>
    </row>
    <row r="253" spans="2:46" ht="17.25" customHeight="1" x14ac:dyDescent="0.25">
      <c r="AH253" s="52"/>
      <c r="AI253" s="52"/>
      <c r="AJ253" s="52"/>
      <c r="AK253" s="52"/>
      <c r="AL253" s="52"/>
      <c r="AM253" s="52"/>
      <c r="AN253" s="52"/>
      <c r="AO253" s="52"/>
      <c r="AP253" s="52"/>
      <c r="AQ253" s="52"/>
      <c r="AR253" s="52"/>
      <c r="AS253" s="52"/>
      <c r="AT253" s="52"/>
    </row>
    <row r="254" spans="2:46" ht="17.25" customHeight="1" x14ac:dyDescent="0.25">
      <c r="AH254" s="52"/>
      <c r="AI254" s="52"/>
      <c r="AJ254" s="52"/>
      <c r="AK254" s="52"/>
      <c r="AL254" s="52"/>
      <c r="AM254" s="52"/>
      <c r="AN254" s="52"/>
      <c r="AO254" s="52"/>
      <c r="AP254" s="52"/>
      <c r="AQ254" s="52"/>
      <c r="AR254" s="52"/>
      <c r="AS254" s="52"/>
      <c r="AT254" s="52"/>
    </row>
    <row r="255" spans="2:46" ht="17.25" customHeight="1" x14ac:dyDescent="0.25">
      <c r="AH255" s="52"/>
      <c r="AI255" s="52"/>
      <c r="AJ255" s="52"/>
      <c r="AK255" s="52"/>
      <c r="AL255" s="52"/>
      <c r="AM255" s="52"/>
      <c r="AN255" s="52"/>
      <c r="AO255" s="52"/>
      <c r="AP255" s="52"/>
      <c r="AQ255" s="52"/>
      <c r="AR255" s="52"/>
      <c r="AS255" s="52"/>
      <c r="AT255" s="52"/>
    </row>
    <row r="256" spans="2:46" ht="17.25" customHeight="1" x14ac:dyDescent="0.25">
      <c r="AH256" s="52"/>
      <c r="AI256" s="52"/>
      <c r="AJ256" s="52"/>
      <c r="AK256" s="52"/>
      <c r="AL256" s="52"/>
      <c r="AM256" s="52"/>
      <c r="AN256" s="52"/>
      <c r="AO256" s="52"/>
      <c r="AP256" s="52"/>
      <c r="AQ256" s="52"/>
      <c r="AR256" s="52"/>
      <c r="AS256" s="52"/>
      <c r="AT256" s="52"/>
    </row>
    <row r="257" spans="34:46" ht="17.25" customHeight="1" x14ac:dyDescent="0.25">
      <c r="AH257" s="52"/>
      <c r="AI257" s="52"/>
      <c r="AJ257" s="52"/>
      <c r="AK257" s="52"/>
      <c r="AL257" s="52"/>
      <c r="AM257" s="52"/>
      <c r="AN257" s="52"/>
      <c r="AO257" s="52"/>
      <c r="AP257" s="52"/>
      <c r="AQ257" s="52"/>
      <c r="AR257" s="52"/>
      <c r="AS257" s="52"/>
      <c r="AT257" s="52"/>
    </row>
    <row r="258" spans="34:46" ht="17.25" customHeight="1" x14ac:dyDescent="0.25">
      <c r="AH258" s="52"/>
      <c r="AI258" s="52"/>
      <c r="AJ258" s="52"/>
      <c r="AK258" s="52"/>
      <c r="AL258" s="52"/>
      <c r="AM258" s="52"/>
      <c r="AN258" s="52"/>
      <c r="AO258" s="52"/>
      <c r="AP258" s="52"/>
      <c r="AQ258" s="52"/>
      <c r="AR258" s="52"/>
      <c r="AS258" s="52"/>
      <c r="AT258" s="52"/>
    </row>
    <row r="259" spans="34:46" ht="17.25" customHeight="1" x14ac:dyDescent="0.25">
      <c r="AH259" s="52"/>
      <c r="AI259" s="52"/>
      <c r="AJ259" s="52"/>
      <c r="AK259" s="52"/>
      <c r="AL259" s="52"/>
      <c r="AM259" s="52"/>
      <c r="AN259" s="52"/>
      <c r="AO259" s="52"/>
      <c r="AP259" s="52"/>
      <c r="AQ259" s="52"/>
      <c r="AR259" s="52"/>
      <c r="AS259" s="52"/>
      <c r="AT259" s="52"/>
    </row>
  </sheetData>
  <sheetProtection algorithmName="SHA-512" hashValue="l0nse9d7Knrmtt9a0WsHN6g7lqNfPGEcQ5LdBxsUDkqR1tFezzjUZ6YIhhniRUEai75C8CINZt9sFyrbG2tlAQ==" saltValue="v/DIL9QCO4DjWlAFFxF0dw==" spinCount="100000" sheet="1" selectLockedCells="1"/>
  <dataConsolidate/>
  <mergeCells count="516">
    <mergeCell ref="B6:I6"/>
    <mergeCell ref="J6:O7"/>
    <mergeCell ref="B7:I7"/>
    <mergeCell ref="B8:G8"/>
    <mergeCell ref="H8:I8"/>
    <mergeCell ref="J8:O8"/>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11:D11"/>
    <mergeCell ref="E11:G11"/>
    <mergeCell ref="H11:I11"/>
    <mergeCell ref="P11:S11"/>
    <mergeCell ref="T11:W11"/>
    <mergeCell ref="B12:D12"/>
    <mergeCell ref="E12:G12"/>
    <mergeCell ref="H12:I12"/>
    <mergeCell ref="P12:S12"/>
    <mergeCell ref="T12:U12"/>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20:I24"/>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34:C34"/>
    <mergeCell ref="D34:E34"/>
    <mergeCell ref="G34:H34"/>
    <mergeCell ref="B36:C36"/>
    <mergeCell ref="D36:E36"/>
    <mergeCell ref="G36:H36"/>
    <mergeCell ref="B31:C31"/>
    <mergeCell ref="D31:E31"/>
    <mergeCell ref="G31:I31"/>
    <mergeCell ref="B33:C33"/>
    <mergeCell ref="D33:E33"/>
    <mergeCell ref="G33:I33"/>
    <mergeCell ref="B46:F46"/>
    <mergeCell ref="P46:Q46"/>
    <mergeCell ref="B47:F47"/>
    <mergeCell ref="P47:T47"/>
    <mergeCell ref="B37:C37"/>
    <mergeCell ref="D37:E37"/>
    <mergeCell ref="G37:H37"/>
    <mergeCell ref="B39:E39"/>
    <mergeCell ref="B40:E40"/>
    <mergeCell ref="G39:I39"/>
    <mergeCell ref="G40:I40"/>
    <mergeCell ref="Z49:AQ49"/>
    <mergeCell ref="C50:E50"/>
    <mergeCell ref="F50:K50"/>
    <mergeCell ref="P50:U50"/>
    <mergeCell ref="V50:W50"/>
    <mergeCell ref="X50:Y50"/>
    <mergeCell ref="C48:E48"/>
    <mergeCell ref="F48:K48"/>
    <mergeCell ref="P48:U48"/>
    <mergeCell ref="V48:W48"/>
    <mergeCell ref="X48:Y48"/>
    <mergeCell ref="C49:E49"/>
    <mergeCell ref="F49:K49"/>
    <mergeCell ref="P49:U49"/>
    <mergeCell ref="V49:W49"/>
    <mergeCell ref="X49:Y49"/>
    <mergeCell ref="C51:E51"/>
    <mergeCell ref="F51:K51"/>
    <mergeCell ref="P51:U51"/>
    <mergeCell ref="V51:W51"/>
    <mergeCell ref="X51:Y51"/>
    <mergeCell ref="C52:E52"/>
    <mergeCell ref="F52:K52"/>
    <mergeCell ref="P52:U52"/>
    <mergeCell ref="V52:W52"/>
    <mergeCell ref="X52:Y52"/>
    <mergeCell ref="C53:E53"/>
    <mergeCell ref="F53:K53"/>
    <mergeCell ref="P53:U53"/>
    <mergeCell ref="V53:W53"/>
    <mergeCell ref="X53:Y53"/>
    <mergeCell ref="C54:E54"/>
    <mergeCell ref="F54:K54"/>
    <mergeCell ref="P54:U54"/>
    <mergeCell ref="V54:W54"/>
    <mergeCell ref="X54:Y54"/>
    <mergeCell ref="C55:E55"/>
    <mergeCell ref="F55:K55"/>
    <mergeCell ref="P55:U55"/>
    <mergeCell ref="V55:W55"/>
    <mergeCell ref="X55:Y55"/>
    <mergeCell ref="C56:E56"/>
    <mergeCell ref="F56:K56"/>
    <mergeCell ref="P56:U56"/>
    <mergeCell ref="V56:W56"/>
    <mergeCell ref="X56:Y56"/>
    <mergeCell ref="C57:E57"/>
    <mergeCell ref="F57:K57"/>
    <mergeCell ref="P57:U57"/>
    <mergeCell ref="V57:W57"/>
    <mergeCell ref="X57:Y57"/>
    <mergeCell ref="C58:E58"/>
    <mergeCell ref="F58:K58"/>
    <mergeCell ref="P58:U58"/>
    <mergeCell ref="V58:W58"/>
    <mergeCell ref="X58:Y58"/>
    <mergeCell ref="C59:E59"/>
    <mergeCell ref="F59:K59"/>
    <mergeCell ref="P59:U59"/>
    <mergeCell ref="V59:W59"/>
    <mergeCell ref="X59:Y59"/>
    <mergeCell ref="C60:E60"/>
    <mergeCell ref="F60:K60"/>
    <mergeCell ref="P60:U60"/>
    <mergeCell ref="V60:W60"/>
    <mergeCell ref="X60:Y60"/>
    <mergeCell ref="C61:E61"/>
    <mergeCell ref="F61:K61"/>
    <mergeCell ref="P61:U61"/>
    <mergeCell ref="V61:W61"/>
    <mergeCell ref="X61:Y61"/>
    <mergeCell ref="C62:E62"/>
    <mergeCell ref="F62:K62"/>
    <mergeCell ref="P62:U62"/>
    <mergeCell ref="V62:W62"/>
    <mergeCell ref="X62:Y62"/>
    <mergeCell ref="C63:E63"/>
    <mergeCell ref="F63:K63"/>
    <mergeCell ref="P63:U63"/>
    <mergeCell ref="V63:W63"/>
    <mergeCell ref="X63:Y63"/>
    <mergeCell ref="C64:E64"/>
    <mergeCell ref="F64:K64"/>
    <mergeCell ref="P64:U64"/>
    <mergeCell ref="V64:W64"/>
    <mergeCell ref="X64:Y64"/>
    <mergeCell ref="C65:E65"/>
    <mergeCell ref="F65:K65"/>
    <mergeCell ref="P65:U65"/>
    <mergeCell ref="V65:W65"/>
    <mergeCell ref="X65:Y65"/>
    <mergeCell ref="C66:E66"/>
    <mergeCell ref="F66:K66"/>
    <mergeCell ref="P66:U66"/>
    <mergeCell ref="V66:W66"/>
    <mergeCell ref="X66:Y66"/>
    <mergeCell ref="C67:E67"/>
    <mergeCell ref="F67:K67"/>
    <mergeCell ref="P67:U67"/>
    <mergeCell ref="V67:W67"/>
    <mergeCell ref="X67:Y67"/>
    <mergeCell ref="C68:E68"/>
    <mergeCell ref="F68:K68"/>
    <mergeCell ref="P68:U68"/>
    <mergeCell ref="V68:W68"/>
    <mergeCell ref="X68:Y68"/>
    <mergeCell ref="B82:J82"/>
    <mergeCell ref="B83:J84"/>
    <mergeCell ref="K84:K87"/>
    <mergeCell ref="L84:N86"/>
    <mergeCell ref="B86:F86"/>
    <mergeCell ref="B87:J87"/>
    <mergeCell ref="X70:Y70"/>
    <mergeCell ref="B71:F71"/>
    <mergeCell ref="B73:J73"/>
    <mergeCell ref="B74:J74"/>
    <mergeCell ref="E76:I76"/>
    <mergeCell ref="B78:J78"/>
    <mergeCell ref="B79:D79"/>
    <mergeCell ref="B90:D90"/>
    <mergeCell ref="E90:G90"/>
    <mergeCell ref="H90:N90"/>
    <mergeCell ref="Q90:X90"/>
    <mergeCell ref="B91:D91"/>
    <mergeCell ref="E91:G91"/>
    <mergeCell ref="H91:N91"/>
    <mergeCell ref="Q91:X91"/>
    <mergeCell ref="B88:D88"/>
    <mergeCell ref="E88:G88"/>
    <mergeCell ref="H88:N88"/>
    <mergeCell ref="Q88:X88"/>
    <mergeCell ref="B89:D89"/>
    <mergeCell ref="E89:G89"/>
    <mergeCell ref="H89:N89"/>
    <mergeCell ref="Q89:X89"/>
    <mergeCell ref="B94:D94"/>
    <mergeCell ref="E94:G94"/>
    <mergeCell ref="H94:N94"/>
    <mergeCell ref="Q94:X94"/>
    <mergeCell ref="B95:J95"/>
    <mergeCell ref="B96:D96"/>
    <mergeCell ref="Q96:X96"/>
    <mergeCell ref="B92:D92"/>
    <mergeCell ref="E92:G92"/>
    <mergeCell ref="H92:N92"/>
    <mergeCell ref="Q92:X92"/>
    <mergeCell ref="B93:D93"/>
    <mergeCell ref="E93:G93"/>
    <mergeCell ref="H93:N93"/>
    <mergeCell ref="Q93:X93"/>
    <mergeCell ref="I96:N96"/>
    <mergeCell ref="E96:H96"/>
    <mergeCell ref="B99:D99"/>
    <mergeCell ref="Q99:X99"/>
    <mergeCell ref="B100:D100"/>
    <mergeCell ref="Q100:X100"/>
    <mergeCell ref="B97:D97"/>
    <mergeCell ref="Q97:X97"/>
    <mergeCell ref="B98:D98"/>
    <mergeCell ref="Q98:X98"/>
    <mergeCell ref="I97:N97"/>
    <mergeCell ref="I98:N98"/>
    <mergeCell ref="I99:N99"/>
    <mergeCell ref="I100:N100"/>
    <mergeCell ref="E97:H97"/>
    <mergeCell ref="E98:H98"/>
    <mergeCell ref="E99:H99"/>
    <mergeCell ref="E100:H100"/>
    <mergeCell ref="B103:D103"/>
    <mergeCell ref="Q103:X103"/>
    <mergeCell ref="B104:D104"/>
    <mergeCell ref="Q104:X104"/>
    <mergeCell ref="B101:D101"/>
    <mergeCell ref="Q101:X101"/>
    <mergeCell ref="B102:D102"/>
    <mergeCell ref="Q102:X102"/>
    <mergeCell ref="I101:N101"/>
    <mergeCell ref="I102:N102"/>
    <mergeCell ref="I103:N103"/>
    <mergeCell ref="I104:N104"/>
    <mergeCell ref="E101:H101"/>
    <mergeCell ref="E102:H102"/>
    <mergeCell ref="E103:H103"/>
    <mergeCell ref="E104:H104"/>
    <mergeCell ref="B107:D107"/>
    <mergeCell ref="Q107:X107"/>
    <mergeCell ref="B108:D108"/>
    <mergeCell ref="Q108:X108"/>
    <mergeCell ref="B105:D105"/>
    <mergeCell ref="Q105:X105"/>
    <mergeCell ref="B106:D106"/>
    <mergeCell ref="Q106:X106"/>
    <mergeCell ref="I105:N105"/>
    <mergeCell ref="I106:N106"/>
    <mergeCell ref="I107:N107"/>
    <mergeCell ref="I108:N108"/>
    <mergeCell ref="E105:H105"/>
    <mergeCell ref="E106:H106"/>
    <mergeCell ref="E107:H107"/>
    <mergeCell ref="E108:H108"/>
    <mergeCell ref="B111:D111"/>
    <mergeCell ref="Q111:X111"/>
    <mergeCell ref="B112:D112"/>
    <mergeCell ref="Q112:X112"/>
    <mergeCell ref="B109:D109"/>
    <mergeCell ref="Q109:X109"/>
    <mergeCell ref="B110:D110"/>
    <mergeCell ref="Q110:X110"/>
    <mergeCell ref="I109:N109"/>
    <mergeCell ref="I110:N110"/>
    <mergeCell ref="I111:N111"/>
    <mergeCell ref="I112:N112"/>
    <mergeCell ref="E109:H109"/>
    <mergeCell ref="E110:H110"/>
    <mergeCell ref="E111:H111"/>
    <mergeCell ref="E112:H112"/>
    <mergeCell ref="B113:D113"/>
    <mergeCell ref="Q113:X113"/>
    <mergeCell ref="B114:D114"/>
    <mergeCell ref="Q114:X114"/>
    <mergeCell ref="I113:N113"/>
    <mergeCell ref="I114:N114"/>
    <mergeCell ref="I115:N115"/>
    <mergeCell ref="I116:N116"/>
    <mergeCell ref="E113:H113"/>
    <mergeCell ref="E114:H114"/>
    <mergeCell ref="E115:H115"/>
    <mergeCell ref="E116:H116"/>
    <mergeCell ref="B118:J118"/>
    <mergeCell ref="H125:J125"/>
    <mergeCell ref="L125:N125"/>
    <mergeCell ref="B126:E126"/>
    <mergeCell ref="B127:C127"/>
    <mergeCell ref="D127:K127"/>
    <mergeCell ref="M127:N127"/>
    <mergeCell ref="B115:D115"/>
    <mergeCell ref="Q127:X127"/>
    <mergeCell ref="Q115:X115"/>
    <mergeCell ref="B116:D116"/>
    <mergeCell ref="Q116:X116"/>
    <mergeCell ref="B128:C128"/>
    <mergeCell ref="D128:K128"/>
    <mergeCell ref="M128:N128"/>
    <mergeCell ref="Q128:X128"/>
    <mergeCell ref="B129:C129"/>
    <mergeCell ref="D129:K129"/>
    <mergeCell ref="M129:N129"/>
    <mergeCell ref="Q129:X129"/>
    <mergeCell ref="B132:C132"/>
    <mergeCell ref="D132:K132"/>
    <mergeCell ref="M132:N132"/>
    <mergeCell ref="Q132:X132"/>
    <mergeCell ref="B133:C133"/>
    <mergeCell ref="D133:K133"/>
    <mergeCell ref="M133:N133"/>
    <mergeCell ref="Q133:X133"/>
    <mergeCell ref="B130:C130"/>
    <mergeCell ref="D130:K130"/>
    <mergeCell ref="M130:N130"/>
    <mergeCell ref="Q130:X130"/>
    <mergeCell ref="B131:C131"/>
    <mergeCell ref="D131:K131"/>
    <mergeCell ref="M131:N131"/>
    <mergeCell ref="Q131:X131"/>
    <mergeCell ref="B136:C136"/>
    <mergeCell ref="D136:K136"/>
    <mergeCell ref="M136:N136"/>
    <mergeCell ref="Q136:X136"/>
    <mergeCell ref="B137:C137"/>
    <mergeCell ref="D137:K137"/>
    <mergeCell ref="M137:N137"/>
    <mergeCell ref="Q137:X137"/>
    <mergeCell ref="B134:C134"/>
    <mergeCell ref="D134:K134"/>
    <mergeCell ref="M134:N134"/>
    <mergeCell ref="Q134:X134"/>
    <mergeCell ref="B135:C135"/>
    <mergeCell ref="D135:K135"/>
    <mergeCell ref="M135:N135"/>
    <mergeCell ref="Q135:X135"/>
    <mergeCell ref="B138:C138"/>
    <mergeCell ref="D138:K138"/>
    <mergeCell ref="M138:N138"/>
    <mergeCell ref="Q138:S138"/>
    <mergeCell ref="T138:X138"/>
    <mergeCell ref="B139:C139"/>
    <mergeCell ref="D139:K139"/>
    <mergeCell ref="M139:N139"/>
    <mergeCell ref="Q139:S139"/>
    <mergeCell ref="T139:X139"/>
    <mergeCell ref="B140:C140"/>
    <mergeCell ref="D140:K140"/>
    <mergeCell ref="M140:N140"/>
    <mergeCell ref="Q140:S140"/>
    <mergeCell ref="T140:X140"/>
    <mergeCell ref="B141:C141"/>
    <mergeCell ref="D141:K141"/>
    <mergeCell ref="M141:N141"/>
    <mergeCell ref="Q141:S141"/>
    <mergeCell ref="T141:X141"/>
    <mergeCell ref="B142:C142"/>
    <mergeCell ref="D142:K142"/>
    <mergeCell ref="M142:N142"/>
    <mergeCell ref="Q142:S142"/>
    <mergeCell ref="T142:X142"/>
    <mergeCell ref="B143:C143"/>
    <mergeCell ref="D143:K143"/>
    <mergeCell ref="M143:N143"/>
    <mergeCell ref="Q143:S143"/>
    <mergeCell ref="T143:X143"/>
    <mergeCell ref="B144:C144"/>
    <mergeCell ref="D144:K144"/>
    <mergeCell ref="M144:N144"/>
    <mergeCell ref="Q144:S144"/>
    <mergeCell ref="T144:X144"/>
    <mergeCell ref="B145:C145"/>
    <mergeCell ref="D145:K145"/>
    <mergeCell ref="M145:N145"/>
    <mergeCell ref="Q145:S145"/>
    <mergeCell ref="T145:X145"/>
    <mergeCell ref="B146:C146"/>
    <mergeCell ref="D146:K146"/>
    <mergeCell ref="M146:N146"/>
    <mergeCell ref="Q146:S146"/>
    <mergeCell ref="T146:X146"/>
    <mergeCell ref="B147:C147"/>
    <mergeCell ref="D147:K147"/>
    <mergeCell ref="M147:N147"/>
    <mergeCell ref="Q147:S147"/>
    <mergeCell ref="T147:X147"/>
    <mergeCell ref="B151:C151"/>
    <mergeCell ref="M151:N151"/>
    <mergeCell ref="R151:S151"/>
    <mergeCell ref="T151:U151"/>
    <mergeCell ref="V151:W151"/>
    <mergeCell ref="M152:N152"/>
    <mergeCell ref="B148:C148"/>
    <mergeCell ref="D148:K148"/>
    <mergeCell ref="M148:N148"/>
    <mergeCell ref="Q148:S148"/>
    <mergeCell ref="T148:X148"/>
    <mergeCell ref="M150:N150"/>
    <mergeCell ref="W160:X162"/>
    <mergeCell ref="B161:D161"/>
    <mergeCell ref="S161:T161"/>
    <mergeCell ref="U161:V161"/>
    <mergeCell ref="S162:T162"/>
    <mergeCell ref="U162:V162"/>
    <mergeCell ref="P155:Q157"/>
    <mergeCell ref="R155:R157"/>
    <mergeCell ref="S155:X157"/>
    <mergeCell ref="Q158:Q159"/>
    <mergeCell ref="R158:R159"/>
    <mergeCell ref="S158:T159"/>
    <mergeCell ref="U158:V159"/>
    <mergeCell ref="W158:X159"/>
    <mergeCell ref="S163:T163"/>
    <mergeCell ref="U163:V163"/>
    <mergeCell ref="P166:Q166"/>
    <mergeCell ref="R166:S166"/>
    <mergeCell ref="B167:N169"/>
    <mergeCell ref="R168:S169"/>
    <mergeCell ref="L159:M159"/>
    <mergeCell ref="L160:M160"/>
    <mergeCell ref="S160:T160"/>
    <mergeCell ref="U160:V160"/>
    <mergeCell ref="R178:T179"/>
    <mergeCell ref="S180:T180"/>
    <mergeCell ref="U180:V180"/>
    <mergeCell ref="U181:V181"/>
    <mergeCell ref="B184:F184"/>
    <mergeCell ref="B185:I185"/>
    <mergeCell ref="Z169:AB169"/>
    <mergeCell ref="B174:N174"/>
    <mergeCell ref="S174:T174"/>
    <mergeCell ref="U174:V174"/>
    <mergeCell ref="B175:N181"/>
    <mergeCell ref="U175:V175"/>
    <mergeCell ref="S176:T176"/>
    <mergeCell ref="U176:V176"/>
    <mergeCell ref="S177:T177"/>
    <mergeCell ref="U177:V177"/>
    <mergeCell ref="B187:I187"/>
    <mergeCell ref="P187:S187"/>
    <mergeCell ref="B188:I188"/>
    <mergeCell ref="B189:I189"/>
    <mergeCell ref="X189:AB238"/>
    <mergeCell ref="B190:I190"/>
    <mergeCell ref="B193:I193"/>
    <mergeCell ref="P193:S193"/>
    <mergeCell ref="B194:I194"/>
    <mergeCell ref="B195:I195"/>
    <mergeCell ref="B203:I203"/>
    <mergeCell ref="B204:I204"/>
    <mergeCell ref="B207:I207"/>
    <mergeCell ref="P207:S207"/>
    <mergeCell ref="B208:I208"/>
    <mergeCell ref="B209:I209"/>
    <mergeCell ref="B196:I196"/>
    <mergeCell ref="B199:I199"/>
    <mergeCell ref="P199:S199"/>
    <mergeCell ref="B200:I200"/>
    <mergeCell ref="B201:I201"/>
    <mergeCell ref="B202:I202"/>
    <mergeCell ref="B232:I232"/>
    <mergeCell ref="P232:W232"/>
    <mergeCell ref="B233:I233"/>
    <mergeCell ref="P233:W233"/>
    <mergeCell ref="B234:I234"/>
    <mergeCell ref="P234:W234"/>
    <mergeCell ref="B210:I210"/>
    <mergeCell ref="B213:I213"/>
    <mergeCell ref="B214:I216"/>
    <mergeCell ref="B218:F218"/>
    <mergeCell ref="B219:I219"/>
    <mergeCell ref="B220:I229"/>
    <mergeCell ref="P243:W243"/>
    <mergeCell ref="P245:W245"/>
    <mergeCell ref="P246:W247"/>
    <mergeCell ref="T249:W249"/>
    <mergeCell ref="B235:I235"/>
    <mergeCell ref="P235:W235"/>
    <mergeCell ref="P239:W240"/>
    <mergeCell ref="B241:I241"/>
    <mergeCell ref="P241:W241"/>
    <mergeCell ref="P242:W242"/>
  </mergeCells>
  <conditionalFormatting sqref="B89">
    <cfRule type="expression" dxfId="39" priority="32">
      <formula>$B89=""</formula>
    </cfRule>
  </conditionalFormatting>
  <conditionalFormatting sqref="B91:B94">
    <cfRule type="expression" dxfId="38" priority="13">
      <formula>$B91=""</formula>
    </cfRule>
  </conditionalFormatting>
  <conditionalFormatting sqref="B97:B116">
    <cfRule type="expression" dxfId="37" priority="22">
      <formula>$B97=""</formula>
    </cfRule>
  </conditionalFormatting>
  <conditionalFormatting sqref="B128:D137 B139:D148">
    <cfRule type="expression" dxfId="36" priority="23">
      <formula>$B128=""</formula>
    </cfRule>
  </conditionalFormatting>
  <conditionalFormatting sqref="E97:H116">
    <cfRule type="expression" dxfId="34" priority="7">
      <formula>$B$40="Brandskydd"</formula>
    </cfRule>
  </conditionalFormatting>
  <conditionalFormatting sqref="E89:N89 P89:X89 E91:N94 P91:X94">
    <cfRule type="expression" dxfId="33" priority="10">
      <formula>$B$40&lt;&gt;"Brandskydd"</formula>
    </cfRule>
  </conditionalFormatting>
  <conditionalFormatting sqref="J161">
    <cfRule type="cellIs" dxfId="32" priority="43" stopIfTrue="1" operator="greaterThan">
      <formula>1</formula>
    </cfRule>
    <cfRule type="cellIs" dxfId="31" priority="44" stopIfTrue="1" operator="lessThan">
      <formula>1</formula>
    </cfRule>
  </conditionalFormatting>
  <conditionalFormatting sqref="L138">
    <cfRule type="expression" dxfId="30" priority="20" stopIfTrue="1">
      <formula>OR(UtvarderingsVal="UtFalskt",UtvarderingsVal="Ut2")</formula>
    </cfRule>
  </conditionalFormatting>
  <conditionalFormatting sqref="L150:L151 P151:Q151">
    <cfRule type="expression" dxfId="28" priority="36">
      <formula>$C$80="Ut2"</formula>
    </cfRule>
  </conditionalFormatting>
  <conditionalFormatting sqref="L151">
    <cfRule type="expression" dxfId="27" priority="29">
      <formula>UtvarderingsVal="Alt3"</formula>
    </cfRule>
  </conditionalFormatting>
  <conditionalFormatting sqref="L128:N137 L139:N148">
    <cfRule type="expression" dxfId="26" priority="35">
      <formula>$B128=""</formula>
    </cfRule>
  </conditionalFormatting>
  <conditionalFormatting sqref="M150:N151 T151:V151">
    <cfRule type="expression" dxfId="24" priority="37">
      <formula>$C$80="Ut1"</formula>
    </cfRule>
  </conditionalFormatting>
  <conditionalFormatting sqref="M151:N151">
    <cfRule type="expression" dxfId="23" priority="27">
      <formula>UtvarderingsVal="Alt2"</formula>
    </cfRule>
  </conditionalFormatting>
  <conditionalFormatting sqref="P139:P148">
    <cfRule type="expression" dxfId="21" priority="14">
      <formula>$M139&lt;&gt;""</formula>
    </cfRule>
  </conditionalFormatting>
  <conditionalFormatting sqref="P49:W68">
    <cfRule type="expression" dxfId="20" priority="38">
      <formula>$C49&lt;&gt;ValVarTja</formula>
    </cfRule>
  </conditionalFormatting>
  <conditionalFormatting sqref="P243:W243 P246:W247">
    <cfRule type="expression" dxfId="19" priority="48" stopIfTrue="1">
      <formula>#REF!="Ja"</formula>
    </cfRule>
  </conditionalFormatting>
  <conditionalFormatting sqref="P97:X116">
    <cfRule type="expression" dxfId="18" priority="24">
      <formula>OR($B97="Välj vara/tjänst",$B97="")</formula>
    </cfRule>
  </conditionalFormatting>
  <conditionalFormatting sqref="P128:X137 P139:Q148 T139:T148">
    <cfRule type="expression" dxfId="17" priority="49" stopIfTrue="1">
      <formula>IF(AND(K128="Ska-krav",P128="Nej"),TRUE,FALSE)</formula>
    </cfRule>
  </conditionalFormatting>
  <conditionalFormatting sqref="P128:X137">
    <cfRule type="expression" dxfId="16" priority="25">
      <formula>OR($B128="Välj vara/Tjänst",$B128="",$D128="")</formula>
    </cfRule>
  </conditionalFormatting>
  <conditionalFormatting sqref="Q151">
    <cfRule type="expression" dxfId="15" priority="28">
      <formula>UtvarderingsVal="Alt3"</formula>
    </cfRule>
  </conditionalFormatting>
  <conditionalFormatting sqref="S17:W17">
    <cfRule type="expression" dxfId="14" priority="9" stopIfTrue="1">
      <formula>$P$17="Nej"</formula>
    </cfRule>
  </conditionalFormatting>
  <conditionalFormatting sqref="T187 T193 T199">
    <cfRule type="expression" dxfId="13" priority="42" stopIfTrue="1">
      <formula>AG187</formula>
    </cfRule>
  </conditionalFormatting>
  <conditionalFormatting sqref="T187">
    <cfRule type="cellIs" dxfId="12" priority="41" stopIfTrue="1" operator="equal">
      <formula>"Nej"</formula>
    </cfRule>
  </conditionalFormatting>
  <conditionalFormatting sqref="T193">
    <cfRule type="cellIs" dxfId="11" priority="40" stopIfTrue="1" operator="equal">
      <formula>"Nej"</formula>
    </cfRule>
  </conditionalFormatting>
  <conditionalFormatting sqref="T199">
    <cfRule type="cellIs" dxfId="10" priority="39" stopIfTrue="1" operator="equal">
      <formula>"Nej"</formula>
    </cfRule>
  </conditionalFormatting>
  <conditionalFormatting sqref="T207">
    <cfRule type="cellIs" dxfId="9" priority="30" stopIfTrue="1" operator="equal">
      <formula>"Nej"</formula>
    </cfRule>
    <cfRule type="expression" dxfId="8" priority="31" stopIfTrue="1">
      <formula>AG207</formula>
    </cfRule>
  </conditionalFormatting>
  <conditionalFormatting sqref="V150:X153">
    <cfRule type="expression" dxfId="5" priority="26">
      <formula>UtvarderingsVal="Alt2"</formula>
    </cfRule>
  </conditionalFormatting>
  <conditionalFormatting sqref="Z165 P167 P168:Q169 V169">
    <cfRule type="expression" dxfId="4" priority="45" stopIfTrue="1">
      <formula>#REF!=TRUE</formula>
    </cfRule>
  </conditionalFormatting>
  <dataValidations count="17">
    <dataValidation type="list" allowBlank="1" showInputMessage="1" showErrorMessage="1" sqref="T187 P91:P94 Q238 T193 T199 T207 P97:P116 P149 P128:P137 P89 P17:P18" xr:uid="{E3028A7A-9D09-4260-8ED5-A67CC90570E2}">
      <formula1>"Ja,Nej"</formula1>
    </dataValidation>
    <dataValidation type="date" errorStyle="information" allowBlank="1" showInputMessage="1" showErrorMessage="1" errorTitle="Fel" error="Ange datum i datumformatet ÅÅÅÅ-MM-DD" promptTitle="Datum" prompt="Datum i datumformatet ÅÅÅÅ-MM-DD" sqref="D34:E34" xr:uid="{976D5ACE-2A43-4626-B0E1-041586549291}">
      <formula1>40817</formula1>
      <formula2>50890</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G37:H37 B37:E37 B34:C34" xr:uid="{96635493-9F99-4FA6-A1B3-C4E36AB39E13}">
      <formula1>40817</formula1>
      <formula2>50890</formula2>
    </dataValidation>
    <dataValidation allowBlank="1" showErrorMessage="1" sqref="B38:I38 B45:I45 F39:F42" xr:uid="{28ACC6D8-3470-4887-AF6F-A2496275F348}"/>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E38BC257-BA0A-49C4-BF96-F037E58CDF53}">
      <formula1>40817</formula1>
      <formula2>D34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DD24EDCD-B960-431C-A948-11D9385CCF65}">
      <formula1>40909</formula1>
      <formula2>B34</formula2>
    </dataValidation>
    <dataValidation type="list" allowBlank="1" showInputMessage="1" showErrorMessage="1" sqref="K149" xr:uid="{C75F2717-B586-4A98-8B59-37492D99E585}">
      <formula1>"Välj typ av krav,Bör-krav,Ska-krav"</formula1>
    </dataValidation>
    <dataValidation type="list" allowBlank="1" showInputMessage="1" showErrorMessage="1" sqref="B149:C149" xr:uid="{5F616F36-31F9-46C4-A49E-17B4E4093955}">
      <formula1>ResVarTja</formula1>
    </dataValidation>
    <dataValidation type="list" allowBlank="1" showInputMessage="1" showErrorMessage="1" sqref="N49:N68" xr:uid="{AD189699-6784-43B9-AD8B-19B0D02B306E}">
      <formula1>TblEnhet</formula1>
    </dataValidation>
    <dataValidation type="list" allowBlank="1" showInputMessage="1" showErrorMessage="1" sqref="B74:J74" xr:uid="{3E840156-E7E8-4A4F-B4A1-9989B2E819D7}">
      <formula1>TblGrundTilldeln</formula1>
    </dataValidation>
    <dataValidation type="list" allowBlank="1" showInputMessage="1" showErrorMessage="1" sqref="L49:L68" xr:uid="{205010F5-D8B2-4E75-9996-7A9814DB3BF9}">
      <formula1>ValBilaga</formula1>
    </dataValidation>
    <dataValidation type="list" allowBlank="1" showInputMessage="1" showErrorMessage="1" sqref="B40" xr:uid="{641B30DA-6C76-43F8-989C-8B1DC9D767B3}">
      <formula1>TblAnbudsområde</formula1>
    </dataValidation>
    <dataValidation showInputMessage="1" showErrorMessage="1" sqref="B89:D89 B91:D94" xr:uid="{B2D73090-4D80-4726-A13B-C3D2C3046152}"/>
    <dataValidation type="list" allowBlank="1" showInputMessage="1" showErrorMessage="1" sqref="E89:G89" xr:uid="{354AA695-19E3-4453-A99B-8697A9318E22}">
      <formula1>TblSäkSkyddAvtal</formula1>
    </dataValidation>
    <dataValidation type="list" allowBlank="1" showInputMessage="1" showErrorMessage="1" sqref="I34" xr:uid="{3D212F79-60F4-457C-8BDA-CC1F8246CB7B}">
      <formula1>",Ja,Nej"</formula1>
    </dataValidation>
    <dataValidation type="list" allowBlank="1" showInputMessage="1" showErrorMessage="1" sqref="E91:G94" xr:uid="{B0F03E64-D665-4BE5-990C-57C0AD1E50BA}">
      <formula1>TblCertifieringar</formula1>
    </dataValidation>
    <dataValidation errorStyle="information" allowBlank="1" showErrorMessage="1" errorTitle="Fel" error="Ogiltigt datum._x000a_Datum anges i datumformatet ÅÅÅÅ-MM-DD och får inte vara senare än datumet &quot;Sista dag för avropssvar&quot;" promptTitle="Datum" prompt="Datum i datumformatet ÅÅÅÅ-MM-DD" sqref="G40" xr:uid="{855BF1D7-A1BD-4868-B6CF-FE5BD25E1DD0}"/>
  </dataValidations>
  <pageMargins left="0.31496062992125984" right="0.31496062992125984" top="0.39370078740157483" bottom="0.39370078740157483" header="0.51181102362204722" footer="0.19685039370078741"/>
  <pageSetup paperSize="9" scale="72" fitToWidth="0" fitToHeight="0" pageOrder="overThenDown" orientation="landscape" r:id="rId1"/>
  <headerFooter alignWithMargins="0">
    <oddFooter>&amp;R&amp;P (&amp;N)</oddFooter>
  </headerFooter>
  <rowBreaks count="4" manualBreakCount="4">
    <brk id="25" min="1" max="28" man="1"/>
    <brk id="95" min="1" max="28" man="1"/>
    <brk id="116" min="1" max="28" man="1"/>
    <brk id="216" min="1" max="28" man="1"/>
  </rowBreaks>
  <colBreaks count="1" manualBreakCount="1">
    <brk id="15" max="1048575" man="1"/>
  </colBreaks>
  <legacyDrawing r:id="rId2"/>
  <extLst>
    <ext xmlns:x14="http://schemas.microsoft.com/office/spreadsheetml/2009/9/main" uri="{78C0D931-6437-407d-A8EE-F0AAD7539E65}">
      <x14:conditionalFormattings>
        <x14:conditionalFormatting xmlns:xm="http://schemas.microsoft.com/office/excel/2006/main">
          <x14:cfRule type="expression" priority="11" id="{7FCB0136-EF8F-4DD3-A3C4-F81639D89D00}">
            <xm:f>Information!$D$15&lt;&gt;"Ja"</xm:f>
            <x14:dxf>
              <font>
                <b val="0"/>
                <i val="0"/>
                <color theme="0"/>
              </font>
              <fill>
                <patternFill patternType="none">
                  <bgColor auto="1"/>
                </patternFill>
              </fill>
              <border>
                <left/>
                <right/>
                <top/>
                <bottom/>
                <vertical/>
                <horizontal/>
              </border>
            </x14:dxf>
          </x14:cfRule>
          <xm:sqref>A89:Z116 A4:AQ37 A2:AQ2 A3:S3 AH3:AQ3 A38:I38 J38:AQ42 A39:B40 G39:G40 F39:F42 A41:E42 G41:I42 A43:A44 E43:AQ44 A45:AQ88 AB89:AQ116 A117:AQ127 A128:Z137 AI128:AQ137 A138:AQ138 A139:Z148 AI139:AQ148 A149:AQ212 A213 J213:AQ213 A214:AQ254</xm:sqref>
        </x14:conditionalFormatting>
        <x14:conditionalFormatting xmlns:xm="http://schemas.microsoft.com/office/excel/2006/main">
          <x14:cfRule type="expression" priority="2" id="{5A1A5D06-C6C4-4850-9D9A-20546A45654B}">
            <xm:f>Information!$D$12&lt;&gt;"Ja"</xm:f>
            <x14:dxf>
              <font>
                <color theme="0"/>
              </font>
              <fill>
                <patternFill patternType="none">
                  <bgColor auto="1"/>
                </patternFill>
              </fill>
              <border>
                <left/>
                <right/>
                <top/>
                <bottom/>
                <vertical/>
                <horizontal/>
              </border>
            </x14:dxf>
          </x14:cfRule>
          <xm:sqref>B213:I213</xm:sqref>
        </x14:conditionalFormatting>
        <x14:conditionalFormatting xmlns:xm="http://schemas.microsoft.com/office/excel/2006/main">
          <x14:cfRule type="expression" priority="52" id="{365106B2-9F29-437A-B2DB-ACEB74FC2657}">
            <xm:f>ISNUMBER(SEARCH("Ut2",Admin!$D$69))=TRUE</xm:f>
            <x14:dxf>
              <font>
                <color theme="0"/>
              </font>
              <fill>
                <patternFill>
                  <bgColor theme="0"/>
                </patternFill>
              </fill>
            </x14:dxf>
          </x14:cfRule>
          <xm:sqref>L150</xm:sqref>
        </x14:conditionalFormatting>
        <x14:conditionalFormatting xmlns:xm="http://schemas.microsoft.com/office/excel/2006/main">
          <x14:cfRule type="expression" priority="51" id="{6A4D6595-846A-4CB4-A492-2DE85A982DE6}">
            <xm:f>ISNUMBER(SEARCH("1",Admin!$D$69))=TRUE</xm:f>
            <x14:dxf>
              <font>
                <color theme="0"/>
              </font>
            </x14:dxf>
          </x14:cfRule>
          <xm:sqref>M150:N150</xm:sqref>
        </x14:conditionalFormatting>
        <x14:conditionalFormatting xmlns:xm="http://schemas.microsoft.com/office/excel/2006/main">
          <x14:cfRule type="expression" priority="50" id="{301F6EF8-789E-44F9-BA0B-AA0B16CA360B}">
            <xm:f>ISNUMBER(SEARCH("1",Admin!$D$69))=TRUE</xm:f>
            <x14:dxf>
              <font>
                <color theme="0"/>
              </font>
              <fill>
                <patternFill>
                  <bgColor theme="0"/>
                </patternFill>
              </fill>
              <border>
                <right/>
                <top/>
                <bottom/>
              </border>
            </x14:dxf>
          </x14:cfRule>
          <xm:sqref>M151:N151</xm:sqref>
        </x14:conditionalFormatting>
        <x14:conditionalFormatting xmlns:xm="http://schemas.microsoft.com/office/excel/2006/main">
          <x14:cfRule type="expression" priority="53" id="{55ED5C32-376F-4FD3-967A-151A21F1E5E9}">
            <xm:f>ISNUMBER(SEARCH("1",Admin!$D$69))=TRUE</xm:f>
            <x14:dxf>
              <font>
                <strike val="0"/>
                <color theme="0"/>
              </font>
              <fill>
                <patternFill>
                  <bgColor theme="0"/>
                </patternFill>
              </fill>
              <border>
                <left/>
                <right/>
                <top/>
                <bottom/>
              </border>
            </x14:dxf>
          </x14:cfRule>
          <xm:sqref>T151:V151</xm:sqref>
        </x14:conditionalFormatting>
        <x14:conditionalFormatting xmlns:xm="http://schemas.microsoft.com/office/excel/2006/main">
          <x14:cfRule type="expression" priority="1" id="{40AE133C-17AF-4E4F-B0F0-D9DCAC04CEC1}">
            <xm:f>Information!$D$15&lt;&gt;"Ja"</xm:f>
            <x14:dxf>
              <font>
                <color theme="0"/>
              </font>
              <fill>
                <patternFill patternType="none">
                  <bgColor auto="1"/>
                </patternFill>
              </fill>
              <border>
                <left/>
                <right/>
                <top/>
                <bottom/>
                <vertical/>
                <horizontal/>
              </border>
            </x14:dxf>
          </x14:cfRule>
          <xm:sqref>T3:AF3</xm:sqref>
        </x14:conditionalFormatting>
        <x14:conditionalFormatting xmlns:xm="http://schemas.microsoft.com/office/excel/2006/main">
          <x14:cfRule type="expression" priority="6" id="{6D87334C-F066-4AB3-80B2-4F44A0693FF0}">
            <xm:f>Information!$D$12&lt;&gt;"Ja"</xm:f>
            <x14:dxf>
              <font>
                <color theme="0"/>
              </font>
              <fill>
                <patternFill patternType="none">
                  <bgColor auto="1"/>
                </patternFill>
              </fill>
              <border>
                <left/>
                <right/>
                <top/>
                <bottom/>
                <vertical/>
                <horizontal/>
              </border>
            </x14:dxf>
          </x14:cfRule>
          <xm:sqref>AA89:AA116</xm:sqref>
        </x14:conditionalFormatting>
        <x14:conditionalFormatting xmlns:xm="http://schemas.microsoft.com/office/excel/2006/main">
          <x14:cfRule type="expression" priority="4" id="{C4844140-3C22-46FE-9EDF-6402FC2EE8C1}">
            <xm:f>Information!$D$14&lt;&gt;"Ja"</xm:f>
            <x14:dxf>
              <font>
                <color theme="0"/>
              </font>
              <fill>
                <patternFill patternType="none">
                  <bgColor auto="1"/>
                </patternFill>
              </fill>
              <border>
                <left/>
                <right/>
                <top/>
                <bottom/>
                <vertical/>
                <horizontal/>
              </border>
            </x14:dxf>
          </x14:cfRule>
          <xm:sqref>AA128:AH137</xm:sqref>
        </x14:conditionalFormatting>
        <x14:conditionalFormatting xmlns:xm="http://schemas.microsoft.com/office/excel/2006/main">
          <x14:cfRule type="expression" priority="3" id="{88C0F4B5-E487-473D-BD6B-0B77C4281F67}">
            <xm:f>Information!$D$14&lt;&gt;"Ja"</xm:f>
            <x14:dxf>
              <font>
                <color theme="0"/>
              </font>
              <fill>
                <patternFill patternType="none">
                  <bgColor auto="1"/>
                </patternFill>
              </fill>
              <border>
                <left/>
                <right/>
                <top/>
                <bottom/>
                <vertical/>
                <horizontal/>
              </border>
            </x14:dxf>
          </x14:cfRule>
          <xm:sqref>AA139:AH148</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89BD90EE-524F-4B78-A308-E76C2818DF18}">
          <x14:formula1>
            <xm:f>Admin!$F$57:$F$64</xm:f>
          </x14:formula1>
          <xm:sqref>D149:E149</xm:sqref>
        </x14:dataValidation>
        <x14:dataValidation type="list" allowBlank="1" showInputMessage="1" showErrorMessage="1" xr:uid="{6FB33A7E-84DD-4176-B607-F654E94AB857}">
          <x14:formula1>
            <xm:f>Admin!$O$3:$O$24</xm:f>
          </x14:formula1>
          <xm:sqref>C49:E68</xm:sqref>
        </x14:dataValidation>
        <x14:dataValidation type="list" showInputMessage="1" showErrorMessage="1" xr:uid="{B78E3FD4-A1C1-47E6-B5EC-56319415A591}">
          <x14:formula1>
            <xm:f>Admin!$F$145:$F$166</xm:f>
          </x14:formula1>
          <xm:sqref>B97:D116 B128:C137 B139:C148</xm:sqref>
        </x14:dataValidation>
        <x14:dataValidation type="list" allowBlank="1" showInputMessage="1" showErrorMessage="1" xr:uid="{C913ADEB-2DF5-4A6A-9A3B-3109F87F4FC1}">
          <x14:formula1>
            <xm:f>Admin!$N$127:$N$178</xm:f>
          </x14:formula1>
          <xm:sqref>E97:H116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D0A62-C398-49AB-8411-BE6C5A09C5C6}">
  <dimension ref="B2:L74"/>
  <sheetViews>
    <sheetView showGridLines="0" zoomScaleNormal="100" workbookViewId="0"/>
  </sheetViews>
  <sheetFormatPr defaultRowHeight="12.5" x14ac:dyDescent="0.25"/>
  <cols>
    <col min="2" max="2" width="41.81640625" customWidth="1"/>
    <col min="3" max="3" width="40.453125" customWidth="1"/>
  </cols>
  <sheetData>
    <row r="2" spans="2:12" ht="15.5" x14ac:dyDescent="0.35">
      <c r="B2" s="359" t="s">
        <v>710</v>
      </c>
      <c r="C2" s="45"/>
      <c r="D2" s="45"/>
    </row>
    <row r="3" spans="2:12" ht="13" x14ac:dyDescent="0.3">
      <c r="B3" s="45" t="s">
        <v>759</v>
      </c>
      <c r="C3" s="45" t="s">
        <v>760</v>
      </c>
      <c r="D3" s="45"/>
    </row>
    <row r="4" spans="2:12" ht="16.5" customHeight="1" x14ac:dyDescent="0.25">
      <c r="B4" s="361" t="s">
        <v>766</v>
      </c>
      <c r="C4" s="794" t="s">
        <v>767</v>
      </c>
      <c r="D4" s="794"/>
      <c r="E4" s="794"/>
      <c r="F4" s="794"/>
      <c r="G4" s="794"/>
      <c r="H4" s="794"/>
      <c r="I4" s="794"/>
      <c r="J4" s="794"/>
      <c r="K4" s="794"/>
      <c r="L4" s="794"/>
    </row>
    <row r="5" spans="2:12" ht="16.5" customHeight="1" x14ac:dyDescent="0.25">
      <c r="B5" s="361" t="s">
        <v>764</v>
      </c>
      <c r="C5" s="794" t="s">
        <v>765</v>
      </c>
      <c r="D5" s="794"/>
      <c r="E5" s="794"/>
      <c r="F5" s="794"/>
      <c r="G5" s="794"/>
      <c r="H5" s="794"/>
      <c r="I5" s="794"/>
      <c r="J5" s="794"/>
      <c r="K5" s="794"/>
      <c r="L5" s="794"/>
    </row>
    <row r="6" spans="2:12" ht="16.5" customHeight="1" x14ac:dyDescent="0.25">
      <c r="B6" s="361" t="s">
        <v>762</v>
      </c>
      <c r="C6" s="794" t="s">
        <v>763</v>
      </c>
      <c r="D6" s="794"/>
      <c r="E6" s="794"/>
      <c r="F6" s="794"/>
      <c r="G6" s="794"/>
      <c r="H6" s="794"/>
      <c r="I6" s="794"/>
      <c r="J6" s="794"/>
      <c r="K6" s="794"/>
      <c r="L6" s="794"/>
    </row>
    <row r="7" spans="2:12" ht="16.5" customHeight="1" x14ac:dyDescent="0.25">
      <c r="B7" s="361" t="s">
        <v>752</v>
      </c>
      <c r="C7" s="794"/>
      <c r="D7" s="794"/>
      <c r="E7" s="794"/>
      <c r="F7" s="794"/>
      <c r="G7" s="794"/>
      <c r="H7" s="794"/>
      <c r="I7" s="794"/>
      <c r="J7" s="794"/>
      <c r="K7" s="794"/>
      <c r="L7" s="794"/>
    </row>
    <row r="8" spans="2:12" ht="16.5" customHeight="1" x14ac:dyDescent="0.25">
      <c r="B8" s="361" t="s">
        <v>761</v>
      </c>
      <c r="C8" s="794" t="s">
        <v>770</v>
      </c>
      <c r="D8" s="794"/>
      <c r="E8" s="794"/>
      <c r="F8" s="794"/>
      <c r="G8" s="794"/>
      <c r="H8" s="794"/>
      <c r="I8" s="794"/>
      <c r="J8" s="794"/>
      <c r="K8" s="794"/>
      <c r="L8" s="794"/>
    </row>
    <row r="9" spans="2:12" ht="25.5" customHeight="1" x14ac:dyDescent="0.25">
      <c r="B9" s="361" t="s">
        <v>769</v>
      </c>
      <c r="C9" s="794" t="s">
        <v>768</v>
      </c>
      <c r="D9" s="794"/>
      <c r="E9" s="794"/>
      <c r="F9" s="794"/>
      <c r="G9" s="794"/>
      <c r="H9" s="794"/>
      <c r="I9" s="794"/>
      <c r="J9" s="794"/>
      <c r="K9" s="794"/>
      <c r="L9" s="794"/>
    </row>
    <row r="10" spans="2:12" ht="16.5" customHeight="1" x14ac:dyDescent="0.25">
      <c r="B10" s="361" t="s">
        <v>772</v>
      </c>
      <c r="C10" s="794" t="s">
        <v>771</v>
      </c>
      <c r="D10" s="794"/>
      <c r="E10" s="794"/>
      <c r="F10" s="794"/>
      <c r="G10" s="794"/>
      <c r="H10" s="794"/>
      <c r="I10" s="794"/>
      <c r="J10" s="794"/>
      <c r="K10" s="794"/>
      <c r="L10" s="794"/>
    </row>
    <row r="11" spans="2:12" ht="16.5" customHeight="1" x14ac:dyDescent="0.25">
      <c r="B11" s="361" t="s">
        <v>773</v>
      </c>
      <c r="C11" s="794" t="s">
        <v>854</v>
      </c>
      <c r="D11" s="794"/>
      <c r="E11" s="794"/>
      <c r="F11" s="794"/>
      <c r="G11" s="794"/>
      <c r="H11" s="794"/>
      <c r="I11" s="794"/>
      <c r="J11" s="794"/>
      <c r="K11" s="794"/>
      <c r="L11" s="794"/>
    </row>
    <row r="12" spans="2:12" ht="16.5" customHeight="1" x14ac:dyDescent="0.25">
      <c r="B12" s="361" t="s">
        <v>775</v>
      </c>
      <c r="C12" s="794" t="s">
        <v>774</v>
      </c>
      <c r="D12" s="794"/>
      <c r="E12" s="794"/>
      <c r="F12" s="794"/>
      <c r="G12" s="794"/>
      <c r="H12" s="794"/>
      <c r="I12" s="794"/>
      <c r="J12" s="794"/>
      <c r="K12" s="794"/>
      <c r="L12" s="794"/>
    </row>
    <row r="13" spans="2:12" ht="16.5" customHeight="1" x14ac:dyDescent="0.25">
      <c r="B13" s="361" t="s">
        <v>776</v>
      </c>
      <c r="C13" s="794" t="s">
        <v>777</v>
      </c>
      <c r="D13" s="794"/>
      <c r="E13" s="794"/>
      <c r="F13" s="794"/>
      <c r="G13" s="794"/>
      <c r="H13" s="794"/>
      <c r="I13" s="794"/>
      <c r="J13" s="794"/>
      <c r="K13" s="794"/>
      <c r="L13" s="794"/>
    </row>
    <row r="14" spans="2:12" ht="16.5" customHeight="1" x14ac:dyDescent="0.25">
      <c r="B14" s="361" t="s">
        <v>779</v>
      </c>
      <c r="C14" s="794" t="s">
        <v>778</v>
      </c>
      <c r="D14" s="794"/>
      <c r="E14" s="794"/>
      <c r="F14" s="794"/>
      <c r="G14" s="794"/>
      <c r="H14" s="794"/>
      <c r="I14" s="794"/>
      <c r="J14" s="794"/>
      <c r="K14" s="794"/>
      <c r="L14" s="794"/>
    </row>
    <row r="15" spans="2:12" ht="16.5" customHeight="1" x14ac:dyDescent="0.25">
      <c r="B15" s="361" t="s">
        <v>780</v>
      </c>
      <c r="C15" s="794" t="s">
        <v>781</v>
      </c>
      <c r="D15" s="794"/>
      <c r="E15" s="794"/>
      <c r="F15" s="794"/>
      <c r="G15" s="794"/>
      <c r="H15" s="794"/>
      <c r="I15" s="794"/>
      <c r="J15" s="794"/>
      <c r="K15" s="794"/>
      <c r="L15" s="794"/>
    </row>
    <row r="16" spans="2:12" ht="16.5" customHeight="1" x14ac:dyDescent="0.25">
      <c r="B16" s="361" t="s">
        <v>783</v>
      </c>
      <c r="C16" s="794" t="s">
        <v>782</v>
      </c>
      <c r="D16" s="794"/>
      <c r="E16" s="794"/>
      <c r="F16" s="794"/>
      <c r="G16" s="794"/>
      <c r="H16" s="794"/>
      <c r="I16" s="794"/>
      <c r="J16" s="794"/>
      <c r="K16" s="794"/>
      <c r="L16" s="794"/>
    </row>
    <row r="17" spans="2:12" ht="16.5" customHeight="1" x14ac:dyDescent="0.25">
      <c r="B17" s="361" t="s">
        <v>785</v>
      </c>
      <c r="C17" s="794" t="s">
        <v>784</v>
      </c>
      <c r="D17" s="794"/>
      <c r="E17" s="794"/>
      <c r="F17" s="794"/>
      <c r="G17" s="794"/>
      <c r="H17" s="794"/>
      <c r="I17" s="794"/>
      <c r="J17" s="794"/>
      <c r="K17" s="794"/>
      <c r="L17" s="794"/>
    </row>
    <row r="18" spans="2:12" ht="16.5" customHeight="1" x14ac:dyDescent="0.25">
      <c r="B18" s="361" t="s">
        <v>787</v>
      </c>
      <c r="C18" s="794" t="s">
        <v>786</v>
      </c>
      <c r="D18" s="794"/>
      <c r="E18" s="794"/>
      <c r="F18" s="794"/>
      <c r="G18" s="794"/>
      <c r="H18" s="794"/>
      <c r="I18" s="794"/>
      <c r="J18" s="794"/>
      <c r="K18" s="794"/>
      <c r="L18" s="794"/>
    </row>
    <row r="19" spans="2:12" ht="16.5" customHeight="1" x14ac:dyDescent="0.25">
      <c r="B19" s="361" t="s">
        <v>789</v>
      </c>
      <c r="C19" s="794" t="s">
        <v>788</v>
      </c>
      <c r="D19" s="794"/>
      <c r="E19" s="794"/>
      <c r="F19" s="794"/>
      <c r="G19" s="794"/>
      <c r="H19" s="794"/>
      <c r="I19" s="794"/>
      <c r="J19" s="794"/>
      <c r="K19" s="794"/>
      <c r="L19" s="794"/>
    </row>
    <row r="20" spans="2:12" ht="16.5" customHeight="1" x14ac:dyDescent="0.25">
      <c r="B20" s="361" t="s">
        <v>753</v>
      </c>
      <c r="C20" s="794"/>
      <c r="D20" s="794"/>
      <c r="E20" s="794"/>
      <c r="F20" s="794"/>
      <c r="G20" s="794"/>
      <c r="H20" s="794"/>
      <c r="I20" s="794"/>
      <c r="J20" s="794"/>
      <c r="K20" s="794"/>
      <c r="L20" s="794"/>
    </row>
    <row r="22" spans="2:12" ht="13" x14ac:dyDescent="0.3">
      <c r="D22" s="45"/>
    </row>
    <row r="23" spans="2:12" ht="15.5" x14ac:dyDescent="0.35">
      <c r="B23" s="359" t="s">
        <v>620</v>
      </c>
      <c r="C23" s="45"/>
      <c r="D23" s="45"/>
    </row>
    <row r="24" spans="2:12" ht="13" x14ac:dyDescent="0.3">
      <c r="B24" s="45" t="s">
        <v>759</v>
      </c>
      <c r="C24" s="45" t="s">
        <v>760</v>
      </c>
    </row>
    <row r="25" spans="2:12" ht="16.5" customHeight="1" x14ac:dyDescent="0.25">
      <c r="B25" s="361" t="s">
        <v>754</v>
      </c>
      <c r="C25" s="794"/>
      <c r="D25" s="794"/>
      <c r="E25" s="794"/>
      <c r="F25" s="794"/>
      <c r="G25" s="794"/>
      <c r="H25" s="794"/>
      <c r="I25" s="794"/>
      <c r="J25" s="794"/>
      <c r="K25" s="794"/>
      <c r="L25" s="794"/>
    </row>
    <row r="26" spans="2:12" ht="16.5" customHeight="1" x14ac:dyDescent="0.25">
      <c r="B26" s="361" t="s">
        <v>766</v>
      </c>
      <c r="C26" s="794" t="s">
        <v>767</v>
      </c>
      <c r="D26" s="794"/>
      <c r="E26" s="794"/>
      <c r="F26" s="794"/>
      <c r="G26" s="794"/>
      <c r="H26" s="794"/>
      <c r="I26" s="794"/>
      <c r="J26" s="794"/>
      <c r="K26" s="794"/>
      <c r="L26" s="794"/>
    </row>
    <row r="27" spans="2:12" ht="16.5" customHeight="1" x14ac:dyDescent="0.25">
      <c r="B27" s="361" t="s">
        <v>764</v>
      </c>
      <c r="C27" s="794" t="s">
        <v>765</v>
      </c>
      <c r="D27" s="794"/>
      <c r="E27" s="794"/>
      <c r="F27" s="794"/>
      <c r="G27" s="794"/>
      <c r="H27" s="794"/>
      <c r="I27" s="794"/>
      <c r="J27" s="794"/>
      <c r="K27" s="794"/>
      <c r="L27" s="794"/>
    </row>
    <row r="28" spans="2:12" ht="16.5" customHeight="1" x14ac:dyDescent="0.25">
      <c r="B28" s="361" t="s">
        <v>762</v>
      </c>
      <c r="C28" s="794" t="s">
        <v>790</v>
      </c>
      <c r="D28" s="794"/>
      <c r="E28" s="794"/>
      <c r="F28" s="794"/>
      <c r="G28" s="794"/>
      <c r="H28" s="794"/>
      <c r="I28" s="794"/>
      <c r="J28" s="794"/>
      <c r="K28" s="794"/>
      <c r="L28" s="794"/>
    </row>
    <row r="29" spans="2:12" ht="16.5" customHeight="1" x14ac:dyDescent="0.25">
      <c r="B29" s="361" t="s">
        <v>755</v>
      </c>
      <c r="C29" s="794"/>
      <c r="D29" s="794"/>
      <c r="E29" s="794"/>
      <c r="F29" s="794"/>
      <c r="G29" s="794"/>
      <c r="H29" s="794"/>
      <c r="I29" s="794"/>
      <c r="J29" s="794"/>
      <c r="K29" s="794"/>
      <c r="L29" s="794"/>
    </row>
    <row r="30" spans="2:12" ht="16.5" customHeight="1" x14ac:dyDescent="0.25">
      <c r="B30" s="361" t="s">
        <v>752</v>
      </c>
      <c r="C30" s="794"/>
      <c r="D30" s="794"/>
      <c r="E30" s="794"/>
      <c r="F30" s="794"/>
      <c r="G30" s="794"/>
      <c r="H30" s="794"/>
      <c r="I30" s="794"/>
      <c r="J30" s="794"/>
      <c r="K30" s="794"/>
      <c r="L30" s="794"/>
    </row>
    <row r="31" spans="2:12" ht="16.5" customHeight="1" x14ac:dyDescent="0.25">
      <c r="B31" s="361" t="s">
        <v>761</v>
      </c>
      <c r="C31" s="794" t="s">
        <v>770</v>
      </c>
      <c r="D31" s="794"/>
      <c r="E31" s="794"/>
      <c r="F31" s="794"/>
      <c r="G31" s="794"/>
      <c r="H31" s="794"/>
      <c r="I31" s="794"/>
      <c r="J31" s="794"/>
      <c r="K31" s="794"/>
      <c r="L31" s="794"/>
    </row>
    <row r="32" spans="2:12" ht="16.5" customHeight="1" x14ac:dyDescent="0.25">
      <c r="B32" s="361" t="s">
        <v>825</v>
      </c>
      <c r="C32" s="794" t="s">
        <v>791</v>
      </c>
      <c r="D32" s="794"/>
      <c r="E32" s="794"/>
      <c r="F32" s="794"/>
      <c r="G32" s="794"/>
      <c r="H32" s="794"/>
      <c r="I32" s="794"/>
      <c r="J32" s="794"/>
      <c r="K32" s="794"/>
      <c r="L32" s="794"/>
    </row>
    <row r="33" spans="2:12" ht="16.5" customHeight="1" x14ac:dyDescent="0.25">
      <c r="B33" s="361" t="s">
        <v>826</v>
      </c>
      <c r="C33" s="794" t="s">
        <v>792</v>
      </c>
      <c r="D33" s="794"/>
      <c r="E33" s="794"/>
      <c r="F33" s="794"/>
      <c r="G33" s="794"/>
      <c r="H33" s="794"/>
      <c r="I33" s="794"/>
      <c r="J33" s="794"/>
      <c r="K33" s="794"/>
      <c r="L33" s="794"/>
    </row>
    <row r="34" spans="2:12" ht="16.5" customHeight="1" x14ac:dyDescent="0.25">
      <c r="B34" s="361" t="s">
        <v>827</v>
      </c>
      <c r="C34" s="794" t="s">
        <v>855</v>
      </c>
      <c r="D34" s="794"/>
      <c r="E34" s="794"/>
      <c r="F34" s="794"/>
      <c r="G34" s="794"/>
      <c r="H34" s="794"/>
      <c r="I34" s="794"/>
      <c r="J34" s="794"/>
      <c r="K34" s="794"/>
      <c r="L34" s="794"/>
    </row>
    <row r="35" spans="2:12" ht="16.5" customHeight="1" x14ac:dyDescent="0.25">
      <c r="B35" s="361" t="s">
        <v>828</v>
      </c>
      <c r="C35" s="794" t="s">
        <v>793</v>
      </c>
      <c r="D35" s="794"/>
      <c r="E35" s="794"/>
      <c r="F35" s="794"/>
      <c r="G35" s="794"/>
      <c r="H35" s="794"/>
      <c r="I35" s="794"/>
      <c r="J35" s="794"/>
      <c r="K35" s="794"/>
      <c r="L35" s="794"/>
    </row>
    <row r="36" spans="2:12" ht="39" customHeight="1" x14ac:dyDescent="0.25">
      <c r="B36" s="361" t="s">
        <v>829</v>
      </c>
      <c r="C36" s="794" t="s">
        <v>794</v>
      </c>
      <c r="D36" s="794"/>
      <c r="E36" s="794"/>
      <c r="F36" s="794"/>
      <c r="G36" s="794"/>
      <c r="H36" s="794"/>
      <c r="I36" s="794"/>
      <c r="J36" s="794"/>
      <c r="K36" s="794"/>
      <c r="L36" s="794"/>
    </row>
    <row r="37" spans="2:12" ht="16.5" customHeight="1" x14ac:dyDescent="0.25">
      <c r="B37" s="361" t="s">
        <v>830</v>
      </c>
      <c r="C37" s="794" t="s">
        <v>795</v>
      </c>
      <c r="D37" s="794"/>
      <c r="E37" s="794"/>
      <c r="F37" s="794"/>
      <c r="G37" s="794"/>
      <c r="H37" s="794"/>
      <c r="I37" s="794"/>
      <c r="J37" s="794"/>
      <c r="K37" s="794"/>
      <c r="L37" s="794"/>
    </row>
    <row r="38" spans="2:12" ht="25.5" customHeight="1" x14ac:dyDescent="0.25">
      <c r="B38" s="361" t="s">
        <v>831</v>
      </c>
      <c r="C38" s="794" t="s">
        <v>796</v>
      </c>
      <c r="D38" s="794"/>
      <c r="E38" s="794"/>
      <c r="F38" s="794"/>
      <c r="G38" s="794"/>
      <c r="H38" s="794"/>
      <c r="I38" s="794"/>
      <c r="J38" s="794"/>
      <c r="K38" s="794"/>
      <c r="L38" s="794"/>
    </row>
    <row r="39" spans="2:12" ht="16.5" customHeight="1" x14ac:dyDescent="0.25">
      <c r="B39" s="361" t="s">
        <v>832</v>
      </c>
      <c r="C39" s="794" t="s">
        <v>797</v>
      </c>
      <c r="D39" s="794"/>
      <c r="E39" s="794"/>
      <c r="F39" s="794"/>
      <c r="G39" s="794"/>
      <c r="H39" s="794"/>
      <c r="I39" s="794"/>
      <c r="J39" s="794"/>
      <c r="K39" s="794"/>
      <c r="L39" s="794"/>
    </row>
    <row r="40" spans="2:12" ht="16.5" customHeight="1" x14ac:dyDescent="0.25">
      <c r="B40" s="361" t="s">
        <v>833</v>
      </c>
      <c r="C40" s="794" t="s">
        <v>798</v>
      </c>
      <c r="D40" s="794"/>
      <c r="E40" s="794"/>
      <c r="F40" s="794"/>
      <c r="G40" s="794"/>
      <c r="H40" s="794"/>
      <c r="I40" s="794"/>
      <c r="J40" s="794"/>
      <c r="K40" s="794"/>
      <c r="L40" s="794"/>
    </row>
    <row r="41" spans="2:12" ht="16.5" customHeight="1" x14ac:dyDescent="0.25">
      <c r="B41" s="361" t="s">
        <v>834</v>
      </c>
      <c r="C41" s="794" t="s">
        <v>799</v>
      </c>
      <c r="D41" s="794"/>
      <c r="E41" s="794"/>
      <c r="F41" s="794"/>
      <c r="G41" s="794"/>
      <c r="H41" s="794"/>
      <c r="I41" s="794"/>
      <c r="J41" s="794"/>
      <c r="K41" s="794"/>
      <c r="L41" s="794"/>
    </row>
    <row r="42" spans="2:12" ht="16.5" customHeight="1" x14ac:dyDescent="0.25">
      <c r="B42" s="361" t="s">
        <v>835</v>
      </c>
      <c r="C42" s="794" t="s">
        <v>800</v>
      </c>
      <c r="D42" s="794"/>
      <c r="E42" s="794"/>
      <c r="F42" s="794"/>
      <c r="G42" s="794"/>
      <c r="H42" s="794"/>
      <c r="I42" s="794"/>
      <c r="J42" s="794"/>
      <c r="K42" s="794"/>
      <c r="L42" s="794"/>
    </row>
    <row r="43" spans="2:12" ht="16.5" customHeight="1" x14ac:dyDescent="0.25">
      <c r="B43" s="361" t="s">
        <v>836</v>
      </c>
      <c r="C43" s="794" t="s">
        <v>801</v>
      </c>
      <c r="D43" s="794"/>
      <c r="E43" s="794"/>
      <c r="F43" s="794"/>
      <c r="G43" s="794"/>
      <c r="H43" s="794"/>
      <c r="I43" s="794"/>
      <c r="J43" s="794"/>
      <c r="K43" s="794"/>
      <c r="L43" s="794"/>
    </row>
    <row r="44" spans="2:12" ht="25.5" customHeight="1" x14ac:dyDescent="0.25">
      <c r="B44" s="361" t="s">
        <v>837</v>
      </c>
      <c r="C44" s="794" t="s">
        <v>802</v>
      </c>
      <c r="D44" s="794"/>
      <c r="E44" s="794"/>
      <c r="F44" s="794"/>
      <c r="G44" s="794"/>
      <c r="H44" s="794"/>
      <c r="I44" s="794"/>
      <c r="J44" s="794"/>
      <c r="K44" s="794"/>
      <c r="L44" s="794"/>
    </row>
    <row r="45" spans="2:12" ht="25.5" customHeight="1" x14ac:dyDescent="0.25">
      <c r="B45" s="361" t="s">
        <v>838</v>
      </c>
      <c r="C45" s="794" t="s">
        <v>803</v>
      </c>
      <c r="D45" s="794"/>
      <c r="E45" s="794"/>
      <c r="F45" s="794"/>
      <c r="G45" s="794"/>
      <c r="H45" s="794"/>
      <c r="I45" s="794"/>
      <c r="J45" s="794"/>
      <c r="K45" s="794"/>
      <c r="L45" s="794"/>
    </row>
    <row r="46" spans="2:12" ht="25.5" customHeight="1" x14ac:dyDescent="0.25">
      <c r="B46" s="361" t="s">
        <v>769</v>
      </c>
      <c r="C46" s="794" t="s">
        <v>768</v>
      </c>
      <c r="D46" s="794"/>
      <c r="E46" s="794"/>
      <c r="F46" s="794"/>
      <c r="G46" s="794"/>
      <c r="H46" s="794"/>
      <c r="I46" s="794"/>
      <c r="J46" s="794"/>
      <c r="K46" s="794"/>
      <c r="L46" s="794"/>
    </row>
    <row r="47" spans="2:12" ht="25.5" customHeight="1" x14ac:dyDescent="0.25">
      <c r="B47" s="361" t="s">
        <v>772</v>
      </c>
      <c r="C47" s="794" t="s">
        <v>804</v>
      </c>
      <c r="D47" s="794"/>
      <c r="E47" s="794"/>
      <c r="F47" s="794"/>
      <c r="G47" s="794"/>
      <c r="H47" s="794"/>
      <c r="I47" s="794"/>
      <c r="J47" s="794"/>
      <c r="K47" s="794"/>
      <c r="L47" s="794"/>
    </row>
    <row r="48" spans="2:12" ht="39" customHeight="1" x14ac:dyDescent="0.25">
      <c r="B48" s="361" t="s">
        <v>773</v>
      </c>
      <c r="C48" s="794" t="s">
        <v>805</v>
      </c>
      <c r="D48" s="794"/>
      <c r="E48" s="794"/>
      <c r="F48" s="794"/>
      <c r="G48" s="794"/>
      <c r="H48" s="794"/>
      <c r="I48" s="794"/>
      <c r="J48" s="794"/>
      <c r="K48" s="794"/>
      <c r="L48" s="794"/>
    </row>
    <row r="49" spans="2:12" ht="16.5" customHeight="1" x14ac:dyDescent="0.25">
      <c r="B49" s="361" t="s">
        <v>639</v>
      </c>
      <c r="C49" s="794" t="s">
        <v>806</v>
      </c>
      <c r="D49" s="794"/>
      <c r="E49" s="794"/>
      <c r="F49" s="794"/>
      <c r="G49" s="794"/>
      <c r="H49" s="794"/>
      <c r="I49" s="794"/>
      <c r="J49" s="794"/>
      <c r="K49" s="794"/>
      <c r="L49" s="794"/>
    </row>
    <row r="50" spans="2:12" ht="16.5" customHeight="1" x14ac:dyDescent="0.25">
      <c r="B50" s="361" t="s">
        <v>756</v>
      </c>
      <c r="C50" s="794"/>
      <c r="D50" s="794"/>
      <c r="E50" s="794"/>
      <c r="F50" s="794"/>
      <c r="G50" s="794"/>
      <c r="H50" s="794"/>
      <c r="I50" s="794"/>
      <c r="J50" s="794"/>
      <c r="K50" s="794"/>
      <c r="L50" s="794"/>
    </row>
    <row r="51" spans="2:12" ht="16.5" customHeight="1" x14ac:dyDescent="0.25">
      <c r="B51" s="361" t="s">
        <v>757</v>
      </c>
      <c r="C51" s="794"/>
      <c r="D51" s="794"/>
      <c r="E51" s="794"/>
      <c r="F51" s="794"/>
      <c r="G51" s="794"/>
      <c r="H51" s="794"/>
      <c r="I51" s="794"/>
      <c r="J51" s="794"/>
      <c r="K51" s="794"/>
      <c r="L51" s="794"/>
    </row>
    <row r="52" spans="2:12" ht="16.5" customHeight="1" x14ac:dyDescent="0.25">
      <c r="B52" s="361" t="s">
        <v>839</v>
      </c>
      <c r="C52" s="794" t="s">
        <v>807</v>
      </c>
      <c r="D52" s="794"/>
      <c r="E52" s="794"/>
      <c r="F52" s="794"/>
      <c r="G52" s="794"/>
      <c r="H52" s="794"/>
      <c r="I52" s="794"/>
      <c r="J52" s="794"/>
      <c r="K52" s="794"/>
      <c r="L52" s="794"/>
    </row>
    <row r="53" spans="2:12" ht="16.5" customHeight="1" x14ac:dyDescent="0.25">
      <c r="B53" s="361" t="s">
        <v>758</v>
      </c>
      <c r="C53" s="794"/>
      <c r="D53" s="794"/>
      <c r="E53" s="794"/>
      <c r="F53" s="794"/>
      <c r="G53" s="794"/>
      <c r="H53" s="794"/>
      <c r="I53" s="794"/>
      <c r="J53" s="794"/>
      <c r="K53" s="794"/>
      <c r="L53" s="794"/>
    </row>
    <row r="54" spans="2:12" ht="16.5" customHeight="1" x14ac:dyDescent="0.25">
      <c r="B54" s="361" t="s">
        <v>775</v>
      </c>
      <c r="C54" s="794" t="s">
        <v>808</v>
      </c>
      <c r="D54" s="794"/>
      <c r="E54" s="794"/>
      <c r="F54" s="794"/>
      <c r="G54" s="794"/>
      <c r="H54" s="794"/>
      <c r="I54" s="794"/>
      <c r="J54" s="794"/>
      <c r="K54" s="794"/>
      <c r="L54" s="794"/>
    </row>
    <row r="55" spans="2:12" ht="16.5" customHeight="1" x14ac:dyDescent="0.25">
      <c r="B55" s="361" t="s">
        <v>776</v>
      </c>
      <c r="C55" s="794" t="s">
        <v>777</v>
      </c>
      <c r="D55" s="794"/>
      <c r="E55" s="794"/>
      <c r="F55" s="794"/>
      <c r="G55" s="794"/>
      <c r="H55" s="794"/>
      <c r="I55" s="794"/>
      <c r="J55" s="794"/>
      <c r="K55" s="794"/>
      <c r="L55" s="794"/>
    </row>
    <row r="56" spans="2:12" ht="25.5" customHeight="1" x14ac:dyDescent="0.25">
      <c r="B56" s="361" t="s">
        <v>840</v>
      </c>
      <c r="C56" s="794" t="s">
        <v>809</v>
      </c>
      <c r="D56" s="794"/>
      <c r="E56" s="794"/>
      <c r="F56" s="794"/>
      <c r="G56" s="794"/>
      <c r="H56" s="794"/>
      <c r="I56" s="794"/>
      <c r="J56" s="794"/>
      <c r="K56" s="794"/>
      <c r="L56" s="794"/>
    </row>
    <row r="57" spans="2:12" ht="16.5" customHeight="1" x14ac:dyDescent="0.25">
      <c r="B57" s="361" t="s">
        <v>841</v>
      </c>
      <c r="C57" s="794" t="s">
        <v>810</v>
      </c>
      <c r="D57" s="794"/>
      <c r="E57" s="794"/>
      <c r="F57" s="794"/>
      <c r="G57" s="794"/>
      <c r="H57" s="794"/>
      <c r="I57" s="794"/>
      <c r="J57" s="794"/>
      <c r="K57" s="794"/>
      <c r="L57" s="794"/>
    </row>
    <row r="58" spans="2:12" ht="16.5" customHeight="1" x14ac:dyDescent="0.25">
      <c r="B58" s="361" t="s">
        <v>842</v>
      </c>
      <c r="C58" s="794" t="s">
        <v>811</v>
      </c>
      <c r="D58" s="794"/>
      <c r="E58" s="794"/>
      <c r="F58" s="794"/>
      <c r="G58" s="794"/>
      <c r="H58" s="794"/>
      <c r="I58" s="794"/>
      <c r="J58" s="794"/>
      <c r="K58" s="794"/>
      <c r="L58" s="794"/>
    </row>
    <row r="59" spans="2:12" ht="16.5" customHeight="1" x14ac:dyDescent="0.25">
      <c r="B59" s="361" t="s">
        <v>843</v>
      </c>
      <c r="C59" s="794" t="s">
        <v>812</v>
      </c>
      <c r="D59" s="794"/>
      <c r="E59" s="794"/>
      <c r="F59" s="794"/>
      <c r="G59" s="794"/>
      <c r="H59" s="794"/>
      <c r="I59" s="794"/>
      <c r="J59" s="794"/>
      <c r="K59" s="794"/>
      <c r="L59" s="794"/>
    </row>
    <row r="60" spans="2:12" ht="16.5" customHeight="1" x14ac:dyDescent="0.25">
      <c r="B60" s="361" t="s">
        <v>779</v>
      </c>
      <c r="C60" s="794" t="s">
        <v>778</v>
      </c>
      <c r="D60" s="794"/>
      <c r="E60" s="794"/>
      <c r="F60" s="794"/>
      <c r="G60" s="794"/>
      <c r="H60" s="794"/>
      <c r="I60" s="794"/>
      <c r="J60" s="794"/>
      <c r="K60" s="794"/>
      <c r="L60" s="794"/>
    </row>
    <row r="61" spans="2:12" ht="25.5" customHeight="1" x14ac:dyDescent="0.25">
      <c r="B61" s="361" t="s">
        <v>844</v>
      </c>
      <c r="C61" s="794" t="s">
        <v>813</v>
      </c>
      <c r="D61" s="794"/>
      <c r="E61" s="794"/>
      <c r="F61" s="794"/>
      <c r="G61" s="794"/>
      <c r="H61" s="794"/>
      <c r="I61" s="794"/>
      <c r="J61" s="794"/>
      <c r="K61" s="794"/>
      <c r="L61" s="794"/>
    </row>
    <row r="62" spans="2:12" ht="16.5" customHeight="1" x14ac:dyDescent="0.25">
      <c r="B62" s="361" t="s">
        <v>845</v>
      </c>
      <c r="C62" s="794" t="s">
        <v>814</v>
      </c>
      <c r="D62" s="794"/>
      <c r="E62" s="794"/>
      <c r="F62" s="794"/>
      <c r="G62" s="794"/>
      <c r="H62" s="794"/>
      <c r="I62" s="794"/>
      <c r="J62" s="794"/>
      <c r="K62" s="794"/>
      <c r="L62" s="794"/>
    </row>
    <row r="63" spans="2:12" ht="16.5" customHeight="1" x14ac:dyDescent="0.25">
      <c r="B63" s="361" t="s">
        <v>846</v>
      </c>
      <c r="C63" s="794" t="s">
        <v>815</v>
      </c>
      <c r="D63" s="794"/>
      <c r="E63" s="794"/>
      <c r="F63" s="794"/>
      <c r="G63" s="794"/>
      <c r="H63" s="794"/>
      <c r="I63" s="794"/>
      <c r="J63" s="794"/>
      <c r="K63" s="794"/>
      <c r="L63" s="794"/>
    </row>
    <row r="64" spans="2:12" ht="16.5" customHeight="1" x14ac:dyDescent="0.25">
      <c r="B64" s="361" t="s">
        <v>847</v>
      </c>
      <c r="C64" s="794" t="s">
        <v>816</v>
      </c>
      <c r="D64" s="794"/>
      <c r="E64" s="794"/>
      <c r="F64" s="794"/>
      <c r="G64" s="794"/>
      <c r="H64" s="794"/>
      <c r="I64" s="794"/>
      <c r="J64" s="794"/>
      <c r="K64" s="794"/>
      <c r="L64" s="794"/>
    </row>
    <row r="65" spans="2:12" ht="16.5" customHeight="1" x14ac:dyDescent="0.25">
      <c r="B65" s="361" t="s">
        <v>780</v>
      </c>
      <c r="C65" s="794" t="s">
        <v>817</v>
      </c>
      <c r="D65" s="794"/>
      <c r="E65" s="794"/>
      <c r="F65" s="794"/>
      <c r="G65" s="794"/>
      <c r="H65" s="794"/>
      <c r="I65" s="794"/>
      <c r="J65" s="794"/>
      <c r="K65" s="794"/>
      <c r="L65" s="794"/>
    </row>
    <row r="66" spans="2:12" ht="16.5" customHeight="1" x14ac:dyDescent="0.25">
      <c r="B66" s="361" t="s">
        <v>783</v>
      </c>
      <c r="C66" s="794" t="s">
        <v>818</v>
      </c>
      <c r="D66" s="794"/>
      <c r="E66" s="794"/>
      <c r="F66" s="794"/>
      <c r="G66" s="794"/>
      <c r="H66" s="794"/>
      <c r="I66" s="794"/>
      <c r="J66" s="794"/>
      <c r="K66" s="794"/>
      <c r="L66" s="794"/>
    </row>
    <row r="67" spans="2:12" ht="25.5" customHeight="1" x14ac:dyDescent="0.25">
      <c r="B67" s="361" t="s">
        <v>848</v>
      </c>
      <c r="C67" s="794" t="s">
        <v>819</v>
      </c>
      <c r="D67" s="794"/>
      <c r="E67" s="794"/>
      <c r="F67" s="794"/>
      <c r="G67" s="794"/>
      <c r="H67" s="794"/>
      <c r="I67" s="794"/>
      <c r="J67" s="794"/>
      <c r="K67" s="794"/>
      <c r="L67" s="794"/>
    </row>
    <row r="68" spans="2:12" ht="25.5" customHeight="1" x14ac:dyDescent="0.25">
      <c r="B68" s="361" t="s">
        <v>849</v>
      </c>
      <c r="C68" s="794" t="s">
        <v>820</v>
      </c>
      <c r="D68" s="794"/>
      <c r="E68" s="794"/>
      <c r="F68" s="794"/>
      <c r="G68" s="794"/>
      <c r="H68" s="794"/>
      <c r="I68" s="794"/>
      <c r="J68" s="794"/>
      <c r="K68" s="794"/>
      <c r="L68" s="794"/>
    </row>
    <row r="69" spans="2:12" ht="25.5" customHeight="1" x14ac:dyDescent="0.25">
      <c r="B69" s="361" t="s">
        <v>850</v>
      </c>
      <c r="C69" s="794" t="s">
        <v>821</v>
      </c>
      <c r="D69" s="794"/>
      <c r="E69" s="794"/>
      <c r="F69" s="794"/>
      <c r="G69" s="794"/>
      <c r="H69" s="794"/>
      <c r="I69" s="794"/>
      <c r="J69" s="794"/>
      <c r="K69" s="794"/>
      <c r="L69" s="794"/>
    </row>
    <row r="70" spans="2:12" ht="16.5" customHeight="1" x14ac:dyDescent="0.25">
      <c r="B70" s="361" t="s">
        <v>787</v>
      </c>
      <c r="C70" s="794" t="s">
        <v>786</v>
      </c>
      <c r="D70" s="794"/>
      <c r="E70" s="794"/>
      <c r="F70" s="794"/>
      <c r="G70" s="794"/>
      <c r="H70" s="794"/>
      <c r="I70" s="794"/>
      <c r="J70" s="794"/>
      <c r="K70" s="794"/>
      <c r="L70" s="794"/>
    </row>
    <row r="71" spans="2:12" ht="16.5" customHeight="1" x14ac:dyDescent="0.25">
      <c r="B71" s="361" t="s">
        <v>851</v>
      </c>
      <c r="C71" s="794" t="s">
        <v>822</v>
      </c>
      <c r="D71" s="794"/>
      <c r="E71" s="794"/>
      <c r="F71" s="794"/>
      <c r="G71" s="794"/>
      <c r="H71" s="794"/>
      <c r="I71" s="794"/>
      <c r="J71" s="794"/>
      <c r="K71" s="794"/>
      <c r="L71" s="794"/>
    </row>
    <row r="72" spans="2:12" ht="16.5" customHeight="1" x14ac:dyDescent="0.25">
      <c r="B72" s="361" t="s">
        <v>852</v>
      </c>
      <c r="C72" s="794" t="s">
        <v>823</v>
      </c>
      <c r="D72" s="794"/>
      <c r="E72" s="794"/>
      <c r="F72" s="794"/>
      <c r="G72" s="794"/>
      <c r="H72" s="794"/>
      <c r="I72" s="794"/>
      <c r="J72" s="794"/>
      <c r="K72" s="794"/>
      <c r="L72" s="794"/>
    </row>
    <row r="73" spans="2:12" ht="25.5" customHeight="1" x14ac:dyDescent="0.25">
      <c r="B73" s="361" t="s">
        <v>853</v>
      </c>
      <c r="C73" s="794" t="s">
        <v>824</v>
      </c>
      <c r="D73" s="794"/>
      <c r="E73" s="794"/>
      <c r="F73" s="794"/>
      <c r="G73" s="794"/>
      <c r="H73" s="794"/>
      <c r="I73" s="794"/>
      <c r="J73" s="794"/>
      <c r="K73" s="794"/>
      <c r="L73" s="794"/>
    </row>
    <row r="74" spans="2:12" ht="16.5" customHeight="1" x14ac:dyDescent="0.25">
      <c r="B74" s="361" t="s">
        <v>789</v>
      </c>
      <c r="C74" s="794" t="s">
        <v>788</v>
      </c>
      <c r="D74" s="794"/>
      <c r="E74" s="794"/>
      <c r="F74" s="794"/>
      <c r="G74" s="794"/>
      <c r="H74" s="794"/>
      <c r="I74" s="794"/>
      <c r="J74" s="794"/>
      <c r="K74" s="794"/>
      <c r="L74" s="794"/>
    </row>
  </sheetData>
  <sheetProtection algorithmName="SHA-512" hashValue="eL5btPwAVUMgGQo4xzYT9euxZA9MDy9ySwebXR7wEDOwHSPx4H8v7b9QY7HZGccelG8KEjDHRs7itHEtNm9OpA==" saltValue="zn3ntjI2CTd4ckrat8OdsQ==" spinCount="100000" sheet="1" objects="1" scenarios="1"/>
  <mergeCells count="67">
    <mergeCell ref="C10:L10"/>
    <mergeCell ref="C9:L9"/>
    <mergeCell ref="C4:L4"/>
    <mergeCell ref="C5:L5"/>
    <mergeCell ref="C6:L6"/>
    <mergeCell ref="C7:L7"/>
    <mergeCell ref="C8:L8"/>
    <mergeCell ref="C26:L26"/>
    <mergeCell ref="C11:L11"/>
    <mergeCell ref="C12:L12"/>
    <mergeCell ref="C14:L14"/>
    <mergeCell ref="C13:L13"/>
    <mergeCell ref="C15:L15"/>
    <mergeCell ref="C16:L16"/>
    <mergeCell ref="C17:L17"/>
    <mergeCell ref="C18:L18"/>
    <mergeCell ref="C19:L19"/>
    <mergeCell ref="C20:L20"/>
    <mergeCell ref="C25:L25"/>
    <mergeCell ref="C38:L38"/>
    <mergeCell ref="C27:L27"/>
    <mergeCell ref="C28:L28"/>
    <mergeCell ref="C29:L29"/>
    <mergeCell ref="C30:L30"/>
    <mergeCell ref="C31:L31"/>
    <mergeCell ref="C32:L32"/>
    <mergeCell ref="C33:L33"/>
    <mergeCell ref="C35:L35"/>
    <mergeCell ref="C34:L34"/>
    <mergeCell ref="C36:L36"/>
    <mergeCell ref="C37:L37"/>
    <mergeCell ref="C50:L50"/>
    <mergeCell ref="C39:L39"/>
    <mergeCell ref="C40:L40"/>
    <mergeCell ref="C41:L41"/>
    <mergeCell ref="C42:L42"/>
    <mergeCell ref="C43:L43"/>
    <mergeCell ref="C44:L44"/>
    <mergeCell ref="C45:L45"/>
    <mergeCell ref="C46:L46"/>
    <mergeCell ref="C47:L47"/>
    <mergeCell ref="C48:L48"/>
    <mergeCell ref="C49:L49"/>
    <mergeCell ref="C62:L62"/>
    <mergeCell ref="C51:L51"/>
    <mergeCell ref="C52:L52"/>
    <mergeCell ref="C53:L53"/>
    <mergeCell ref="C54:L54"/>
    <mergeCell ref="C55:L55"/>
    <mergeCell ref="C56:L56"/>
    <mergeCell ref="C57:L57"/>
    <mergeCell ref="C58:L58"/>
    <mergeCell ref="C59:L59"/>
    <mergeCell ref="C60:L60"/>
    <mergeCell ref="C61:L61"/>
    <mergeCell ref="C74:L74"/>
    <mergeCell ref="C63:L63"/>
    <mergeCell ref="C64:L64"/>
    <mergeCell ref="C65:L65"/>
    <mergeCell ref="C66:L66"/>
    <mergeCell ref="C67:L67"/>
    <mergeCell ref="C68:L68"/>
    <mergeCell ref="C69:L69"/>
    <mergeCell ref="C70:L70"/>
    <mergeCell ref="C71:L71"/>
    <mergeCell ref="C72:L72"/>
    <mergeCell ref="C73:L7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M40"/>
  <sheetViews>
    <sheetView showGridLines="0" showRuler="0" zoomScaleNormal="100" zoomScalePageLayoutView="90" workbookViewId="0">
      <selection activeCell="B24" sqref="B24"/>
    </sheetView>
  </sheetViews>
  <sheetFormatPr defaultColWidth="9.1796875" defaultRowHeight="12.5" x14ac:dyDescent="0.25"/>
  <cols>
    <col min="1" max="1" width="2.54296875" style="1" customWidth="1"/>
    <col min="2" max="2" width="50.26953125" style="1" customWidth="1"/>
    <col min="3" max="3" width="3.1796875" style="1" customWidth="1"/>
    <col min="4" max="4" width="50.26953125" style="1" customWidth="1"/>
    <col min="5" max="5" width="9.1796875" style="1"/>
    <col min="6" max="6" width="13.1796875" style="1" customWidth="1"/>
    <col min="7" max="16384" width="9.1796875" style="1"/>
  </cols>
  <sheetData>
    <row r="1" spans="2:13" ht="17.25" customHeight="1" x14ac:dyDescent="0.25">
      <c r="D1" s="22" t="str" cm="1">
        <f t="array" aca="1" ref="D1" ca="1">"Avrop nr: "&amp;IFERROR(INDIRECT("'"&amp;Aktivt_blad&amp;"'!B15"),"")</f>
        <v xml:space="preserve">Avrop nr: </v>
      </c>
      <c r="F1" s="23"/>
    </row>
    <row r="2" spans="2:13" ht="17.25" customHeight="1" x14ac:dyDescent="0.25"/>
    <row r="3" spans="2:13" ht="17.25" customHeight="1" x14ac:dyDescent="0.35">
      <c r="B3" s="43"/>
    </row>
    <row r="5" spans="2:13" ht="25.5" customHeight="1" x14ac:dyDescent="0.4">
      <c r="B5" s="24" t="s">
        <v>43</v>
      </c>
      <c r="C5" s="24"/>
      <c r="D5" s="24"/>
      <c r="J5" s="18"/>
      <c r="K5" s="18"/>
      <c r="L5" s="18"/>
      <c r="M5" s="18"/>
    </row>
    <row r="6" spans="2:13" ht="48.75" customHeight="1" x14ac:dyDescent="0.4">
      <c r="B6" s="798" t="str">
        <f ca="1">"Detta kontrakt reglerar avrop från ramavtalsområde "&amp;Information!B5&amp;", "&amp;Information!B6</f>
        <v>Detta kontrakt reglerar avrop från ramavtalsområde XXXXX, Ramavtalsnummer: XXXX</v>
      </c>
      <c r="C6" s="799"/>
      <c r="D6" s="799"/>
      <c r="F6" s="23"/>
      <c r="J6" s="18"/>
      <c r="K6" s="18"/>
      <c r="L6" s="18"/>
      <c r="M6" s="18"/>
    </row>
    <row r="7" spans="2:13" ht="25.5" customHeight="1" x14ac:dyDescent="0.4">
      <c r="B7" s="16" t="s">
        <v>42</v>
      </c>
      <c r="C7" s="16"/>
      <c r="D7" s="16"/>
      <c r="J7" s="18"/>
      <c r="K7" s="18"/>
      <c r="L7" s="18"/>
      <c r="M7" s="18"/>
    </row>
    <row r="8" spans="2:13" ht="45.75" customHeight="1" x14ac:dyDescent="0.4">
      <c r="B8" s="510" t="s">
        <v>41</v>
      </c>
      <c r="C8" s="510"/>
      <c r="D8" s="510"/>
      <c r="G8" s="22"/>
      <c r="J8" s="18"/>
      <c r="K8" s="18"/>
      <c r="L8" s="18"/>
      <c r="M8" s="18"/>
    </row>
    <row r="9" spans="2:13" ht="18" x14ac:dyDescent="0.4">
      <c r="B9" s="35" t="s">
        <v>662</v>
      </c>
      <c r="C9" s="10"/>
      <c r="D9" s="10"/>
      <c r="G9" s="22"/>
      <c r="J9" s="18"/>
      <c r="K9" s="18"/>
      <c r="L9" s="18"/>
      <c r="M9" s="18"/>
    </row>
    <row r="10" spans="2:13" ht="18" x14ac:dyDescent="0.4">
      <c r="B10" s="35" t="s">
        <v>663</v>
      </c>
      <c r="C10" s="29"/>
      <c r="D10" s="29"/>
      <c r="J10" s="18"/>
      <c r="K10" s="18"/>
      <c r="L10" s="18"/>
      <c r="M10" s="18"/>
    </row>
    <row r="11" spans="2:13" ht="18" x14ac:dyDescent="0.4">
      <c r="B11" s="10" t="s">
        <v>657</v>
      </c>
      <c r="C11" s="10"/>
      <c r="D11" s="10"/>
      <c r="J11" s="18"/>
      <c r="K11" s="18"/>
      <c r="L11" s="18"/>
      <c r="M11" s="18"/>
    </row>
    <row r="12" spans="2:13" ht="18" x14ac:dyDescent="0.4">
      <c r="B12" s="510" t="s">
        <v>703</v>
      </c>
      <c r="C12" s="510"/>
      <c r="D12" s="510"/>
      <c r="G12" s="21"/>
      <c r="J12" s="18"/>
      <c r="K12" s="18"/>
      <c r="L12" s="18"/>
      <c r="M12" s="18"/>
    </row>
    <row r="13" spans="2:13" ht="18" x14ac:dyDescent="0.4">
      <c r="B13" s="10" t="s">
        <v>658</v>
      </c>
      <c r="C13" s="10"/>
      <c r="D13" s="10"/>
      <c r="G13" s="21"/>
      <c r="J13" s="18"/>
      <c r="K13" s="18"/>
      <c r="L13" s="18"/>
      <c r="M13" s="18"/>
    </row>
    <row r="14" spans="2:13" ht="18" x14ac:dyDescent="0.4">
      <c r="B14" s="10" t="s">
        <v>659</v>
      </c>
      <c r="C14" s="10"/>
      <c r="D14" s="10"/>
      <c r="G14" s="21"/>
      <c r="J14" s="18"/>
      <c r="K14" s="18"/>
      <c r="L14" s="18"/>
      <c r="M14" s="18"/>
    </row>
    <row r="15" spans="2:13" ht="18" x14ac:dyDescent="0.4">
      <c r="B15" s="10" t="s">
        <v>660</v>
      </c>
      <c r="C15" s="10"/>
      <c r="D15" s="10"/>
      <c r="G15" s="21"/>
      <c r="J15" s="18"/>
      <c r="K15" s="18"/>
      <c r="L15" s="18"/>
      <c r="M15" s="18"/>
    </row>
    <row r="16" spans="2:13" ht="18" x14ac:dyDescent="0.4">
      <c r="B16" s="10" t="s">
        <v>661</v>
      </c>
      <c r="C16" s="10"/>
      <c r="D16" s="10"/>
      <c r="G16" s="21"/>
      <c r="J16" s="18"/>
      <c r="K16" s="18"/>
      <c r="L16" s="18"/>
      <c r="M16" s="18"/>
    </row>
    <row r="17" spans="1:13" ht="18" customHeight="1" x14ac:dyDescent="0.4">
      <c r="B17" s="510"/>
      <c r="C17" s="510"/>
      <c r="D17" s="510"/>
      <c r="J17" s="18"/>
      <c r="K17" s="18"/>
      <c r="L17" s="18"/>
      <c r="M17" s="18"/>
    </row>
    <row r="18" spans="1:13" ht="41.25" customHeight="1" x14ac:dyDescent="0.4">
      <c r="B18" s="510" t="s">
        <v>40</v>
      </c>
      <c r="C18" s="510"/>
      <c r="D18" s="510"/>
      <c r="J18" s="18"/>
      <c r="K18" s="18"/>
      <c r="L18" s="18"/>
      <c r="M18" s="18"/>
    </row>
    <row r="19" spans="1:13" ht="10.5" customHeight="1" x14ac:dyDescent="0.4">
      <c r="B19" s="20"/>
      <c r="C19" s="19"/>
      <c r="D19" s="19"/>
      <c r="J19" s="18"/>
      <c r="K19" s="18"/>
      <c r="L19" s="18"/>
      <c r="M19" s="18"/>
    </row>
    <row r="20" spans="1:13" s="17" customFormat="1" ht="24" customHeight="1" x14ac:dyDescent="0.25">
      <c r="B20" s="16" t="s">
        <v>34</v>
      </c>
      <c r="C20" s="16"/>
      <c r="D20" s="16"/>
    </row>
    <row r="21" spans="1:13" ht="67.5" customHeight="1" x14ac:dyDescent="0.25">
      <c r="B21" s="510" t="s">
        <v>140</v>
      </c>
      <c r="C21" s="510"/>
      <c r="D21" s="510"/>
    </row>
    <row r="22" spans="1:13" ht="26.25" customHeight="1" x14ac:dyDescent="0.25">
      <c r="B22" s="10"/>
      <c r="C22" s="10"/>
      <c r="D22" s="10"/>
    </row>
    <row r="23" spans="1:13" s="9" customFormat="1" ht="18" customHeight="1" x14ac:dyDescent="0.3">
      <c r="A23" s="1"/>
      <c r="B23" s="8" t="s">
        <v>39</v>
      </c>
      <c r="C23"/>
      <c r="D23" s="8" t="s">
        <v>38</v>
      </c>
      <c r="E23" s="16"/>
    </row>
    <row r="24" spans="1:13" s="9" customFormat="1" ht="23.25" customHeight="1" x14ac:dyDescent="0.3">
      <c r="A24" s="1"/>
      <c r="B24" s="371" t="str" cm="1">
        <f t="array" aca="1" ref="B24" ca="1">IFERROR(INDIRECT("'"&amp;Aktivt_blad&amp;"'!B9"),"")</f>
        <v/>
      </c>
      <c r="C24"/>
      <c r="D24" s="372" t="str" cm="1">
        <f t="array" aca="1" ref="D24" ca="1">IFERROR(INDIRECT("'"&amp;Aktivt_blad&amp;"'!P9"),"")</f>
        <v/>
      </c>
    </row>
    <row r="25" spans="1:13" s="9" customFormat="1" ht="12.75" customHeight="1" x14ac:dyDescent="0.3">
      <c r="A25" s="1"/>
      <c r="B25" s="15" t="s">
        <v>37</v>
      </c>
      <c r="C25"/>
      <c r="D25" s="15" t="s">
        <v>37</v>
      </c>
    </row>
    <row r="26" spans="1:13" s="9" customFormat="1" ht="18" customHeight="1" x14ac:dyDescent="0.3">
      <c r="A26" s="1"/>
      <c r="B26" s="369" t="str" cm="1">
        <f t="array" aca="1" ref="B26" ca="1">IFERROR(INDIRECT("'"&amp;Aktivt_blad&amp;"'!H9"),"")</f>
        <v/>
      </c>
      <c r="C26"/>
      <c r="D26" s="370" t="str" cm="1">
        <f t="array" aca="1" ref="D26" ca="1">IFERROR(INDIRECT("'"&amp;Aktivt_blad&amp;"'!V9"),"")</f>
        <v/>
      </c>
    </row>
    <row r="27" spans="1:13" s="9" customFormat="1" ht="44.25" customHeight="1" x14ac:dyDescent="0.3">
      <c r="A27" s="1"/>
      <c r="B27" s="14"/>
      <c r="C27"/>
      <c r="D27"/>
    </row>
    <row r="28" spans="1:13" s="9" customFormat="1" ht="13" x14ac:dyDescent="0.3">
      <c r="B28" s="11" t="s">
        <v>35</v>
      </c>
      <c r="D28" s="11" t="s">
        <v>35</v>
      </c>
    </row>
    <row r="29" spans="1:13" s="9" customFormat="1" ht="28.5" customHeight="1" x14ac:dyDescent="0.3">
      <c r="B29" s="13"/>
      <c r="D29" s="12"/>
    </row>
    <row r="30" spans="1:13" ht="16.5" customHeight="1" x14ac:dyDescent="0.3">
      <c r="A30" s="9"/>
      <c r="B30" s="9"/>
      <c r="C30" s="9"/>
      <c r="D30" s="9"/>
    </row>
    <row r="31" spans="1:13" ht="25.5" x14ac:dyDescent="0.3">
      <c r="A31" s="9"/>
      <c r="B31" s="40" t="s">
        <v>49</v>
      </c>
      <c r="C31" s="9"/>
      <c r="D31" s="40" t="s">
        <v>50</v>
      </c>
    </row>
    <row r="32" spans="1:13" ht="13" x14ac:dyDescent="0.3">
      <c r="A32" s="9"/>
      <c r="B32" s="802"/>
      <c r="C32" s="9"/>
      <c r="D32" s="800"/>
    </row>
    <row r="33" spans="1:4" ht="13" x14ac:dyDescent="0.3">
      <c r="A33" s="9"/>
      <c r="B33" s="803"/>
      <c r="C33" s="9"/>
      <c r="D33" s="801"/>
    </row>
    <row r="34" spans="1:4" ht="13" x14ac:dyDescent="0.3">
      <c r="A34" s="10"/>
      <c r="B34" s="10"/>
      <c r="C34" s="10"/>
      <c r="D34" s="9"/>
    </row>
    <row r="35" spans="1:4" ht="15.75" customHeight="1" x14ac:dyDescent="0.25">
      <c r="B35" s="8" t="s">
        <v>36</v>
      </c>
      <c r="C35" s="8"/>
      <c r="D35" s="8"/>
    </row>
    <row r="36" spans="1:4" x14ac:dyDescent="0.25">
      <c r="B36" s="795"/>
      <c r="C36" s="796"/>
      <c r="D36" s="797"/>
    </row>
    <row r="37" spans="1:4" x14ac:dyDescent="0.25">
      <c r="B37" s="795"/>
      <c r="C37" s="796"/>
      <c r="D37" s="797"/>
    </row>
    <row r="38" spans="1:4" x14ac:dyDescent="0.25">
      <c r="B38" s="795"/>
      <c r="C38" s="796"/>
      <c r="D38" s="797"/>
    </row>
    <row r="39" spans="1:4" x14ac:dyDescent="0.25">
      <c r="B39" s="795"/>
      <c r="C39" s="796"/>
      <c r="D39" s="797"/>
    </row>
    <row r="40" spans="1:4" x14ac:dyDescent="0.25">
      <c r="B40" s="795"/>
      <c r="C40" s="796"/>
      <c r="D40" s="797"/>
    </row>
  </sheetData>
  <sheetProtection algorithmName="SHA-512" hashValue="HWqoXne83Ilir7CltEXOk1klinIMQbU/UJ4SBo0CK+GitBZduURFDPNzP2RdZjRpt0nuLN3kjg7iG1uWofgKSg==" saltValue="UwobyZemBSQ8RtUrTZ0g5g==" spinCount="100000" sheet="1" objects="1" scenarios="1" selectLockedCells="1"/>
  <mergeCells count="13">
    <mergeCell ref="B40:D40"/>
    <mergeCell ref="B21:D21"/>
    <mergeCell ref="B36:D36"/>
    <mergeCell ref="B6:D6"/>
    <mergeCell ref="B37:D37"/>
    <mergeCell ref="B38:D38"/>
    <mergeCell ref="B39:D39"/>
    <mergeCell ref="B8:D8"/>
    <mergeCell ref="B12:D12"/>
    <mergeCell ref="B17:D17"/>
    <mergeCell ref="B18:D18"/>
    <mergeCell ref="D32:D33"/>
    <mergeCell ref="B32:B33"/>
  </mergeCells>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AO178"/>
  <sheetViews>
    <sheetView showGridLines="0" topLeftCell="K21" zoomScaleNormal="100" workbookViewId="0">
      <selection activeCell="M44" sqref="M44"/>
    </sheetView>
  </sheetViews>
  <sheetFormatPr defaultColWidth="9.1796875" defaultRowHeight="12.5" x14ac:dyDescent="0.25"/>
  <cols>
    <col min="1" max="2" width="6.7265625" style="1" customWidth="1"/>
    <col min="3" max="3" width="23.7265625" style="1" bestFit="1" customWidth="1"/>
    <col min="4" max="8" width="24.453125" style="1" bestFit="1" customWidth="1"/>
    <col min="9" max="23" width="24.54296875" style="1" customWidth="1"/>
    <col min="24" max="24" width="26.1796875" style="1" customWidth="1"/>
    <col min="25" max="32" width="24.54296875" style="1" customWidth="1"/>
    <col min="33" max="33" width="40" style="1" bestFit="1" customWidth="1"/>
    <col min="34" max="34" width="17" style="1" bestFit="1" customWidth="1"/>
    <col min="35" max="35" width="13.81640625" style="1" bestFit="1" customWidth="1"/>
    <col min="36" max="36" width="13.453125" style="1" bestFit="1" customWidth="1"/>
    <col min="37" max="37" width="19.81640625" style="1" bestFit="1" customWidth="1"/>
    <col min="38" max="38" width="12.1796875" style="1" bestFit="1" customWidth="1"/>
    <col min="39" max="39" width="17.453125" style="1" bestFit="1" customWidth="1"/>
    <col min="40" max="40" width="17.54296875" style="1" bestFit="1" customWidth="1"/>
    <col min="41" max="41" width="27.7265625" style="1" bestFit="1" customWidth="1"/>
    <col min="42" max="43" width="9.1796875" style="1"/>
    <col min="44" max="44" width="18.7265625" style="1" bestFit="1" customWidth="1"/>
    <col min="45" max="16384" width="9.1796875" style="1"/>
  </cols>
  <sheetData>
    <row r="1" spans="2:41" ht="13" x14ac:dyDescent="0.3">
      <c r="J1" s="45" t="s">
        <v>126</v>
      </c>
      <c r="L1" s="45">
        <v>1</v>
      </c>
      <c r="M1" s="45">
        <v>2</v>
      </c>
      <c r="N1" s="45">
        <v>3</v>
      </c>
      <c r="O1" s="45">
        <v>4</v>
      </c>
    </row>
    <row r="2" spans="2:41" x14ac:dyDescent="0.25">
      <c r="D2" s="105" t="s">
        <v>620</v>
      </c>
      <c r="E2" s="105" t="s">
        <v>710</v>
      </c>
      <c r="F2" s="105" t="s">
        <v>622</v>
      </c>
      <c r="G2" s="105" t="s">
        <v>176</v>
      </c>
      <c r="H2" s="105" t="s">
        <v>177</v>
      </c>
      <c r="I2" s="105" t="s">
        <v>178</v>
      </c>
      <c r="J2" s="357" t="str">
        <f>'1 Spec. - 1. Lägsta pris'!B40</f>
        <v>Ange anbudsområde</v>
      </c>
      <c r="L2" s="362" t="str">
        <f>'1 Spec. - 1. Lägsta pris'!B40</f>
        <v>Ange anbudsområde</v>
      </c>
      <c r="M2" s="362" t="str">
        <f>'1 Spec. - 2. Relativ viktning'!B40</f>
        <v>Ange anbudsområde</v>
      </c>
      <c r="N2" s="362" t="str">
        <f>'1 Spec. - 3. Mervärdesmodell'!B40</f>
        <v>Ange anbudsområde</v>
      </c>
      <c r="O2" s="362" t="str">
        <f>'1 Spec. - 4. Annan modell'!B40</f>
        <v>Ange anbudsområde</v>
      </c>
    </row>
    <row r="3" spans="2:41" ht="13.5" thickBot="1" x14ac:dyDescent="0.35">
      <c r="C3" s="133" t="s">
        <v>119</v>
      </c>
      <c r="D3" s="132" t="s">
        <v>179</v>
      </c>
      <c r="E3" s="132" t="s">
        <v>179</v>
      </c>
      <c r="F3" s="105" t="s">
        <v>179</v>
      </c>
      <c r="G3" s="105" t="s">
        <v>179</v>
      </c>
      <c r="H3" s="105" t="s">
        <v>179</v>
      </c>
      <c r="I3" s="127" t="s">
        <v>179</v>
      </c>
      <c r="J3" s="130" t="str">
        <f>IFERROR(IF(INDEX(D3:I3,MATCH(J$2,D$2:I$2,0))=0,"",INDEX(D3:I3,MATCH(J$2,D$2:I$2,0))),"")</f>
        <v/>
      </c>
      <c r="L3" s="130" t="s">
        <v>179</v>
      </c>
      <c r="M3" s="130" t="s">
        <v>179</v>
      </c>
      <c r="N3" s="130" t="s">
        <v>179</v>
      </c>
      <c r="O3" s="130" t="s">
        <v>179</v>
      </c>
    </row>
    <row r="4" spans="2:41" x14ac:dyDescent="0.25">
      <c r="C4" s="194" t="s">
        <v>180</v>
      </c>
      <c r="D4" s="44" t="s">
        <v>729</v>
      </c>
      <c r="E4" s="44" t="s">
        <v>745</v>
      </c>
      <c r="F4" s="44" t="s">
        <v>677</v>
      </c>
      <c r="G4" s="44"/>
      <c r="H4" s="44"/>
      <c r="I4" s="126"/>
      <c r="J4" s="130" t="str">
        <f>IFERROR(IF(INDEX(D4:I4,MATCH(J$2,D$2:I$2,0))=0,"",INDEX(D4:I4,MATCH(J$2,D$2:I$2,0))),"")</f>
        <v/>
      </c>
      <c r="L4" s="130" t="str">
        <f t="shared" ref="L4:O24" si="0">IFERROR(IF(INDEX($D4:$I4,MATCH(L$2,$D$2:$I$2,0))=0,"",INDEX($D4:$I4,MATCH(L$2,$D$2:$I$2,0))),"")</f>
        <v/>
      </c>
      <c r="M4" s="130" t="str">
        <f t="shared" si="0"/>
        <v/>
      </c>
      <c r="N4" s="130" t="str">
        <f t="shared" si="0"/>
        <v/>
      </c>
      <c r="O4" s="130" t="str">
        <f t="shared" si="0"/>
        <v/>
      </c>
    </row>
    <row r="5" spans="2:41" x14ac:dyDescent="0.25">
      <c r="C5" s="195" t="s">
        <v>173</v>
      </c>
      <c r="D5" s="44" t="s">
        <v>730</v>
      </c>
      <c r="E5" s="44" t="s">
        <v>746</v>
      </c>
      <c r="F5" s="44" t="s">
        <v>678</v>
      </c>
      <c r="G5" s="44"/>
      <c r="H5" s="44"/>
      <c r="I5" s="126"/>
      <c r="J5" s="130" t="str">
        <f t="shared" ref="J5:J24" si="1">IFERROR(IF(INDEX(D5:I5,MATCH(J$2,D$2:I$2,0))=0,"",INDEX(D5:I5,MATCH(J$2,D$2:I$2,0))),"")</f>
        <v/>
      </c>
      <c r="L5" s="130" t="str">
        <f t="shared" si="0"/>
        <v/>
      </c>
      <c r="M5" s="130" t="str">
        <f t="shared" si="0"/>
        <v/>
      </c>
      <c r="N5" s="130" t="str">
        <f t="shared" si="0"/>
        <v/>
      </c>
      <c r="O5" s="130" t="str">
        <f t="shared" si="0"/>
        <v/>
      </c>
      <c r="AF5"/>
      <c r="AG5"/>
      <c r="AH5"/>
      <c r="AI5"/>
      <c r="AJ5"/>
      <c r="AK5"/>
      <c r="AL5"/>
      <c r="AM5"/>
      <c r="AN5"/>
      <c r="AO5"/>
    </row>
    <row r="6" spans="2:41" x14ac:dyDescent="0.25">
      <c r="C6" s="195" t="s">
        <v>174</v>
      </c>
      <c r="D6" s="44" t="s">
        <v>731</v>
      </c>
      <c r="E6" s="44" t="s">
        <v>747</v>
      </c>
      <c r="F6" s="44" t="s">
        <v>679</v>
      </c>
      <c r="G6" s="44"/>
      <c r="H6" s="44"/>
      <c r="I6" s="126"/>
      <c r="J6" s="130" t="str">
        <f t="shared" si="1"/>
        <v/>
      </c>
      <c r="L6" s="130" t="str">
        <f t="shared" si="0"/>
        <v/>
      </c>
      <c r="M6" s="130" t="str">
        <f t="shared" si="0"/>
        <v/>
      </c>
      <c r="N6" s="130" t="str">
        <f t="shared" si="0"/>
        <v/>
      </c>
      <c r="O6" s="130" t="str">
        <f t="shared" si="0"/>
        <v/>
      </c>
    </row>
    <row r="7" spans="2:41" x14ac:dyDescent="0.25">
      <c r="C7" s="195" t="s">
        <v>175</v>
      </c>
      <c r="D7" s="44" t="s">
        <v>732</v>
      </c>
      <c r="E7" s="44" t="s">
        <v>748</v>
      </c>
      <c r="F7" s="44" t="s">
        <v>680</v>
      </c>
      <c r="G7" s="44"/>
      <c r="H7" s="44"/>
      <c r="I7" s="126"/>
      <c r="J7" s="130" t="str">
        <f t="shared" si="1"/>
        <v/>
      </c>
      <c r="L7" s="130" t="str">
        <f t="shared" si="0"/>
        <v/>
      </c>
      <c r="M7" s="130" t="str">
        <f t="shared" si="0"/>
        <v/>
      </c>
      <c r="N7" s="130" t="str">
        <f t="shared" si="0"/>
        <v/>
      </c>
      <c r="O7" s="130" t="str">
        <f t="shared" si="0"/>
        <v/>
      </c>
    </row>
    <row r="8" spans="2:41" x14ac:dyDescent="0.25">
      <c r="C8" s="195" t="s">
        <v>176</v>
      </c>
      <c r="D8" s="44" t="s">
        <v>733</v>
      </c>
      <c r="E8" s="44"/>
      <c r="F8" s="44" t="s">
        <v>681</v>
      </c>
      <c r="G8" s="44"/>
      <c r="H8" s="44"/>
      <c r="I8" s="126"/>
      <c r="J8" s="130" t="str">
        <f t="shared" si="1"/>
        <v/>
      </c>
      <c r="L8" s="130" t="str">
        <f t="shared" si="0"/>
        <v/>
      </c>
      <c r="M8" s="130" t="str">
        <f t="shared" si="0"/>
        <v/>
      </c>
      <c r="N8" s="130" t="str">
        <f t="shared" si="0"/>
        <v/>
      </c>
      <c r="O8" s="130" t="str">
        <f t="shared" si="0"/>
        <v/>
      </c>
    </row>
    <row r="9" spans="2:41" ht="12.75" customHeight="1" x14ac:dyDescent="0.25">
      <c r="C9" s="195" t="s">
        <v>177</v>
      </c>
      <c r="D9" s="44" t="s">
        <v>734</v>
      </c>
      <c r="E9" s="44"/>
      <c r="F9" s="44" t="s">
        <v>682</v>
      </c>
      <c r="G9" s="44"/>
      <c r="H9" s="44"/>
      <c r="I9" s="126"/>
      <c r="J9" s="130" t="str">
        <f t="shared" si="1"/>
        <v/>
      </c>
      <c r="L9" s="130" t="str">
        <f t="shared" si="0"/>
        <v/>
      </c>
      <c r="M9" s="130" t="str">
        <f t="shared" si="0"/>
        <v/>
      </c>
      <c r="N9" s="130" t="str">
        <f t="shared" si="0"/>
        <v/>
      </c>
      <c r="O9" s="130" t="str">
        <f t="shared" si="0"/>
        <v/>
      </c>
    </row>
    <row r="10" spans="2:41" ht="12.75" customHeight="1" x14ac:dyDescent="0.25">
      <c r="C10" s="195" t="s">
        <v>178</v>
      </c>
      <c r="D10" s="44" t="s">
        <v>735</v>
      </c>
      <c r="E10" s="44"/>
      <c r="F10" s="44" t="s">
        <v>683</v>
      </c>
      <c r="G10" s="44"/>
      <c r="H10" s="44"/>
      <c r="I10" s="126"/>
      <c r="J10" s="130" t="str">
        <f t="shared" si="1"/>
        <v/>
      </c>
      <c r="L10" s="130" t="str">
        <f t="shared" si="0"/>
        <v/>
      </c>
      <c r="M10" s="130" t="str">
        <f t="shared" si="0"/>
        <v/>
      </c>
      <c r="N10" s="130" t="str">
        <f t="shared" si="0"/>
        <v/>
      </c>
      <c r="O10" s="130" t="str">
        <f t="shared" si="0"/>
        <v/>
      </c>
    </row>
    <row r="11" spans="2:41" ht="12.75" customHeight="1" x14ac:dyDescent="0.25">
      <c r="D11" s="44" t="s">
        <v>736</v>
      </c>
      <c r="E11" s="44"/>
      <c r="F11" s="44" t="s">
        <v>684</v>
      </c>
      <c r="G11" s="44"/>
      <c r="H11" s="44"/>
      <c r="I11" s="126"/>
      <c r="J11" s="130" t="str">
        <f t="shared" si="1"/>
        <v/>
      </c>
      <c r="L11" s="130" t="str">
        <f t="shared" si="0"/>
        <v/>
      </c>
      <c r="M11" s="130" t="str">
        <f t="shared" si="0"/>
        <v/>
      </c>
      <c r="N11" s="130" t="str">
        <f t="shared" si="0"/>
        <v/>
      </c>
      <c r="O11" s="130" t="str">
        <f t="shared" si="0"/>
        <v/>
      </c>
    </row>
    <row r="12" spans="2:41" x14ac:dyDescent="0.25">
      <c r="D12" s="44" t="s">
        <v>737</v>
      </c>
      <c r="E12" s="44"/>
      <c r="F12" s="44" t="s">
        <v>685</v>
      </c>
      <c r="G12" s="44"/>
      <c r="H12" s="44"/>
      <c r="I12" s="126"/>
      <c r="J12" s="130" t="str">
        <f t="shared" si="1"/>
        <v/>
      </c>
      <c r="L12" s="130" t="str">
        <f t="shared" si="0"/>
        <v/>
      </c>
      <c r="M12" s="130" t="str">
        <f t="shared" si="0"/>
        <v/>
      </c>
      <c r="N12" s="130" t="str">
        <f t="shared" si="0"/>
        <v/>
      </c>
      <c r="O12" s="130" t="str">
        <f t="shared" si="0"/>
        <v/>
      </c>
    </row>
    <row r="13" spans="2:41" x14ac:dyDescent="0.25">
      <c r="B13" s="2"/>
      <c r="D13" s="44" t="s">
        <v>738</v>
      </c>
      <c r="E13" s="44"/>
      <c r="F13" s="44"/>
      <c r="G13" s="44"/>
      <c r="H13" s="44"/>
      <c r="I13" s="126"/>
      <c r="J13" s="130" t="str">
        <f t="shared" si="1"/>
        <v/>
      </c>
      <c r="L13" s="130" t="str">
        <f t="shared" si="0"/>
        <v/>
      </c>
      <c r="M13" s="130" t="str">
        <f t="shared" si="0"/>
        <v/>
      </c>
      <c r="N13" s="130" t="str">
        <f t="shared" si="0"/>
        <v/>
      </c>
      <c r="O13" s="130" t="str">
        <f t="shared" si="0"/>
        <v/>
      </c>
    </row>
    <row r="14" spans="2:41" x14ac:dyDescent="0.25">
      <c r="D14" s="44" t="s">
        <v>739</v>
      </c>
      <c r="E14" s="44"/>
      <c r="F14" s="44"/>
      <c r="G14" s="44"/>
      <c r="H14" s="44"/>
      <c r="I14" s="126"/>
      <c r="J14" s="130" t="str">
        <f t="shared" si="1"/>
        <v/>
      </c>
      <c r="L14" s="130" t="str">
        <f t="shared" si="0"/>
        <v/>
      </c>
      <c r="M14" s="130" t="str">
        <f t="shared" si="0"/>
        <v/>
      </c>
      <c r="N14" s="130" t="str">
        <f t="shared" si="0"/>
        <v/>
      </c>
      <c r="O14" s="130" t="str">
        <f t="shared" si="0"/>
        <v/>
      </c>
    </row>
    <row r="15" spans="2:41" ht="13.5" thickBot="1" x14ac:dyDescent="0.35">
      <c r="C15" s="45" t="s">
        <v>623</v>
      </c>
      <c r="D15" s="44" t="s">
        <v>641</v>
      </c>
      <c r="E15" s="44"/>
      <c r="F15" s="44"/>
      <c r="G15" s="44"/>
      <c r="H15" s="44"/>
      <c r="I15" s="126"/>
      <c r="J15" s="130" t="str">
        <f t="shared" si="1"/>
        <v/>
      </c>
      <c r="L15" s="130" t="str">
        <f t="shared" si="0"/>
        <v/>
      </c>
      <c r="M15" s="130" t="str">
        <f t="shared" si="0"/>
        <v/>
      </c>
      <c r="N15" s="130" t="str">
        <f t="shared" si="0"/>
        <v/>
      </c>
      <c r="O15" s="130" t="str">
        <f t="shared" si="0"/>
        <v/>
      </c>
    </row>
    <row r="16" spans="2:41" x14ac:dyDescent="0.25">
      <c r="C16" s="114" t="s">
        <v>619</v>
      </c>
      <c r="D16" s="44" t="s">
        <v>740</v>
      </c>
      <c r="E16" s="44"/>
      <c r="F16" s="44"/>
      <c r="G16" s="44"/>
      <c r="H16" s="44"/>
      <c r="I16" s="126"/>
      <c r="J16" s="130" t="str">
        <f t="shared" si="1"/>
        <v/>
      </c>
      <c r="L16" s="130" t="str">
        <f t="shared" si="0"/>
        <v/>
      </c>
      <c r="M16" s="130" t="str">
        <f t="shared" si="0"/>
        <v/>
      </c>
      <c r="N16" s="130" t="str">
        <f t="shared" si="0"/>
        <v/>
      </c>
      <c r="O16" s="130" t="str">
        <f t="shared" si="0"/>
        <v/>
      </c>
      <c r="Q16" s="258"/>
    </row>
    <row r="17" spans="3:17" x14ac:dyDescent="0.25">
      <c r="C17" s="216" t="s">
        <v>620</v>
      </c>
      <c r="D17" s="44" t="s">
        <v>741</v>
      </c>
      <c r="E17" s="44"/>
      <c r="F17" s="44"/>
      <c r="G17" s="44"/>
      <c r="H17" s="44"/>
      <c r="I17" s="126"/>
      <c r="J17" s="130" t="str">
        <f t="shared" si="1"/>
        <v/>
      </c>
      <c r="L17" s="130" t="str">
        <f t="shared" si="0"/>
        <v/>
      </c>
      <c r="M17" s="130" t="str">
        <f t="shared" si="0"/>
        <v/>
      </c>
      <c r="N17" s="130" t="str">
        <f t="shared" si="0"/>
        <v/>
      </c>
      <c r="O17" s="130" t="str">
        <f t="shared" si="0"/>
        <v/>
      </c>
    </row>
    <row r="18" spans="3:17" x14ac:dyDescent="0.25">
      <c r="C18" s="236" t="s">
        <v>710</v>
      </c>
      <c r="D18" s="44" t="s">
        <v>742</v>
      </c>
      <c r="E18" s="44"/>
      <c r="F18" s="44"/>
      <c r="G18" s="44"/>
      <c r="H18" s="44"/>
      <c r="I18" s="126"/>
      <c r="J18" s="130" t="str">
        <f t="shared" si="1"/>
        <v/>
      </c>
      <c r="L18" s="130" t="str">
        <f t="shared" si="0"/>
        <v/>
      </c>
      <c r="M18" s="130" t="str">
        <f t="shared" si="0"/>
        <v/>
      </c>
      <c r="N18" s="130" t="str">
        <f t="shared" si="0"/>
        <v/>
      </c>
      <c r="O18" s="130" t="str">
        <f t="shared" si="0"/>
        <v/>
      </c>
    </row>
    <row r="19" spans="3:17" ht="13" thickBot="1" x14ac:dyDescent="0.3">
      <c r="C19" s="235" t="s">
        <v>622</v>
      </c>
      <c r="D19" s="44" t="s">
        <v>743</v>
      </c>
      <c r="E19" s="44"/>
      <c r="F19" s="44"/>
      <c r="G19" s="44"/>
      <c r="H19" s="44"/>
      <c r="I19" s="126"/>
      <c r="J19" s="130" t="str">
        <f t="shared" si="1"/>
        <v/>
      </c>
      <c r="L19" s="130" t="str">
        <f t="shared" si="0"/>
        <v/>
      </c>
      <c r="M19" s="130" t="str">
        <f t="shared" si="0"/>
        <v/>
      </c>
      <c r="N19" s="130" t="str">
        <f t="shared" si="0"/>
        <v/>
      </c>
      <c r="O19" s="130" t="str">
        <f t="shared" si="0"/>
        <v/>
      </c>
    </row>
    <row r="20" spans="3:17" x14ac:dyDescent="0.25">
      <c r="D20" s="44" t="s">
        <v>744</v>
      </c>
      <c r="E20" s="44"/>
      <c r="F20" s="44"/>
      <c r="G20" s="44"/>
      <c r="H20" s="44"/>
      <c r="I20" s="126"/>
      <c r="J20" s="130" t="str">
        <f t="shared" si="1"/>
        <v/>
      </c>
      <c r="L20" s="130" t="str">
        <f t="shared" si="0"/>
        <v/>
      </c>
      <c r="M20" s="130" t="str">
        <f t="shared" si="0"/>
        <v/>
      </c>
      <c r="N20" s="130" t="str">
        <f t="shared" si="0"/>
        <v/>
      </c>
      <c r="O20" s="130" t="str">
        <f t="shared" si="0"/>
        <v/>
      </c>
    </row>
    <row r="21" spans="3:17" x14ac:dyDescent="0.25">
      <c r="D21" s="44" t="s">
        <v>864</v>
      </c>
      <c r="E21" s="44"/>
      <c r="F21" s="44"/>
      <c r="G21" s="44"/>
      <c r="H21" s="44"/>
      <c r="I21" s="126"/>
      <c r="J21" s="130" t="str">
        <f t="shared" si="1"/>
        <v/>
      </c>
      <c r="L21" s="130" t="str">
        <f t="shared" si="0"/>
        <v/>
      </c>
      <c r="M21" s="130" t="str">
        <f t="shared" si="0"/>
        <v/>
      </c>
      <c r="N21" s="130" t="str">
        <f t="shared" si="0"/>
        <v/>
      </c>
      <c r="O21" s="130" t="str">
        <f t="shared" si="0"/>
        <v/>
      </c>
    </row>
    <row r="22" spans="3:17" x14ac:dyDescent="0.25">
      <c r="D22" s="196"/>
      <c r="E22" s="44"/>
      <c r="F22" s="44"/>
      <c r="G22" s="44"/>
      <c r="H22" s="44"/>
      <c r="I22" s="126"/>
      <c r="J22" s="130" t="str">
        <f t="shared" si="1"/>
        <v/>
      </c>
      <c r="L22" s="130" t="str">
        <f t="shared" si="0"/>
        <v/>
      </c>
      <c r="M22" s="130" t="str">
        <f t="shared" si="0"/>
        <v/>
      </c>
      <c r="N22" s="130" t="str">
        <f t="shared" si="0"/>
        <v/>
      </c>
      <c r="O22" s="130" t="str">
        <f t="shared" si="0"/>
        <v/>
      </c>
    </row>
    <row r="23" spans="3:17" x14ac:dyDescent="0.25">
      <c r="D23" s="196"/>
      <c r="E23" s="44"/>
      <c r="F23" s="44"/>
      <c r="G23" s="44"/>
      <c r="H23" s="44"/>
      <c r="I23" s="126"/>
      <c r="J23" s="130" t="str">
        <f t="shared" si="1"/>
        <v/>
      </c>
      <c r="L23" s="130" t="str">
        <f t="shared" si="0"/>
        <v/>
      </c>
      <c r="M23" s="130" t="str">
        <f t="shared" si="0"/>
        <v/>
      </c>
      <c r="N23" s="130" t="str">
        <f t="shared" si="0"/>
        <v/>
      </c>
      <c r="O23" s="130" t="str">
        <f t="shared" si="0"/>
        <v/>
      </c>
    </row>
    <row r="24" spans="3:17" x14ac:dyDescent="0.25">
      <c r="D24" s="196"/>
      <c r="E24" s="44"/>
      <c r="F24" s="44"/>
      <c r="G24" s="44"/>
      <c r="H24" s="44"/>
      <c r="I24" s="126"/>
      <c r="J24" s="130" t="str">
        <f t="shared" si="1"/>
        <v/>
      </c>
      <c r="L24" s="130" t="str">
        <f t="shared" si="0"/>
        <v/>
      </c>
      <c r="M24" s="130" t="str">
        <f t="shared" si="0"/>
        <v/>
      </c>
      <c r="N24" s="130" t="str">
        <f t="shared" si="0"/>
        <v/>
      </c>
      <c r="O24" s="130" t="str">
        <f t="shared" si="0"/>
        <v/>
      </c>
      <c r="Q24"/>
    </row>
    <row r="25" spans="3:17" x14ac:dyDescent="0.25">
      <c r="J25" s="128"/>
      <c r="Q25"/>
    </row>
    <row r="26" spans="3:17" x14ac:dyDescent="0.25">
      <c r="J26" s="128"/>
      <c r="Q26"/>
    </row>
    <row r="27" spans="3:17" ht="13.5" thickBot="1" x14ac:dyDescent="0.35">
      <c r="D27" s="99" t="s">
        <v>601</v>
      </c>
      <c r="J27" s="45" t="s">
        <v>125</v>
      </c>
      <c r="Q27"/>
    </row>
    <row r="28" spans="3:17" x14ac:dyDescent="0.25">
      <c r="D28" s="106" t="s">
        <v>351</v>
      </c>
      <c r="E28" s="131" t="str">
        <f>D28</f>
        <v>Välj Vara/Tjanst</v>
      </c>
      <c r="F28" s="131" t="str">
        <f>E28</f>
        <v>Välj Vara/Tjanst</v>
      </c>
      <c r="G28" s="131" t="str">
        <f>F28</f>
        <v>Välj Vara/Tjanst</v>
      </c>
      <c r="H28" s="131" t="str">
        <f>G28</f>
        <v>Välj Vara/Tjanst</v>
      </c>
      <c r="I28" s="131" t="str">
        <f>H28</f>
        <v>Välj Vara/Tjanst</v>
      </c>
      <c r="J28" s="129" t="e">
        <f>INDEX(D28:I28,MATCH(J$2,D$2:I$2,0))</f>
        <v>#N/A</v>
      </c>
      <c r="Q28"/>
    </row>
    <row r="29" spans="3:17" x14ac:dyDescent="0.25">
      <c r="D29" s="196" t="s">
        <v>181</v>
      </c>
      <c r="E29" s="196" t="s">
        <v>182</v>
      </c>
      <c r="F29" s="44" t="s">
        <v>183</v>
      </c>
      <c r="G29" s="44" t="s">
        <v>184</v>
      </c>
      <c r="H29" s="44" t="s">
        <v>185</v>
      </c>
      <c r="I29" s="126" t="s">
        <v>186</v>
      </c>
      <c r="J29" s="130" t="str">
        <f>IFERROR(IF(INDEX(D29:I29,MATCH(J$2,D$2:I$2,0))=0,"",INDEX(D29:I29,MATCH(J$2,D$2:I$2,0))),"")</f>
        <v/>
      </c>
      <c r="Q29"/>
    </row>
    <row r="30" spans="3:17" x14ac:dyDescent="0.25">
      <c r="D30" s="196" t="s">
        <v>187</v>
      </c>
      <c r="E30" s="196" t="s">
        <v>188</v>
      </c>
      <c r="F30" s="44" t="s">
        <v>189</v>
      </c>
      <c r="G30" s="44" t="s">
        <v>190</v>
      </c>
      <c r="H30" s="44" t="s">
        <v>191</v>
      </c>
      <c r="I30" s="126" t="s">
        <v>192</v>
      </c>
      <c r="J30" s="130" t="str">
        <f t="shared" ref="J30:J53" si="2">IFERROR(IF(INDEX(D30:I30,MATCH(J$2,D$2:I$2,0))=0,"",INDEX(D30:I30,MATCH(J$2,D$2:I$2,0))),"")</f>
        <v/>
      </c>
      <c r="Q30"/>
    </row>
    <row r="31" spans="3:17" x14ac:dyDescent="0.25">
      <c r="D31" s="196" t="s">
        <v>193</v>
      </c>
      <c r="E31" s="196" t="s">
        <v>194</v>
      </c>
      <c r="F31" s="44" t="s">
        <v>195</v>
      </c>
      <c r="G31" s="44" t="s">
        <v>196</v>
      </c>
      <c r="H31" s="44" t="s">
        <v>197</v>
      </c>
      <c r="I31" s="126" t="s">
        <v>198</v>
      </c>
      <c r="J31" s="130" t="str">
        <f t="shared" si="2"/>
        <v/>
      </c>
      <c r="Q31"/>
    </row>
    <row r="32" spans="3:17" x14ac:dyDescent="0.25">
      <c r="D32" s="196" t="s">
        <v>199</v>
      </c>
      <c r="E32" s="196" t="s">
        <v>200</v>
      </c>
      <c r="F32" s="44" t="s">
        <v>201</v>
      </c>
      <c r="G32" s="44" t="s">
        <v>202</v>
      </c>
      <c r="H32" s="44" t="s">
        <v>203</v>
      </c>
      <c r="I32" s="126" t="s">
        <v>204</v>
      </c>
      <c r="J32" s="130" t="str">
        <f t="shared" si="2"/>
        <v/>
      </c>
      <c r="Q32"/>
    </row>
    <row r="33" spans="4:17" x14ac:dyDescent="0.25">
      <c r="D33" s="196" t="s">
        <v>205</v>
      </c>
      <c r="E33" s="196" t="s">
        <v>206</v>
      </c>
      <c r="F33" s="44" t="s">
        <v>207</v>
      </c>
      <c r="G33" s="44" t="s">
        <v>208</v>
      </c>
      <c r="H33" s="44" t="s">
        <v>209</v>
      </c>
      <c r="I33" s="126" t="s">
        <v>210</v>
      </c>
      <c r="J33" s="130" t="str">
        <f t="shared" si="2"/>
        <v/>
      </c>
      <c r="Q33"/>
    </row>
    <row r="34" spans="4:17" x14ac:dyDescent="0.25">
      <c r="D34" s="196" t="s">
        <v>211</v>
      </c>
      <c r="E34" s="196" t="s">
        <v>212</v>
      </c>
      <c r="F34" s="44" t="s">
        <v>213</v>
      </c>
      <c r="G34" s="44" t="s">
        <v>214</v>
      </c>
      <c r="H34" s="44" t="s">
        <v>215</v>
      </c>
      <c r="I34" s="126" t="s">
        <v>216</v>
      </c>
      <c r="J34" s="130" t="str">
        <f t="shared" si="2"/>
        <v/>
      </c>
      <c r="Q34"/>
    </row>
    <row r="35" spans="4:17" x14ac:dyDescent="0.25">
      <c r="D35" s="196" t="s">
        <v>217</v>
      </c>
      <c r="E35" s="196" t="s">
        <v>218</v>
      </c>
      <c r="F35" s="44" t="s">
        <v>219</v>
      </c>
      <c r="G35" s="44" t="s">
        <v>220</v>
      </c>
      <c r="H35" s="44" t="s">
        <v>221</v>
      </c>
      <c r="I35" s="126" t="s">
        <v>222</v>
      </c>
      <c r="J35" s="130" t="str">
        <f t="shared" si="2"/>
        <v/>
      </c>
      <c r="Q35"/>
    </row>
    <row r="36" spans="4:17" x14ac:dyDescent="0.25">
      <c r="D36" s="196" t="s">
        <v>223</v>
      </c>
      <c r="E36" s="196" t="s">
        <v>224</v>
      </c>
      <c r="F36" s="44" t="s">
        <v>225</v>
      </c>
      <c r="G36" s="44" t="s">
        <v>226</v>
      </c>
      <c r="H36" s="44" t="s">
        <v>227</v>
      </c>
      <c r="I36" s="126" t="s">
        <v>228</v>
      </c>
      <c r="J36" s="130" t="str">
        <f t="shared" si="2"/>
        <v/>
      </c>
      <c r="Q36"/>
    </row>
    <row r="37" spans="4:17" x14ac:dyDescent="0.25">
      <c r="D37" s="196" t="s">
        <v>229</v>
      </c>
      <c r="E37" s="196" t="s">
        <v>230</v>
      </c>
      <c r="F37" s="44" t="s">
        <v>231</v>
      </c>
      <c r="G37" s="44" t="s">
        <v>232</v>
      </c>
      <c r="H37" s="44" t="s">
        <v>233</v>
      </c>
      <c r="I37" s="126" t="s">
        <v>234</v>
      </c>
      <c r="J37" s="130" t="str">
        <f t="shared" si="2"/>
        <v/>
      </c>
      <c r="Q37"/>
    </row>
    <row r="38" spans="4:17" x14ac:dyDescent="0.25">
      <c r="D38" s="196" t="s">
        <v>235</v>
      </c>
      <c r="E38" s="196" t="s">
        <v>236</v>
      </c>
      <c r="F38" s="44" t="s">
        <v>237</v>
      </c>
      <c r="G38" s="44" t="s">
        <v>238</v>
      </c>
      <c r="H38" s="44" t="s">
        <v>239</v>
      </c>
      <c r="I38" s="126" t="s">
        <v>240</v>
      </c>
      <c r="J38" s="130" t="str">
        <f t="shared" si="2"/>
        <v/>
      </c>
      <c r="K38" s="1" t="s">
        <v>608</v>
      </c>
      <c r="Q38"/>
    </row>
    <row r="39" spans="4:17" x14ac:dyDescent="0.25">
      <c r="D39" s="196" t="s">
        <v>241</v>
      </c>
      <c r="E39" s="196" t="s">
        <v>242</v>
      </c>
      <c r="F39" s="44" t="s">
        <v>243</v>
      </c>
      <c r="G39" s="44" t="s">
        <v>244</v>
      </c>
      <c r="H39" s="44" t="s">
        <v>245</v>
      </c>
      <c r="I39" s="126" t="s">
        <v>246</v>
      </c>
      <c r="J39" s="130" t="str">
        <f t="shared" si="2"/>
        <v/>
      </c>
    </row>
    <row r="40" spans="4:17" x14ac:dyDescent="0.25">
      <c r="D40" s="196" t="s">
        <v>247</v>
      </c>
      <c r="E40" s="196" t="s">
        <v>248</v>
      </c>
      <c r="F40" s="44" t="s">
        <v>249</v>
      </c>
      <c r="G40" s="44" t="s">
        <v>250</v>
      </c>
      <c r="H40" s="44" t="s">
        <v>251</v>
      </c>
      <c r="I40" s="126" t="s">
        <v>252</v>
      </c>
      <c r="J40" s="130" t="str">
        <f t="shared" si="2"/>
        <v/>
      </c>
    </row>
    <row r="41" spans="4:17" x14ac:dyDescent="0.25">
      <c r="D41" s="196" t="s">
        <v>253</v>
      </c>
      <c r="E41" s="196" t="s">
        <v>254</v>
      </c>
      <c r="F41" s="44" t="s">
        <v>255</v>
      </c>
      <c r="G41" s="44" t="s">
        <v>256</v>
      </c>
      <c r="H41" s="44" t="s">
        <v>257</v>
      </c>
      <c r="I41" s="126" t="s">
        <v>258</v>
      </c>
      <c r="J41" s="130" t="str">
        <f t="shared" si="2"/>
        <v/>
      </c>
    </row>
    <row r="42" spans="4:17" x14ac:dyDescent="0.25">
      <c r="D42" s="196" t="s">
        <v>259</v>
      </c>
      <c r="E42" s="196" t="s">
        <v>260</v>
      </c>
      <c r="F42" s="44" t="s">
        <v>261</v>
      </c>
      <c r="G42" s="44" t="s">
        <v>262</v>
      </c>
      <c r="H42" s="44" t="s">
        <v>263</v>
      </c>
      <c r="I42" s="126" t="s">
        <v>264</v>
      </c>
      <c r="J42" s="130" t="str">
        <f t="shared" si="2"/>
        <v/>
      </c>
      <c r="M42" s="1" t="str" cm="1">
        <f t="array" aca="1" ref="M42" ca="1">IFERROR(INDIRECT(Admin!M44),"XXXXX")</f>
        <v>XXXXX</v>
      </c>
      <c r="N42" s="1" t="str" cm="1">
        <f t="array" aca="1" ref="N42" ca="1">IFERROR(INDIRECT(Admin!N44),"XXXXX")</f>
        <v>XXXXX</v>
      </c>
    </row>
    <row r="43" spans="4:17" x14ac:dyDescent="0.25">
      <c r="D43" s="196" t="s">
        <v>265</v>
      </c>
      <c r="E43" s="196" t="s">
        <v>266</v>
      </c>
      <c r="F43" s="44" t="s">
        <v>267</v>
      </c>
      <c r="G43" s="44" t="s">
        <v>268</v>
      </c>
      <c r="H43" s="44" t="s">
        <v>269</v>
      </c>
      <c r="I43" s="126" t="s">
        <v>270</v>
      </c>
      <c r="J43" s="130" t="str">
        <f t="shared" si="2"/>
        <v/>
      </c>
    </row>
    <row r="44" spans="4:17" x14ac:dyDescent="0.25">
      <c r="D44" s="196" t="s">
        <v>271</v>
      </c>
      <c r="E44" s="196" t="s">
        <v>272</v>
      </c>
      <c r="F44" s="44" t="s">
        <v>273</v>
      </c>
      <c r="G44" s="44" t="s">
        <v>274</v>
      </c>
      <c r="H44" s="44" t="s">
        <v>275</v>
      </c>
      <c r="I44" s="126" t="s">
        <v>276</v>
      </c>
      <c r="J44" s="130" t="str">
        <f t="shared" si="2"/>
        <v/>
      </c>
      <c r="M44" s="1" t="str">
        <f>"'"&amp;M46&amp;"'!"&amp;M45</f>
        <v>'0'!J5</v>
      </c>
      <c r="N44" s="1" t="str">
        <f>"'"&amp;N46&amp;"'!"&amp;N45</f>
        <v>'0'!J8</v>
      </c>
    </row>
    <row r="45" spans="4:17" ht="13" x14ac:dyDescent="0.3">
      <c r="D45" s="196" t="s">
        <v>277</v>
      </c>
      <c r="E45" s="196" t="s">
        <v>278</v>
      </c>
      <c r="F45" s="44" t="s">
        <v>279</v>
      </c>
      <c r="G45" s="44" t="s">
        <v>280</v>
      </c>
      <c r="H45" s="44" t="s">
        <v>281</v>
      </c>
      <c r="I45" s="126" t="s">
        <v>282</v>
      </c>
      <c r="J45" s="130" t="str">
        <f t="shared" si="2"/>
        <v/>
      </c>
      <c r="M45" s="354" t="s">
        <v>722</v>
      </c>
      <c r="N45" s="354" t="s">
        <v>723</v>
      </c>
    </row>
    <row r="46" spans="4:17" x14ac:dyDescent="0.25">
      <c r="D46" s="196" t="s">
        <v>283</v>
      </c>
      <c r="E46" s="196" t="s">
        <v>284</v>
      </c>
      <c r="F46" s="44" t="s">
        <v>285</v>
      </c>
      <c r="G46" s="44" t="s">
        <v>286</v>
      </c>
      <c r="H46" s="44" t="s">
        <v>287</v>
      </c>
      <c r="I46" s="126" t="s">
        <v>288</v>
      </c>
      <c r="J46" s="130" t="str">
        <f t="shared" si="2"/>
        <v/>
      </c>
      <c r="M46" s="259">
        <f>IFERROR(INDEX($L$50:$L$53,MATCH("Ja",$M$50:$M$53,0)),0)</f>
        <v>0</v>
      </c>
      <c r="N46" s="259">
        <f>M46</f>
        <v>0</v>
      </c>
    </row>
    <row r="47" spans="4:17" x14ac:dyDescent="0.25">
      <c r="D47" s="196" t="s">
        <v>289</v>
      </c>
      <c r="E47" s="196" t="s">
        <v>290</v>
      </c>
      <c r="F47" s="44" t="s">
        <v>291</v>
      </c>
      <c r="G47" s="44" t="s">
        <v>292</v>
      </c>
      <c r="H47" s="44" t="s">
        <v>293</v>
      </c>
      <c r="I47" s="126" t="s">
        <v>294</v>
      </c>
      <c r="J47" s="130" t="str">
        <f t="shared" si="2"/>
        <v/>
      </c>
    </row>
    <row r="48" spans="4:17" x14ac:dyDescent="0.25">
      <c r="D48" s="196" t="s">
        <v>295</v>
      </c>
      <c r="E48" s="196" t="s">
        <v>296</v>
      </c>
      <c r="F48" s="44" t="s">
        <v>297</v>
      </c>
      <c r="G48" s="44" t="s">
        <v>298</v>
      </c>
      <c r="H48" s="44" t="s">
        <v>299</v>
      </c>
      <c r="I48" s="126" t="s">
        <v>300</v>
      </c>
      <c r="J48" s="130" t="str">
        <f t="shared" si="2"/>
        <v/>
      </c>
    </row>
    <row r="49" spans="3:25" ht="13.5" thickBot="1" x14ac:dyDescent="0.35">
      <c r="D49" s="196" t="s">
        <v>301</v>
      </c>
      <c r="E49" s="196" t="s">
        <v>302</v>
      </c>
      <c r="F49" s="44" t="s">
        <v>303</v>
      </c>
      <c r="G49" s="44" t="s">
        <v>304</v>
      </c>
      <c r="H49" s="44" t="s">
        <v>305</v>
      </c>
      <c r="I49" s="126" t="s">
        <v>306</v>
      </c>
      <c r="J49" s="130" t="str">
        <f t="shared" si="2"/>
        <v/>
      </c>
      <c r="L49" s="45"/>
      <c r="M49" s="355" t="s">
        <v>724</v>
      </c>
      <c r="N49" s="355" t="s">
        <v>882</v>
      </c>
    </row>
    <row r="50" spans="3:25" x14ac:dyDescent="0.25">
      <c r="D50" s="196" t="s">
        <v>352</v>
      </c>
      <c r="E50" s="196" t="s">
        <v>353</v>
      </c>
      <c r="F50" s="44" t="s">
        <v>354</v>
      </c>
      <c r="G50" s="44" t="s">
        <v>355</v>
      </c>
      <c r="H50" s="44" t="s">
        <v>356</v>
      </c>
      <c r="I50" s="126" t="s">
        <v>357</v>
      </c>
      <c r="J50" s="130" t="str">
        <f t="shared" si="2"/>
        <v/>
      </c>
      <c r="L50" s="356" t="s">
        <v>725</v>
      </c>
      <c r="M50" s="114">
        <f>Information!D12</f>
        <v>0</v>
      </c>
      <c r="N50" s="114" t="e">
        <f>INDEX($L$50:$L$53,MATCH("Ja",$M$50:$M$53,0))</f>
        <v>#N/A</v>
      </c>
    </row>
    <row r="51" spans="3:25" x14ac:dyDescent="0.25">
      <c r="D51" s="196" t="s">
        <v>358</v>
      </c>
      <c r="E51" s="196" t="s">
        <v>359</v>
      </c>
      <c r="F51" s="44" t="s">
        <v>360</v>
      </c>
      <c r="G51" s="44" t="s">
        <v>361</v>
      </c>
      <c r="H51" s="44" t="s">
        <v>362</v>
      </c>
      <c r="I51" s="126" t="s">
        <v>363</v>
      </c>
      <c r="J51" s="130" t="str">
        <f t="shared" si="2"/>
        <v/>
      </c>
      <c r="L51" s="356" t="s">
        <v>726</v>
      </c>
      <c r="M51" s="236">
        <f>Information!D13</f>
        <v>0</v>
      </c>
    </row>
    <row r="52" spans="3:25" x14ac:dyDescent="0.25">
      <c r="D52" s="196" t="s">
        <v>364</v>
      </c>
      <c r="E52" s="196" t="s">
        <v>365</v>
      </c>
      <c r="F52" s="44" t="s">
        <v>366</v>
      </c>
      <c r="G52" s="44" t="s">
        <v>367</v>
      </c>
      <c r="H52" s="44" t="s">
        <v>368</v>
      </c>
      <c r="I52" s="126" t="s">
        <v>369</v>
      </c>
      <c r="J52" s="130" t="str">
        <f t="shared" si="2"/>
        <v/>
      </c>
      <c r="L52" s="356" t="s">
        <v>727</v>
      </c>
      <c r="M52" s="236">
        <f>Information!D14</f>
        <v>0</v>
      </c>
      <c r="R52" s="5"/>
    </row>
    <row r="53" spans="3:25" x14ac:dyDescent="0.25">
      <c r="D53" s="196" t="s">
        <v>370</v>
      </c>
      <c r="E53" s="196" t="s">
        <v>371</v>
      </c>
      <c r="F53" s="44" t="s">
        <v>372</v>
      </c>
      <c r="G53" s="44" t="s">
        <v>373</v>
      </c>
      <c r="H53" s="44" t="s">
        <v>374</v>
      </c>
      <c r="I53" s="126" t="s">
        <v>375</v>
      </c>
      <c r="J53" s="130" t="str">
        <f t="shared" si="2"/>
        <v/>
      </c>
      <c r="L53" s="356" t="s">
        <v>728</v>
      </c>
      <c r="M53" s="236">
        <f>Information!D15</f>
        <v>0</v>
      </c>
      <c r="R53" s="5"/>
    </row>
    <row r="54" spans="3:25" x14ac:dyDescent="0.25">
      <c r="R54" s="5"/>
    </row>
    <row r="55" spans="3:25" ht="13.5" thickBot="1" x14ac:dyDescent="0.35">
      <c r="H55" s="45"/>
      <c r="I55" s="45"/>
      <c r="J55" s="45" t="s">
        <v>701</v>
      </c>
      <c r="K55" s="100"/>
      <c r="L55" s="100"/>
      <c r="W55" s="45"/>
      <c r="Y55" s="45"/>
    </row>
    <row r="56" spans="3:25" ht="13.5" thickBot="1" x14ac:dyDescent="0.35">
      <c r="C56" s="45"/>
      <c r="D56" s="113" t="s">
        <v>122</v>
      </c>
      <c r="F56" s="122" t="s">
        <v>111</v>
      </c>
      <c r="H56" s="122" t="s">
        <v>121</v>
      </c>
      <c r="J56" s="123" t="s">
        <v>700</v>
      </c>
    </row>
    <row r="57" spans="3:25" x14ac:dyDescent="0.25">
      <c r="C57" s="99"/>
      <c r="D57" s="114"/>
      <c r="E57" s="99"/>
      <c r="F57" s="121" t="s">
        <v>97</v>
      </c>
      <c r="H57" s="209" t="s">
        <v>307</v>
      </c>
      <c r="J57" s="124" t="s">
        <v>695</v>
      </c>
      <c r="K57" s="99"/>
      <c r="L57" s="99"/>
    </row>
    <row r="58" spans="3:25" x14ac:dyDescent="0.25">
      <c r="C58" s="99"/>
      <c r="D58" s="115"/>
      <c r="E58" s="99"/>
      <c r="F58" s="117" t="s">
        <v>112</v>
      </c>
      <c r="H58" s="119" t="s">
        <v>98</v>
      </c>
      <c r="J58" s="124" t="s">
        <v>696</v>
      </c>
      <c r="K58" s="99"/>
      <c r="L58" s="99"/>
    </row>
    <row r="59" spans="3:25" ht="50.5" thickBot="1" x14ac:dyDescent="0.3">
      <c r="C59" s="99"/>
      <c r="D59" s="116" t="s">
        <v>331</v>
      </c>
      <c r="E59" s="99"/>
      <c r="F59" s="117" t="s">
        <v>113</v>
      </c>
      <c r="H59" s="119" t="s">
        <v>100</v>
      </c>
      <c r="J59" s="124" t="s">
        <v>697</v>
      </c>
      <c r="K59" s="99"/>
      <c r="L59" s="99"/>
    </row>
    <row r="60" spans="3:25" x14ac:dyDescent="0.25">
      <c r="C60" s="99"/>
      <c r="E60" s="99"/>
      <c r="F60" s="117" t="s">
        <v>114</v>
      </c>
      <c r="H60" s="119" t="s">
        <v>308</v>
      </c>
      <c r="J60" s="124" t="s">
        <v>698</v>
      </c>
      <c r="K60" s="99"/>
      <c r="L60" s="99"/>
    </row>
    <row r="61" spans="3:25" ht="13.5" thickBot="1" x14ac:dyDescent="0.35">
      <c r="C61" s="99"/>
      <c r="D61" s="45" t="s">
        <v>123</v>
      </c>
      <c r="E61" s="99"/>
      <c r="F61" s="117" t="s">
        <v>115</v>
      </c>
      <c r="H61" s="120" t="s">
        <v>99</v>
      </c>
      <c r="J61" s="255" t="s">
        <v>699</v>
      </c>
      <c r="L61" s="99"/>
    </row>
    <row r="62" spans="3:25" ht="13" thickBot="1" x14ac:dyDescent="0.3">
      <c r="C62" s="99"/>
      <c r="D62" s="215" t="s">
        <v>120</v>
      </c>
      <c r="E62" s="99"/>
      <c r="F62" s="117" t="s">
        <v>116</v>
      </c>
      <c r="J62" s="125" t="s">
        <v>702</v>
      </c>
      <c r="L62" s="99"/>
    </row>
    <row r="63" spans="3:25" x14ac:dyDescent="0.25">
      <c r="D63" s="216" t="s">
        <v>322</v>
      </c>
      <c r="F63" s="117" t="s">
        <v>117</v>
      </c>
      <c r="L63" s="99"/>
    </row>
    <row r="64" spans="3:25" ht="38" thickBot="1" x14ac:dyDescent="0.3">
      <c r="D64" s="217" t="s">
        <v>323</v>
      </c>
      <c r="F64" s="118" t="s">
        <v>118</v>
      </c>
      <c r="L64" s="99"/>
    </row>
    <row r="65" spans="3:17" ht="37.5" x14ac:dyDescent="0.3">
      <c r="D65" s="217" t="s">
        <v>324</v>
      </c>
      <c r="H65" s="241" t="s">
        <v>648</v>
      </c>
      <c r="L65" s="99"/>
      <c r="O65" s="45"/>
    </row>
    <row r="66" spans="3:17" ht="25.5" thickBot="1" x14ac:dyDescent="0.3">
      <c r="D66" s="218" t="s">
        <v>325</v>
      </c>
      <c r="F66" s="17" t="s">
        <v>609</v>
      </c>
      <c r="H66" s="237" t="s">
        <v>649</v>
      </c>
      <c r="J66" s="76" t="s">
        <v>348</v>
      </c>
      <c r="L66" s="99"/>
      <c r="M66" s="76" t="s">
        <v>712</v>
      </c>
      <c r="O66" s="25"/>
    </row>
    <row r="67" spans="3:17" x14ac:dyDescent="0.25">
      <c r="F67" s="114"/>
      <c r="H67" s="237" t="s">
        <v>650</v>
      </c>
      <c r="J67" s="260" t="s">
        <v>620</v>
      </c>
      <c r="K67" s="261" t="s">
        <v>711</v>
      </c>
      <c r="L67" s="99"/>
      <c r="M67" s="260" t="s">
        <v>620</v>
      </c>
      <c r="N67" s="261">
        <v>46640</v>
      </c>
      <c r="O67" s="25"/>
    </row>
    <row r="68" spans="3:17" ht="13" thickBot="1" x14ac:dyDescent="0.3">
      <c r="F68" s="125" t="s">
        <v>608</v>
      </c>
      <c r="H68" s="237" t="s">
        <v>651</v>
      </c>
      <c r="J68" s="260" t="s">
        <v>710</v>
      </c>
      <c r="K68" s="261" t="s">
        <v>711</v>
      </c>
      <c r="L68" s="99"/>
      <c r="M68" s="260" t="s">
        <v>710</v>
      </c>
      <c r="N68" s="261">
        <v>46557</v>
      </c>
      <c r="O68" s="25"/>
    </row>
    <row r="69" spans="3:17" x14ac:dyDescent="0.25">
      <c r="D69" s="184"/>
      <c r="J69" s="260" t="s">
        <v>622</v>
      </c>
      <c r="K69" s="261" t="s">
        <v>713</v>
      </c>
      <c r="L69" s="99"/>
      <c r="M69" s="260" t="s">
        <v>622</v>
      </c>
      <c r="N69" s="261">
        <v>45695</v>
      </c>
      <c r="O69" s="25"/>
    </row>
    <row r="70" spans="3:17" ht="13" x14ac:dyDescent="0.3">
      <c r="H70" s="241" t="s">
        <v>686</v>
      </c>
      <c r="L70" s="99"/>
    </row>
    <row r="71" spans="3:17" x14ac:dyDescent="0.25">
      <c r="H71" s="237" t="s">
        <v>687</v>
      </c>
      <c r="L71" s="99"/>
    </row>
    <row r="72" spans="3:17" x14ac:dyDescent="0.25">
      <c r="H72" s="237" t="s">
        <v>688</v>
      </c>
      <c r="L72" s="99"/>
    </row>
    <row r="73" spans="3:17" x14ac:dyDescent="0.25">
      <c r="H73" s="237" t="s">
        <v>689</v>
      </c>
      <c r="L73" s="99"/>
    </row>
    <row r="74" spans="3:17" x14ac:dyDescent="0.25">
      <c r="H74" s="237" t="s">
        <v>690</v>
      </c>
      <c r="L74" s="99"/>
    </row>
    <row r="75" spans="3:17" ht="12.75" customHeight="1" x14ac:dyDescent="0.25">
      <c r="D75" s="107"/>
      <c r="E75" s="107"/>
      <c r="G75" s="107"/>
      <c r="H75" s="237" t="s">
        <v>691</v>
      </c>
      <c r="I75" s="107"/>
      <c r="J75" s="107"/>
      <c r="K75" s="107"/>
      <c r="L75" s="99"/>
    </row>
    <row r="76" spans="3:17" ht="12.75" customHeight="1" x14ac:dyDescent="0.25">
      <c r="D76" s="107"/>
      <c r="E76" s="107"/>
      <c r="G76" s="107"/>
      <c r="H76" s="237" t="s">
        <v>693</v>
      </c>
      <c r="I76" s="107"/>
      <c r="J76" s="107"/>
      <c r="K76" s="107"/>
      <c r="L76" s="99"/>
    </row>
    <row r="77" spans="3:17" x14ac:dyDescent="0.25">
      <c r="H77" s="237" t="s">
        <v>692</v>
      </c>
      <c r="K77" s="99"/>
      <c r="L77" s="99"/>
    </row>
    <row r="78" spans="3:17" x14ac:dyDescent="0.25">
      <c r="H78" s="237" t="s">
        <v>694</v>
      </c>
    </row>
    <row r="79" spans="3:17" ht="13" x14ac:dyDescent="0.3">
      <c r="C79" s="45" t="s">
        <v>124</v>
      </c>
    </row>
    <row r="80" spans="3:17" x14ac:dyDescent="0.25">
      <c r="C80" s="105" t="s">
        <v>19</v>
      </c>
      <c r="D80" s="105" t="s">
        <v>20</v>
      </c>
      <c r="E80" s="105" t="s">
        <v>22</v>
      </c>
      <c r="F80" s="105" t="s">
        <v>4</v>
      </c>
      <c r="G80" s="105" t="s">
        <v>5</v>
      </c>
      <c r="H80" s="105" t="s">
        <v>7</v>
      </c>
      <c r="I80" s="105" t="s">
        <v>27</v>
      </c>
      <c r="J80" s="105" t="s">
        <v>28</v>
      </c>
      <c r="K80" s="105" t="s">
        <v>25</v>
      </c>
      <c r="L80" s="105" t="s">
        <v>21</v>
      </c>
      <c r="M80" s="105" t="s">
        <v>2</v>
      </c>
      <c r="N80" s="105" t="s">
        <v>23</v>
      </c>
      <c r="O80" s="105" t="s">
        <v>24</v>
      </c>
      <c r="P80" s="105" t="s">
        <v>8</v>
      </c>
      <c r="Q80" s="105" t="s">
        <v>26</v>
      </c>
    </row>
    <row r="81" spans="3:17" x14ac:dyDescent="0.25">
      <c r="C81" s="4"/>
      <c r="D81" s="4"/>
      <c r="E81" s="4"/>
      <c r="F81" s="4"/>
      <c r="G81" s="4"/>
      <c r="H81" s="4"/>
      <c r="I81" s="4"/>
      <c r="J81" s="4"/>
      <c r="K81" s="4"/>
      <c r="L81" s="4"/>
      <c r="M81" s="4"/>
      <c r="N81" s="4"/>
      <c r="O81" s="4"/>
      <c r="P81" s="4"/>
      <c r="Q81" s="4"/>
    </row>
    <row r="82" spans="3:17" x14ac:dyDescent="0.25">
      <c r="C82" s="4" t="str">
        <f>"Välj "&amp;C80</f>
        <v>Välj Juridiskt Namn</v>
      </c>
      <c r="D82" s="4" t="str">
        <f t="shared" ref="D82:Q82" si="3">D80</f>
        <v xml:space="preserve">Förvaltningens avtalsnummer </v>
      </c>
      <c r="E82" s="4" t="str">
        <f t="shared" si="3"/>
        <v>Organisations-nummer</v>
      </c>
      <c r="F82" s="4" t="str">
        <f t="shared" si="3"/>
        <v>Adress</v>
      </c>
      <c r="G82" s="4" t="str">
        <f t="shared" si="3"/>
        <v>Postnummer</v>
      </c>
      <c r="H82" s="4" t="str">
        <f t="shared" si="3"/>
        <v>Postadress</v>
      </c>
      <c r="I82" s="4" t="str">
        <f t="shared" si="3"/>
        <v>Telefon Växel</v>
      </c>
      <c r="J82" s="4" t="str">
        <f t="shared" si="3"/>
        <v>Telefon kundtjänst</v>
      </c>
      <c r="K82" s="4" t="str">
        <f t="shared" si="3"/>
        <v>Hemsida</v>
      </c>
      <c r="L82" s="4" t="str">
        <f t="shared" si="3"/>
        <v xml:space="preserve">Kontaktperson </v>
      </c>
      <c r="M82" s="4" t="str">
        <f t="shared" si="3"/>
        <v>Telefon</v>
      </c>
      <c r="N82" s="4" t="str">
        <f t="shared" si="3"/>
        <v>E-post kontaktperson</v>
      </c>
      <c r="O82" s="4" t="str">
        <f t="shared" si="3"/>
        <v>Befattning Kontaktperson</v>
      </c>
      <c r="P82" s="4" t="str">
        <f t="shared" si="3"/>
        <v>Fax</v>
      </c>
      <c r="Q82" s="4" t="str">
        <f t="shared" si="3"/>
        <v>E-post Gruppbrevlåda</v>
      </c>
    </row>
    <row r="83" spans="3:17" x14ac:dyDescent="0.25">
      <c r="C83" s="4" t="s">
        <v>53</v>
      </c>
      <c r="D83" s="4" t="s">
        <v>54</v>
      </c>
      <c r="E83" s="4" t="s">
        <v>55</v>
      </c>
      <c r="F83" s="4" t="s">
        <v>56</v>
      </c>
      <c r="G83" s="4" t="s">
        <v>57</v>
      </c>
      <c r="H83" s="4" t="s">
        <v>58</v>
      </c>
      <c r="I83" s="4" t="s">
        <v>59</v>
      </c>
      <c r="J83" s="4" t="s">
        <v>60</v>
      </c>
      <c r="K83" s="4" t="s">
        <v>61</v>
      </c>
      <c r="L83" s="4" t="s">
        <v>62</v>
      </c>
      <c r="M83" s="4" t="s">
        <v>63</v>
      </c>
      <c r="N83" s="4" t="s">
        <v>64</v>
      </c>
      <c r="O83" s="4" t="s">
        <v>65</v>
      </c>
      <c r="P83" s="4" t="s">
        <v>66</v>
      </c>
      <c r="Q83" s="4" t="s">
        <v>67</v>
      </c>
    </row>
    <row r="84" spans="3:17" x14ac:dyDescent="0.25">
      <c r="C84" s="4"/>
      <c r="D84" s="4"/>
      <c r="E84" s="4"/>
      <c r="F84" s="4"/>
      <c r="G84" s="4"/>
      <c r="H84" s="4"/>
      <c r="I84" s="4"/>
      <c r="J84" s="4"/>
      <c r="K84" s="4"/>
      <c r="L84" s="4"/>
      <c r="M84" s="4"/>
      <c r="N84" s="4"/>
      <c r="O84" s="4"/>
      <c r="P84" s="4"/>
      <c r="Q84" s="4"/>
    </row>
    <row r="85" spans="3:17" x14ac:dyDescent="0.25">
      <c r="C85" s="4"/>
      <c r="D85" s="4"/>
      <c r="E85" s="4"/>
      <c r="F85" s="4"/>
      <c r="G85" s="4"/>
      <c r="H85" s="4"/>
      <c r="I85" s="4"/>
      <c r="J85" s="4"/>
      <c r="K85" s="4"/>
      <c r="L85" s="4"/>
      <c r="M85" s="4"/>
      <c r="N85" s="4"/>
      <c r="O85" s="4"/>
      <c r="P85" s="4"/>
      <c r="Q85" s="4"/>
    </row>
    <row r="86" spans="3:17" x14ac:dyDescent="0.25">
      <c r="C86" s="4"/>
      <c r="D86" s="4"/>
      <c r="E86" s="4"/>
      <c r="F86" s="4"/>
      <c r="G86" s="4"/>
      <c r="H86" s="4"/>
      <c r="I86" s="4"/>
      <c r="J86" s="4"/>
      <c r="K86" s="4"/>
      <c r="L86" s="4"/>
      <c r="M86" s="4"/>
      <c r="N86" s="4"/>
      <c r="O86" s="4"/>
      <c r="P86" s="4"/>
      <c r="Q86" s="4"/>
    </row>
    <row r="87" spans="3:17" x14ac:dyDescent="0.25">
      <c r="C87" s="4"/>
      <c r="D87" s="4"/>
      <c r="E87" s="4"/>
      <c r="F87" s="4"/>
      <c r="G87" s="4"/>
      <c r="H87" s="4"/>
      <c r="I87" s="4"/>
      <c r="J87" s="4"/>
      <c r="K87" s="4"/>
      <c r="L87" s="4"/>
      <c r="M87" s="4"/>
      <c r="N87" s="4"/>
      <c r="O87" s="4"/>
      <c r="P87" s="4"/>
      <c r="Q87" s="4"/>
    </row>
    <row r="88" spans="3:17" x14ac:dyDescent="0.25">
      <c r="C88" s="4"/>
      <c r="D88" s="4"/>
      <c r="E88" s="4"/>
      <c r="F88" s="4"/>
      <c r="G88" s="4"/>
      <c r="H88" s="4"/>
      <c r="I88" s="4"/>
      <c r="J88" s="4"/>
      <c r="K88" s="4"/>
      <c r="L88" s="4"/>
      <c r="M88" s="4"/>
      <c r="N88" s="4"/>
      <c r="O88" s="4"/>
      <c r="P88" s="4"/>
      <c r="Q88" s="4"/>
    </row>
    <row r="89" spans="3:17" x14ac:dyDescent="0.25">
      <c r="C89" s="4"/>
      <c r="D89" s="4"/>
      <c r="E89" s="4"/>
      <c r="F89" s="4"/>
      <c r="G89" s="4"/>
      <c r="H89" s="4"/>
      <c r="I89" s="4"/>
      <c r="J89" s="4"/>
      <c r="K89" s="4"/>
      <c r="L89" s="4"/>
      <c r="M89" s="4"/>
      <c r="N89" s="4"/>
      <c r="O89" s="4"/>
      <c r="P89" s="4"/>
      <c r="Q89" s="4"/>
    </row>
    <row r="90" spans="3:17" x14ac:dyDescent="0.25">
      <c r="C90" s="4"/>
      <c r="D90" s="4"/>
      <c r="E90" s="4"/>
      <c r="F90" s="4"/>
      <c r="G90" s="4"/>
      <c r="H90" s="4"/>
      <c r="I90" s="4"/>
      <c r="J90" s="4"/>
      <c r="K90" s="4"/>
      <c r="L90" s="4"/>
      <c r="M90" s="4"/>
      <c r="N90" s="4"/>
      <c r="O90" s="4"/>
      <c r="P90" s="4"/>
      <c r="Q90" s="4"/>
    </row>
    <row r="91" spans="3:17" x14ac:dyDescent="0.25">
      <c r="C91" s="4"/>
      <c r="D91" s="4"/>
      <c r="E91" s="4"/>
      <c r="F91" s="4"/>
      <c r="G91" s="4"/>
      <c r="H91" s="4"/>
      <c r="I91" s="4"/>
      <c r="J91" s="4"/>
      <c r="K91" s="4"/>
      <c r="L91" s="4"/>
      <c r="M91" s="4"/>
      <c r="N91" s="4"/>
      <c r="O91" s="4"/>
      <c r="P91" s="4"/>
      <c r="Q91" s="4"/>
    </row>
    <row r="92" spans="3:17" x14ac:dyDescent="0.25">
      <c r="C92" s="4"/>
      <c r="D92" s="4"/>
      <c r="E92" s="4"/>
      <c r="F92" s="4"/>
      <c r="G92" s="4"/>
      <c r="H92" s="4"/>
      <c r="I92" s="4"/>
      <c r="J92" s="4"/>
      <c r="K92" s="4"/>
      <c r="L92" s="4"/>
      <c r="M92" s="4"/>
      <c r="N92" s="4"/>
      <c r="O92" s="4"/>
      <c r="P92" s="4"/>
      <c r="Q92" s="4"/>
    </row>
    <row r="93" spans="3:17" x14ac:dyDescent="0.25">
      <c r="C93" s="4"/>
      <c r="D93" s="4"/>
      <c r="E93" s="4"/>
      <c r="F93" s="4"/>
      <c r="G93" s="4"/>
      <c r="H93" s="4"/>
      <c r="I93" s="4"/>
      <c r="J93" s="4"/>
      <c r="K93" s="4"/>
      <c r="L93" s="4"/>
      <c r="M93" s="4"/>
      <c r="N93" s="4"/>
      <c r="O93" s="4"/>
      <c r="P93" s="4"/>
      <c r="Q93" s="4"/>
    </row>
    <row r="94" spans="3:17" x14ac:dyDescent="0.25">
      <c r="C94" s="4"/>
      <c r="D94" s="4"/>
      <c r="E94" s="4"/>
      <c r="F94" s="4"/>
      <c r="G94" s="4"/>
      <c r="H94" s="4"/>
      <c r="I94" s="4"/>
      <c r="J94" s="4"/>
      <c r="K94" s="4"/>
      <c r="L94" s="4"/>
      <c r="M94" s="4"/>
      <c r="N94" s="4"/>
      <c r="O94" s="4"/>
      <c r="P94" s="4"/>
      <c r="Q94" s="4"/>
    </row>
    <row r="95" spans="3:17" x14ac:dyDescent="0.25">
      <c r="C95" s="4"/>
      <c r="D95" s="4"/>
      <c r="E95" s="4"/>
      <c r="F95" s="4"/>
      <c r="G95" s="4"/>
      <c r="H95" s="4"/>
      <c r="I95" s="4"/>
      <c r="J95" s="4"/>
      <c r="K95" s="4"/>
      <c r="L95" s="4"/>
      <c r="M95" s="4"/>
      <c r="N95" s="4"/>
      <c r="O95" s="4"/>
      <c r="P95" s="4"/>
      <c r="Q95" s="4"/>
    </row>
    <row r="96" spans="3:17" x14ac:dyDescent="0.25">
      <c r="C96" s="4"/>
      <c r="D96" s="4"/>
      <c r="E96" s="4"/>
      <c r="F96" s="4"/>
      <c r="G96" s="4"/>
      <c r="H96" s="4"/>
      <c r="I96" s="4"/>
      <c r="J96" s="4"/>
      <c r="K96" s="4"/>
      <c r="L96" s="4"/>
      <c r="M96" s="4"/>
      <c r="N96" s="4"/>
      <c r="O96" s="4"/>
      <c r="P96" s="4"/>
      <c r="Q96" s="4"/>
    </row>
    <row r="97" spans="3:30" x14ac:dyDescent="0.25">
      <c r="C97" s="4"/>
      <c r="D97" s="4"/>
      <c r="E97" s="4"/>
      <c r="F97" s="4"/>
      <c r="G97" s="4"/>
      <c r="H97" s="4"/>
      <c r="I97" s="4"/>
      <c r="J97" s="4"/>
      <c r="K97" s="4"/>
      <c r="L97" s="4"/>
      <c r="M97" s="4"/>
      <c r="N97" s="4"/>
      <c r="O97" s="4"/>
      <c r="P97" s="4"/>
      <c r="Q97" s="4"/>
    </row>
    <row r="99" spans="3:30" ht="13" x14ac:dyDescent="0.3">
      <c r="E99" s="45" t="s">
        <v>158</v>
      </c>
      <c r="F99" s="1">
        <v>30</v>
      </c>
      <c r="G99" s="1">
        <f>F99+1</f>
        <v>31</v>
      </c>
      <c r="H99" s="1">
        <f t="shared" ref="H99:AC99" si="4">G99+1</f>
        <v>32</v>
      </c>
      <c r="I99" s="1">
        <f t="shared" si="4"/>
        <v>33</v>
      </c>
      <c r="J99" s="1">
        <f t="shared" si="4"/>
        <v>34</v>
      </c>
      <c r="K99" s="1">
        <f t="shared" si="4"/>
        <v>35</v>
      </c>
      <c r="L99" s="1">
        <f t="shared" si="4"/>
        <v>36</v>
      </c>
      <c r="M99" s="1">
        <f t="shared" si="4"/>
        <v>37</v>
      </c>
      <c r="N99" s="1">
        <f t="shared" si="4"/>
        <v>38</v>
      </c>
      <c r="O99" s="1">
        <f t="shared" si="4"/>
        <v>39</v>
      </c>
      <c r="P99" s="1">
        <f t="shared" si="4"/>
        <v>40</v>
      </c>
      <c r="Q99" s="1">
        <f t="shared" si="4"/>
        <v>41</v>
      </c>
      <c r="R99" s="1">
        <f t="shared" si="4"/>
        <v>42</v>
      </c>
      <c r="S99" s="1">
        <f t="shared" si="4"/>
        <v>43</v>
      </c>
      <c r="T99" s="1">
        <f t="shared" si="4"/>
        <v>44</v>
      </c>
      <c r="U99" s="1">
        <f t="shared" si="4"/>
        <v>45</v>
      </c>
      <c r="V99" s="1">
        <f t="shared" si="4"/>
        <v>46</v>
      </c>
      <c r="W99" s="1">
        <f t="shared" si="4"/>
        <v>47</v>
      </c>
      <c r="X99" s="1">
        <f t="shared" si="4"/>
        <v>48</v>
      </c>
      <c r="Y99" s="1">
        <f t="shared" si="4"/>
        <v>49</v>
      </c>
      <c r="Z99" s="1">
        <f t="shared" si="4"/>
        <v>50</v>
      </c>
      <c r="AA99" s="1">
        <f t="shared" si="4"/>
        <v>51</v>
      </c>
      <c r="AB99" s="1">
        <f t="shared" si="4"/>
        <v>52</v>
      </c>
      <c r="AC99" s="1">
        <f t="shared" si="4"/>
        <v>53</v>
      </c>
    </row>
    <row r="100" spans="3:30" ht="13" x14ac:dyDescent="0.3">
      <c r="C100" s="45" t="s">
        <v>157</v>
      </c>
      <c r="E100" s="4" t="str">
        <f>J29</f>
        <v/>
      </c>
      <c r="F100" s="4" t="str">
        <f ca="1">INDIRECT("J"&amp;F99)</f>
        <v/>
      </c>
      <c r="G100" s="4" t="str">
        <f t="shared" ref="G100:S100" ca="1" si="5">INDIRECT("J"&amp;G99)</f>
        <v/>
      </c>
      <c r="H100" s="4" t="str">
        <f t="shared" ca="1" si="5"/>
        <v/>
      </c>
      <c r="I100" s="4" t="str">
        <f t="shared" ca="1" si="5"/>
        <v/>
      </c>
      <c r="J100" s="4" t="str">
        <f t="shared" ca="1" si="5"/>
        <v/>
      </c>
      <c r="K100" s="4" t="str">
        <f t="shared" ca="1" si="5"/>
        <v/>
      </c>
      <c r="L100" s="4" t="str">
        <f t="shared" ca="1" si="5"/>
        <v/>
      </c>
      <c r="M100" s="4" t="str">
        <f t="shared" ca="1" si="5"/>
        <v/>
      </c>
      <c r="N100" s="4" t="str">
        <f t="shared" ca="1" si="5"/>
        <v/>
      </c>
      <c r="O100" s="4" t="str">
        <f t="shared" ca="1" si="5"/>
        <v/>
      </c>
      <c r="P100" s="4" t="str">
        <f t="shared" ca="1" si="5"/>
        <v/>
      </c>
      <c r="Q100" s="4" t="str">
        <f t="shared" ca="1" si="5"/>
        <v/>
      </c>
      <c r="R100" s="4" t="str">
        <f t="shared" ca="1" si="5"/>
        <v/>
      </c>
      <c r="S100" s="4" t="str">
        <f t="shared" ca="1" si="5"/>
        <v/>
      </c>
      <c r="T100" s="4" t="str">
        <f t="shared" ref="T100:AC100" ca="1" si="6">INDIRECT("J"&amp;T99)</f>
        <v/>
      </c>
      <c r="U100" s="4" t="str">
        <f t="shared" ca="1" si="6"/>
        <v/>
      </c>
      <c r="V100" s="4" t="str">
        <f t="shared" ca="1" si="6"/>
        <v/>
      </c>
      <c r="W100" s="4" t="str">
        <f t="shared" ca="1" si="6"/>
        <v/>
      </c>
      <c r="X100" s="4" t="str">
        <f t="shared" ca="1" si="6"/>
        <v/>
      </c>
      <c r="Y100" s="4" t="str">
        <f t="shared" ca="1" si="6"/>
        <v/>
      </c>
      <c r="Z100" s="4" t="str">
        <f t="shared" ca="1" si="6"/>
        <v/>
      </c>
      <c r="AA100" s="4" t="str">
        <f t="shared" ca="1" si="6"/>
        <v/>
      </c>
      <c r="AB100" s="4" t="str">
        <f t="shared" ca="1" si="6"/>
        <v/>
      </c>
      <c r="AC100" s="4" t="str">
        <f t="shared" ca="1" si="6"/>
        <v/>
      </c>
      <c r="AD100" s="210"/>
    </row>
    <row r="101" spans="3:30" x14ac:dyDescent="0.25">
      <c r="C101" s="4" t="s">
        <v>351</v>
      </c>
      <c r="E101" s="4" t="s">
        <v>376</v>
      </c>
      <c r="F101" s="4" t="s">
        <v>377</v>
      </c>
      <c r="G101" s="4" t="s">
        <v>378</v>
      </c>
      <c r="H101" s="4" t="s">
        <v>379</v>
      </c>
      <c r="I101" s="4" t="s">
        <v>380</v>
      </c>
      <c r="J101" s="4" t="s">
        <v>381</v>
      </c>
      <c r="K101" s="4" t="s">
        <v>382</v>
      </c>
      <c r="L101" s="4" t="s">
        <v>383</v>
      </c>
      <c r="M101" s="4" t="s">
        <v>384</v>
      </c>
      <c r="N101" s="4" t="s">
        <v>385</v>
      </c>
      <c r="O101" s="4" t="s">
        <v>386</v>
      </c>
      <c r="P101" s="4" t="s">
        <v>387</v>
      </c>
      <c r="Q101" s="4" t="s">
        <v>388</v>
      </c>
      <c r="R101" s="4" t="s">
        <v>389</v>
      </c>
      <c r="S101" s="4" t="s">
        <v>390</v>
      </c>
      <c r="T101" s="4" t="s">
        <v>391</v>
      </c>
      <c r="U101" s="4" t="s">
        <v>392</v>
      </c>
      <c r="V101" s="4" t="s">
        <v>393</v>
      </c>
      <c r="W101" s="4" t="s">
        <v>394</v>
      </c>
      <c r="X101" s="4" t="s">
        <v>395</v>
      </c>
      <c r="Y101" s="4" t="s">
        <v>396</v>
      </c>
      <c r="Z101" s="4" t="s">
        <v>397</v>
      </c>
      <c r="AA101" s="4" t="s">
        <v>398</v>
      </c>
      <c r="AB101" s="4" t="s">
        <v>399</v>
      </c>
      <c r="AC101" s="4" t="s">
        <v>400</v>
      </c>
    </row>
    <row r="102" spans="3:30" x14ac:dyDescent="0.25">
      <c r="C102" s="4" t="str">
        <f>IF('1 Spec. - 1. Lägsta pris'!B128="","",'1 Spec. - 1. Lägsta pris'!B128)</f>
        <v>Välj vara/tjänst</v>
      </c>
      <c r="E102" s="4" t="s">
        <v>401</v>
      </c>
      <c r="F102" s="4" t="s">
        <v>402</v>
      </c>
      <c r="G102" s="4" t="s">
        <v>403</v>
      </c>
      <c r="H102" s="4" t="s">
        <v>404</v>
      </c>
      <c r="I102" s="4" t="s">
        <v>405</v>
      </c>
      <c r="J102" s="4" t="s">
        <v>406</v>
      </c>
      <c r="K102" s="4" t="s">
        <v>407</v>
      </c>
      <c r="L102" s="4" t="s">
        <v>408</v>
      </c>
      <c r="M102" s="4" t="s">
        <v>409</v>
      </c>
      <c r="N102" s="4" t="s">
        <v>410</v>
      </c>
      <c r="O102" s="4" t="s">
        <v>411</v>
      </c>
      <c r="P102" s="4" t="s">
        <v>412</v>
      </c>
      <c r="Q102" s="4" t="s">
        <v>413</v>
      </c>
      <c r="R102" s="4" t="s">
        <v>414</v>
      </c>
      <c r="S102" s="4" t="s">
        <v>415</v>
      </c>
      <c r="T102" s="4" t="s">
        <v>416</v>
      </c>
      <c r="U102" s="4" t="s">
        <v>417</v>
      </c>
      <c r="V102" s="4" t="s">
        <v>418</v>
      </c>
      <c r="W102" s="4" t="s">
        <v>419</v>
      </c>
      <c r="X102" s="4" t="s">
        <v>420</v>
      </c>
      <c r="Y102" s="4" t="s">
        <v>421</v>
      </c>
      <c r="Z102" s="4" t="s">
        <v>422</v>
      </c>
      <c r="AA102" s="4" t="s">
        <v>423</v>
      </c>
      <c r="AB102" s="4" t="s">
        <v>424</v>
      </c>
      <c r="AC102" s="4" t="s">
        <v>425</v>
      </c>
    </row>
    <row r="103" spans="3:30" x14ac:dyDescent="0.25">
      <c r="C103" s="4" t="str">
        <f>IF('1 Spec. - 1. Lägsta pris'!B129="","",'1 Spec. - 1. Lägsta pris'!B129)</f>
        <v>Välj vara/tjänst</v>
      </c>
      <c r="E103" s="4" t="s">
        <v>426</v>
      </c>
      <c r="F103" s="4" t="s">
        <v>427</v>
      </c>
      <c r="G103" s="4" t="s">
        <v>428</v>
      </c>
      <c r="H103" s="4" t="s">
        <v>429</v>
      </c>
      <c r="I103" s="4" t="s">
        <v>430</v>
      </c>
      <c r="J103" s="4" t="s">
        <v>431</v>
      </c>
      <c r="K103" s="4" t="s">
        <v>432</v>
      </c>
      <c r="L103" s="4" t="s">
        <v>433</v>
      </c>
      <c r="M103" s="4" t="s">
        <v>434</v>
      </c>
      <c r="N103" s="4" t="s">
        <v>435</v>
      </c>
      <c r="O103" s="4" t="s">
        <v>436</v>
      </c>
      <c r="P103" s="4" t="s">
        <v>437</v>
      </c>
      <c r="Q103" s="4" t="s">
        <v>438</v>
      </c>
      <c r="R103" s="4" t="s">
        <v>439</v>
      </c>
      <c r="S103" s="4" t="s">
        <v>440</v>
      </c>
      <c r="T103" s="4" t="s">
        <v>441</v>
      </c>
      <c r="U103" s="4" t="s">
        <v>442</v>
      </c>
      <c r="V103" s="4" t="s">
        <v>443</v>
      </c>
      <c r="W103" s="4" t="s">
        <v>444</v>
      </c>
      <c r="X103" s="4" t="s">
        <v>445</v>
      </c>
      <c r="Y103" s="4" t="s">
        <v>446</v>
      </c>
      <c r="Z103" s="4" t="s">
        <v>447</v>
      </c>
      <c r="AA103" s="4" t="s">
        <v>448</v>
      </c>
      <c r="AB103" s="4" t="s">
        <v>449</v>
      </c>
      <c r="AC103" s="4" t="s">
        <v>450</v>
      </c>
    </row>
    <row r="104" spans="3:30" x14ac:dyDescent="0.25">
      <c r="C104" s="4" t="str">
        <f>IF('1 Spec. - 1. Lägsta pris'!B130="","",'1 Spec. - 1. Lägsta pris'!B130)</f>
        <v>Välj vara/tjänst</v>
      </c>
      <c r="E104" s="4" t="s">
        <v>451</v>
      </c>
      <c r="F104" s="4" t="s">
        <v>452</v>
      </c>
      <c r="G104" s="4" t="s">
        <v>453</v>
      </c>
      <c r="H104" s="4" t="s">
        <v>454</v>
      </c>
      <c r="I104" s="4" t="s">
        <v>455</v>
      </c>
      <c r="J104" s="4" t="s">
        <v>456</v>
      </c>
      <c r="K104" s="4" t="s">
        <v>457</v>
      </c>
      <c r="L104" s="4" t="s">
        <v>458</v>
      </c>
      <c r="M104" s="4" t="s">
        <v>459</v>
      </c>
      <c r="N104" s="4" t="s">
        <v>460</v>
      </c>
      <c r="O104" s="4" t="s">
        <v>461</v>
      </c>
      <c r="P104" s="4" t="s">
        <v>462</v>
      </c>
      <c r="Q104" s="4" t="s">
        <v>463</v>
      </c>
      <c r="R104" s="4" t="s">
        <v>464</v>
      </c>
      <c r="S104" s="4" t="s">
        <v>465</v>
      </c>
      <c r="T104" s="4" t="s">
        <v>466</v>
      </c>
      <c r="U104" s="4" t="s">
        <v>467</v>
      </c>
      <c r="V104" s="4" t="s">
        <v>468</v>
      </c>
      <c r="W104" s="4" t="s">
        <v>469</v>
      </c>
      <c r="X104" s="4" t="s">
        <v>470</v>
      </c>
      <c r="Y104" s="4" t="s">
        <v>471</v>
      </c>
      <c r="Z104" s="4" t="s">
        <v>472</v>
      </c>
      <c r="AA104" s="4" t="s">
        <v>473</v>
      </c>
      <c r="AB104" s="4" t="s">
        <v>474</v>
      </c>
      <c r="AC104" s="4" t="s">
        <v>475</v>
      </c>
    </row>
    <row r="105" spans="3:30" x14ac:dyDescent="0.25">
      <c r="C105" s="4" t="str">
        <f>IF('1 Spec. - 1. Lägsta pris'!B131="","",'1 Spec. - 1. Lägsta pris'!B131)</f>
        <v>Välj vara/tjänst</v>
      </c>
      <c r="E105" s="4" t="s">
        <v>476</v>
      </c>
      <c r="F105" s="4" t="s">
        <v>477</v>
      </c>
      <c r="G105" s="4" t="s">
        <v>478</v>
      </c>
      <c r="H105" s="4" t="s">
        <v>479</v>
      </c>
      <c r="I105" s="4" t="s">
        <v>480</v>
      </c>
      <c r="J105" s="4" t="s">
        <v>481</v>
      </c>
      <c r="K105" s="4" t="s">
        <v>482</v>
      </c>
      <c r="L105" s="4" t="s">
        <v>483</v>
      </c>
      <c r="M105" s="4" t="s">
        <v>484</v>
      </c>
      <c r="N105" s="4" t="s">
        <v>485</v>
      </c>
      <c r="O105" s="4" t="s">
        <v>486</v>
      </c>
      <c r="P105" s="4" t="s">
        <v>487</v>
      </c>
      <c r="Q105" s="4" t="s">
        <v>488</v>
      </c>
      <c r="R105" s="4" t="s">
        <v>489</v>
      </c>
      <c r="S105" s="4" t="s">
        <v>490</v>
      </c>
      <c r="T105" s="4" t="s">
        <v>491</v>
      </c>
      <c r="U105" s="4" t="s">
        <v>492</v>
      </c>
      <c r="V105" s="4" t="s">
        <v>493</v>
      </c>
      <c r="W105" s="4" t="s">
        <v>494</v>
      </c>
      <c r="X105" s="4" t="s">
        <v>495</v>
      </c>
      <c r="Y105" s="4" t="s">
        <v>496</v>
      </c>
      <c r="Z105" s="4" t="s">
        <v>497</v>
      </c>
      <c r="AA105" s="4" t="s">
        <v>498</v>
      </c>
      <c r="AB105" s="4" t="s">
        <v>499</v>
      </c>
      <c r="AC105" s="4" t="s">
        <v>500</v>
      </c>
    </row>
    <row r="106" spans="3:30" x14ac:dyDescent="0.25">
      <c r="C106" s="4" t="str">
        <f>IF('1 Spec. - 1. Lägsta pris'!B132="","",'1 Spec. - 1. Lägsta pris'!B132)</f>
        <v>Välj vara/tjänst</v>
      </c>
      <c r="E106" s="4" t="s">
        <v>501</v>
      </c>
      <c r="F106" s="4" t="s">
        <v>502</v>
      </c>
      <c r="G106" s="4" t="s">
        <v>503</v>
      </c>
      <c r="H106" s="4" t="s">
        <v>504</v>
      </c>
      <c r="I106" s="4" t="s">
        <v>505</v>
      </c>
      <c r="J106" s="4" t="s">
        <v>506</v>
      </c>
      <c r="K106" s="4" t="s">
        <v>507</v>
      </c>
      <c r="L106" s="4" t="s">
        <v>508</v>
      </c>
      <c r="M106" s="4" t="s">
        <v>509</v>
      </c>
      <c r="N106" s="4" t="s">
        <v>510</v>
      </c>
      <c r="O106" s="4" t="s">
        <v>511</v>
      </c>
      <c r="P106" s="4" t="s">
        <v>512</v>
      </c>
      <c r="Q106" s="4" t="s">
        <v>513</v>
      </c>
      <c r="R106" s="4" t="s">
        <v>514</v>
      </c>
      <c r="S106" s="4" t="s">
        <v>515</v>
      </c>
      <c r="T106" s="4" t="s">
        <v>516</v>
      </c>
      <c r="U106" s="4" t="s">
        <v>517</v>
      </c>
      <c r="V106" s="4" t="s">
        <v>518</v>
      </c>
      <c r="W106" s="4" t="s">
        <v>519</v>
      </c>
      <c r="X106" s="4" t="s">
        <v>520</v>
      </c>
      <c r="Y106" s="4" t="s">
        <v>521</v>
      </c>
      <c r="Z106" s="4" t="s">
        <v>522</v>
      </c>
      <c r="AA106" s="4" t="s">
        <v>523</v>
      </c>
      <c r="AB106" s="4" t="s">
        <v>524</v>
      </c>
      <c r="AC106" s="4" t="s">
        <v>525</v>
      </c>
    </row>
    <row r="107" spans="3:30" x14ac:dyDescent="0.25">
      <c r="C107" s="4" t="str">
        <f>IF('1 Spec. - 1. Lägsta pris'!B133="","",'1 Spec. - 1. Lägsta pris'!B133)</f>
        <v>Välj vara/tjänst</v>
      </c>
      <c r="E107" s="4" t="s">
        <v>526</v>
      </c>
      <c r="F107" s="4" t="s">
        <v>527</v>
      </c>
      <c r="G107" s="4" t="s">
        <v>528</v>
      </c>
      <c r="H107" s="4" t="s">
        <v>529</v>
      </c>
      <c r="I107" s="4" t="s">
        <v>530</v>
      </c>
      <c r="J107" s="4" t="s">
        <v>531</v>
      </c>
      <c r="K107" s="4" t="s">
        <v>532</v>
      </c>
      <c r="L107" s="4" t="s">
        <v>533</v>
      </c>
      <c r="M107" s="4" t="s">
        <v>534</v>
      </c>
      <c r="N107" s="4" t="s">
        <v>535</v>
      </c>
      <c r="O107" s="4" t="s">
        <v>536</v>
      </c>
      <c r="P107" s="4" t="s">
        <v>537</v>
      </c>
      <c r="Q107" s="4" t="s">
        <v>538</v>
      </c>
      <c r="R107" s="4" t="s">
        <v>539</v>
      </c>
      <c r="S107" s="4" t="s">
        <v>540</v>
      </c>
      <c r="T107" s="4" t="s">
        <v>541</v>
      </c>
      <c r="U107" s="4" t="s">
        <v>542</v>
      </c>
      <c r="V107" s="4" t="s">
        <v>543</v>
      </c>
      <c r="W107" s="4" t="s">
        <v>544</v>
      </c>
      <c r="X107" s="4" t="s">
        <v>545</v>
      </c>
      <c r="Y107" s="4" t="s">
        <v>546</v>
      </c>
      <c r="Z107" s="4" t="s">
        <v>547</v>
      </c>
      <c r="AA107" s="4" t="s">
        <v>548</v>
      </c>
      <c r="AB107" s="4" t="s">
        <v>549</v>
      </c>
      <c r="AC107" s="4" t="s">
        <v>550</v>
      </c>
    </row>
    <row r="108" spans="3:30" x14ac:dyDescent="0.25">
      <c r="C108" s="4" t="str">
        <f>IF('1 Spec. - 1. Lägsta pris'!B134="","",'1 Spec. - 1. Lägsta pris'!B134)</f>
        <v>Välj vara/tjänst</v>
      </c>
      <c r="E108" s="4" t="s">
        <v>551</v>
      </c>
      <c r="F108" s="4" t="s">
        <v>552</v>
      </c>
      <c r="G108" s="4" t="s">
        <v>553</v>
      </c>
      <c r="H108" s="4" t="s">
        <v>554</v>
      </c>
      <c r="I108" s="4" t="s">
        <v>555</v>
      </c>
      <c r="J108" s="4" t="s">
        <v>556</v>
      </c>
      <c r="K108" s="4" t="s">
        <v>557</v>
      </c>
      <c r="L108" s="4" t="s">
        <v>558</v>
      </c>
      <c r="M108" s="4" t="s">
        <v>559</v>
      </c>
      <c r="N108" s="4" t="s">
        <v>560</v>
      </c>
      <c r="O108" s="4" t="s">
        <v>561</v>
      </c>
      <c r="P108" s="4" t="s">
        <v>562</v>
      </c>
      <c r="Q108" s="4" t="s">
        <v>563</v>
      </c>
      <c r="R108" s="4" t="s">
        <v>564</v>
      </c>
      <c r="S108" s="4" t="s">
        <v>565</v>
      </c>
      <c r="T108" s="4" t="s">
        <v>566</v>
      </c>
      <c r="U108" s="4" t="s">
        <v>567</v>
      </c>
      <c r="V108" s="4" t="s">
        <v>568</v>
      </c>
      <c r="W108" s="4" t="s">
        <v>569</v>
      </c>
      <c r="X108" s="4" t="s">
        <v>570</v>
      </c>
      <c r="Y108" s="4" t="s">
        <v>571</v>
      </c>
      <c r="Z108" s="4" t="s">
        <v>572</v>
      </c>
      <c r="AA108" s="4" t="s">
        <v>573</v>
      </c>
      <c r="AB108" s="4" t="s">
        <v>574</v>
      </c>
      <c r="AC108" s="4" t="s">
        <v>575</v>
      </c>
    </row>
    <row r="109" spans="3:30" x14ac:dyDescent="0.25">
      <c r="C109" s="4" t="str">
        <f>IF('1 Spec. - 1. Lägsta pris'!B135="","",'1 Spec. - 1. Lägsta pris'!B135)</f>
        <v>Välj vara/tjänst</v>
      </c>
      <c r="E109" s="4" t="s">
        <v>576</v>
      </c>
      <c r="F109" s="4" t="s">
        <v>577</v>
      </c>
      <c r="G109" s="4" t="s">
        <v>578</v>
      </c>
      <c r="H109" s="4" t="s">
        <v>579</v>
      </c>
      <c r="I109" s="4" t="s">
        <v>580</v>
      </c>
      <c r="J109" s="4" t="s">
        <v>581</v>
      </c>
      <c r="K109" s="4" t="s">
        <v>582</v>
      </c>
      <c r="L109" s="4" t="s">
        <v>583</v>
      </c>
      <c r="M109" s="4" t="s">
        <v>584</v>
      </c>
      <c r="N109" s="4" t="s">
        <v>585</v>
      </c>
      <c r="O109" s="4" t="s">
        <v>586</v>
      </c>
      <c r="P109" s="4" t="s">
        <v>587</v>
      </c>
      <c r="Q109" s="4" t="s">
        <v>588</v>
      </c>
      <c r="R109" s="4" t="s">
        <v>589</v>
      </c>
      <c r="S109" s="4" t="s">
        <v>590</v>
      </c>
      <c r="T109" s="4" t="s">
        <v>591</v>
      </c>
      <c r="U109" s="4" t="s">
        <v>592</v>
      </c>
      <c r="V109" s="4" t="s">
        <v>593</v>
      </c>
      <c r="W109" s="4" t="s">
        <v>594</v>
      </c>
      <c r="X109" s="4" t="s">
        <v>595</v>
      </c>
      <c r="Y109" s="4" t="s">
        <v>596</v>
      </c>
      <c r="Z109" s="4" t="s">
        <v>597</v>
      </c>
      <c r="AA109" s="4" t="s">
        <v>598</v>
      </c>
      <c r="AB109" s="4" t="s">
        <v>599</v>
      </c>
      <c r="AC109" s="4" t="s">
        <v>600</v>
      </c>
    </row>
    <row r="110" spans="3:30" ht="13" thickBot="1" x14ac:dyDescent="0.3">
      <c r="C110" s="4" t="str">
        <f>IF('1 Spec. - 1. Lägsta pris'!B136="","",'1 Spec. - 1. Lägsta pris'!B136)</f>
        <v>Välj vara/tjänst</v>
      </c>
      <c r="Z110" s="211"/>
      <c r="AA110" s="211"/>
    </row>
    <row r="111" spans="3:30" x14ac:dyDescent="0.25">
      <c r="C111" s="4" t="str">
        <f>IF('1 Spec. - 1. Lägsta pris'!B137="","",'1 Spec. - 1. Lägsta pris'!B137)</f>
        <v>Välj vara/tjänst</v>
      </c>
      <c r="E111" s="129" t="str">
        <f t="shared" ref="E111:X111" ca="1" si="7">IFERROR(RIGHT(INDIRECT("C"&amp;E112),LEN(INDIRECT("C"&amp;E112))-6),"")</f>
        <v>ara/tjänst</v>
      </c>
      <c r="F111" s="129" t="str">
        <f t="shared" ca="1" si="7"/>
        <v>ara/tjänst</v>
      </c>
      <c r="G111" s="129" t="str">
        <f t="shared" ca="1" si="7"/>
        <v>ara/tjänst</v>
      </c>
      <c r="H111" s="129" t="str">
        <f t="shared" ca="1" si="7"/>
        <v>ara/tjänst</v>
      </c>
      <c r="I111" s="129" t="str">
        <f t="shared" ca="1" si="7"/>
        <v>ara/tjänst</v>
      </c>
      <c r="J111" s="129" t="str">
        <f t="shared" ca="1" si="7"/>
        <v>ara/tjänst</v>
      </c>
      <c r="K111" s="129" t="str">
        <f t="shared" ca="1" si="7"/>
        <v>ara/tjänst</v>
      </c>
      <c r="L111" s="129" t="str">
        <f t="shared" ca="1" si="7"/>
        <v>ara/tjänst</v>
      </c>
      <c r="M111" s="129" t="str">
        <f t="shared" ca="1" si="7"/>
        <v>ara/tjänst</v>
      </c>
      <c r="N111" s="129" t="str">
        <f t="shared" ca="1" si="7"/>
        <v>ara/tjänst</v>
      </c>
      <c r="O111" s="129" t="str">
        <f t="shared" ca="1" si="7"/>
        <v>ara/tjänst</v>
      </c>
      <c r="P111" s="129" t="str">
        <f t="shared" ca="1" si="7"/>
        <v>ara/tjänst</v>
      </c>
      <c r="Q111" s="129" t="str">
        <f t="shared" ca="1" si="7"/>
        <v>ara/tjänst</v>
      </c>
      <c r="R111" s="129" t="str">
        <f t="shared" ca="1" si="7"/>
        <v>ara/tjänst</v>
      </c>
      <c r="S111" s="129" t="str">
        <f t="shared" ca="1" si="7"/>
        <v>ara/tjänst</v>
      </c>
      <c r="T111" s="129" t="str">
        <f t="shared" ca="1" si="7"/>
        <v>ara/tjänst</v>
      </c>
      <c r="U111" s="129" t="str">
        <f t="shared" ca="1" si="7"/>
        <v>ara/tjänst</v>
      </c>
      <c r="V111" s="129" t="str">
        <f t="shared" ca="1" si="7"/>
        <v>ara/tjänst</v>
      </c>
      <c r="W111" s="129" t="str">
        <f t="shared" ca="1" si="7"/>
        <v>ara/tjänst</v>
      </c>
      <c r="X111" s="129" t="str">
        <f t="shared" ca="1" si="7"/>
        <v>ara/tjänst</v>
      </c>
      <c r="Y111" s="212"/>
    </row>
    <row r="112" spans="3:30" x14ac:dyDescent="0.25">
      <c r="C112" s="4" t="str">
        <f>IF('1 Spec. - 1. Lägsta pris'!B139="","",'1 Spec. - 1. Lägsta pris'!B139)</f>
        <v>Välj vara/tjänst</v>
      </c>
      <c r="E112" s="4">
        <v>102</v>
      </c>
      <c r="F112" s="4">
        <f>E112+1</f>
        <v>103</v>
      </c>
      <c r="G112" s="4">
        <f t="shared" ref="G112:Y112" si="8">F112+1</f>
        <v>104</v>
      </c>
      <c r="H112" s="4">
        <f t="shared" si="8"/>
        <v>105</v>
      </c>
      <c r="I112" s="4">
        <f t="shared" si="8"/>
        <v>106</v>
      </c>
      <c r="J112" s="4">
        <f t="shared" si="8"/>
        <v>107</v>
      </c>
      <c r="K112" s="4">
        <f t="shared" si="8"/>
        <v>108</v>
      </c>
      <c r="L112" s="4">
        <f t="shared" si="8"/>
        <v>109</v>
      </c>
      <c r="M112" s="4">
        <f t="shared" si="8"/>
        <v>110</v>
      </c>
      <c r="N112" s="4">
        <f t="shared" si="8"/>
        <v>111</v>
      </c>
      <c r="O112" s="4">
        <f t="shared" si="8"/>
        <v>112</v>
      </c>
      <c r="P112" s="4">
        <f t="shared" si="8"/>
        <v>113</v>
      </c>
      <c r="Q112" s="4">
        <f t="shared" si="8"/>
        <v>114</v>
      </c>
      <c r="R112" s="4">
        <f t="shared" si="8"/>
        <v>115</v>
      </c>
      <c r="S112" s="4">
        <f t="shared" si="8"/>
        <v>116</v>
      </c>
      <c r="T112" s="4">
        <f t="shared" si="8"/>
        <v>117</v>
      </c>
      <c r="U112" s="4">
        <f t="shared" si="8"/>
        <v>118</v>
      </c>
      <c r="V112" s="4">
        <f t="shared" si="8"/>
        <v>119</v>
      </c>
      <c r="W112" s="4">
        <f t="shared" si="8"/>
        <v>120</v>
      </c>
      <c r="X112" s="4">
        <f t="shared" si="8"/>
        <v>121</v>
      </c>
      <c r="Y112" s="4">
        <f t="shared" si="8"/>
        <v>122</v>
      </c>
    </row>
    <row r="113" spans="3:25" ht="13" thickBot="1" x14ac:dyDescent="0.3">
      <c r="C113" s="4" t="str">
        <f>IF('1 Spec. - 1. Lägsta pris'!B140="","",'1 Spec. - 1. Lägsta pris'!B140)</f>
        <v>Välj vara/tjänst</v>
      </c>
      <c r="E113" s="1" t="s">
        <v>159</v>
      </c>
      <c r="F113" s="1" t="s">
        <v>160</v>
      </c>
      <c r="G113" s="1" t="s">
        <v>161</v>
      </c>
      <c r="H113" s="1" t="s">
        <v>162</v>
      </c>
      <c r="I113" s="1" t="s">
        <v>163</v>
      </c>
      <c r="J113" s="1" t="s">
        <v>164</v>
      </c>
      <c r="K113" s="1" t="s">
        <v>165</v>
      </c>
      <c r="L113" s="1" t="s">
        <v>166</v>
      </c>
      <c r="M113" s="1" t="s">
        <v>167</v>
      </c>
      <c r="N113" s="1" t="s">
        <v>309</v>
      </c>
      <c r="O113" s="1" t="s">
        <v>310</v>
      </c>
      <c r="P113" s="1" t="s">
        <v>311</v>
      </c>
      <c r="Q113" s="1" t="s">
        <v>312</v>
      </c>
      <c r="R113" s="1" t="s">
        <v>313</v>
      </c>
      <c r="S113" s="1" t="s">
        <v>314</v>
      </c>
      <c r="T113" s="1" t="s">
        <v>315</v>
      </c>
      <c r="U113" s="1" t="s">
        <v>316</v>
      </c>
      <c r="V113" s="1" t="s">
        <v>317</v>
      </c>
      <c r="W113" s="1" t="s">
        <v>318</v>
      </c>
      <c r="X113" s="1" t="s">
        <v>319</v>
      </c>
    </row>
    <row r="114" spans="3:25" x14ac:dyDescent="0.25">
      <c r="C114" s="4" t="str">
        <f>IF('1 Spec. - 1. Lägsta pris'!B141="","",'1 Spec. - 1. Lägsta pris'!B141)</f>
        <v>Välj vara/tjänst</v>
      </c>
      <c r="E114" s="199" t="str">
        <f ca="1">IFERROR(INDEX($E101:$AC101,MATCH(E$111,$E$100:$AC$100,0)),"")</f>
        <v/>
      </c>
      <c r="F114" s="199" t="str">
        <f t="shared" ref="F114:X122" ca="1" si="9">IFERROR(INDEX($E101:$AC101,MATCH(F$111,$E$100:$AC$100,0)),"")</f>
        <v/>
      </c>
      <c r="G114" s="199" t="str">
        <f t="shared" ca="1" si="9"/>
        <v/>
      </c>
      <c r="H114" s="199" t="str">
        <f t="shared" ca="1" si="9"/>
        <v/>
      </c>
      <c r="I114" s="199" t="str">
        <f t="shared" ca="1" si="9"/>
        <v/>
      </c>
      <c r="J114" s="199" t="str">
        <f t="shared" ca="1" si="9"/>
        <v/>
      </c>
      <c r="K114" s="199" t="str">
        <f t="shared" ca="1" si="9"/>
        <v/>
      </c>
      <c r="L114" s="199" t="str">
        <f t="shared" ca="1" si="9"/>
        <v/>
      </c>
      <c r="M114" s="199" t="str">
        <f t="shared" ca="1" si="9"/>
        <v/>
      </c>
      <c r="N114" s="199" t="str">
        <f t="shared" ca="1" si="9"/>
        <v/>
      </c>
      <c r="O114" s="199" t="str">
        <f t="shared" ca="1" si="9"/>
        <v/>
      </c>
      <c r="P114" s="199" t="str">
        <f t="shared" ca="1" si="9"/>
        <v/>
      </c>
      <c r="Q114" s="199" t="str">
        <f t="shared" ca="1" si="9"/>
        <v/>
      </c>
      <c r="R114" s="199" t="str">
        <f t="shared" ca="1" si="9"/>
        <v/>
      </c>
      <c r="S114" s="199" t="str">
        <f t="shared" ca="1" si="9"/>
        <v/>
      </c>
      <c r="T114" s="199" t="str">
        <f t="shared" ca="1" si="9"/>
        <v/>
      </c>
      <c r="U114" s="199" t="str">
        <f t="shared" ca="1" si="9"/>
        <v/>
      </c>
      <c r="V114" s="199" t="str">
        <f t="shared" ca="1" si="9"/>
        <v/>
      </c>
      <c r="W114" s="199" t="str">
        <f t="shared" ca="1" si="9"/>
        <v/>
      </c>
      <c r="X114" s="199" t="str">
        <f t="shared" ca="1" si="9"/>
        <v/>
      </c>
      <c r="Y114" s="129" t="str">
        <f t="shared" ref="Y114" ca="1" si="10">IFERROR(RIGHT(INDIRECT("C"&amp;Y112),LEN(INDIRECT("C"&amp;Y112))-6),"")</f>
        <v/>
      </c>
    </row>
    <row r="115" spans="3:25" x14ac:dyDescent="0.25">
      <c r="C115" s="4" t="str">
        <f>IF('1 Spec. - 1. Lägsta pris'!B142="","",'1 Spec. - 1. Lägsta pris'!B142)</f>
        <v>Välj vara/tjänst</v>
      </c>
      <c r="E115" s="199" t="str">
        <f t="shared" ref="E115:T122" ca="1" si="11">IFERROR(INDEX($E102:$AC102,MATCH(E$111,$E$100:$AC$100,0)),"")</f>
        <v/>
      </c>
      <c r="F115" s="199" t="str">
        <f t="shared" ca="1" si="11"/>
        <v/>
      </c>
      <c r="G115" s="199" t="str">
        <f t="shared" ca="1" si="11"/>
        <v/>
      </c>
      <c r="H115" s="199" t="str">
        <f t="shared" ca="1" si="11"/>
        <v/>
      </c>
      <c r="I115" s="199" t="str">
        <f t="shared" ca="1" si="11"/>
        <v/>
      </c>
      <c r="J115" s="199" t="str">
        <f t="shared" ca="1" si="11"/>
        <v/>
      </c>
      <c r="K115" s="199" t="str">
        <f t="shared" ca="1" si="11"/>
        <v/>
      </c>
      <c r="L115" s="199" t="str">
        <f t="shared" ca="1" si="11"/>
        <v/>
      </c>
      <c r="M115" s="199" t="str">
        <f t="shared" ca="1" si="11"/>
        <v/>
      </c>
      <c r="N115" s="199" t="str">
        <f t="shared" ca="1" si="11"/>
        <v/>
      </c>
      <c r="O115" s="199" t="str">
        <f t="shared" ca="1" si="11"/>
        <v/>
      </c>
      <c r="P115" s="199" t="str">
        <f t="shared" ca="1" si="11"/>
        <v/>
      </c>
      <c r="Q115" s="199" t="str">
        <f t="shared" ca="1" si="11"/>
        <v/>
      </c>
      <c r="R115" s="199" t="str">
        <f t="shared" ca="1" si="11"/>
        <v/>
      </c>
      <c r="S115" s="199" t="str">
        <f t="shared" ca="1" si="11"/>
        <v/>
      </c>
      <c r="T115" s="199" t="str">
        <f t="shared" ca="1" si="11"/>
        <v/>
      </c>
      <c r="U115" s="199" t="str">
        <f t="shared" ca="1" si="9"/>
        <v/>
      </c>
      <c r="V115" s="199" t="str">
        <f t="shared" ca="1" si="9"/>
        <v/>
      </c>
      <c r="W115" s="199" t="str">
        <f t="shared" ca="1" si="9"/>
        <v/>
      </c>
      <c r="X115" s="199" t="str">
        <f t="shared" ca="1" si="9"/>
        <v/>
      </c>
    </row>
    <row r="116" spans="3:25" x14ac:dyDescent="0.25">
      <c r="C116" s="4" t="str">
        <f>IF('1 Spec. - 1. Lägsta pris'!B143="","",'1 Spec. - 1. Lägsta pris'!B143)</f>
        <v>Välj vara/tjänst</v>
      </c>
      <c r="E116" s="199" t="str">
        <f t="shared" ca="1" si="11"/>
        <v/>
      </c>
      <c r="F116" s="199" t="str">
        <f t="shared" ca="1" si="9"/>
        <v/>
      </c>
      <c r="G116" s="199" t="str">
        <f t="shared" ca="1" si="9"/>
        <v/>
      </c>
      <c r="H116" s="199" t="str">
        <f t="shared" ca="1" si="9"/>
        <v/>
      </c>
      <c r="I116" s="199" t="str">
        <f t="shared" ca="1" si="9"/>
        <v/>
      </c>
      <c r="J116" s="199" t="str">
        <f t="shared" ca="1" si="9"/>
        <v/>
      </c>
      <c r="K116" s="199" t="str">
        <f t="shared" ca="1" si="9"/>
        <v/>
      </c>
      <c r="L116" s="199" t="str">
        <f t="shared" ca="1" si="9"/>
        <v/>
      </c>
      <c r="M116" s="199" t="str">
        <f t="shared" ca="1" si="9"/>
        <v/>
      </c>
      <c r="N116" s="199" t="str">
        <f t="shared" ca="1" si="9"/>
        <v/>
      </c>
      <c r="O116" s="199" t="str">
        <f t="shared" ca="1" si="9"/>
        <v/>
      </c>
      <c r="P116" s="199" t="str">
        <f t="shared" ca="1" si="9"/>
        <v/>
      </c>
      <c r="Q116" s="199" t="str">
        <f t="shared" ca="1" si="9"/>
        <v/>
      </c>
      <c r="R116" s="199" t="str">
        <f t="shared" ca="1" si="9"/>
        <v/>
      </c>
      <c r="S116" s="199" t="str">
        <f t="shared" ca="1" si="9"/>
        <v/>
      </c>
      <c r="T116" s="199" t="str">
        <f t="shared" ca="1" si="9"/>
        <v/>
      </c>
      <c r="U116" s="199" t="str">
        <f t="shared" ca="1" si="9"/>
        <v/>
      </c>
      <c r="V116" s="199" t="str">
        <f t="shared" ca="1" si="9"/>
        <v/>
      </c>
      <c r="W116" s="199" t="str">
        <f t="shared" ca="1" si="9"/>
        <v/>
      </c>
      <c r="X116" s="199" t="str">
        <f t="shared" ca="1" si="9"/>
        <v/>
      </c>
    </row>
    <row r="117" spans="3:25" x14ac:dyDescent="0.25">
      <c r="C117" s="4" t="str">
        <f>IF('1 Spec. - 1. Lägsta pris'!B144="","",'1 Spec. - 1. Lägsta pris'!B144)</f>
        <v>Välj vara/tjänst</v>
      </c>
      <c r="E117" s="199" t="str">
        <f t="shared" ca="1" si="11"/>
        <v/>
      </c>
      <c r="F117" s="199" t="str">
        <f t="shared" ca="1" si="9"/>
        <v/>
      </c>
      <c r="G117" s="199" t="str">
        <f t="shared" ca="1" si="9"/>
        <v/>
      </c>
      <c r="H117" s="199" t="str">
        <f t="shared" ca="1" si="9"/>
        <v/>
      </c>
      <c r="I117" s="199" t="str">
        <f t="shared" ca="1" si="9"/>
        <v/>
      </c>
      <c r="J117" s="199" t="str">
        <f t="shared" ca="1" si="9"/>
        <v/>
      </c>
      <c r="K117" s="199" t="str">
        <f t="shared" ca="1" si="9"/>
        <v/>
      </c>
      <c r="L117" s="199" t="str">
        <f t="shared" ca="1" si="9"/>
        <v/>
      </c>
      <c r="M117" s="199" t="str">
        <f t="shared" ca="1" si="9"/>
        <v/>
      </c>
      <c r="N117" s="199" t="str">
        <f t="shared" ca="1" si="9"/>
        <v/>
      </c>
      <c r="O117" s="199" t="str">
        <f t="shared" ca="1" si="9"/>
        <v/>
      </c>
      <c r="P117" s="199" t="str">
        <f t="shared" ca="1" si="9"/>
        <v/>
      </c>
      <c r="Q117" s="199" t="str">
        <f t="shared" ca="1" si="9"/>
        <v/>
      </c>
      <c r="R117" s="199" t="str">
        <f t="shared" ca="1" si="9"/>
        <v/>
      </c>
      <c r="S117" s="199" t="str">
        <f t="shared" ca="1" si="9"/>
        <v/>
      </c>
      <c r="T117" s="199" t="str">
        <f t="shared" ca="1" si="9"/>
        <v/>
      </c>
      <c r="U117" s="199" t="str">
        <f t="shared" ca="1" si="9"/>
        <v/>
      </c>
      <c r="V117" s="199" t="str">
        <f t="shared" ca="1" si="9"/>
        <v/>
      </c>
      <c r="W117" s="199" t="str">
        <f t="shared" ca="1" si="9"/>
        <v/>
      </c>
      <c r="X117" s="199" t="str">
        <f t="shared" ca="1" si="9"/>
        <v/>
      </c>
    </row>
    <row r="118" spans="3:25" x14ac:dyDescent="0.25">
      <c r="C118" s="4" t="str">
        <f>IF('1 Spec. - 1. Lägsta pris'!B145="","",'1 Spec. - 1. Lägsta pris'!B145)</f>
        <v>Välj vara/tjänst</v>
      </c>
      <c r="E118" s="199" t="str">
        <f t="shared" ca="1" si="11"/>
        <v/>
      </c>
      <c r="F118" s="199" t="str">
        <f t="shared" ca="1" si="9"/>
        <v/>
      </c>
      <c r="G118" s="199" t="str">
        <f t="shared" ca="1" si="9"/>
        <v/>
      </c>
      <c r="H118" s="199" t="str">
        <f t="shared" ca="1" si="9"/>
        <v/>
      </c>
      <c r="I118" s="199" t="str">
        <f t="shared" ca="1" si="9"/>
        <v/>
      </c>
      <c r="J118" s="199" t="str">
        <f t="shared" ca="1" si="9"/>
        <v/>
      </c>
      <c r="K118" s="199" t="str">
        <f t="shared" ca="1" si="9"/>
        <v/>
      </c>
      <c r="L118" s="199" t="str">
        <f t="shared" ca="1" si="9"/>
        <v/>
      </c>
      <c r="M118" s="199" t="str">
        <f t="shared" ca="1" si="9"/>
        <v/>
      </c>
      <c r="N118" s="199" t="str">
        <f t="shared" ca="1" si="9"/>
        <v/>
      </c>
      <c r="O118" s="199" t="str">
        <f t="shared" ca="1" si="9"/>
        <v/>
      </c>
      <c r="P118" s="199" t="str">
        <f t="shared" ca="1" si="9"/>
        <v/>
      </c>
      <c r="Q118" s="199" t="str">
        <f t="shared" ca="1" si="9"/>
        <v/>
      </c>
      <c r="R118" s="199" t="str">
        <f t="shared" ca="1" si="9"/>
        <v/>
      </c>
      <c r="S118" s="199" t="str">
        <f t="shared" ca="1" si="9"/>
        <v/>
      </c>
      <c r="T118" s="199" t="str">
        <f t="shared" ca="1" si="9"/>
        <v/>
      </c>
      <c r="U118" s="199" t="str">
        <f t="shared" ca="1" si="9"/>
        <v/>
      </c>
      <c r="V118" s="199" t="str">
        <f t="shared" ca="1" si="9"/>
        <v/>
      </c>
      <c r="W118" s="199" t="str">
        <f t="shared" ca="1" si="9"/>
        <v/>
      </c>
      <c r="X118" s="199" t="str">
        <f t="shared" ca="1" si="9"/>
        <v/>
      </c>
    </row>
    <row r="119" spans="3:25" x14ac:dyDescent="0.25">
      <c r="C119" s="4" t="str">
        <f>IF('1 Spec. - 1. Lägsta pris'!B146="","",'1 Spec. - 1. Lägsta pris'!B146)</f>
        <v>Välj vara/tjänst</v>
      </c>
      <c r="E119" s="199" t="str">
        <f t="shared" ca="1" si="11"/>
        <v/>
      </c>
      <c r="F119" s="199" t="str">
        <f t="shared" ca="1" si="9"/>
        <v/>
      </c>
      <c r="G119" s="199" t="str">
        <f t="shared" ca="1" si="9"/>
        <v/>
      </c>
      <c r="H119" s="199" t="str">
        <f t="shared" ca="1" si="9"/>
        <v/>
      </c>
      <c r="I119" s="199" t="str">
        <f t="shared" ca="1" si="9"/>
        <v/>
      </c>
      <c r="J119" s="199" t="str">
        <f t="shared" ca="1" si="9"/>
        <v/>
      </c>
      <c r="K119" s="199" t="str">
        <f t="shared" ca="1" si="9"/>
        <v/>
      </c>
      <c r="L119" s="199" t="str">
        <f t="shared" ca="1" si="9"/>
        <v/>
      </c>
      <c r="M119" s="199" t="str">
        <f t="shared" ca="1" si="9"/>
        <v/>
      </c>
      <c r="N119" s="199" t="str">
        <f t="shared" ca="1" si="9"/>
        <v/>
      </c>
      <c r="O119" s="199" t="str">
        <f t="shared" ca="1" si="9"/>
        <v/>
      </c>
      <c r="P119" s="199" t="str">
        <f t="shared" ca="1" si="9"/>
        <v/>
      </c>
      <c r="Q119" s="199" t="str">
        <f t="shared" ca="1" si="9"/>
        <v/>
      </c>
      <c r="R119" s="199" t="str">
        <f t="shared" ca="1" si="9"/>
        <v/>
      </c>
      <c r="S119" s="199" t="str">
        <f t="shared" ca="1" si="9"/>
        <v/>
      </c>
      <c r="T119" s="199" t="str">
        <f t="shared" ca="1" si="9"/>
        <v/>
      </c>
      <c r="U119" s="199" t="str">
        <f t="shared" ca="1" si="9"/>
        <v/>
      </c>
      <c r="V119" s="199" t="str">
        <f t="shared" ca="1" si="9"/>
        <v/>
      </c>
      <c r="W119" s="199" t="str">
        <f t="shared" ca="1" si="9"/>
        <v/>
      </c>
      <c r="X119" s="199" t="str">
        <f t="shared" ca="1" si="9"/>
        <v/>
      </c>
    </row>
    <row r="120" spans="3:25" x14ac:dyDescent="0.25">
      <c r="C120" s="4" t="str">
        <f>IF('1 Spec. - 1. Lägsta pris'!B147="","",'1 Spec. - 1. Lägsta pris'!B147)</f>
        <v>Välj vara/tjänst</v>
      </c>
      <c r="E120" s="199" t="str">
        <f t="shared" ca="1" si="11"/>
        <v/>
      </c>
      <c r="F120" s="199" t="str">
        <f t="shared" ca="1" si="9"/>
        <v/>
      </c>
      <c r="G120" s="199" t="str">
        <f t="shared" ca="1" si="9"/>
        <v/>
      </c>
      <c r="H120" s="199" t="str">
        <f t="shared" ca="1" si="9"/>
        <v/>
      </c>
      <c r="I120" s="199" t="str">
        <f t="shared" ca="1" si="9"/>
        <v/>
      </c>
      <c r="J120" s="199" t="str">
        <f t="shared" ca="1" si="9"/>
        <v/>
      </c>
      <c r="K120" s="199" t="str">
        <f t="shared" ca="1" si="9"/>
        <v/>
      </c>
      <c r="L120" s="199" t="str">
        <f t="shared" ca="1" si="9"/>
        <v/>
      </c>
      <c r="M120" s="199" t="str">
        <f t="shared" ca="1" si="9"/>
        <v/>
      </c>
      <c r="N120" s="199" t="str">
        <f t="shared" ca="1" si="9"/>
        <v/>
      </c>
      <c r="O120" s="199" t="str">
        <f t="shared" ca="1" si="9"/>
        <v/>
      </c>
      <c r="P120" s="199" t="str">
        <f t="shared" ca="1" si="9"/>
        <v/>
      </c>
      <c r="Q120" s="199" t="str">
        <f t="shared" ca="1" si="9"/>
        <v/>
      </c>
      <c r="R120" s="199" t="str">
        <f t="shared" ca="1" si="9"/>
        <v/>
      </c>
      <c r="S120" s="199" t="str">
        <f t="shared" ca="1" si="9"/>
        <v/>
      </c>
      <c r="T120" s="199" t="str">
        <f t="shared" ca="1" si="9"/>
        <v/>
      </c>
      <c r="U120" s="199" t="str">
        <f t="shared" ca="1" si="9"/>
        <v/>
      </c>
      <c r="V120" s="199" t="str">
        <f t="shared" ca="1" si="9"/>
        <v/>
      </c>
      <c r="W120" s="199" t="str">
        <f t="shared" ca="1" si="9"/>
        <v/>
      </c>
      <c r="X120" s="199" t="str">
        <f t="shared" ca="1" si="9"/>
        <v/>
      </c>
    </row>
    <row r="121" spans="3:25" x14ac:dyDescent="0.25">
      <c r="C121" s="4" t="str">
        <f>IF('1 Spec. - 1. Lägsta pris'!B148="","",'1 Spec. - 1. Lägsta pris'!B148)</f>
        <v>Välj vara/tjänst</v>
      </c>
      <c r="E121" s="199" t="str">
        <f t="shared" ca="1" si="11"/>
        <v/>
      </c>
      <c r="F121" s="199" t="str">
        <f t="shared" ca="1" si="9"/>
        <v/>
      </c>
      <c r="G121" s="199" t="str">
        <f t="shared" ca="1" si="9"/>
        <v/>
      </c>
      <c r="H121" s="199" t="str">
        <f t="shared" ca="1" si="9"/>
        <v/>
      </c>
      <c r="I121" s="199" t="str">
        <f t="shared" ca="1" si="9"/>
        <v/>
      </c>
      <c r="J121" s="199" t="str">
        <f t="shared" ca="1" si="9"/>
        <v/>
      </c>
      <c r="K121" s="199" t="str">
        <f t="shared" ca="1" si="9"/>
        <v/>
      </c>
      <c r="L121" s="199" t="str">
        <f t="shared" ca="1" si="9"/>
        <v/>
      </c>
      <c r="M121" s="199" t="str">
        <f t="shared" ca="1" si="9"/>
        <v/>
      </c>
      <c r="N121" s="199" t="str">
        <f t="shared" ca="1" si="9"/>
        <v/>
      </c>
      <c r="O121" s="199" t="str">
        <f t="shared" ca="1" si="9"/>
        <v/>
      </c>
      <c r="P121" s="199" t="str">
        <f t="shared" ca="1" si="9"/>
        <v/>
      </c>
      <c r="Q121" s="199" t="str">
        <f t="shared" ca="1" si="9"/>
        <v/>
      </c>
      <c r="R121" s="199" t="str">
        <f t="shared" ca="1" si="9"/>
        <v/>
      </c>
      <c r="S121" s="199" t="str">
        <f t="shared" ca="1" si="9"/>
        <v/>
      </c>
      <c r="T121" s="199" t="str">
        <f t="shared" ca="1" si="9"/>
        <v/>
      </c>
      <c r="U121" s="199" t="str">
        <f t="shared" ca="1" si="9"/>
        <v/>
      </c>
      <c r="V121" s="199" t="str">
        <f t="shared" ca="1" si="9"/>
        <v/>
      </c>
      <c r="W121" s="199" t="str">
        <f t="shared" ca="1" si="9"/>
        <v/>
      </c>
      <c r="X121" s="199" t="str">
        <f t="shared" ca="1" si="9"/>
        <v/>
      </c>
    </row>
    <row r="122" spans="3:25" x14ac:dyDescent="0.25">
      <c r="C122" s="4" t="str">
        <f>IF('1 Spec. - 1. Lägsta pris'!C69="","",'1 Spec. - 1. Lägsta pris'!B69&amp;" - "&amp;'1 Spec. - 1. Lägsta pris'!C69)</f>
        <v/>
      </c>
      <c r="E122" s="199" t="str">
        <f t="shared" ca="1" si="11"/>
        <v/>
      </c>
      <c r="F122" s="199" t="str">
        <f t="shared" ca="1" si="9"/>
        <v/>
      </c>
      <c r="G122" s="199" t="str">
        <f t="shared" ca="1" si="9"/>
        <v/>
      </c>
      <c r="H122" s="199" t="str">
        <f t="shared" ca="1" si="9"/>
        <v/>
      </c>
      <c r="I122" s="199" t="str">
        <f t="shared" ca="1" si="9"/>
        <v/>
      </c>
      <c r="J122" s="199" t="str">
        <f t="shared" ca="1" si="9"/>
        <v/>
      </c>
      <c r="K122" s="199" t="str">
        <f t="shared" ca="1" si="9"/>
        <v/>
      </c>
      <c r="L122" s="199" t="str">
        <f t="shared" ca="1" si="9"/>
        <v/>
      </c>
      <c r="M122" s="199" t="str">
        <f t="shared" ca="1" si="9"/>
        <v/>
      </c>
      <c r="N122" s="199" t="str">
        <f t="shared" ca="1" si="9"/>
        <v/>
      </c>
      <c r="O122" s="199" t="str">
        <f t="shared" ca="1" si="9"/>
        <v/>
      </c>
      <c r="P122" s="199" t="str">
        <f t="shared" ca="1" si="9"/>
        <v/>
      </c>
      <c r="Q122" s="199" t="str">
        <f t="shared" ca="1" si="9"/>
        <v/>
      </c>
      <c r="R122" s="199" t="str">
        <f t="shared" ca="1" si="9"/>
        <v/>
      </c>
      <c r="S122" s="199" t="str">
        <f t="shared" ca="1" si="9"/>
        <v/>
      </c>
      <c r="T122" s="199" t="str">
        <f t="shared" ca="1" si="9"/>
        <v/>
      </c>
      <c r="U122" s="199" t="str">
        <f t="shared" ca="1" si="9"/>
        <v/>
      </c>
      <c r="V122" s="199" t="str">
        <f t="shared" ca="1" si="9"/>
        <v/>
      </c>
      <c r="W122" s="199" t="str">
        <f t="shared" ca="1" si="9"/>
        <v/>
      </c>
      <c r="X122" s="199" t="str">
        <f t="shared" ca="1" si="9"/>
        <v/>
      </c>
    </row>
    <row r="123" spans="3:25" x14ac:dyDescent="0.25">
      <c r="E123" s="213"/>
    </row>
    <row r="125" spans="3:25" ht="13" x14ac:dyDescent="0.3">
      <c r="C125" s="45" t="s">
        <v>633</v>
      </c>
      <c r="D125" s="237" t="s">
        <v>620</v>
      </c>
      <c r="E125" s="237" t="s">
        <v>621</v>
      </c>
      <c r="F125" s="237" t="s">
        <v>622</v>
      </c>
    </row>
    <row r="126" spans="3:25" ht="13" x14ac:dyDescent="0.3">
      <c r="C126" s="239" t="str">
        <f>IFERROR(INDEX($D127:$F127,,MATCH('1 Spec. - 1. Lägsta pris'!$B$40,Admin!$D$125:$F$125,0)),"")</f>
        <v/>
      </c>
      <c r="D126" s="238" t="s">
        <v>624</v>
      </c>
      <c r="E126" s="238" t="s">
        <v>625</v>
      </c>
      <c r="F126" s="238" t="s">
        <v>626</v>
      </c>
      <c r="K126" s="260">
        <v>1</v>
      </c>
      <c r="L126" s="260">
        <v>2</v>
      </c>
      <c r="M126" s="260">
        <v>3</v>
      </c>
      <c r="N126" s="260">
        <v>4</v>
      </c>
    </row>
    <row r="127" spans="3:25" ht="13" x14ac:dyDescent="0.3">
      <c r="C127" s="239" t="s">
        <v>179</v>
      </c>
      <c r="D127" s="237"/>
      <c r="E127" s="237"/>
      <c r="F127" s="237"/>
      <c r="G127" s="240"/>
      <c r="H127" s="45" t="s">
        <v>710</v>
      </c>
      <c r="I127" s="45" t="s">
        <v>620</v>
      </c>
      <c r="J127" s="45" t="s">
        <v>622</v>
      </c>
      <c r="K127" s="260"/>
      <c r="L127" s="260"/>
      <c r="M127" s="260"/>
      <c r="N127" s="260"/>
    </row>
    <row r="128" spans="3:25" ht="13" x14ac:dyDescent="0.3">
      <c r="C128" s="239" t="str">
        <f>IFERROR(INDEX($D128:$F128,,MATCH('1 Spec. - 1. Lägsta pris'!$B$40,Admin!$D$125:$F$125,0)),"")</f>
        <v/>
      </c>
      <c r="D128" s="237" t="s">
        <v>627</v>
      </c>
      <c r="E128" s="237" t="s">
        <v>638</v>
      </c>
      <c r="F128" s="237" t="s">
        <v>677</v>
      </c>
      <c r="H128" s="45"/>
      <c r="I128" s="45"/>
      <c r="J128" s="45"/>
      <c r="K128" s="260" t="s">
        <v>97</v>
      </c>
      <c r="L128" s="260" t="s">
        <v>97</v>
      </c>
      <c r="M128" s="260" t="s">
        <v>97</v>
      </c>
      <c r="N128" s="260" t="s">
        <v>97</v>
      </c>
    </row>
    <row r="129" spans="3:14" x14ac:dyDescent="0.25">
      <c r="C129" s="239" t="str">
        <f>IFERROR(INDEX($D129:$F129,,MATCH('1 Spec. - 1. Lägsta pris'!$B$40,Admin!$D$125:$F$125,0)),"")</f>
        <v/>
      </c>
      <c r="D129" s="237" t="s">
        <v>628</v>
      </c>
      <c r="E129" s="237" t="s">
        <v>639</v>
      </c>
      <c r="F129" s="237" t="s">
        <v>678</v>
      </c>
      <c r="H129" s="1" t="s">
        <v>766</v>
      </c>
      <c r="I129" s="1" t="s">
        <v>754</v>
      </c>
      <c r="K129" s="360" t="str" cm="1">
        <f t="array" ref="K129">IFERROR(INDEX($H129:$J129,,MATCH('1 Spec. - 1. Lägsta pris'!$B$40,Admin!$H$127:$J$127,0)),"")</f>
        <v/>
      </c>
      <c r="L129" s="360" t="str" cm="1">
        <f t="array" ref="L129">IFERROR(INDEX($H129:$J129,,MATCH('1 Spec. - 2. Relativ viktning'!$B$40,Admin!$H$127:$J$127,0)),"")</f>
        <v/>
      </c>
      <c r="M129" s="360" t="str" cm="1">
        <f t="array" ref="M129">IFERROR(INDEX($H129:$J129,,MATCH('1 Spec. - 3. Mervärdesmodell'!$B$40,Admin!$H$127:$J$127,0)),"")</f>
        <v/>
      </c>
      <c r="N129" s="360" t="str" cm="1">
        <f t="array" ref="N129">IFERROR(INDEX($H129:$J129,,MATCH('1 Spec. - 4. Annan modell'!$B$40,Admin!$H$127:$J$127,0)),"")</f>
        <v/>
      </c>
    </row>
    <row r="130" spans="3:14" x14ac:dyDescent="0.25">
      <c r="C130" s="239" t="str">
        <f>IFERROR(INDEX($D130:$F130,,MATCH('1 Spec. - 1. Lägsta pris'!$B$40,Admin!$D$125:$F$125,0)),"")</f>
        <v/>
      </c>
      <c r="D130" s="237" t="s">
        <v>629</v>
      </c>
      <c r="E130" s="237" t="s">
        <v>640</v>
      </c>
      <c r="F130" s="237" t="s">
        <v>679</v>
      </c>
      <c r="H130" s="1" t="s">
        <v>764</v>
      </c>
      <c r="I130" s="1" t="s">
        <v>766</v>
      </c>
      <c r="K130" s="360" t="str" cm="1">
        <f t="array" ref="K130">IFERROR(INDEX($H130:$J130,,MATCH('1 Spec. - 1. Lägsta pris'!$B$40,Admin!$H$127:$J$127,0)),"")</f>
        <v/>
      </c>
      <c r="L130" s="360" t="str" cm="1">
        <f t="array" ref="L130">IFERROR(INDEX($H130:$J130,,MATCH('1 Spec. - 2. Relativ viktning'!$B$40,Admin!$H$127:$J$127,0)),"")</f>
        <v/>
      </c>
      <c r="M130" s="360" t="str" cm="1">
        <f t="array" ref="M130">IFERROR(INDEX($H130:$J130,,MATCH('1 Spec. - 3. Mervärdesmodell'!$B$40,Admin!$H$127:$J$127,0)),"")</f>
        <v/>
      </c>
      <c r="N130" s="360" t="str" cm="1">
        <f t="array" ref="N130">IFERROR(INDEX($H130:$J130,,MATCH('1 Spec. - 4. Annan modell'!$B$40,Admin!$H$127:$J$127,0)),"")</f>
        <v/>
      </c>
    </row>
    <row r="131" spans="3:14" x14ac:dyDescent="0.25">
      <c r="C131" s="239" t="str">
        <f>IFERROR(INDEX($D131:$F131,,MATCH('1 Spec. - 1. Lägsta pris'!$B$40,Admin!$D$125:$F$125,0)),"")</f>
        <v/>
      </c>
      <c r="D131" s="237" t="s">
        <v>630</v>
      </c>
      <c r="E131" s="237"/>
      <c r="F131" s="237" t="s">
        <v>680</v>
      </c>
      <c r="H131" s="1" t="s">
        <v>762</v>
      </c>
      <c r="I131" s="1" t="s">
        <v>764</v>
      </c>
      <c r="K131" s="360" t="str" cm="1">
        <f t="array" ref="K131">IFERROR(INDEX($H131:$J131,,MATCH('1 Spec. - 1. Lägsta pris'!$B$40,Admin!$H$127:$J$127,0)),"")</f>
        <v/>
      </c>
      <c r="L131" s="360" t="str" cm="1">
        <f t="array" ref="L131">IFERROR(INDEX($H131:$J131,,MATCH('1 Spec. - 2. Relativ viktning'!$B$40,Admin!$H$127:$J$127,0)),"")</f>
        <v/>
      </c>
      <c r="M131" s="360" t="str" cm="1">
        <f t="array" ref="M131">IFERROR(INDEX($H131:$J131,,MATCH('1 Spec. - 3. Mervärdesmodell'!$B$40,Admin!$H$127:$J$127,0)),"")</f>
        <v/>
      </c>
      <c r="N131" s="360" t="str" cm="1">
        <f t="array" ref="N131">IFERROR(INDEX($H131:$J131,,MATCH('1 Spec. - 4. Annan modell'!$B$40,Admin!$H$127:$J$127,0)),"")</f>
        <v/>
      </c>
    </row>
    <row r="132" spans="3:14" x14ac:dyDescent="0.25">
      <c r="C132" s="239" t="str">
        <f>IFERROR(INDEX($D132:$F132,,MATCH('1 Spec. - 1. Lägsta pris'!$B$40,Admin!$D$125:$F$125,0)),"")</f>
        <v/>
      </c>
      <c r="D132" s="237" t="s">
        <v>631</v>
      </c>
      <c r="E132" s="237"/>
      <c r="F132" s="237" t="s">
        <v>681</v>
      </c>
      <c r="H132" s="1" t="s">
        <v>752</v>
      </c>
      <c r="I132" s="1" t="s">
        <v>762</v>
      </c>
      <c r="K132" s="360" t="str" cm="1">
        <f t="array" ref="K132">IFERROR(INDEX($H132:$J132,,MATCH('1 Spec. - 1. Lägsta pris'!$B$40,Admin!$H$127:$J$127,0)),"")</f>
        <v/>
      </c>
      <c r="L132" s="360" t="str" cm="1">
        <f t="array" ref="L132">IFERROR(INDEX($H132:$J132,,MATCH('1 Spec. - 2. Relativ viktning'!$B$40,Admin!$H$127:$J$127,0)),"")</f>
        <v/>
      </c>
      <c r="M132" s="360" t="str" cm="1">
        <f t="array" ref="M132">IFERROR(INDEX($H132:$J132,,MATCH('1 Spec. - 3. Mervärdesmodell'!$B$40,Admin!$H$127:$J$127,0)),"")</f>
        <v/>
      </c>
      <c r="N132" s="360" t="str" cm="1">
        <f t="array" ref="N132">IFERROR(INDEX($H132:$J132,,MATCH('1 Spec. - 4. Annan modell'!$B$40,Admin!$H$127:$J$127,0)),"")</f>
        <v/>
      </c>
    </row>
    <row r="133" spans="3:14" x14ac:dyDescent="0.25">
      <c r="C133" s="239" t="str">
        <f>IFERROR(INDEX($D133:$F133,,MATCH('1 Spec. - 1. Lägsta pris'!$B$40,Admin!$D$125:$F$125,0)),"")</f>
        <v/>
      </c>
      <c r="D133" s="237" t="s">
        <v>632</v>
      </c>
      <c r="E133" s="237"/>
      <c r="F133" s="237" t="s">
        <v>682</v>
      </c>
      <c r="H133" s="1" t="s">
        <v>761</v>
      </c>
      <c r="I133" s="1" t="s">
        <v>755</v>
      </c>
      <c r="K133" s="360" t="str" cm="1">
        <f t="array" ref="K133">IFERROR(INDEX($H133:$J133,,MATCH('1 Spec. - 1. Lägsta pris'!$B$40,Admin!$H$127:$J$127,0)),"")</f>
        <v/>
      </c>
      <c r="L133" s="360" t="str" cm="1">
        <f t="array" ref="L133">IFERROR(INDEX($H133:$J133,,MATCH('1 Spec. - 2. Relativ viktning'!$B$40,Admin!$H$127:$J$127,0)),"")</f>
        <v/>
      </c>
      <c r="M133" s="360" t="str" cm="1">
        <f t="array" ref="M133">IFERROR(INDEX($H133:$J133,,MATCH('1 Spec. - 3. Mervärdesmodell'!$B$40,Admin!$H$127:$J$127,0)),"")</f>
        <v/>
      </c>
      <c r="N133" s="360" t="str" cm="1">
        <f t="array" ref="N133">IFERROR(INDEX($H133:$J133,,MATCH('1 Spec. - 4. Annan modell'!$B$40,Admin!$H$127:$J$127,0)),"")</f>
        <v/>
      </c>
    </row>
    <row r="134" spans="3:14" x14ac:dyDescent="0.25">
      <c r="C134" s="239" t="str">
        <f>IFERROR(INDEX($D134:$F134,,MATCH('1 Spec. - 1. Lägsta pris'!$B$40,Admin!$D$125:$F$125,0)),"")</f>
        <v/>
      </c>
      <c r="D134" s="237" t="s">
        <v>634</v>
      </c>
      <c r="E134" s="237"/>
      <c r="F134" s="237" t="s">
        <v>683</v>
      </c>
      <c r="H134" s="1" t="s">
        <v>769</v>
      </c>
      <c r="I134" s="1" t="s">
        <v>752</v>
      </c>
      <c r="K134" s="360" t="str" cm="1">
        <f t="array" ref="K134">IFERROR(INDEX($H134:$J134,,MATCH('1 Spec. - 1. Lägsta pris'!$B$40,Admin!$H$127:$J$127,0)),"")</f>
        <v/>
      </c>
      <c r="L134" s="360" t="str" cm="1">
        <f t="array" ref="L134">IFERROR(INDEX($H134:$J134,,MATCH('1 Spec. - 2. Relativ viktning'!$B$40,Admin!$H$127:$J$127,0)),"")</f>
        <v/>
      </c>
      <c r="M134" s="360" t="str" cm="1">
        <f t="array" ref="M134">IFERROR(INDEX($H134:$J134,,MATCH('1 Spec. - 3. Mervärdesmodell'!$B$40,Admin!$H$127:$J$127,0)),"")</f>
        <v/>
      </c>
      <c r="N134" s="360" t="str" cm="1">
        <f t="array" ref="N134">IFERROR(INDEX($H134:$J134,,MATCH('1 Spec. - 4. Annan modell'!$B$40,Admin!$H$127:$J$127,0)),"")</f>
        <v/>
      </c>
    </row>
    <row r="135" spans="3:14" x14ac:dyDescent="0.25">
      <c r="C135" s="239" t="str">
        <f>IFERROR(INDEX($D135:$F135,,MATCH('1 Spec. - 1. Lägsta pris'!$B$40,Admin!$D$125:$F$125,0)),"")</f>
        <v/>
      </c>
      <c r="D135" s="237" t="s">
        <v>635</v>
      </c>
      <c r="E135" s="237"/>
      <c r="F135" s="237" t="s">
        <v>684</v>
      </c>
      <c r="H135" s="1" t="s">
        <v>772</v>
      </c>
      <c r="I135" s="1" t="s">
        <v>761</v>
      </c>
      <c r="K135" s="360" t="str" cm="1">
        <f t="array" ref="K135">IFERROR(INDEX($H135:$J135,,MATCH('1 Spec. - 1. Lägsta pris'!$B$40,Admin!$H$127:$J$127,0)),"")</f>
        <v/>
      </c>
      <c r="L135" s="360" t="str" cm="1">
        <f t="array" ref="L135">IFERROR(INDEX($H135:$J135,,MATCH('1 Spec. - 2. Relativ viktning'!$B$40,Admin!$H$127:$J$127,0)),"")</f>
        <v/>
      </c>
      <c r="M135" s="360" t="str" cm="1">
        <f t="array" ref="M135">IFERROR(INDEX($H135:$J135,,MATCH('1 Spec. - 3. Mervärdesmodell'!$B$40,Admin!$H$127:$J$127,0)),"")</f>
        <v/>
      </c>
      <c r="N135" s="360" t="str" cm="1">
        <f t="array" ref="N135">IFERROR(INDEX($H135:$J135,,MATCH('1 Spec. - 4. Annan modell'!$B$40,Admin!$H$127:$J$127,0)),"")</f>
        <v/>
      </c>
    </row>
    <row r="136" spans="3:14" x14ac:dyDescent="0.25">
      <c r="C136" s="239" t="str">
        <f>IFERROR(INDEX($D136:$F136,,MATCH('1 Spec. - 1. Lägsta pris'!$B$40,Admin!$D$125:$F$125,0)),"")</f>
        <v/>
      </c>
      <c r="D136" s="237" t="s">
        <v>636</v>
      </c>
      <c r="E136" s="237"/>
      <c r="F136" s="237" t="s">
        <v>685</v>
      </c>
      <c r="H136" s="1" t="s">
        <v>773</v>
      </c>
      <c r="I136" s="1" t="s">
        <v>825</v>
      </c>
      <c r="K136" s="360" t="str" cm="1">
        <f t="array" ref="K136">IFERROR(INDEX($H136:$J136,,MATCH('1 Spec. - 1. Lägsta pris'!$B$40,Admin!$H$127:$J$127,0)),"")</f>
        <v/>
      </c>
      <c r="L136" s="360" t="str" cm="1">
        <f t="array" ref="L136">IFERROR(INDEX($H136:$J136,,MATCH('1 Spec. - 2. Relativ viktning'!$B$40,Admin!$H$127:$J$127,0)),"")</f>
        <v/>
      </c>
      <c r="M136" s="360" t="str" cm="1">
        <f t="array" ref="M136">IFERROR(INDEX($H136:$J136,,MATCH('1 Spec. - 3. Mervärdesmodell'!$B$40,Admin!$H$127:$J$127,0)),"")</f>
        <v/>
      </c>
      <c r="N136" s="360" t="str" cm="1">
        <f t="array" ref="N136">IFERROR(INDEX($H136:$J136,,MATCH('1 Spec. - 4. Annan modell'!$B$40,Admin!$H$127:$J$127,0)),"")</f>
        <v/>
      </c>
    </row>
    <row r="137" spans="3:14" x14ac:dyDescent="0.25">
      <c r="C137" s="239" t="str">
        <f>IFERROR(INDEX($D137:$F137,,MATCH('1 Spec. - 1. Lägsta pris'!$B$40,Admin!$D$125:$F$125,0)),"")</f>
        <v/>
      </c>
      <c r="D137" s="237" t="s">
        <v>637</v>
      </c>
      <c r="E137" s="237"/>
      <c r="F137" s="237"/>
      <c r="H137" s="1" t="s">
        <v>775</v>
      </c>
      <c r="I137" s="1" t="s">
        <v>826</v>
      </c>
      <c r="K137" s="360" t="str" cm="1">
        <f t="array" ref="K137">IFERROR(INDEX($H137:$J137,,MATCH('1 Spec. - 1. Lägsta pris'!$B$40,Admin!$H$127:$J$127,0)),"")</f>
        <v/>
      </c>
      <c r="L137" s="360" t="str" cm="1">
        <f t="array" ref="L137">IFERROR(INDEX($H137:$J137,,MATCH('1 Spec. - 2. Relativ viktning'!$B$40,Admin!$H$127:$J$127,0)),"")</f>
        <v/>
      </c>
      <c r="M137" s="360" t="str" cm="1">
        <f t="array" ref="M137">IFERROR(INDEX($H137:$J137,,MATCH('1 Spec. - 3. Mervärdesmodell'!$B$40,Admin!$H$127:$J$127,0)),"")</f>
        <v/>
      </c>
      <c r="N137" s="360" t="str" cm="1">
        <f t="array" ref="N137">IFERROR(INDEX($H137:$J137,,MATCH('1 Spec. - 4. Annan modell'!$B$40,Admin!$H$127:$J$127,0)),"")</f>
        <v/>
      </c>
    </row>
    <row r="138" spans="3:14" x14ac:dyDescent="0.25">
      <c r="C138" s="239" t="str">
        <f>IFERROR(INDEX($D138:$F138,,MATCH('1 Spec. - 1. Lägsta pris'!$B$40,Admin!$D$125:$F$125,0)),"")</f>
        <v/>
      </c>
      <c r="D138" s="237" t="s">
        <v>641</v>
      </c>
      <c r="E138" s="237"/>
      <c r="F138" s="237"/>
      <c r="H138" s="1" t="s">
        <v>776</v>
      </c>
      <c r="I138" s="1" t="s">
        <v>827</v>
      </c>
      <c r="K138" s="360" t="str" cm="1">
        <f t="array" ref="K138">IFERROR(INDEX($H138:$J138,,MATCH('1 Spec. - 1. Lägsta pris'!$B$40,Admin!$H$127:$J$127,0)),"")</f>
        <v/>
      </c>
      <c r="L138" s="360" t="str" cm="1">
        <f t="array" ref="L138">IFERROR(INDEX($H138:$J138,,MATCH('1 Spec. - 2. Relativ viktning'!$B$40,Admin!$H$127:$J$127,0)),"")</f>
        <v/>
      </c>
      <c r="M138" s="360" t="str" cm="1">
        <f t="array" ref="M138">IFERROR(INDEX($H138:$J138,,MATCH('1 Spec. - 3. Mervärdesmodell'!$B$40,Admin!$H$127:$J$127,0)),"")</f>
        <v/>
      </c>
      <c r="N138" s="360" t="str" cm="1">
        <f t="array" ref="N138">IFERROR(INDEX($H138:$J138,,MATCH('1 Spec. - 4. Annan modell'!$B$40,Admin!$H$127:$J$127,0)),"")</f>
        <v/>
      </c>
    </row>
    <row r="139" spans="3:14" x14ac:dyDescent="0.25">
      <c r="C139" s="239" t="str">
        <f>IFERROR(INDEX($D139:$F139,,MATCH('1 Spec. - 1. Lägsta pris'!$B$40,Admin!$D$125:$F$125,0)),"")</f>
        <v/>
      </c>
      <c r="D139" s="237" t="s">
        <v>642</v>
      </c>
      <c r="E139" s="237"/>
      <c r="F139" s="237"/>
      <c r="H139" s="1" t="s">
        <v>779</v>
      </c>
      <c r="I139" s="1" t="s">
        <v>828</v>
      </c>
      <c r="K139" s="360" t="str" cm="1">
        <f t="array" ref="K139">IFERROR(INDEX($H139:$J139,,MATCH('1 Spec. - 1. Lägsta pris'!$B$40,Admin!$H$127:$J$127,0)),"")</f>
        <v/>
      </c>
      <c r="L139" s="360" t="str" cm="1">
        <f t="array" ref="L139">IFERROR(INDEX($H139:$J139,,MATCH('1 Spec. - 2. Relativ viktning'!$B$40,Admin!$H$127:$J$127,0)),"")</f>
        <v/>
      </c>
      <c r="M139" s="360" t="str" cm="1">
        <f t="array" ref="M139">IFERROR(INDEX($H139:$J139,,MATCH('1 Spec. - 3. Mervärdesmodell'!$B$40,Admin!$H$127:$J$127,0)),"")</f>
        <v/>
      </c>
      <c r="N139" s="360" t="str" cm="1">
        <f t="array" ref="N139">IFERROR(INDEX($H139:$J139,,MATCH('1 Spec. - 4. Annan modell'!$B$40,Admin!$H$127:$J$127,0)),"")</f>
        <v/>
      </c>
    </row>
    <row r="140" spans="3:14" x14ac:dyDescent="0.25">
      <c r="C140" s="239" t="str">
        <f>IFERROR(INDEX($D140:$F140,,MATCH('1 Spec. - 1. Lägsta pris'!$B$40,Admin!$D$125:$F$125,0)),"")</f>
        <v/>
      </c>
      <c r="D140" s="237" t="s">
        <v>643</v>
      </c>
      <c r="E140" s="237"/>
      <c r="F140" s="237"/>
      <c r="H140" s="1" t="s">
        <v>780</v>
      </c>
      <c r="I140" s="1" t="s">
        <v>829</v>
      </c>
      <c r="K140" s="360" t="str" cm="1">
        <f t="array" ref="K140">IFERROR(INDEX($H140:$J140,,MATCH('1 Spec. - 1. Lägsta pris'!$B$40,Admin!$H$127:$J$127,0)),"")</f>
        <v/>
      </c>
      <c r="L140" s="360" t="str" cm="1">
        <f t="array" ref="L140">IFERROR(INDEX($H140:$J140,,MATCH('1 Spec. - 2. Relativ viktning'!$B$40,Admin!$H$127:$J$127,0)),"")</f>
        <v/>
      </c>
      <c r="M140" s="360" t="str" cm="1">
        <f t="array" ref="M140">IFERROR(INDEX($H140:$J140,,MATCH('1 Spec. - 3. Mervärdesmodell'!$B$40,Admin!$H$127:$J$127,0)),"")</f>
        <v/>
      </c>
      <c r="N140" s="360" t="str" cm="1">
        <f t="array" ref="N140">IFERROR(INDEX($H140:$J140,,MATCH('1 Spec. - 4. Annan modell'!$B$40,Admin!$H$127:$J$127,0)),"")</f>
        <v/>
      </c>
    </row>
    <row r="141" spans="3:14" x14ac:dyDescent="0.25">
      <c r="C141" s="239" t="str">
        <f>IFERROR(INDEX($D141:$F141,,MATCH('1 Spec. - 1. Lägsta pris'!$B$40,Admin!$D$125:$F$125,0)),"")</f>
        <v/>
      </c>
      <c r="D141" s="237" t="s">
        <v>644</v>
      </c>
      <c r="E141" s="237"/>
      <c r="F141" s="237"/>
      <c r="H141" s="1" t="s">
        <v>783</v>
      </c>
      <c r="I141" s="1" t="s">
        <v>830</v>
      </c>
      <c r="K141" s="360" t="str" cm="1">
        <f t="array" ref="K141">IFERROR(INDEX($H141:$J141,,MATCH('1 Spec. - 1. Lägsta pris'!$B$40,Admin!$H$127:$J$127,0)),"")</f>
        <v/>
      </c>
      <c r="L141" s="360" t="str" cm="1">
        <f t="array" ref="L141">IFERROR(INDEX($H141:$J141,,MATCH('1 Spec. - 2. Relativ viktning'!$B$40,Admin!$H$127:$J$127,0)),"")</f>
        <v/>
      </c>
      <c r="M141" s="360" t="str" cm="1">
        <f t="array" ref="M141">IFERROR(INDEX($H141:$J141,,MATCH('1 Spec. - 3. Mervärdesmodell'!$B$40,Admin!$H$127:$J$127,0)),"")</f>
        <v/>
      </c>
      <c r="N141" s="360" t="str" cm="1">
        <f t="array" ref="N141">IFERROR(INDEX($H141:$J141,,MATCH('1 Spec. - 4. Annan modell'!$B$40,Admin!$H$127:$J$127,0)),"")</f>
        <v/>
      </c>
    </row>
    <row r="142" spans="3:14" x14ac:dyDescent="0.25">
      <c r="C142" s="239" t="str">
        <f>IFERROR(INDEX($D142:$F142,,MATCH('1 Spec. - 1. Lägsta pris'!$B$40,Admin!$D$125:$F$125,0)),"")</f>
        <v/>
      </c>
      <c r="D142" s="237" t="s">
        <v>645</v>
      </c>
      <c r="E142" s="237"/>
      <c r="F142" s="237"/>
      <c r="H142" s="1" t="s">
        <v>785</v>
      </c>
      <c r="I142" s="1" t="s">
        <v>831</v>
      </c>
      <c r="K142" s="360" t="str" cm="1">
        <f t="array" ref="K142">IFERROR(INDEX($H142:$J142,,MATCH('1 Spec. - 1. Lägsta pris'!$B$40,Admin!$H$127:$J$127,0)),"")</f>
        <v/>
      </c>
      <c r="L142" s="360" t="str" cm="1">
        <f t="array" ref="L142">IFERROR(INDEX($H142:$J142,,MATCH('1 Spec. - 2. Relativ viktning'!$B$40,Admin!$H$127:$J$127,0)),"")</f>
        <v/>
      </c>
      <c r="M142" s="360" t="str" cm="1">
        <f t="array" ref="M142">IFERROR(INDEX($H142:$J142,,MATCH('1 Spec. - 3. Mervärdesmodell'!$B$40,Admin!$H$127:$J$127,0)),"")</f>
        <v/>
      </c>
      <c r="N142" s="360" t="str" cm="1">
        <f t="array" ref="N142">IFERROR(INDEX($H142:$J142,,MATCH('1 Spec. - 4. Annan modell'!$B$40,Admin!$H$127:$J$127,0)),"")</f>
        <v/>
      </c>
    </row>
    <row r="143" spans="3:14" x14ac:dyDescent="0.25">
      <c r="H143" s="1" t="s">
        <v>787</v>
      </c>
      <c r="I143" s="1" t="s">
        <v>832</v>
      </c>
      <c r="K143" s="360" t="str" cm="1">
        <f t="array" ref="K143">IFERROR(INDEX($H143:$J143,,MATCH('1 Spec. - 1. Lägsta pris'!$B$40,Admin!$H$127:$J$127,0)),"")</f>
        <v/>
      </c>
      <c r="L143" s="360" t="str" cm="1">
        <f t="array" ref="L143">IFERROR(INDEX($H143:$J143,,MATCH('1 Spec. - 2. Relativ viktning'!$B$40,Admin!$H$127:$J$127,0)),"")</f>
        <v/>
      </c>
      <c r="M143" s="360" t="str" cm="1">
        <f t="array" ref="M143">IFERROR(INDEX($H143:$J143,,MATCH('1 Spec. - 3. Mervärdesmodell'!$B$40,Admin!$H$127:$J$127,0)),"")</f>
        <v/>
      </c>
      <c r="N143" s="360" t="str" cm="1">
        <f t="array" ref="N143">IFERROR(INDEX($H143:$J143,,MATCH('1 Spec. - 4. Annan modell'!$B$40,Admin!$H$127:$J$127,0)),"")</f>
        <v/>
      </c>
    </row>
    <row r="144" spans="3:14" ht="13" x14ac:dyDescent="0.3">
      <c r="C144" s="45">
        <v>1</v>
      </c>
      <c r="D144" s="45">
        <v>2</v>
      </c>
      <c r="E144" s="45">
        <v>3</v>
      </c>
      <c r="F144" s="45">
        <v>4</v>
      </c>
      <c r="H144" s="1" t="s">
        <v>789</v>
      </c>
      <c r="I144" s="1" t="s">
        <v>833</v>
      </c>
      <c r="K144" s="360" t="str" cm="1">
        <f t="array" ref="K144">IFERROR(INDEX($H144:$J144,,MATCH('1 Spec. - 1. Lägsta pris'!$B$40,Admin!$H$127:$J$127,0)),"")</f>
        <v/>
      </c>
      <c r="L144" s="360" t="str" cm="1">
        <f t="array" ref="L144">IFERROR(INDEX($H144:$J144,,MATCH('1 Spec. - 2. Relativ viktning'!$B$40,Admin!$H$127:$J$127,0)),"")</f>
        <v/>
      </c>
      <c r="M144" s="360" t="str" cm="1">
        <f t="array" ref="M144">IFERROR(INDEX($H144:$J144,,MATCH('1 Spec. - 3. Mervärdesmodell'!$B$40,Admin!$H$127:$J$127,0)),"")</f>
        <v/>
      </c>
      <c r="N144" s="360" t="str" cm="1">
        <f t="array" ref="N144">IFERROR(INDEX($H144:$J144,,MATCH('1 Spec. - 4. Annan modell'!$B$40,Admin!$H$127:$J$127,0)),"")</f>
        <v/>
      </c>
    </row>
    <row r="145" spans="3:14" x14ac:dyDescent="0.25">
      <c r="C145" s="237"/>
      <c r="D145" s="237"/>
      <c r="E145" s="237"/>
      <c r="F145" s="237"/>
      <c r="H145" s="1" t="s">
        <v>753</v>
      </c>
      <c r="I145" s="1" t="s">
        <v>834</v>
      </c>
      <c r="K145" s="360" t="str" cm="1">
        <f t="array" ref="K145">IFERROR(INDEX($H145:$J145,,MATCH('1 Spec. - 1. Lägsta pris'!$B$40,Admin!$H$127:$J$127,0)),"")</f>
        <v/>
      </c>
      <c r="L145" s="360" t="str" cm="1">
        <f t="array" ref="L145">IFERROR(INDEX($H145:$J145,,MATCH('1 Spec. - 2. Relativ viktning'!$B$40,Admin!$H$127:$J$127,0)),"")</f>
        <v/>
      </c>
      <c r="M145" s="360" t="str" cm="1">
        <f t="array" ref="M145">IFERROR(INDEX($H145:$J145,,MATCH('1 Spec. - 3. Mervärdesmodell'!$B$40,Admin!$H$127:$J$127,0)),"")</f>
        <v/>
      </c>
      <c r="N145" s="360" t="str" cm="1">
        <f t="array" ref="N145">IFERROR(INDEX($H145:$J145,,MATCH('1 Spec. - 4. Annan modell'!$B$40,Admin!$H$127:$J$127,0)),"")</f>
        <v/>
      </c>
    </row>
    <row r="146" spans="3:14" x14ac:dyDescent="0.25">
      <c r="C146" s="237" t="s">
        <v>179</v>
      </c>
      <c r="D146" s="237" t="s">
        <v>179</v>
      </c>
      <c r="E146" s="237" t="s">
        <v>179</v>
      </c>
      <c r="F146" s="237" t="s">
        <v>179</v>
      </c>
      <c r="I146" s="1" t="s">
        <v>835</v>
      </c>
      <c r="K146" s="360" t="str" cm="1">
        <f t="array" ref="K146">IFERROR(INDEX($H146:$J146,,MATCH('1 Spec. - 1. Lägsta pris'!$B$40,Admin!$H$127:$J$127,0)),"")</f>
        <v/>
      </c>
      <c r="L146" s="360" t="str" cm="1">
        <f t="array" ref="L146">IFERROR(INDEX($H146:$J146,,MATCH('1 Spec. - 2. Relativ viktning'!$B$40,Admin!$H$127:$J$127,0)),"")</f>
        <v/>
      </c>
      <c r="M146" s="360" t="str" cm="1">
        <f t="array" ref="M146">IFERROR(INDEX($H146:$J146,,MATCH('1 Spec. - 3. Mervärdesmodell'!$B$40,Admin!$H$127:$J$127,0)),"")</f>
        <v/>
      </c>
      <c r="N146" s="360" t="str" cm="1">
        <f t="array" ref="N146">IFERROR(INDEX($H146:$J146,,MATCH('1 Spec. - 4. Annan modell'!$B$40,Admin!$H$127:$J$127,0)),"")</f>
        <v/>
      </c>
    </row>
    <row r="147" spans="3:14" x14ac:dyDescent="0.25">
      <c r="C147" s="237" t="str">
        <f>IF(OR('1 Spec. - 1. Lägsta pris'!C49="Välj vara/tjänst",'1 Spec. - 1. Lägsta pris'!C49=""),"",'1 Spec. - 1. Lägsta pris'!B49&amp;" "&amp;'1 Spec. - 1. Lägsta pris'!C49)</f>
        <v/>
      </c>
      <c r="D147" s="237" t="str">
        <f>IF(OR('1 Spec. - 2. Relativ viktning'!C49="Välj vara/tjänst",'1 Spec. - 2. Relativ viktning'!C49=""),"",'1 Spec. - 2. Relativ viktning'!B49&amp;" "&amp;'1 Spec. - 2. Relativ viktning'!C49)</f>
        <v/>
      </c>
      <c r="E147" s="237" t="str">
        <f>IF(OR('1 Spec. - 3. Mervärdesmodell'!C49="Välj vara/tjänst",'1 Spec. - 3. Mervärdesmodell'!C49=""),"",'1 Spec. - 3. Mervärdesmodell'!B49&amp;" "&amp;'1 Spec. - 3. Mervärdesmodell'!C49)</f>
        <v/>
      </c>
      <c r="F147" s="237" t="str">
        <f>IF(OR('1 Spec. - 4. Annan modell'!C49="Välj vara/tjänst",'1 Spec. - 4. Annan modell'!C49=""),"",'1 Spec. - 4. Annan modell'!B49&amp;" "&amp;'1 Spec. - 4. Annan modell'!C49)</f>
        <v/>
      </c>
      <c r="I147" s="1" t="s">
        <v>836</v>
      </c>
      <c r="K147" s="360" t="str" cm="1">
        <f t="array" ref="K147">IFERROR(INDEX($H147:$J147,,MATCH('1 Spec. - 1. Lägsta pris'!$B$40,Admin!$H$127:$J$127,0)),"")</f>
        <v/>
      </c>
      <c r="L147" s="360" t="str" cm="1">
        <f t="array" ref="L147">IFERROR(INDEX($H147:$J147,,MATCH('1 Spec. - 2. Relativ viktning'!$B$40,Admin!$H$127:$J$127,0)),"")</f>
        <v/>
      </c>
      <c r="M147" s="360" t="str" cm="1">
        <f t="array" ref="M147">IFERROR(INDEX($H147:$J147,,MATCH('1 Spec. - 3. Mervärdesmodell'!$B$40,Admin!$H$127:$J$127,0)),"")</f>
        <v/>
      </c>
      <c r="N147" s="360" t="str" cm="1">
        <f t="array" ref="N147">IFERROR(INDEX($H147:$J147,,MATCH('1 Spec. - 4. Annan modell'!$B$40,Admin!$H$127:$J$127,0)),"")</f>
        <v/>
      </c>
    </row>
    <row r="148" spans="3:14" x14ac:dyDescent="0.25">
      <c r="C148" s="237" t="str">
        <f>IF(OR('1 Spec. - 1. Lägsta pris'!C50="Välj vara/tjänst",'1 Spec. - 1. Lägsta pris'!C50=""),"",'1 Spec. - 1. Lägsta pris'!B50&amp;" "&amp;'1 Spec. - 1. Lägsta pris'!C50)</f>
        <v/>
      </c>
      <c r="D148" s="237" t="str">
        <f>IF(OR('1 Spec. - 2. Relativ viktning'!C50="Välj vara/tjänst",'1 Spec. - 2. Relativ viktning'!C50=""),"",'1 Spec. - 2. Relativ viktning'!B50&amp;" "&amp;'1 Spec. - 2. Relativ viktning'!C50)</f>
        <v/>
      </c>
      <c r="E148" s="237" t="str">
        <f>IF(OR('1 Spec. - 3. Mervärdesmodell'!C50="Välj vara/tjänst",'1 Spec. - 3. Mervärdesmodell'!C50=""),"",'1 Spec. - 3. Mervärdesmodell'!B50&amp;" "&amp;'1 Spec. - 3. Mervärdesmodell'!C50)</f>
        <v/>
      </c>
      <c r="F148" s="237" t="str">
        <f>IF(OR('1 Spec. - 4. Annan modell'!C50="Välj vara/tjänst",'1 Spec. - 4. Annan modell'!C50=""),"",'1 Spec. - 4. Annan modell'!B50&amp;" "&amp;'1 Spec. - 4. Annan modell'!C50)</f>
        <v/>
      </c>
      <c r="I148" s="1" t="s">
        <v>837</v>
      </c>
      <c r="K148" s="360" t="str" cm="1">
        <f t="array" ref="K148">IFERROR(INDEX($H148:$J148,,MATCH('1 Spec. - 1. Lägsta pris'!$B$40,Admin!$H$127:$J$127,0)),"")</f>
        <v/>
      </c>
      <c r="L148" s="360" t="str" cm="1">
        <f t="array" ref="L148">IFERROR(INDEX($H148:$J148,,MATCH('1 Spec. - 2. Relativ viktning'!$B$40,Admin!$H$127:$J$127,0)),"")</f>
        <v/>
      </c>
      <c r="M148" s="360" t="str" cm="1">
        <f t="array" ref="M148">IFERROR(INDEX($H148:$J148,,MATCH('1 Spec. - 3. Mervärdesmodell'!$B$40,Admin!$H$127:$J$127,0)),"")</f>
        <v/>
      </c>
      <c r="N148" s="360" t="str" cm="1">
        <f t="array" ref="N148">IFERROR(INDEX($H148:$J148,,MATCH('1 Spec. - 4. Annan modell'!$B$40,Admin!$H$127:$J$127,0)),"")</f>
        <v/>
      </c>
    </row>
    <row r="149" spans="3:14" x14ac:dyDescent="0.25">
      <c r="C149" s="237" t="str">
        <f>IF(OR('1 Spec. - 1. Lägsta pris'!C51="Välj vara/tjänst",'1 Spec. - 1. Lägsta pris'!C51=""),"",'1 Spec. - 1. Lägsta pris'!B51&amp;" "&amp;'1 Spec. - 1. Lägsta pris'!C51)</f>
        <v/>
      </c>
      <c r="D149" s="237" t="str">
        <f>IF(OR('1 Spec. - 2. Relativ viktning'!C51="Välj vara/tjänst",'1 Spec. - 2. Relativ viktning'!C51=""),"",'1 Spec. - 2. Relativ viktning'!B51&amp;" "&amp;'1 Spec. - 2. Relativ viktning'!C51)</f>
        <v/>
      </c>
      <c r="E149" s="237" t="str">
        <f>IF(OR('1 Spec. - 3. Mervärdesmodell'!C51="Välj vara/tjänst",'1 Spec. - 3. Mervärdesmodell'!C51=""),"",'1 Spec. - 3. Mervärdesmodell'!B51&amp;" "&amp;'1 Spec. - 3. Mervärdesmodell'!C51)</f>
        <v/>
      </c>
      <c r="F149" s="237" t="str">
        <f>IF(OR('1 Spec. - 4. Annan modell'!C51="Välj vara/tjänst",'1 Spec. - 4. Annan modell'!C51=""),"",'1 Spec. - 4. Annan modell'!B51&amp;" "&amp;'1 Spec. - 4. Annan modell'!C51)</f>
        <v/>
      </c>
      <c r="I149" s="1" t="s">
        <v>838</v>
      </c>
      <c r="K149" s="360" t="str" cm="1">
        <f t="array" ref="K149">IFERROR(INDEX($H149:$J149,,MATCH('1 Spec. - 1. Lägsta pris'!$B$40,Admin!$H$127:$J$127,0)),"")</f>
        <v/>
      </c>
      <c r="L149" s="360" t="str" cm="1">
        <f t="array" ref="L149">IFERROR(INDEX($H149:$J149,,MATCH('1 Spec. - 2. Relativ viktning'!$B$40,Admin!$H$127:$J$127,0)),"")</f>
        <v/>
      </c>
      <c r="M149" s="360" t="str" cm="1">
        <f t="array" ref="M149">IFERROR(INDEX($H149:$J149,,MATCH('1 Spec. - 3. Mervärdesmodell'!$B$40,Admin!$H$127:$J$127,0)),"")</f>
        <v/>
      </c>
      <c r="N149" s="360" t="str" cm="1">
        <f t="array" ref="N149">IFERROR(INDEX($H149:$J149,,MATCH('1 Spec. - 4. Annan modell'!$B$40,Admin!$H$127:$J$127,0)),"")</f>
        <v/>
      </c>
    </row>
    <row r="150" spans="3:14" x14ac:dyDescent="0.25">
      <c r="C150" s="237" t="str">
        <f>IF(OR('1 Spec. - 1. Lägsta pris'!C52="Välj vara/tjänst",'1 Spec. - 1. Lägsta pris'!C52=""),"",'1 Spec. - 1. Lägsta pris'!B52&amp;" "&amp;'1 Spec. - 1. Lägsta pris'!C52)</f>
        <v/>
      </c>
      <c r="D150" s="237" t="str">
        <f>IF(OR('1 Spec. - 2. Relativ viktning'!C52="Välj vara/tjänst",'1 Spec. - 2. Relativ viktning'!C52=""),"",'1 Spec. - 2. Relativ viktning'!B52&amp;" "&amp;'1 Spec. - 2. Relativ viktning'!C52)</f>
        <v/>
      </c>
      <c r="E150" s="237" t="str">
        <f>IF(OR('1 Spec. - 3. Mervärdesmodell'!C52="Välj vara/tjänst",'1 Spec. - 3. Mervärdesmodell'!C52=""),"",'1 Spec. - 3. Mervärdesmodell'!B52&amp;" "&amp;'1 Spec. - 3. Mervärdesmodell'!C52)</f>
        <v/>
      </c>
      <c r="F150" s="237" t="str">
        <f>IF(OR('1 Spec. - 4. Annan modell'!C52="Välj vara/tjänst",'1 Spec. - 4. Annan modell'!C52=""),"",'1 Spec. - 4. Annan modell'!B52&amp;" "&amp;'1 Spec. - 4. Annan modell'!C52)</f>
        <v/>
      </c>
      <c r="I150" s="1" t="s">
        <v>769</v>
      </c>
      <c r="K150" s="360" t="str" cm="1">
        <f t="array" ref="K150">IFERROR(INDEX($H150:$J150,,MATCH('1 Spec. - 1. Lägsta pris'!$B$40,Admin!$H$127:$J$127,0)),"")</f>
        <v/>
      </c>
      <c r="L150" s="360" t="str" cm="1">
        <f t="array" ref="L150">IFERROR(INDEX($H150:$J150,,MATCH('1 Spec. - 2. Relativ viktning'!$B$40,Admin!$H$127:$J$127,0)),"")</f>
        <v/>
      </c>
      <c r="M150" s="360" t="str" cm="1">
        <f t="array" ref="M150">IFERROR(INDEX($H150:$J150,,MATCH('1 Spec. - 3. Mervärdesmodell'!$B$40,Admin!$H$127:$J$127,0)),"")</f>
        <v/>
      </c>
      <c r="N150" s="360" t="str" cm="1">
        <f t="array" ref="N150">IFERROR(INDEX($H150:$J150,,MATCH('1 Spec. - 4. Annan modell'!$B$40,Admin!$H$127:$J$127,0)),"")</f>
        <v/>
      </c>
    </row>
    <row r="151" spans="3:14" x14ac:dyDescent="0.25">
      <c r="C151" s="237" t="str">
        <f>IF(OR('1 Spec. - 1. Lägsta pris'!C53="Välj vara/tjänst",'1 Spec. - 1. Lägsta pris'!C53=""),"",'1 Spec. - 1. Lägsta pris'!B53&amp;" "&amp;'1 Spec. - 1. Lägsta pris'!C53)</f>
        <v/>
      </c>
      <c r="D151" s="237" t="str">
        <f>IF(OR('1 Spec. - 2. Relativ viktning'!C53="Välj vara/tjänst",'1 Spec. - 2. Relativ viktning'!C53=""),"",'1 Spec. - 2. Relativ viktning'!B53&amp;" "&amp;'1 Spec. - 2. Relativ viktning'!C53)</f>
        <v/>
      </c>
      <c r="E151" s="237" t="str">
        <f>IF(OR('1 Spec. - 3. Mervärdesmodell'!C53="Välj vara/tjänst",'1 Spec. - 3. Mervärdesmodell'!C53=""),"",'1 Spec. - 3. Mervärdesmodell'!B53&amp;" "&amp;'1 Spec. - 3. Mervärdesmodell'!C53)</f>
        <v/>
      </c>
      <c r="F151" s="237" t="str">
        <f>IF(OR('1 Spec. - 4. Annan modell'!C53="Välj vara/tjänst",'1 Spec. - 4. Annan modell'!C53=""),"",'1 Spec. - 4. Annan modell'!B53&amp;" "&amp;'1 Spec. - 4. Annan modell'!C53)</f>
        <v/>
      </c>
      <c r="I151" s="1" t="s">
        <v>772</v>
      </c>
      <c r="K151" s="360" t="str" cm="1">
        <f t="array" ref="K151">IFERROR(INDEX($H151:$J151,,MATCH('1 Spec. - 1. Lägsta pris'!$B$40,Admin!$H$127:$J$127,0)),"")</f>
        <v/>
      </c>
      <c r="L151" s="360" t="str" cm="1">
        <f t="array" ref="L151">IFERROR(INDEX($H151:$J151,,MATCH('1 Spec. - 2. Relativ viktning'!$B$40,Admin!$H$127:$J$127,0)),"")</f>
        <v/>
      </c>
      <c r="M151" s="360" t="str" cm="1">
        <f t="array" ref="M151">IFERROR(INDEX($H151:$J151,,MATCH('1 Spec. - 3. Mervärdesmodell'!$B$40,Admin!$H$127:$J$127,0)),"")</f>
        <v/>
      </c>
      <c r="N151" s="360" t="str" cm="1">
        <f t="array" ref="N151">IFERROR(INDEX($H151:$J151,,MATCH('1 Spec. - 4. Annan modell'!$B$40,Admin!$H$127:$J$127,0)),"")</f>
        <v/>
      </c>
    </row>
    <row r="152" spans="3:14" x14ac:dyDescent="0.25">
      <c r="C152" s="237" t="str">
        <f>IF(OR('1 Spec. - 1. Lägsta pris'!C54="Välj vara/tjänst",'1 Spec. - 1. Lägsta pris'!C54=""),"",'1 Spec. - 1. Lägsta pris'!B54&amp;" "&amp;'1 Spec. - 1. Lägsta pris'!C54)</f>
        <v/>
      </c>
      <c r="D152" s="237" t="str">
        <f>IF(OR('1 Spec. - 2. Relativ viktning'!C54="Välj vara/tjänst",'1 Spec. - 2. Relativ viktning'!C54=""),"",'1 Spec. - 2. Relativ viktning'!B54&amp;" "&amp;'1 Spec. - 2. Relativ viktning'!C54)</f>
        <v/>
      </c>
      <c r="E152" s="237" t="str">
        <f>IF(OR('1 Spec. - 3. Mervärdesmodell'!C54="Välj vara/tjänst",'1 Spec. - 3. Mervärdesmodell'!C54=""),"",'1 Spec. - 3. Mervärdesmodell'!B54&amp;" "&amp;'1 Spec. - 3. Mervärdesmodell'!C54)</f>
        <v/>
      </c>
      <c r="F152" s="237" t="str">
        <f>IF(OR('1 Spec. - 4. Annan modell'!C54="Välj vara/tjänst",'1 Spec. - 4. Annan modell'!C54=""),"",'1 Spec. - 4. Annan modell'!B54&amp;" "&amp;'1 Spec. - 4. Annan modell'!C54)</f>
        <v/>
      </c>
      <c r="I152" s="1" t="s">
        <v>773</v>
      </c>
      <c r="K152" s="360" t="str" cm="1">
        <f t="array" ref="K152">IFERROR(INDEX($H152:$J152,,MATCH('1 Spec. - 1. Lägsta pris'!$B$40,Admin!$H$127:$J$127,0)),"")</f>
        <v/>
      </c>
      <c r="L152" s="360" t="str" cm="1">
        <f t="array" ref="L152">IFERROR(INDEX($H152:$J152,,MATCH('1 Spec. - 2. Relativ viktning'!$B$40,Admin!$H$127:$J$127,0)),"")</f>
        <v/>
      </c>
      <c r="M152" s="360" t="str" cm="1">
        <f t="array" ref="M152">IFERROR(INDEX($H152:$J152,,MATCH('1 Spec. - 3. Mervärdesmodell'!$B$40,Admin!$H$127:$J$127,0)),"")</f>
        <v/>
      </c>
      <c r="N152" s="360" t="str" cm="1">
        <f t="array" ref="N152">IFERROR(INDEX($H152:$J152,,MATCH('1 Spec. - 4. Annan modell'!$B$40,Admin!$H$127:$J$127,0)),"")</f>
        <v/>
      </c>
    </row>
    <row r="153" spans="3:14" x14ac:dyDescent="0.25">
      <c r="C153" s="237" t="str">
        <f>IF(OR('1 Spec. - 1. Lägsta pris'!C55="Välj vara/tjänst",'1 Spec. - 1. Lägsta pris'!C55=""),"",'1 Spec. - 1. Lägsta pris'!B55&amp;" "&amp;'1 Spec. - 1. Lägsta pris'!C55)</f>
        <v/>
      </c>
      <c r="D153" s="237" t="str">
        <f>IF(OR('1 Spec. - 2. Relativ viktning'!C55="Välj vara/tjänst",'1 Spec. - 2. Relativ viktning'!C55=""),"",'1 Spec. - 2. Relativ viktning'!B55&amp;" "&amp;'1 Spec. - 2. Relativ viktning'!C55)</f>
        <v/>
      </c>
      <c r="E153" s="237" t="str">
        <f>IF(OR('1 Spec. - 3. Mervärdesmodell'!C55="Välj vara/tjänst",'1 Spec. - 3. Mervärdesmodell'!C55=""),"",'1 Spec. - 3. Mervärdesmodell'!B55&amp;" "&amp;'1 Spec. - 3. Mervärdesmodell'!C55)</f>
        <v/>
      </c>
      <c r="F153" s="237" t="str">
        <f>IF(OR('1 Spec. - 4. Annan modell'!C55="Välj vara/tjänst",'1 Spec. - 4. Annan modell'!C55=""),"",'1 Spec. - 4. Annan modell'!B55&amp;" "&amp;'1 Spec. - 4. Annan modell'!C55)</f>
        <v/>
      </c>
      <c r="I153" s="1" t="s">
        <v>639</v>
      </c>
      <c r="K153" s="360" t="str" cm="1">
        <f t="array" ref="K153">IFERROR(INDEX($H153:$J153,,MATCH('1 Spec. - 1. Lägsta pris'!$B$40,Admin!$H$127:$J$127,0)),"")</f>
        <v/>
      </c>
      <c r="L153" s="360" t="str" cm="1">
        <f t="array" ref="L153">IFERROR(INDEX($H153:$J153,,MATCH('1 Spec. - 2. Relativ viktning'!$B$40,Admin!$H$127:$J$127,0)),"")</f>
        <v/>
      </c>
      <c r="M153" s="360" t="str" cm="1">
        <f t="array" ref="M153">IFERROR(INDEX($H153:$J153,,MATCH('1 Spec. - 3. Mervärdesmodell'!$B$40,Admin!$H$127:$J$127,0)),"")</f>
        <v/>
      </c>
      <c r="N153" s="360" t="str" cm="1">
        <f t="array" ref="N153">IFERROR(INDEX($H153:$J153,,MATCH('1 Spec. - 4. Annan modell'!$B$40,Admin!$H$127:$J$127,0)),"")</f>
        <v/>
      </c>
    </row>
    <row r="154" spans="3:14" x14ac:dyDescent="0.25">
      <c r="C154" s="237" t="str">
        <f>IF(OR('1 Spec. - 1. Lägsta pris'!C56="Välj vara/tjänst",'1 Spec. - 1. Lägsta pris'!C56=""),"",'1 Spec. - 1. Lägsta pris'!B56&amp;" "&amp;'1 Spec. - 1. Lägsta pris'!C56)</f>
        <v/>
      </c>
      <c r="D154" s="237" t="str">
        <f>IF(OR('1 Spec. - 2. Relativ viktning'!C56="Välj vara/tjänst",'1 Spec. - 2. Relativ viktning'!C56=""),"",'1 Spec. - 2. Relativ viktning'!B56&amp;" "&amp;'1 Spec. - 2. Relativ viktning'!C56)</f>
        <v/>
      </c>
      <c r="E154" s="237" t="str">
        <f>IF(OR('1 Spec. - 3. Mervärdesmodell'!C56="Välj vara/tjänst",'1 Spec. - 3. Mervärdesmodell'!C56=""),"",'1 Spec. - 3. Mervärdesmodell'!B56&amp;" "&amp;'1 Spec. - 3. Mervärdesmodell'!C56)</f>
        <v/>
      </c>
      <c r="F154" s="237" t="str">
        <f>IF(OR('1 Spec. - 4. Annan modell'!C56="Välj vara/tjänst",'1 Spec. - 4. Annan modell'!C56=""),"",'1 Spec. - 4. Annan modell'!B56&amp;" "&amp;'1 Spec. - 4. Annan modell'!C56)</f>
        <v/>
      </c>
      <c r="I154" s="1" t="s">
        <v>756</v>
      </c>
      <c r="K154" s="360" t="str" cm="1">
        <f t="array" ref="K154">IFERROR(INDEX($H154:$J154,,MATCH('1 Spec. - 1. Lägsta pris'!$B$40,Admin!$H$127:$J$127,0)),"")</f>
        <v/>
      </c>
      <c r="L154" s="360" t="str" cm="1">
        <f t="array" ref="L154">IFERROR(INDEX($H154:$J154,,MATCH('1 Spec. - 2. Relativ viktning'!$B$40,Admin!$H$127:$J$127,0)),"")</f>
        <v/>
      </c>
      <c r="M154" s="360" t="str" cm="1">
        <f t="array" ref="M154">IFERROR(INDEX($H154:$J154,,MATCH('1 Spec. - 3. Mervärdesmodell'!$B$40,Admin!$H$127:$J$127,0)),"")</f>
        <v/>
      </c>
      <c r="N154" s="360" t="str" cm="1">
        <f t="array" ref="N154">IFERROR(INDEX($H154:$J154,,MATCH('1 Spec. - 4. Annan modell'!$B$40,Admin!$H$127:$J$127,0)),"")</f>
        <v/>
      </c>
    </row>
    <row r="155" spans="3:14" x14ac:dyDescent="0.25">
      <c r="C155" s="237" t="str">
        <f>IF(OR('1 Spec. - 1. Lägsta pris'!C57="Välj vara/tjänst",'1 Spec. - 1. Lägsta pris'!C57=""),"",'1 Spec. - 1. Lägsta pris'!B57&amp;" "&amp;'1 Spec. - 1. Lägsta pris'!C57)</f>
        <v/>
      </c>
      <c r="D155" s="237" t="str">
        <f>IF(OR('1 Spec. - 2. Relativ viktning'!C57="Välj vara/tjänst",'1 Spec. - 2. Relativ viktning'!C57=""),"",'1 Spec. - 2. Relativ viktning'!B57&amp;" "&amp;'1 Spec. - 2. Relativ viktning'!C57)</f>
        <v/>
      </c>
      <c r="E155" s="237" t="str">
        <f>IF(OR('1 Spec. - 3. Mervärdesmodell'!C57="Välj vara/tjänst",'1 Spec. - 3. Mervärdesmodell'!C57=""),"",'1 Spec. - 3. Mervärdesmodell'!B57&amp;" "&amp;'1 Spec. - 3. Mervärdesmodell'!C57)</f>
        <v/>
      </c>
      <c r="F155" s="237" t="str">
        <f>IF(OR('1 Spec. - 4. Annan modell'!C57="Välj vara/tjänst",'1 Spec. - 4. Annan modell'!C57=""),"",'1 Spec. - 4. Annan modell'!B57&amp;" "&amp;'1 Spec. - 4. Annan modell'!C57)</f>
        <v/>
      </c>
      <c r="I155" s="1" t="s">
        <v>757</v>
      </c>
      <c r="K155" s="360" t="str" cm="1">
        <f t="array" ref="K155">IFERROR(INDEX($H155:$J155,,MATCH('1 Spec. - 1. Lägsta pris'!$B$40,Admin!$H$127:$J$127,0)),"")</f>
        <v/>
      </c>
      <c r="L155" s="360" t="str" cm="1">
        <f t="array" ref="L155">IFERROR(INDEX($H155:$J155,,MATCH('1 Spec. - 2. Relativ viktning'!$B$40,Admin!$H$127:$J$127,0)),"")</f>
        <v/>
      </c>
      <c r="M155" s="360" t="str" cm="1">
        <f t="array" ref="M155">IFERROR(INDEX($H155:$J155,,MATCH('1 Spec. - 3. Mervärdesmodell'!$B$40,Admin!$H$127:$J$127,0)),"")</f>
        <v/>
      </c>
      <c r="N155" s="360" t="str" cm="1">
        <f t="array" ref="N155">IFERROR(INDEX($H155:$J155,,MATCH('1 Spec. - 4. Annan modell'!$B$40,Admin!$H$127:$J$127,0)),"")</f>
        <v/>
      </c>
    </row>
    <row r="156" spans="3:14" x14ac:dyDescent="0.25">
      <c r="C156" s="237" t="str">
        <f>IF(OR('1 Spec. - 1. Lägsta pris'!C58="Välj vara/tjänst",'1 Spec. - 1. Lägsta pris'!C58=""),"",'1 Spec. - 1. Lägsta pris'!B58&amp;" "&amp;'1 Spec. - 1. Lägsta pris'!C58)</f>
        <v/>
      </c>
      <c r="D156" s="237" t="str">
        <f>IF(OR('1 Spec. - 2. Relativ viktning'!C58="Välj vara/tjänst",'1 Spec. - 2. Relativ viktning'!C58=""),"",'1 Spec. - 2. Relativ viktning'!B58&amp;" "&amp;'1 Spec. - 2. Relativ viktning'!C58)</f>
        <v/>
      </c>
      <c r="E156" s="237" t="str">
        <f>IF(OR('1 Spec. - 3. Mervärdesmodell'!C58="Välj vara/tjänst",'1 Spec. - 3. Mervärdesmodell'!C58=""),"",'1 Spec. - 3. Mervärdesmodell'!B58&amp;" "&amp;'1 Spec. - 3. Mervärdesmodell'!C58)</f>
        <v/>
      </c>
      <c r="F156" s="237" t="str">
        <f>IF(OR('1 Spec. - 4. Annan modell'!C58="Välj vara/tjänst",'1 Spec. - 4. Annan modell'!C58=""),"",'1 Spec. - 4. Annan modell'!B58&amp;" "&amp;'1 Spec. - 4. Annan modell'!C58)</f>
        <v/>
      </c>
      <c r="I156" s="1" t="s">
        <v>839</v>
      </c>
      <c r="K156" s="360" t="str" cm="1">
        <f t="array" ref="K156">IFERROR(INDEX($H156:$J156,,MATCH('1 Spec. - 1. Lägsta pris'!$B$40,Admin!$H$127:$J$127,0)),"")</f>
        <v/>
      </c>
      <c r="L156" s="360" t="str" cm="1">
        <f t="array" ref="L156">IFERROR(INDEX($H156:$J156,,MATCH('1 Spec. - 2. Relativ viktning'!$B$40,Admin!$H$127:$J$127,0)),"")</f>
        <v/>
      </c>
      <c r="M156" s="360" t="str" cm="1">
        <f t="array" ref="M156">IFERROR(INDEX($H156:$J156,,MATCH('1 Spec. - 3. Mervärdesmodell'!$B$40,Admin!$H$127:$J$127,0)),"")</f>
        <v/>
      </c>
      <c r="N156" s="360" t="str" cm="1">
        <f t="array" ref="N156">IFERROR(INDEX($H156:$J156,,MATCH('1 Spec. - 4. Annan modell'!$B$40,Admin!$H$127:$J$127,0)),"")</f>
        <v/>
      </c>
    </row>
    <row r="157" spans="3:14" x14ac:dyDescent="0.25">
      <c r="C157" s="237" t="str">
        <f>IF(OR('1 Spec. - 1. Lägsta pris'!C59="Välj vara/tjänst",'1 Spec. - 1. Lägsta pris'!C59=""),"",'1 Spec. - 1. Lägsta pris'!B59&amp;" "&amp;'1 Spec. - 1. Lägsta pris'!C59)</f>
        <v/>
      </c>
      <c r="D157" s="237" t="str">
        <f>IF(OR('1 Spec. - 2. Relativ viktning'!C59="Välj vara/tjänst",'1 Spec. - 2. Relativ viktning'!C59=""),"",'1 Spec. - 2. Relativ viktning'!B59&amp;" "&amp;'1 Spec. - 2. Relativ viktning'!C59)</f>
        <v/>
      </c>
      <c r="E157" s="237" t="str">
        <f>IF(OR('1 Spec. - 3. Mervärdesmodell'!C59="Välj vara/tjänst",'1 Spec. - 3. Mervärdesmodell'!C59=""),"",'1 Spec. - 3. Mervärdesmodell'!B59&amp;" "&amp;'1 Spec. - 3. Mervärdesmodell'!C59)</f>
        <v/>
      </c>
      <c r="F157" s="237" t="str">
        <f>IF(OR('1 Spec. - 4. Annan modell'!C59="Välj vara/tjänst",'1 Spec. - 4. Annan modell'!C59=""),"",'1 Spec. - 4. Annan modell'!B59&amp;" "&amp;'1 Spec. - 4. Annan modell'!C59)</f>
        <v/>
      </c>
      <c r="I157" s="1" t="s">
        <v>758</v>
      </c>
      <c r="K157" s="360" t="str" cm="1">
        <f t="array" ref="K157">IFERROR(INDEX($H157:$J157,,MATCH('1 Spec. - 1. Lägsta pris'!$B$40,Admin!$H$127:$J$127,0)),"")</f>
        <v/>
      </c>
      <c r="L157" s="360" t="str" cm="1">
        <f t="array" ref="L157">IFERROR(INDEX($H157:$J157,,MATCH('1 Spec. - 2. Relativ viktning'!$B$40,Admin!$H$127:$J$127,0)),"")</f>
        <v/>
      </c>
      <c r="M157" s="360" t="str" cm="1">
        <f t="array" ref="M157">IFERROR(INDEX($H157:$J157,,MATCH('1 Spec. - 3. Mervärdesmodell'!$B$40,Admin!$H$127:$J$127,0)),"")</f>
        <v/>
      </c>
      <c r="N157" s="360" t="str" cm="1">
        <f t="array" ref="N157">IFERROR(INDEX($H157:$J157,,MATCH('1 Spec. - 4. Annan modell'!$B$40,Admin!$H$127:$J$127,0)),"")</f>
        <v/>
      </c>
    </row>
    <row r="158" spans="3:14" x14ac:dyDescent="0.25">
      <c r="C158" s="237" t="str">
        <f>IF(OR('1 Spec. - 1. Lägsta pris'!C60="Välj vara/tjänst",'1 Spec. - 1. Lägsta pris'!C60=""),"",'1 Spec. - 1. Lägsta pris'!B60&amp;" "&amp;'1 Spec. - 1. Lägsta pris'!C60)</f>
        <v/>
      </c>
      <c r="D158" s="237" t="str">
        <f>IF(OR('1 Spec. - 2. Relativ viktning'!C60="Välj vara/tjänst",'1 Spec. - 2. Relativ viktning'!C60=""),"",'1 Spec. - 2. Relativ viktning'!B60&amp;" "&amp;'1 Spec. - 2. Relativ viktning'!C60)</f>
        <v/>
      </c>
      <c r="E158" s="237" t="str">
        <f>IF(OR('1 Spec. - 3. Mervärdesmodell'!C60="Välj vara/tjänst",'1 Spec. - 3. Mervärdesmodell'!C60=""),"",'1 Spec. - 3. Mervärdesmodell'!B60&amp;" "&amp;'1 Spec. - 3. Mervärdesmodell'!C60)</f>
        <v/>
      </c>
      <c r="F158" s="237" t="str">
        <f>IF(OR('1 Spec. - 4. Annan modell'!C60="Välj vara/tjänst",'1 Spec. - 4. Annan modell'!C60=""),"",'1 Spec. - 4. Annan modell'!B60&amp;" "&amp;'1 Spec. - 4. Annan modell'!C60)</f>
        <v/>
      </c>
      <c r="I158" s="1" t="s">
        <v>775</v>
      </c>
      <c r="K158" s="360" t="str" cm="1">
        <f t="array" ref="K158">IFERROR(INDEX($H158:$J158,,MATCH('1 Spec. - 1. Lägsta pris'!$B$40,Admin!$H$127:$J$127,0)),"")</f>
        <v/>
      </c>
      <c r="L158" s="360" t="str" cm="1">
        <f t="array" ref="L158">IFERROR(INDEX($H158:$J158,,MATCH('1 Spec. - 2. Relativ viktning'!$B$40,Admin!$H$127:$J$127,0)),"")</f>
        <v/>
      </c>
      <c r="M158" s="360" t="str" cm="1">
        <f t="array" ref="M158">IFERROR(INDEX($H158:$J158,,MATCH('1 Spec. - 3. Mervärdesmodell'!$B$40,Admin!$H$127:$J$127,0)),"")</f>
        <v/>
      </c>
      <c r="N158" s="360" t="str" cm="1">
        <f t="array" ref="N158">IFERROR(INDEX($H158:$J158,,MATCH('1 Spec. - 4. Annan modell'!$B$40,Admin!$H$127:$J$127,0)),"")</f>
        <v/>
      </c>
    </row>
    <row r="159" spans="3:14" x14ac:dyDescent="0.25">
      <c r="C159" s="237" t="str">
        <f>IF(OR('1 Spec. - 1. Lägsta pris'!C61="Välj vara/tjänst",'1 Spec. - 1. Lägsta pris'!C61=""),"",'1 Spec. - 1. Lägsta pris'!B61&amp;" "&amp;'1 Spec. - 1. Lägsta pris'!C61)</f>
        <v/>
      </c>
      <c r="D159" s="237" t="str">
        <f>IF(OR('1 Spec. - 2. Relativ viktning'!C61="Välj vara/tjänst",'1 Spec. - 2. Relativ viktning'!C61=""),"",'1 Spec. - 2. Relativ viktning'!B61&amp;" "&amp;'1 Spec. - 2. Relativ viktning'!C61)</f>
        <v/>
      </c>
      <c r="E159" s="237" t="str">
        <f>IF(OR('1 Spec. - 3. Mervärdesmodell'!C61="Välj vara/tjänst",'1 Spec. - 3. Mervärdesmodell'!C61=""),"",'1 Spec. - 3. Mervärdesmodell'!B61&amp;" "&amp;'1 Spec. - 3. Mervärdesmodell'!C61)</f>
        <v/>
      </c>
      <c r="F159" s="237" t="str">
        <f>IF(OR('1 Spec. - 4. Annan modell'!C61="Välj vara/tjänst",'1 Spec. - 4. Annan modell'!C61=""),"",'1 Spec. - 4. Annan modell'!B61&amp;" "&amp;'1 Spec. - 4. Annan modell'!C61)</f>
        <v/>
      </c>
      <c r="I159" s="1" t="s">
        <v>776</v>
      </c>
      <c r="K159" s="360" t="str" cm="1">
        <f t="array" ref="K159">IFERROR(INDEX($H159:$J159,,MATCH('1 Spec. - 1. Lägsta pris'!$B$40,Admin!$H$127:$J$127,0)),"")</f>
        <v/>
      </c>
      <c r="L159" s="360" t="str" cm="1">
        <f t="array" ref="L159">IFERROR(INDEX($H159:$J159,,MATCH('1 Spec. - 2. Relativ viktning'!$B$40,Admin!$H$127:$J$127,0)),"")</f>
        <v/>
      </c>
      <c r="M159" s="360" t="str" cm="1">
        <f t="array" ref="M159">IFERROR(INDEX($H159:$J159,,MATCH('1 Spec. - 3. Mervärdesmodell'!$B$40,Admin!$H$127:$J$127,0)),"")</f>
        <v/>
      </c>
      <c r="N159" s="360" t="str" cm="1">
        <f t="array" ref="N159">IFERROR(INDEX($H159:$J159,,MATCH('1 Spec. - 4. Annan modell'!$B$40,Admin!$H$127:$J$127,0)),"")</f>
        <v/>
      </c>
    </row>
    <row r="160" spans="3:14" x14ac:dyDescent="0.25">
      <c r="C160" s="237" t="str">
        <f>IF(OR('1 Spec. - 1. Lägsta pris'!C62="Välj vara/tjänst",'1 Spec. - 1. Lägsta pris'!C62=""),"",'1 Spec. - 1. Lägsta pris'!B62&amp;" "&amp;'1 Spec. - 1. Lägsta pris'!C62)</f>
        <v/>
      </c>
      <c r="D160" s="237" t="str">
        <f>IF(OR('1 Spec. - 2. Relativ viktning'!C62="Välj vara/tjänst",'1 Spec. - 2. Relativ viktning'!C62=""),"",'1 Spec. - 2. Relativ viktning'!B62&amp;" "&amp;'1 Spec. - 2. Relativ viktning'!C62)</f>
        <v/>
      </c>
      <c r="E160" s="237" t="str">
        <f>IF(OR('1 Spec. - 3. Mervärdesmodell'!C62="Välj vara/tjänst",'1 Spec. - 3. Mervärdesmodell'!C62=""),"",'1 Spec. - 3. Mervärdesmodell'!B62&amp;" "&amp;'1 Spec. - 3. Mervärdesmodell'!C62)</f>
        <v/>
      </c>
      <c r="F160" s="237" t="str">
        <f>IF(OR('1 Spec. - 4. Annan modell'!C62="Välj vara/tjänst",'1 Spec. - 4. Annan modell'!C62=""),"",'1 Spec. - 4. Annan modell'!B62&amp;" "&amp;'1 Spec. - 4. Annan modell'!C62)</f>
        <v/>
      </c>
      <c r="I160" s="1" t="s">
        <v>840</v>
      </c>
      <c r="K160" s="360" t="str" cm="1">
        <f t="array" ref="K160">IFERROR(INDEX($H160:$J160,,MATCH('1 Spec. - 1. Lägsta pris'!$B$40,Admin!$H$127:$J$127,0)),"")</f>
        <v/>
      </c>
      <c r="L160" s="360" t="str" cm="1">
        <f t="array" ref="L160">IFERROR(INDEX($H160:$J160,,MATCH('1 Spec. - 2. Relativ viktning'!$B$40,Admin!$H$127:$J$127,0)),"")</f>
        <v/>
      </c>
      <c r="M160" s="360" t="str" cm="1">
        <f t="array" ref="M160">IFERROR(INDEX($H160:$J160,,MATCH('1 Spec. - 3. Mervärdesmodell'!$B$40,Admin!$H$127:$J$127,0)),"")</f>
        <v/>
      </c>
      <c r="N160" s="360" t="str" cm="1">
        <f t="array" ref="N160">IFERROR(INDEX($H160:$J160,,MATCH('1 Spec. - 4. Annan modell'!$B$40,Admin!$H$127:$J$127,0)),"")</f>
        <v/>
      </c>
    </row>
    <row r="161" spans="3:14" x14ac:dyDescent="0.25">
      <c r="C161" s="237" t="str">
        <f>IF(OR('1 Spec. - 1. Lägsta pris'!C63="Välj vara/tjänst",'1 Spec. - 1. Lägsta pris'!C63=""),"",'1 Spec. - 1. Lägsta pris'!B63&amp;" "&amp;'1 Spec. - 1. Lägsta pris'!C63)</f>
        <v/>
      </c>
      <c r="D161" s="237" t="str">
        <f>IF(OR('1 Spec. - 2. Relativ viktning'!C63="Välj vara/tjänst",'1 Spec. - 2. Relativ viktning'!C63=""),"",'1 Spec. - 2. Relativ viktning'!B63&amp;" "&amp;'1 Spec. - 2. Relativ viktning'!C63)</f>
        <v/>
      </c>
      <c r="E161" s="237" t="str">
        <f>IF(OR('1 Spec. - 3. Mervärdesmodell'!C63="Välj vara/tjänst",'1 Spec. - 3. Mervärdesmodell'!C63=""),"",'1 Spec. - 3. Mervärdesmodell'!B63&amp;" "&amp;'1 Spec. - 3. Mervärdesmodell'!C63)</f>
        <v/>
      </c>
      <c r="F161" s="237" t="str">
        <f>IF(OR('1 Spec. - 4. Annan modell'!C63="Välj vara/tjänst",'1 Spec. - 4. Annan modell'!C63=""),"",'1 Spec. - 4. Annan modell'!B63&amp;" "&amp;'1 Spec. - 4. Annan modell'!C63)</f>
        <v/>
      </c>
      <c r="I161" s="1" t="s">
        <v>841</v>
      </c>
      <c r="K161" s="360" t="str" cm="1">
        <f t="array" ref="K161">IFERROR(INDEX($H161:$J161,,MATCH('1 Spec. - 1. Lägsta pris'!$B$40,Admin!$H$127:$J$127,0)),"")</f>
        <v/>
      </c>
      <c r="L161" s="360" t="str" cm="1">
        <f t="array" ref="L161">IFERROR(INDEX($H161:$J161,,MATCH('1 Spec. - 2. Relativ viktning'!$B$40,Admin!$H$127:$J$127,0)),"")</f>
        <v/>
      </c>
      <c r="M161" s="360" t="str" cm="1">
        <f t="array" ref="M161">IFERROR(INDEX($H161:$J161,,MATCH('1 Spec. - 3. Mervärdesmodell'!$B$40,Admin!$H$127:$J$127,0)),"")</f>
        <v/>
      </c>
      <c r="N161" s="360" t="str" cm="1">
        <f t="array" ref="N161">IFERROR(INDEX($H161:$J161,,MATCH('1 Spec. - 4. Annan modell'!$B$40,Admin!$H$127:$J$127,0)),"")</f>
        <v/>
      </c>
    </row>
    <row r="162" spans="3:14" x14ac:dyDescent="0.25">
      <c r="C162" s="237" t="str">
        <f>IF(OR('1 Spec. - 1. Lägsta pris'!C64="Välj vara/tjänst",'1 Spec. - 1. Lägsta pris'!C64=""),"",'1 Spec. - 1. Lägsta pris'!B64&amp;" "&amp;'1 Spec. - 1. Lägsta pris'!C64)</f>
        <v/>
      </c>
      <c r="D162" s="237" t="str">
        <f>IF(OR('1 Spec. - 2. Relativ viktning'!C64="Välj vara/tjänst",'1 Spec. - 2. Relativ viktning'!C64=""),"",'1 Spec. - 2. Relativ viktning'!B64&amp;" "&amp;'1 Spec. - 2. Relativ viktning'!C64)</f>
        <v/>
      </c>
      <c r="E162" s="237" t="str">
        <f>IF(OR('1 Spec. - 3. Mervärdesmodell'!C64="Välj vara/tjänst",'1 Spec. - 3. Mervärdesmodell'!C64=""),"",'1 Spec. - 3. Mervärdesmodell'!B64&amp;" "&amp;'1 Spec. - 3. Mervärdesmodell'!C64)</f>
        <v/>
      </c>
      <c r="F162" s="237" t="str">
        <f>IF(OR('1 Spec. - 4. Annan modell'!C64="Välj vara/tjänst",'1 Spec. - 4. Annan modell'!C64=""),"",'1 Spec. - 4. Annan modell'!B64&amp;" "&amp;'1 Spec. - 4. Annan modell'!C64)</f>
        <v/>
      </c>
      <c r="I162" s="1" t="s">
        <v>842</v>
      </c>
      <c r="K162" s="360" t="str" cm="1">
        <f t="array" ref="K162">IFERROR(INDEX($H162:$J162,,MATCH('1 Spec. - 1. Lägsta pris'!$B$40,Admin!$H$127:$J$127,0)),"")</f>
        <v/>
      </c>
      <c r="L162" s="360" t="str" cm="1">
        <f t="array" ref="L162">IFERROR(INDEX($H162:$J162,,MATCH('1 Spec. - 2. Relativ viktning'!$B$40,Admin!$H$127:$J$127,0)),"")</f>
        <v/>
      </c>
      <c r="M162" s="360" t="str" cm="1">
        <f t="array" ref="M162">IFERROR(INDEX($H162:$J162,,MATCH('1 Spec. - 3. Mervärdesmodell'!$B$40,Admin!$H$127:$J$127,0)),"")</f>
        <v/>
      </c>
      <c r="N162" s="360" t="str" cm="1">
        <f t="array" ref="N162">IFERROR(INDEX($H162:$J162,,MATCH('1 Spec. - 4. Annan modell'!$B$40,Admin!$H$127:$J$127,0)),"")</f>
        <v/>
      </c>
    </row>
    <row r="163" spans="3:14" x14ac:dyDescent="0.25">
      <c r="C163" s="237" t="str">
        <f>IF(OR('1 Spec. - 1. Lägsta pris'!C65="Välj vara/tjänst",'1 Spec. - 1. Lägsta pris'!C65=""),"",'1 Spec. - 1. Lägsta pris'!B65&amp;" "&amp;'1 Spec. - 1. Lägsta pris'!C65)</f>
        <v/>
      </c>
      <c r="D163" s="237" t="str">
        <f>IF(OR('1 Spec. - 2. Relativ viktning'!C65="Välj vara/tjänst",'1 Spec. - 2. Relativ viktning'!C65=""),"",'1 Spec. - 2. Relativ viktning'!B65&amp;" "&amp;'1 Spec. - 2. Relativ viktning'!C65)</f>
        <v/>
      </c>
      <c r="E163" s="237" t="str">
        <f>IF(OR('1 Spec. - 3. Mervärdesmodell'!C65="Välj vara/tjänst",'1 Spec. - 3. Mervärdesmodell'!C65=""),"",'1 Spec. - 3. Mervärdesmodell'!B65&amp;" "&amp;'1 Spec. - 3. Mervärdesmodell'!C65)</f>
        <v/>
      </c>
      <c r="F163" s="237" t="str">
        <f>IF(OR('1 Spec. - 4. Annan modell'!C65="Välj vara/tjänst",'1 Spec. - 4. Annan modell'!C65=""),"",'1 Spec. - 4. Annan modell'!B65&amp;" "&amp;'1 Spec. - 4. Annan modell'!C65)</f>
        <v/>
      </c>
      <c r="I163" s="1" t="s">
        <v>843</v>
      </c>
      <c r="K163" s="360" t="str" cm="1">
        <f t="array" ref="K163">IFERROR(INDEX($H163:$J163,,MATCH('1 Spec. - 1. Lägsta pris'!$B$40,Admin!$H$127:$J$127,0)),"")</f>
        <v/>
      </c>
      <c r="L163" s="360" t="str" cm="1">
        <f t="array" ref="L163">IFERROR(INDEX($H163:$J163,,MATCH('1 Spec. - 2. Relativ viktning'!$B$40,Admin!$H$127:$J$127,0)),"")</f>
        <v/>
      </c>
      <c r="M163" s="360" t="str" cm="1">
        <f t="array" ref="M163">IFERROR(INDEX($H163:$J163,,MATCH('1 Spec. - 3. Mervärdesmodell'!$B$40,Admin!$H$127:$J$127,0)),"")</f>
        <v/>
      </c>
      <c r="N163" s="360" t="str" cm="1">
        <f t="array" ref="N163">IFERROR(INDEX($H163:$J163,,MATCH('1 Spec. - 4. Annan modell'!$B$40,Admin!$H$127:$J$127,0)),"")</f>
        <v/>
      </c>
    </row>
    <row r="164" spans="3:14" x14ac:dyDescent="0.25">
      <c r="C164" s="237" t="str">
        <f>IF(OR('1 Spec. - 1. Lägsta pris'!C66="Välj vara/tjänst",'1 Spec. - 1. Lägsta pris'!C66=""),"",'1 Spec. - 1. Lägsta pris'!B66&amp;" "&amp;'1 Spec. - 1. Lägsta pris'!C66)</f>
        <v/>
      </c>
      <c r="D164" s="237" t="str">
        <f>IF(OR('1 Spec. - 2. Relativ viktning'!C66="Välj vara/tjänst",'1 Spec. - 2. Relativ viktning'!C66=""),"",'1 Spec. - 2. Relativ viktning'!B66&amp;" "&amp;'1 Spec. - 2. Relativ viktning'!C66)</f>
        <v/>
      </c>
      <c r="E164" s="237" t="str">
        <f>IF(OR('1 Spec. - 3. Mervärdesmodell'!C66="Välj vara/tjänst",'1 Spec. - 3. Mervärdesmodell'!C66=""),"",'1 Spec. - 3. Mervärdesmodell'!B66&amp;" "&amp;'1 Spec. - 3. Mervärdesmodell'!C66)</f>
        <v/>
      </c>
      <c r="F164" s="237" t="str">
        <f>IF(OR('1 Spec. - 4. Annan modell'!C66="Välj vara/tjänst",'1 Spec. - 4. Annan modell'!C66=""),"",'1 Spec. - 4. Annan modell'!B66&amp;" "&amp;'1 Spec. - 4. Annan modell'!C66)</f>
        <v/>
      </c>
      <c r="I164" s="1" t="s">
        <v>779</v>
      </c>
      <c r="K164" s="360" t="str" cm="1">
        <f t="array" ref="K164">IFERROR(INDEX($H164:$J164,,MATCH('1 Spec. - 1. Lägsta pris'!$B$40,Admin!$H$127:$J$127,0)),"")</f>
        <v/>
      </c>
      <c r="L164" s="360" t="str" cm="1">
        <f t="array" ref="L164">IFERROR(INDEX($H164:$J164,,MATCH('1 Spec. - 2. Relativ viktning'!$B$40,Admin!$H$127:$J$127,0)),"")</f>
        <v/>
      </c>
      <c r="M164" s="360" t="str" cm="1">
        <f t="array" ref="M164">IFERROR(INDEX($H164:$J164,,MATCH('1 Spec. - 3. Mervärdesmodell'!$B$40,Admin!$H$127:$J$127,0)),"")</f>
        <v/>
      </c>
      <c r="N164" s="360" t="str" cm="1">
        <f t="array" ref="N164">IFERROR(INDEX($H164:$J164,,MATCH('1 Spec. - 4. Annan modell'!$B$40,Admin!$H$127:$J$127,0)),"")</f>
        <v/>
      </c>
    </row>
    <row r="165" spans="3:14" x14ac:dyDescent="0.25">
      <c r="C165" s="237" t="str">
        <f>IF(OR('1 Spec. - 1. Lägsta pris'!C67="Välj vara/tjänst",'1 Spec. - 1. Lägsta pris'!C67=""),"",'1 Spec. - 1. Lägsta pris'!B67&amp;" "&amp;'1 Spec. - 1. Lägsta pris'!C67)</f>
        <v/>
      </c>
      <c r="D165" s="237" t="str">
        <f>IF(OR('1 Spec. - 2. Relativ viktning'!C67="Välj vara/tjänst",'1 Spec. - 2. Relativ viktning'!C67=""),"",'1 Spec. - 2. Relativ viktning'!B67&amp;" "&amp;'1 Spec. - 2. Relativ viktning'!C67)</f>
        <v/>
      </c>
      <c r="E165" s="237" t="str">
        <f>IF(OR('1 Spec. - 3. Mervärdesmodell'!C67="Välj vara/tjänst",'1 Spec. - 3. Mervärdesmodell'!C67=""),"",'1 Spec. - 3. Mervärdesmodell'!B67&amp;" "&amp;'1 Spec. - 3. Mervärdesmodell'!C67)</f>
        <v/>
      </c>
      <c r="F165" s="237" t="str">
        <f>IF(OR('1 Spec. - 4. Annan modell'!C67="Välj vara/tjänst",'1 Spec. - 4. Annan modell'!C67=""),"",'1 Spec. - 4. Annan modell'!B67&amp;" "&amp;'1 Spec. - 4. Annan modell'!C67)</f>
        <v/>
      </c>
      <c r="I165" s="1" t="s">
        <v>844</v>
      </c>
      <c r="K165" s="360" t="str" cm="1">
        <f t="array" ref="K165">IFERROR(INDEX($H165:$J165,,MATCH('1 Spec. - 1. Lägsta pris'!$B$40,Admin!$H$127:$J$127,0)),"")</f>
        <v/>
      </c>
      <c r="L165" s="360" t="str" cm="1">
        <f t="array" ref="L165">IFERROR(INDEX($H165:$J165,,MATCH('1 Spec. - 2. Relativ viktning'!$B$40,Admin!$H$127:$J$127,0)),"")</f>
        <v/>
      </c>
      <c r="M165" s="360" t="str" cm="1">
        <f t="array" ref="M165">IFERROR(INDEX($H165:$J165,,MATCH('1 Spec. - 3. Mervärdesmodell'!$B$40,Admin!$H$127:$J$127,0)),"")</f>
        <v/>
      </c>
      <c r="N165" s="360" t="str" cm="1">
        <f t="array" ref="N165">IFERROR(INDEX($H165:$J165,,MATCH('1 Spec. - 4. Annan modell'!$B$40,Admin!$H$127:$J$127,0)),"")</f>
        <v/>
      </c>
    </row>
    <row r="166" spans="3:14" x14ac:dyDescent="0.25">
      <c r="C166" s="237" t="str">
        <f>IF(OR('1 Spec. - 1. Lägsta pris'!C68="Välj vara/tjänst",'1 Spec. - 1. Lägsta pris'!C68=""),"",'1 Spec. - 1. Lägsta pris'!B68&amp;" "&amp;'1 Spec. - 1. Lägsta pris'!C68)</f>
        <v/>
      </c>
      <c r="D166" s="237" t="str">
        <f>IF(OR('1 Spec. - 2. Relativ viktning'!C68="Välj vara/tjänst",'1 Spec. - 2. Relativ viktning'!C68=""),"",'1 Spec. - 2. Relativ viktning'!B68&amp;" "&amp;'1 Spec. - 2. Relativ viktning'!C68)</f>
        <v/>
      </c>
      <c r="E166" s="237" t="str">
        <f>IF(OR('1 Spec. - 3. Mervärdesmodell'!C68="Välj vara/tjänst",'1 Spec. - 3. Mervärdesmodell'!C68=""),"",'1 Spec. - 3. Mervärdesmodell'!B68&amp;" "&amp;'1 Spec. - 3. Mervärdesmodell'!C68)</f>
        <v/>
      </c>
      <c r="F166" s="237" t="str">
        <f>IF(OR('1 Spec. - 4. Annan modell'!C68="Välj vara/tjänst",'1 Spec. - 4. Annan modell'!C68=""),"",'1 Spec. - 4. Annan modell'!B68&amp;" "&amp;'1 Spec. - 4. Annan modell'!C68)</f>
        <v/>
      </c>
      <c r="I166" s="1" t="s">
        <v>845</v>
      </c>
      <c r="K166" s="360" t="str" cm="1">
        <f t="array" ref="K166">IFERROR(INDEX($H166:$J166,,MATCH('1 Spec. - 1. Lägsta pris'!$B$40,Admin!$H$127:$J$127,0)),"")</f>
        <v/>
      </c>
      <c r="L166" s="360" t="str" cm="1">
        <f t="array" ref="L166">IFERROR(INDEX($H166:$J166,,MATCH('1 Spec. - 2. Relativ viktning'!$B$40,Admin!$H$127:$J$127,0)),"")</f>
        <v/>
      </c>
      <c r="M166" s="360" t="str" cm="1">
        <f t="array" ref="M166">IFERROR(INDEX($H166:$J166,,MATCH('1 Spec. - 3. Mervärdesmodell'!$B$40,Admin!$H$127:$J$127,0)),"")</f>
        <v/>
      </c>
      <c r="N166" s="360" t="str" cm="1">
        <f t="array" ref="N166">IFERROR(INDEX($H166:$J166,,MATCH('1 Spec. - 4. Annan modell'!$B$40,Admin!$H$127:$J$127,0)),"")</f>
        <v/>
      </c>
    </row>
    <row r="167" spans="3:14" x14ac:dyDescent="0.25">
      <c r="I167" s="1" t="s">
        <v>846</v>
      </c>
      <c r="K167" s="360" t="str" cm="1">
        <f t="array" ref="K167">IFERROR(INDEX($H167:$J167,,MATCH('1 Spec. - 1. Lägsta pris'!$B$40,Admin!$H$127:$J$127,0)),"")</f>
        <v/>
      </c>
      <c r="L167" s="360" t="str" cm="1">
        <f t="array" ref="L167">IFERROR(INDEX($H167:$J167,,MATCH('1 Spec. - 2. Relativ viktning'!$B$40,Admin!$H$127:$J$127,0)),"")</f>
        <v/>
      </c>
      <c r="M167" s="360" t="str" cm="1">
        <f t="array" ref="M167">IFERROR(INDEX($H167:$J167,,MATCH('1 Spec. - 3. Mervärdesmodell'!$B$40,Admin!$H$127:$J$127,0)),"")</f>
        <v/>
      </c>
      <c r="N167" s="360" t="str" cm="1">
        <f t="array" ref="N167">IFERROR(INDEX($H167:$J167,,MATCH('1 Spec. - 4. Annan modell'!$B$40,Admin!$H$127:$J$127,0)),"")</f>
        <v/>
      </c>
    </row>
    <row r="168" spans="3:14" x14ac:dyDescent="0.25">
      <c r="I168" s="1" t="s">
        <v>847</v>
      </c>
      <c r="K168" s="360" t="str" cm="1">
        <f t="array" ref="K168">IFERROR(INDEX($H168:$J168,,MATCH('1 Spec. - 1. Lägsta pris'!$B$40,Admin!$H$127:$J$127,0)),"")</f>
        <v/>
      </c>
      <c r="L168" s="360" t="str" cm="1">
        <f t="array" ref="L168">IFERROR(INDEX($H168:$J168,,MATCH('1 Spec. - 2. Relativ viktning'!$B$40,Admin!$H$127:$J$127,0)),"")</f>
        <v/>
      </c>
      <c r="M168" s="360" t="str" cm="1">
        <f t="array" ref="M168">IFERROR(INDEX($H168:$J168,,MATCH('1 Spec. - 3. Mervärdesmodell'!$B$40,Admin!$H$127:$J$127,0)),"")</f>
        <v/>
      </c>
      <c r="N168" s="360" t="str" cm="1">
        <f t="array" ref="N168">IFERROR(INDEX($H168:$J168,,MATCH('1 Spec. - 4. Annan modell'!$B$40,Admin!$H$127:$J$127,0)),"")</f>
        <v/>
      </c>
    </row>
    <row r="169" spans="3:14" x14ac:dyDescent="0.25">
      <c r="I169" s="1" t="s">
        <v>780</v>
      </c>
      <c r="K169" s="360" t="str" cm="1">
        <f t="array" ref="K169">IFERROR(INDEX($H169:$J169,,MATCH('1 Spec. - 1. Lägsta pris'!$B$40,Admin!$H$127:$J$127,0)),"")</f>
        <v/>
      </c>
      <c r="L169" s="360" t="str" cm="1">
        <f t="array" ref="L169">IFERROR(INDEX($H169:$J169,,MATCH('1 Spec. - 2. Relativ viktning'!$B$40,Admin!$H$127:$J$127,0)),"")</f>
        <v/>
      </c>
      <c r="M169" s="360" t="str" cm="1">
        <f t="array" ref="M169">IFERROR(INDEX($H169:$J169,,MATCH('1 Spec. - 3. Mervärdesmodell'!$B$40,Admin!$H$127:$J$127,0)),"")</f>
        <v/>
      </c>
      <c r="N169" s="360" t="str" cm="1">
        <f t="array" ref="N169">IFERROR(INDEX($H169:$J169,,MATCH('1 Spec. - 4. Annan modell'!$B$40,Admin!$H$127:$J$127,0)),"")</f>
        <v/>
      </c>
    </row>
    <row r="170" spans="3:14" x14ac:dyDescent="0.25">
      <c r="I170" s="1" t="s">
        <v>783</v>
      </c>
      <c r="K170" s="360" t="str" cm="1">
        <f t="array" ref="K170">IFERROR(INDEX($H170:$J170,,MATCH('1 Spec. - 1. Lägsta pris'!$B$40,Admin!$H$127:$J$127,0)),"")</f>
        <v/>
      </c>
      <c r="L170" s="360" t="str" cm="1">
        <f t="array" ref="L170">IFERROR(INDEX($H170:$J170,,MATCH('1 Spec. - 2. Relativ viktning'!$B$40,Admin!$H$127:$J$127,0)),"")</f>
        <v/>
      </c>
      <c r="M170" s="360" t="str" cm="1">
        <f t="array" ref="M170">IFERROR(INDEX($H170:$J170,,MATCH('1 Spec. - 3. Mervärdesmodell'!$B$40,Admin!$H$127:$J$127,0)),"")</f>
        <v/>
      </c>
      <c r="N170" s="360" t="str" cm="1">
        <f t="array" ref="N170">IFERROR(INDEX($H170:$J170,,MATCH('1 Spec. - 4. Annan modell'!$B$40,Admin!$H$127:$J$127,0)),"")</f>
        <v/>
      </c>
    </row>
    <row r="171" spans="3:14" x14ac:dyDescent="0.25">
      <c r="I171" s="1" t="s">
        <v>848</v>
      </c>
      <c r="K171" s="360" t="str" cm="1">
        <f t="array" ref="K171">IFERROR(INDEX($H171:$J171,,MATCH('1 Spec. - 1. Lägsta pris'!$B$40,Admin!$H$127:$J$127,0)),"")</f>
        <v/>
      </c>
      <c r="L171" s="360" t="str" cm="1">
        <f t="array" ref="L171">IFERROR(INDEX($H171:$J171,,MATCH('1 Spec. - 2. Relativ viktning'!$B$40,Admin!$H$127:$J$127,0)),"")</f>
        <v/>
      </c>
      <c r="M171" s="360" t="str" cm="1">
        <f t="array" ref="M171">IFERROR(INDEX($H171:$J171,,MATCH('1 Spec. - 3. Mervärdesmodell'!$B$40,Admin!$H$127:$J$127,0)),"")</f>
        <v/>
      </c>
      <c r="N171" s="360" t="str" cm="1">
        <f t="array" ref="N171">IFERROR(INDEX($H171:$J171,,MATCH('1 Spec. - 4. Annan modell'!$B$40,Admin!$H$127:$J$127,0)),"")</f>
        <v/>
      </c>
    </row>
    <row r="172" spans="3:14" x14ac:dyDescent="0.25">
      <c r="I172" s="1" t="s">
        <v>849</v>
      </c>
      <c r="K172" s="360" t="str" cm="1">
        <f t="array" ref="K172">IFERROR(INDEX($H172:$J172,,MATCH('1 Spec. - 1. Lägsta pris'!$B$40,Admin!$H$127:$J$127,0)),"")</f>
        <v/>
      </c>
      <c r="L172" s="360" t="str" cm="1">
        <f t="array" ref="L172">IFERROR(INDEX($H172:$J172,,MATCH('1 Spec. - 2. Relativ viktning'!$B$40,Admin!$H$127:$J$127,0)),"")</f>
        <v/>
      </c>
      <c r="M172" s="360" t="str" cm="1">
        <f t="array" ref="M172">IFERROR(INDEX($H172:$J172,,MATCH('1 Spec. - 3. Mervärdesmodell'!$B$40,Admin!$H$127:$J$127,0)),"")</f>
        <v/>
      </c>
      <c r="N172" s="360" t="str" cm="1">
        <f t="array" ref="N172">IFERROR(INDEX($H172:$J172,,MATCH('1 Spec. - 4. Annan modell'!$B$40,Admin!$H$127:$J$127,0)),"")</f>
        <v/>
      </c>
    </row>
    <row r="173" spans="3:14" x14ac:dyDescent="0.25">
      <c r="I173" s="1" t="s">
        <v>850</v>
      </c>
      <c r="K173" s="360" t="str" cm="1">
        <f t="array" ref="K173">IFERROR(INDEX($H173:$J173,,MATCH('1 Spec. - 1. Lägsta pris'!$B$40,Admin!$H$127:$J$127,0)),"")</f>
        <v/>
      </c>
      <c r="L173" s="360" t="str" cm="1">
        <f t="array" ref="L173">IFERROR(INDEX($H173:$J173,,MATCH('1 Spec. - 2. Relativ viktning'!$B$40,Admin!$H$127:$J$127,0)),"")</f>
        <v/>
      </c>
      <c r="M173" s="360" t="str" cm="1">
        <f t="array" ref="M173">IFERROR(INDEX($H173:$J173,,MATCH('1 Spec. - 3. Mervärdesmodell'!$B$40,Admin!$H$127:$J$127,0)),"")</f>
        <v/>
      </c>
      <c r="N173" s="360" t="str" cm="1">
        <f t="array" ref="N173">IFERROR(INDEX($H173:$J173,,MATCH('1 Spec. - 4. Annan modell'!$B$40,Admin!$H$127:$J$127,0)),"")</f>
        <v/>
      </c>
    </row>
    <row r="174" spans="3:14" x14ac:dyDescent="0.25">
      <c r="I174" s="1" t="s">
        <v>787</v>
      </c>
      <c r="K174" s="360" t="str" cm="1">
        <f t="array" ref="K174">IFERROR(INDEX($H174:$J174,,MATCH('1 Spec. - 1. Lägsta pris'!$B$40,Admin!$H$127:$J$127,0)),"")</f>
        <v/>
      </c>
      <c r="L174" s="360" t="str" cm="1">
        <f t="array" ref="L174">IFERROR(INDEX($H174:$J174,,MATCH('1 Spec. - 2. Relativ viktning'!$B$40,Admin!$H$127:$J$127,0)),"")</f>
        <v/>
      </c>
      <c r="M174" s="360" t="str" cm="1">
        <f t="array" ref="M174">IFERROR(INDEX($H174:$J174,,MATCH('1 Spec. - 3. Mervärdesmodell'!$B$40,Admin!$H$127:$J$127,0)),"")</f>
        <v/>
      </c>
      <c r="N174" s="360" t="str" cm="1">
        <f t="array" ref="N174">IFERROR(INDEX($H174:$J174,,MATCH('1 Spec. - 4. Annan modell'!$B$40,Admin!$H$127:$J$127,0)),"")</f>
        <v/>
      </c>
    </row>
    <row r="175" spans="3:14" x14ac:dyDescent="0.25">
      <c r="I175" s="1" t="s">
        <v>851</v>
      </c>
      <c r="K175" s="360" t="str" cm="1">
        <f t="array" ref="K175">IFERROR(INDEX($H175:$J175,,MATCH('1 Spec. - 1. Lägsta pris'!$B$40,Admin!$H$127:$J$127,0)),"")</f>
        <v/>
      </c>
      <c r="L175" s="360" t="str" cm="1">
        <f t="array" ref="L175">IFERROR(INDEX($H175:$J175,,MATCH('1 Spec. - 2. Relativ viktning'!$B$40,Admin!$H$127:$J$127,0)),"")</f>
        <v/>
      </c>
      <c r="M175" s="360" t="str" cm="1">
        <f t="array" ref="M175">IFERROR(INDEX($H175:$J175,,MATCH('1 Spec. - 3. Mervärdesmodell'!$B$40,Admin!$H$127:$J$127,0)),"")</f>
        <v/>
      </c>
      <c r="N175" s="360" t="str" cm="1">
        <f t="array" ref="N175">IFERROR(INDEX($H175:$J175,,MATCH('1 Spec. - 4. Annan modell'!$B$40,Admin!$H$127:$J$127,0)),"")</f>
        <v/>
      </c>
    </row>
    <row r="176" spans="3:14" x14ac:dyDescent="0.25">
      <c r="I176" s="1" t="s">
        <v>852</v>
      </c>
      <c r="K176" s="360" t="str" cm="1">
        <f t="array" ref="K176">IFERROR(INDEX($H176:$J176,,MATCH('1 Spec. - 1. Lägsta pris'!$B$40,Admin!$H$127:$J$127,0)),"")</f>
        <v/>
      </c>
      <c r="L176" s="360" t="str" cm="1">
        <f t="array" ref="L176">IFERROR(INDEX($H176:$J176,,MATCH('1 Spec. - 2. Relativ viktning'!$B$40,Admin!$H$127:$J$127,0)),"")</f>
        <v/>
      </c>
      <c r="M176" s="360" t="str" cm="1">
        <f t="array" ref="M176">IFERROR(INDEX($H176:$J176,,MATCH('1 Spec. - 3. Mervärdesmodell'!$B$40,Admin!$H$127:$J$127,0)),"")</f>
        <v/>
      </c>
      <c r="N176" s="360" t="str" cm="1">
        <f t="array" ref="N176">IFERROR(INDEX($H176:$J176,,MATCH('1 Spec. - 4. Annan modell'!$B$40,Admin!$H$127:$J$127,0)),"")</f>
        <v/>
      </c>
    </row>
    <row r="177" spans="9:14" x14ac:dyDescent="0.25">
      <c r="I177" s="1" t="s">
        <v>853</v>
      </c>
      <c r="K177" s="360" t="str" cm="1">
        <f t="array" ref="K177">IFERROR(INDEX($H177:$J177,,MATCH('1 Spec. - 1. Lägsta pris'!$B$40,Admin!$H$127:$J$127,0)),"")</f>
        <v/>
      </c>
      <c r="L177" s="360" t="str" cm="1">
        <f t="array" ref="L177">IFERROR(INDEX($H177:$J177,,MATCH('1 Spec. - 2. Relativ viktning'!$B$40,Admin!$H$127:$J$127,0)),"")</f>
        <v/>
      </c>
      <c r="M177" s="360" t="str" cm="1">
        <f t="array" ref="M177">IFERROR(INDEX($H177:$J177,,MATCH('1 Spec. - 3. Mervärdesmodell'!$B$40,Admin!$H$127:$J$127,0)),"")</f>
        <v/>
      </c>
      <c r="N177" s="360" t="str" cm="1">
        <f t="array" ref="N177">IFERROR(INDEX($H177:$J177,,MATCH('1 Spec. - 4. Annan modell'!$B$40,Admin!$H$127:$J$127,0)),"")</f>
        <v/>
      </c>
    </row>
    <row r="178" spans="9:14" x14ac:dyDescent="0.25">
      <c r="I178" s="1" t="s">
        <v>789</v>
      </c>
      <c r="K178" s="360" t="str" cm="1">
        <f t="array" ref="K178">IFERROR(INDEX($H178:$J178,,MATCH('1 Spec. - 1. Lägsta pris'!$B$40,Admin!$H$127:$J$127,0)),"")</f>
        <v/>
      </c>
      <c r="L178" s="360" t="str" cm="1">
        <f t="array" ref="L178">IFERROR(INDEX($H178:$J178,,MATCH('1 Spec. - 2. Relativ viktning'!$B$40,Admin!$H$127:$J$127,0)),"")</f>
        <v/>
      </c>
      <c r="M178" s="360" t="str" cm="1">
        <f t="array" ref="M178">IFERROR(INDEX($H178:$J178,,MATCH('1 Spec. - 3. Mervärdesmodell'!$B$40,Admin!$H$127:$J$127,0)),"")</f>
        <v/>
      </c>
      <c r="N178" s="360" t="str" cm="1">
        <f t="array" ref="N178">IFERROR(INDEX($H178:$J178,,MATCH('1 Spec. - 4. Annan modell'!$B$40,Admin!$H$127:$J$127,0)),"")</f>
        <v/>
      </c>
    </row>
  </sheetData>
  <sheetProtection formatColumns="0" formatRows="0"/>
  <phoneticPr fontId="14" type="noConversion"/>
  <conditionalFormatting sqref="D64:D66">
    <cfRule type="expression" dxfId="0" priority="1">
      <formula>ISNUMBER(SEARCH("bör",$B$94))=TRUE</formula>
    </cfRule>
  </conditionalFormatting>
  <pageMargins left="0.7" right="0.7" top="0.75" bottom="0.75" header="0.3" footer="0.3"/>
  <pageSetup paperSize="9" scale="29" orientation="landscape" r:id="rId1"/>
  <headerFooter>
    <oddFooter>&amp;R&amp;P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F10"/>
  <sheetViews>
    <sheetView zoomScaleNormal="100" workbookViewId="0"/>
  </sheetViews>
  <sheetFormatPr defaultColWidth="9.1796875" defaultRowHeight="12.5" x14ac:dyDescent="0.25"/>
  <cols>
    <col min="1" max="1" width="9.1796875" style="134"/>
    <col min="2" max="2" width="15" style="134" bestFit="1" customWidth="1"/>
    <col min="3" max="3" width="12.26953125" style="134" bestFit="1" customWidth="1"/>
    <col min="4" max="4" width="9.1796875" style="134"/>
    <col min="5" max="5" width="16.81640625" style="134" customWidth="1"/>
    <col min="6" max="16384" width="9.1796875" style="134"/>
  </cols>
  <sheetData>
    <row r="1" spans="1:6" x14ac:dyDescent="0.25">
      <c r="A1" s="134" t="s">
        <v>127</v>
      </c>
      <c r="B1" s="134" t="b">
        <v>0</v>
      </c>
    </row>
    <row r="2" spans="1:6" ht="13" x14ac:dyDescent="0.3">
      <c r="A2" s="206" t="s">
        <v>9</v>
      </c>
      <c r="B2" s="2" t="s">
        <v>704</v>
      </c>
      <c r="C2" s="2"/>
      <c r="D2" s="134">
        <v>2</v>
      </c>
      <c r="E2" s="207" t="str">
        <f>INDEX(E3:E5,D2)</f>
        <v>Avroppsblanketten är nu upplåst, klicka här för att låsa avropsblanketten.</v>
      </c>
    </row>
    <row r="3" spans="1:6" x14ac:dyDescent="0.25">
      <c r="A3" s="206" t="s">
        <v>10</v>
      </c>
      <c r="B3" s="204" t="s">
        <v>172</v>
      </c>
      <c r="C3" s="2"/>
      <c r="E3" s="2" t="s">
        <v>170</v>
      </c>
    </row>
    <row r="4" spans="1:6" ht="13" x14ac:dyDescent="0.3">
      <c r="A4" s="206" t="s">
        <v>11</v>
      </c>
      <c r="B4" s="205" t="s">
        <v>172</v>
      </c>
      <c r="C4" s="2" t="s">
        <v>16</v>
      </c>
      <c r="E4" s="207" t="s">
        <v>168</v>
      </c>
    </row>
    <row r="5" spans="1:6" ht="13" x14ac:dyDescent="0.3">
      <c r="A5" s="206" t="s">
        <v>12</v>
      </c>
      <c r="B5" s="182" t="s">
        <v>13</v>
      </c>
      <c r="C5" s="2" t="s">
        <v>130</v>
      </c>
      <c r="E5" s="207" t="s">
        <v>169</v>
      </c>
    </row>
    <row r="6" spans="1:6" x14ac:dyDescent="0.25">
      <c r="A6" s="206"/>
      <c r="B6" s="135"/>
      <c r="C6" s="2" t="s">
        <v>14</v>
      </c>
      <c r="F6" s="208"/>
    </row>
    <row r="7" spans="1:6" x14ac:dyDescent="0.25">
      <c r="A7" s="206"/>
      <c r="B7" s="136"/>
      <c r="C7" s="2" t="s">
        <v>15</v>
      </c>
      <c r="E7" s="134" t="s">
        <v>320</v>
      </c>
    </row>
    <row r="8" spans="1:6" x14ac:dyDescent="0.25">
      <c r="A8" s="206"/>
      <c r="B8" s="137"/>
      <c r="C8" s="2" t="s">
        <v>17</v>
      </c>
      <c r="E8" s="134">
        <f>VALUE(IF(ISNUMBER(SEARCH("2",DpDwnTDV))=TRUE,"2","1"))</f>
        <v>2</v>
      </c>
    </row>
    <row r="9" spans="1:6" x14ac:dyDescent="0.25">
      <c r="A9" s="206"/>
      <c r="B9" s="3"/>
      <c r="C9" s="2" t="s">
        <v>18</v>
      </c>
      <c r="E9" s="134" t="str">
        <f>"Alt"&amp;IF(ISNUMBER(SEARCH("1",DpDwnUtvddrop))=TRUE,"1",IF(ISNUMBER(SEARCH("2",DpDwnUtvddrop))=TRUE,"2",IF(ISNUMBER(SEARCH("3",DpDwnUtvddrop))=TRUE,"3",IF(ISNUMBER(SEARCH("4",DpDwnUtvddrop))=TRUE,"4"))))</f>
        <v>AltFALSE</v>
      </c>
    </row>
    <row r="10" spans="1:6" x14ac:dyDescent="0.25">
      <c r="A10" s="2"/>
      <c r="B10" s="2"/>
      <c r="C10" s="2"/>
    </row>
  </sheetData>
  <sheetProtection formatColumns="0" formatRows="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8" ma:contentTypeDescription="Skapa ett nytt dokument." ma:contentTypeScope="" ma:versionID="f758775c69c95ef30100be28c384f796">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c99d75b15f5db12ef7b796a28eb5abd0"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A80291-3876-4804-A41B-ED549F11E8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A285B89-1D67-4810-8B1C-D1147B5C8DC6}">
  <ds:schemaRefs>
    <ds:schemaRef ds:uri="http://purl.org/dc/dcmitype/"/>
    <ds:schemaRef ds:uri="http://schemas.microsoft.com/office/2006/documentManagement/types"/>
    <ds:schemaRef ds:uri="d7532cd0-e888-47d6-8f58-db0210f25002"/>
    <ds:schemaRef ds:uri="http://www.w3.org/XML/1998/namespace"/>
    <ds:schemaRef ds:uri="http://schemas.openxmlformats.org/package/2006/metadata/core-properties"/>
    <ds:schemaRef ds:uri="http://purl.org/dc/elements/1.1/"/>
    <ds:schemaRef ds:uri="http://schemas.microsoft.com/office/2006/metadata/properties"/>
    <ds:schemaRef ds:uri="10c3a147-0d64-46aa-a281-dc97358e8373"/>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1140A468-1E72-45E9-9142-E4CAB5BD769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9</vt:i4>
      </vt:variant>
      <vt:variant>
        <vt:lpstr>Namngivna områden</vt:lpstr>
      </vt:variant>
      <vt:variant>
        <vt:i4>169</vt:i4>
      </vt:variant>
    </vt:vector>
  </HeadingPairs>
  <TitlesOfParts>
    <vt:vector size="178" baseType="lpstr">
      <vt:lpstr>Information</vt:lpstr>
      <vt:lpstr>1 Spec. - 1. Lägsta pris</vt:lpstr>
      <vt:lpstr>1 Spec. - 2. Relativ viktning</vt:lpstr>
      <vt:lpstr>1 Spec. - 3. Mervärdesmodell</vt:lpstr>
      <vt:lpstr>1 Spec. - 4. Annan modell</vt:lpstr>
      <vt:lpstr>3 Kravkatalog</vt:lpstr>
      <vt:lpstr>4 Avtalstecknande</vt:lpstr>
      <vt:lpstr>Admin</vt:lpstr>
      <vt:lpstr>SysAdmin</vt:lpstr>
      <vt:lpstr>Aktivt_blad</vt:lpstr>
      <vt:lpstr>'1 Spec. - 2. Relativ viktning'!AntalSpec01</vt:lpstr>
      <vt:lpstr>'1 Spec. - 4. Annan modell'!AntalSpec01</vt:lpstr>
      <vt:lpstr>AntalSpec01</vt:lpstr>
      <vt:lpstr>ButtonStatus</vt:lpstr>
      <vt:lpstr>ButtonText</vt:lpstr>
      <vt:lpstr>'1 Spec. - 2. Relativ viktning'!Cell_CB_St2_Rd1</vt:lpstr>
      <vt:lpstr>'1 Spec. - 4. Annan modell'!Cell_CB_St2_Rd1</vt:lpstr>
      <vt:lpstr>Information!Cell_CB_St2_Rd1</vt:lpstr>
      <vt:lpstr>Cell_CB_St2_Rd1</vt:lpstr>
      <vt:lpstr>'1 Spec. - 2. Relativ viktning'!Cell_CB_St2_Rd10</vt:lpstr>
      <vt:lpstr>'1 Spec. - 4. Annan modell'!Cell_CB_St2_Rd10</vt:lpstr>
      <vt:lpstr>Cell_CB_St2_Rd10</vt:lpstr>
      <vt:lpstr>'1 Spec. - 2. Relativ viktning'!Cell_CB_St2_Rd11</vt:lpstr>
      <vt:lpstr>'1 Spec. - 4. Annan modell'!Cell_CB_St2_Rd11</vt:lpstr>
      <vt:lpstr>Information!Cell_CB_St2_Rd11</vt:lpstr>
      <vt:lpstr>Cell_CB_St2_Rd11</vt:lpstr>
      <vt:lpstr>'1 Spec. - 2. Relativ viktning'!Cell_CB_St2_Rd12</vt:lpstr>
      <vt:lpstr>'1 Spec. - 4. Annan modell'!Cell_CB_St2_Rd12</vt:lpstr>
      <vt:lpstr>Information!Cell_CB_St2_Rd12</vt:lpstr>
      <vt:lpstr>Cell_CB_St2_Rd12</vt:lpstr>
      <vt:lpstr>'1 Spec. - 2. Relativ viktning'!Cell_CB_St2_Rd13</vt:lpstr>
      <vt:lpstr>'1 Spec. - 4. Annan modell'!Cell_CB_St2_Rd13</vt:lpstr>
      <vt:lpstr>Information!Cell_CB_St2_Rd13</vt:lpstr>
      <vt:lpstr>Cell_CB_St2_Rd13</vt:lpstr>
      <vt:lpstr>'1 Spec. - 2. Relativ viktning'!Cell_CB_St2_Rd14</vt:lpstr>
      <vt:lpstr>'1 Spec. - 4. Annan modell'!Cell_CB_St2_Rd14</vt:lpstr>
      <vt:lpstr>Information!Cell_CB_St2_Rd14</vt:lpstr>
      <vt:lpstr>Cell_CB_St2_Rd14</vt:lpstr>
      <vt:lpstr>'1 Spec. - 2. Relativ viktning'!Cell_CB_St2_Rd15</vt:lpstr>
      <vt:lpstr>'1 Spec. - 4. Annan modell'!Cell_CB_St2_Rd15</vt:lpstr>
      <vt:lpstr>Information!Cell_CB_St2_Rd15</vt:lpstr>
      <vt:lpstr>Cell_CB_St2_Rd15</vt:lpstr>
      <vt:lpstr>'1 Spec. - 2. Relativ viktning'!Cell_CB_St2_Rd16</vt:lpstr>
      <vt:lpstr>'1 Spec. - 4. Annan modell'!Cell_CB_St2_Rd16</vt:lpstr>
      <vt:lpstr>Information!Cell_CB_St2_Rd16</vt:lpstr>
      <vt:lpstr>Cell_CB_St2_Rd16</vt:lpstr>
      <vt:lpstr>'1 Spec. - 2. Relativ viktning'!Cell_CB_St2_Rd17</vt:lpstr>
      <vt:lpstr>'1 Spec. - 4. Annan modell'!Cell_CB_St2_Rd17</vt:lpstr>
      <vt:lpstr>Information!Cell_CB_St2_Rd17</vt:lpstr>
      <vt:lpstr>Cell_CB_St2_Rd17</vt:lpstr>
      <vt:lpstr>'1 Spec. - 2. Relativ viktning'!Cell_CB_St2_Rd18</vt:lpstr>
      <vt:lpstr>'1 Spec. - 4. Annan modell'!Cell_CB_St2_Rd18</vt:lpstr>
      <vt:lpstr>Information!Cell_CB_St2_Rd18</vt:lpstr>
      <vt:lpstr>Cell_CB_St2_Rd18</vt:lpstr>
      <vt:lpstr>'1 Spec. - 2. Relativ viktning'!Cell_CB_St2_Rd19</vt:lpstr>
      <vt:lpstr>'1 Spec. - 4. Annan modell'!Cell_CB_St2_Rd19</vt:lpstr>
      <vt:lpstr>Information!Cell_CB_St2_Rd19</vt:lpstr>
      <vt:lpstr>Cell_CB_St2_Rd19</vt:lpstr>
      <vt:lpstr>'1 Spec. - 2. Relativ viktning'!Cell_CB_St2_Rd2</vt:lpstr>
      <vt:lpstr>'1 Spec. - 4. Annan modell'!Cell_CB_St2_Rd2</vt:lpstr>
      <vt:lpstr>Cell_CB_St2_Rd2</vt:lpstr>
      <vt:lpstr>'1 Spec. - 2. Relativ viktning'!Cell_CB_St2_Rd20</vt:lpstr>
      <vt:lpstr>'1 Spec. - 4. Annan modell'!Cell_CB_St2_Rd20</vt:lpstr>
      <vt:lpstr>Cell_CB_St2_Rd20</vt:lpstr>
      <vt:lpstr>'1 Spec. - 2. Relativ viktning'!Cell_CB_St2_Rd3</vt:lpstr>
      <vt:lpstr>'1 Spec. - 4. Annan modell'!Cell_CB_St2_Rd3</vt:lpstr>
      <vt:lpstr>Cell_CB_St2_Rd3</vt:lpstr>
      <vt:lpstr>'1 Spec. - 2. Relativ viktning'!Cell_CB_St2_Rd4</vt:lpstr>
      <vt:lpstr>'1 Spec. - 4. Annan modell'!Cell_CB_St2_Rd4</vt:lpstr>
      <vt:lpstr>Cell_CB_St2_Rd4</vt:lpstr>
      <vt:lpstr>'1 Spec. - 2. Relativ viktning'!Cell_CB_St2_Rd5</vt:lpstr>
      <vt:lpstr>'1 Spec. - 4. Annan modell'!Cell_CB_St2_Rd5</vt:lpstr>
      <vt:lpstr>Cell_CB_St2_Rd5</vt:lpstr>
      <vt:lpstr>'1 Spec. - 2. Relativ viktning'!Cell_CB_St2_Rd6</vt:lpstr>
      <vt:lpstr>'1 Spec. - 4. Annan modell'!Cell_CB_St2_Rd6</vt:lpstr>
      <vt:lpstr>Cell_CB_St2_Rd6</vt:lpstr>
      <vt:lpstr>'1 Spec. - 2. Relativ viktning'!Cell_CB_St2_Rd7</vt:lpstr>
      <vt:lpstr>'1 Spec. - 4. Annan modell'!Cell_CB_St2_Rd7</vt:lpstr>
      <vt:lpstr>Cell_CB_St2_Rd7</vt:lpstr>
      <vt:lpstr>'1 Spec. - 2. Relativ viktning'!Cell_CB_St2_Rd8</vt:lpstr>
      <vt:lpstr>'1 Spec. - 4. Annan modell'!Cell_CB_St2_Rd8</vt:lpstr>
      <vt:lpstr>Cell_CB_St2_Rd8</vt:lpstr>
      <vt:lpstr>'1 Spec. - 2. Relativ viktning'!Cell_CB_St2_Rd9</vt:lpstr>
      <vt:lpstr>'1 Spec. - 4. Annan modell'!Cell_CB_St2_Rd9</vt:lpstr>
      <vt:lpstr>Cell_CB_St2_Rd9</vt:lpstr>
      <vt:lpstr>'1 Spec. - 2. Relativ viktning'!DpDwnTDV</vt:lpstr>
      <vt:lpstr>'1 Spec. - 4. Annan modell'!DpDwnTDV</vt:lpstr>
      <vt:lpstr>Information!DpDwnTDV</vt:lpstr>
      <vt:lpstr>DpDwnTDV</vt:lpstr>
      <vt:lpstr>'1 Spec. - 2. Relativ viktning'!DpDwnUtvddrop</vt:lpstr>
      <vt:lpstr>'1 Spec. - 4. Annan modell'!DpDwnUtvddrop</vt:lpstr>
      <vt:lpstr>Information!DpDwnUtvddrop</vt:lpstr>
      <vt:lpstr>DpDwnUtvddrop</vt:lpstr>
      <vt:lpstr>'1 Spec. - 2. Relativ viktning'!LarmStatus</vt:lpstr>
      <vt:lpstr>'1 Spec. - 3. Mervärdesmodell'!LarmStatus</vt:lpstr>
      <vt:lpstr>'1 Spec. - 4. Annan modell'!LarmStatus</vt:lpstr>
      <vt:lpstr>Information!LarmStatus</vt:lpstr>
      <vt:lpstr>LarmStatus</vt:lpstr>
      <vt:lpstr>ListLevNamn</vt:lpstr>
      <vt:lpstr>ListvalRegion</vt:lpstr>
      <vt:lpstr>LockStatus</vt:lpstr>
      <vt:lpstr>MiljöNrTjänst</vt:lpstr>
      <vt:lpstr>NrTjänst</vt:lpstr>
      <vt:lpstr>pkey</vt:lpstr>
      <vt:lpstr>ResOpt</vt:lpstr>
      <vt:lpstr>'1 Spec. - 2. Relativ viktning'!SpecBilaga</vt:lpstr>
      <vt:lpstr>'1 Spec. - 4. Annan modell'!SpecBilaga</vt:lpstr>
      <vt:lpstr>Information!SpecBilaga</vt:lpstr>
      <vt:lpstr>SpecBilaga</vt:lpstr>
      <vt:lpstr>'1 Spec. - 2. Relativ viktning'!StatusSpec01</vt:lpstr>
      <vt:lpstr>'1 Spec. - 4. Annan modell'!StatusSpec01</vt:lpstr>
      <vt:lpstr>Information!StatusSpec01</vt:lpstr>
      <vt:lpstr>StatusSpec01</vt:lpstr>
      <vt:lpstr>TblAnbudsområde</vt:lpstr>
      <vt:lpstr>TblBeräkning</vt:lpstr>
      <vt:lpstr>TblCertifieringar</vt:lpstr>
      <vt:lpstr>TblDelområde</vt:lpstr>
      <vt:lpstr>TblEnhet</vt:lpstr>
      <vt:lpstr>TblGrundTilldeln</vt:lpstr>
      <vt:lpstr>TblKrv2</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TblRegion</vt:lpstr>
      <vt:lpstr>TblSäkSkyddAvtal</vt:lpstr>
      <vt:lpstr>TblTjänst</vt:lpstr>
      <vt:lpstr>TblUtVrd</vt:lpstr>
      <vt:lpstr>TblValdaVarTj</vt:lpstr>
      <vt:lpstr>TblVarTjBrandskydd</vt:lpstr>
      <vt:lpstr>TblVarTjKonsulterFörSäksys</vt:lpstr>
      <vt:lpstr>TblVarTjResultat</vt:lpstr>
      <vt:lpstr>TblVarTjSäkerhetsystem</vt:lpstr>
      <vt:lpstr>TidsåtgNrTjänst</vt:lpstr>
      <vt:lpstr>TillDelVal</vt:lpstr>
      <vt:lpstr>'1 Spec. - 2. Relativ viktning'!TillDelVal2</vt:lpstr>
      <vt:lpstr>'1 Spec. - 4. Annan modell'!TillDelVal2</vt:lpstr>
      <vt:lpstr>Information!TillDelVal2</vt:lpstr>
      <vt:lpstr>TillDelVal2</vt:lpstr>
      <vt:lpstr>UKey</vt:lpstr>
      <vt:lpstr>'1 Spec. - 2. Relativ viktning'!USRDelområde</vt:lpstr>
      <vt:lpstr>'1 Spec. - 4. Annan modell'!USRDelområde</vt:lpstr>
      <vt:lpstr>Information!USRDelområde</vt:lpstr>
      <vt:lpstr>USRDelområde</vt:lpstr>
      <vt:lpstr>'1 Spec. - 1. Lägsta pris'!Utskriftsområde</vt:lpstr>
      <vt:lpstr>'1 Spec. - 2. Relativ viktning'!Utskriftsområde</vt:lpstr>
      <vt:lpstr>'1 Spec. - 3. Mervärdesmodell'!Utskriftsområde</vt:lpstr>
      <vt:lpstr>'1 Spec. - 4. Annan modell'!Utskriftsområde</vt:lpstr>
      <vt:lpstr>Information!Utskriftsområde</vt:lpstr>
      <vt:lpstr>'1 Spec. - 1. Lägsta pris'!Utskriftsrubriker</vt:lpstr>
      <vt:lpstr>'1 Spec. - 2. Relativ viktning'!Utskriftsrubriker</vt:lpstr>
      <vt:lpstr>'1 Spec. - 3. Mervärdesmodell'!Utskriftsrubriker</vt:lpstr>
      <vt:lpstr>'1 Spec. - 4. Annan modell'!Utskriftsrubriker</vt:lpstr>
      <vt:lpstr>'4 Avtalstecknande'!Utskriftsrubriker</vt:lpstr>
      <vt:lpstr>Information!Utskriftsrubriker</vt:lpstr>
      <vt:lpstr>UtvarderingsVal</vt:lpstr>
      <vt:lpstr>Information!UtvarderingsVal2</vt:lpstr>
      <vt:lpstr>ValBilaga</vt:lpstr>
      <vt:lpstr>ValVarTja</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Karl-Johan Skiver</cp:lastModifiedBy>
  <cp:lastPrinted>2015-03-03T09:21:41Z</cp:lastPrinted>
  <dcterms:created xsi:type="dcterms:W3CDTF">2008-11-24T11:40:31Z</dcterms:created>
  <dcterms:modified xsi:type="dcterms:W3CDTF">2026-03-24T14:11:53Z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