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ThisWorkbook" defaultThemeVersion="124226"/>
  <mc:AlternateContent xmlns:mc="http://schemas.openxmlformats.org/markup-compatibility/2006">
    <mc:Choice Requires="x15">
      <x15ac:absPath xmlns:x15ac="http://schemas.microsoft.com/office/spreadsheetml/2010/11/ac" url="U:\Tjänstefordon 2022\3 Förvaltning\10 Stöddokument\"/>
    </mc:Choice>
  </mc:AlternateContent>
  <xr:revisionPtr revIDLastSave="0" documentId="13_ncr:1_{A7110B00-1D39-47B5-93CE-A81DC75C3BCF}" xr6:coauthVersionLast="47" xr6:coauthVersionMax="47" xr10:uidLastSave="{00000000-0000-0000-0000-000000000000}"/>
  <workbookProtection workbookAlgorithmName="SHA-512" workbookHashValue="zUkTxa0iz51PPHVVVAqawWh+uxjx6VA32SWWjCBgbA5lNvM9l3hvoFsGKJcfa6fQuBwyNbkRAublS01EInEpvw==" workbookSaltValue="Y/eg6SaveqBsHLQrGbjrYQ==" workbookSpinCount="100000" lockStructure="1"/>
  <bookViews>
    <workbookView xWindow="-120" yWindow="-120" windowWidth="29040" windowHeight="15720" tabRatio="768" activeTab="1" xr2:uid="{00000000-000D-0000-FFFF-FFFF00000000}"/>
  </bookViews>
  <sheets>
    <sheet name="1 Försättssida" sheetId="8" r:id="rId1"/>
    <sheet name="2 Specifikation" sheetId="41" r:id="rId2"/>
    <sheet name="3 Detaljerad kravspec. " sheetId="54" r:id="rId3"/>
    <sheet name="4 Avtalstecknande" sheetId="48" r:id="rId4"/>
    <sheet name="Admin" sheetId="55" state="hidden" r:id="rId5"/>
    <sheet name="SysAdmin" sheetId="56" state="hidden" r:id="rId6"/>
  </sheets>
  <externalReferences>
    <externalReference r:id="rId7"/>
  </externalReferences>
  <definedNames>
    <definedName name="_Toc429684918" localSheetId="4">Admin!$A$1</definedName>
    <definedName name="ButtonStatus">SysAdmin!$D$2</definedName>
    <definedName name="ButtonText">SysAdmin!$E$2</definedName>
    <definedName name="DpDwnTDV">'[1]1 Specifikation'!$B$75</definedName>
    <definedName name="DpDwnUtvddrop">'[1]1 Specifikation'!$B$82</definedName>
    <definedName name="FKNo">Admin!$B$17</definedName>
    <definedName name="Input0">#REF!</definedName>
    <definedName name="Input1">#REF!</definedName>
    <definedName name="Input10">#REF!</definedName>
    <definedName name="Input11">#REF!</definedName>
    <definedName name="Input12">#REF!</definedName>
    <definedName name="Input13">#REF!</definedName>
    <definedName name="Input14">#REF!</definedName>
    <definedName name="Input15">#REF!</definedName>
    <definedName name="Input16">#REF!</definedName>
    <definedName name="Input17">#REF!</definedName>
    <definedName name="Input18">'3 Detaljerad kravspec. '!$I$52</definedName>
    <definedName name="Input19">'3 Detaljerad kravspec. '!$E$55</definedName>
    <definedName name="Input2">#REF!</definedName>
    <definedName name="Input20">#REF!</definedName>
    <definedName name="Input21">#REF!</definedName>
    <definedName name="Input22">#REF!</definedName>
    <definedName name="Input23">#REF!</definedName>
    <definedName name="Input24">#REF!</definedName>
    <definedName name="Input25">'2 Specifikation'!#REF!</definedName>
    <definedName name="Input26">'2 Specifikation'!#REF!</definedName>
    <definedName name="Input27">'2 Specifikation'!#REF!</definedName>
    <definedName name="Input28">'2 Specifikation'!#REF!</definedName>
    <definedName name="Input29">'2 Specifikation'!#REF!</definedName>
    <definedName name="Input3">#REF!</definedName>
    <definedName name="Input30">'2 Specifikation'!#REF!</definedName>
    <definedName name="Input31">'2 Specifikation'!#REF!</definedName>
    <definedName name="Input32">'2 Specifikation'!#REF!</definedName>
    <definedName name="Input33">'2 Specifikation'!$F$71</definedName>
    <definedName name="Input34">'2 Specifikation'!$F$72</definedName>
    <definedName name="Input35">'2 Specifikation'!$F$73</definedName>
    <definedName name="Input36">'2 Specifikation'!$F$74</definedName>
    <definedName name="Input37">'2 Specifikation'!$F$75</definedName>
    <definedName name="Input38">'2 Specifikation'!$N$71</definedName>
    <definedName name="Input39">'2 Specifikation'!$W$133</definedName>
    <definedName name="Input4">#REF!</definedName>
    <definedName name="Input40">'2 Specifikation'!$W$141</definedName>
    <definedName name="Input41">'2 Specifikation'!#REF!</definedName>
    <definedName name="Input42">'2 Specifikation'!$B$84</definedName>
    <definedName name="Input43">'2 Specifikation'!#REF!</definedName>
    <definedName name="Input44">'2 Specifikation'!#REF!</definedName>
    <definedName name="Input45">'2 Specifikation'!$K$85</definedName>
    <definedName name="Input46">'2 Specifikation'!$M$85</definedName>
    <definedName name="Input47">'2 Specifikation'!$N$85</definedName>
    <definedName name="Input48">'2 Specifikation'!$O$85</definedName>
    <definedName name="Input49">'2 Specifikation'!$O$87</definedName>
    <definedName name="Input5">#REF!</definedName>
    <definedName name="Input50">'2 Specifikation'!$R$87</definedName>
    <definedName name="Input51">'2 Specifikation'!$F$102</definedName>
    <definedName name="Input52">'2 Specifikation'!#REF!</definedName>
    <definedName name="Input53">'2 Specifikation'!#REF!</definedName>
    <definedName name="Input54">Admin!$B$20</definedName>
    <definedName name="Input55">'2 Specifikation'!$M$109</definedName>
    <definedName name="Input56">'2 Specifikation'!$F$109</definedName>
    <definedName name="Input57">'2 Specifikation'!$L$94</definedName>
    <definedName name="Input58">'2 Specifikation'!$M$94</definedName>
    <definedName name="Input59">'2 Specifikation'!$N$97</definedName>
    <definedName name="Input6">#REF!</definedName>
    <definedName name="Input60">'2 Specifikation'!$L$99</definedName>
    <definedName name="Input61">'2 Specifikation'!$N$99</definedName>
    <definedName name="Input62">'2 Specifikation'!#REF!</definedName>
    <definedName name="Input63">'2 Specifikation'!$R$94</definedName>
    <definedName name="Input64">'2 Specifikation'!$R$97</definedName>
    <definedName name="Input65">'2 Specifikation'!$R$100</definedName>
    <definedName name="Input66">'2 Specifikation'!#REF!</definedName>
    <definedName name="Input67">'2 Specifikation'!$R$109</definedName>
    <definedName name="Input68">'2 Specifikation'!$R$104</definedName>
    <definedName name="Input69">'2 Specifikation'!#REF!</definedName>
    <definedName name="Input7">#REF!</definedName>
    <definedName name="Input70">'2 Specifikation'!$O$170</definedName>
    <definedName name="Input71">'2 Specifikation'!$B$159</definedName>
    <definedName name="Input72">'3 Detaljerad kravspec. '!$I$33</definedName>
    <definedName name="Input73">'3 Detaljerad kravspec. '!$I$52</definedName>
    <definedName name="Input74">'3 Detaljerad kravspec. '!#REF!</definedName>
    <definedName name="Input75">'3 Detaljerad kravspec. '!#REF!</definedName>
    <definedName name="Input76">'3 Detaljerad kravspec. '!$I$96</definedName>
    <definedName name="Input77">'3 Detaljerad kravspec. '!$I$66</definedName>
    <definedName name="Input78">'3 Detaljerad kravspec. '!#REF!</definedName>
    <definedName name="Input79">'2 Specifikation'!#REF!</definedName>
    <definedName name="Input8">#REF!</definedName>
    <definedName name="Input80">'2 Specifikation'!$W$42</definedName>
    <definedName name="Input81">'3 Detaljerad kravspec. '!$Q$103</definedName>
    <definedName name="Input82">'2 Specifikation'!#REF!</definedName>
    <definedName name="Input83">'3 Detaljerad kravspec. '!$K$32</definedName>
    <definedName name="Input84">'3 Detaljerad kravspec. '!$K$52</definedName>
    <definedName name="Input85">'3 Detaljerad kravspec. '!#REF!</definedName>
    <definedName name="Input86">'3 Detaljerad kravspec. '!#REF!</definedName>
    <definedName name="Input87">'3 Detaljerad kravspec. '!$K$96</definedName>
    <definedName name="Input88">'3 Detaljerad kravspec. '!$K$66</definedName>
    <definedName name="Input89">'3 Detaljerad kravspec. '!#REF!</definedName>
    <definedName name="Input9">#REF!</definedName>
    <definedName name="Input90">#REF!</definedName>
    <definedName name="Input91">#REF!</definedName>
    <definedName name="Input92">#REF!</definedName>
    <definedName name="Input93">#REF!</definedName>
    <definedName name="Input94">#REF!</definedName>
    <definedName name="Input95">'2 Specifikation'!$U$69</definedName>
    <definedName name="Input96">'2 Specifikation'!$W$150</definedName>
    <definedName name="Input97">'2 Specifikation'!#REF!</definedName>
    <definedName name="KlkRta">'2 Specifikation'!$F$98</definedName>
    <definedName name="LarmStatus">'2 Specifikation'!$W$3</definedName>
    <definedName name="pkey">SysAdmin!$B$3</definedName>
    <definedName name="RestType">Admin!$H$14</definedName>
    <definedName name="SelectedDelOmr">Admin!$B$5</definedName>
    <definedName name="Tbl_Fordonsklass">Admin!$A$8:$A$15</definedName>
    <definedName name="Tbl_Fordonsklass2">Admin!$A$25:$A$28</definedName>
    <definedName name="TblBilagor">'2 Specifikation'!$B$150:$O$154</definedName>
    <definedName name="TblCo2GrDrivmedel">Admin!$G$8:$H$12</definedName>
    <definedName name="TblDelområden">Admin!$A$2:$A$4</definedName>
    <definedName name="TblDrivmedelkost">'2 Specifikation'!$B$90:$F$94</definedName>
    <definedName name="TblKalkFaktorer">'2 Specifikation'!$B$89:$D$112</definedName>
    <definedName name="TblLeveransTider">'2 Specifikation'!#REF!</definedName>
    <definedName name="TblSpecFunktionTekn">'3 Detaljerad kravspec. '!#REF!</definedName>
    <definedName name="TblSpecKomfort">'3 Detaljerad kravspec. '!$B$74:$I$94</definedName>
    <definedName name="TblSpecMiljö">'3 Detaljerad kravspec. '!$B$40:$I$50</definedName>
    <definedName name="TblSpecMyndSpec">'3 Detaljerad kravspec. '!#REF!</definedName>
    <definedName name="TblSpecServiceGarant">'3 Detaljerad kravspec. '!$B$59:$I$64</definedName>
    <definedName name="TblSpecSäkerhet">'3 Detaljerad kravspec. '!$B$21:$I$30</definedName>
    <definedName name="TblSpecUtrustTbh">'3 Detaljerad kravspec. '!#REF!</definedName>
    <definedName name="TblStationeringsorter">'2 Specifikation'!$B$43:$O$47</definedName>
    <definedName name="TblViktKontroll">Admin!$B$8:$B$15</definedName>
    <definedName name="TillDelVal">SysAdmin!$E$8</definedName>
    <definedName name="UKey">SysAdmin!$B$2</definedName>
    <definedName name="_xlnm.Print_Area" localSheetId="1">'2 Specifikation'!$A$1:$T$183</definedName>
    <definedName name="_xlnm.Print_Area" localSheetId="2">'3 Detaljerad kravspec. '!$A$1:$I$129</definedName>
    <definedName name="_xlnm.Print_Area" localSheetId="3">'4 Avtalstecknande'!$A:$D</definedName>
    <definedName name="_xlnm.Print_Titles" localSheetId="3">'4 Avtalstecknande'!$3:$3</definedName>
    <definedName name="UtvarderingsVal">SysAdmin!$E$9</definedName>
    <definedName name="VerNr">'1 Försättssida'!$A$24</definedName>
    <definedName name="ViktKontroll">Admin!$B$19</definedName>
    <definedName name="ViktKontrollStatus">Admin!$B$20</definedName>
    <definedName name="Wkey">SysAdmin!$B$4</definedName>
    <definedName name="YColor">SysAdmin!$B$5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5" i="54" l="1"/>
  <c r="H14" i="54"/>
  <c r="M14" i="54"/>
  <c r="M15" i="54" s="1"/>
  <c r="L119" i="41" s="1"/>
  <c r="L14" i="54"/>
  <c r="L15" i="54" s="1"/>
  <c r="K14" i="54"/>
  <c r="K15" i="54" s="1"/>
  <c r="J14" i="54"/>
  <c r="B4" i="48"/>
  <c r="R100" i="41"/>
  <c r="M119" i="41" l="1"/>
  <c r="W138" i="41"/>
  <c r="W137" i="41"/>
  <c r="W136" i="41"/>
  <c r="W135" i="41"/>
  <c r="E2" i="56" l="1"/>
  <c r="K179" i="41"/>
  <c r="M124" i="54" l="1"/>
  <c r="L124" i="54"/>
  <c r="K124" i="54"/>
  <c r="J124" i="54"/>
  <c r="M123" i="54"/>
  <c r="L123" i="54"/>
  <c r="K123" i="54"/>
  <c r="J123" i="54"/>
  <c r="M122" i="54"/>
  <c r="L122" i="54"/>
  <c r="K122" i="54"/>
  <c r="J122" i="54"/>
  <c r="M121" i="54"/>
  <c r="L121" i="54"/>
  <c r="K121" i="54"/>
  <c r="J121" i="54"/>
  <c r="M120" i="54"/>
  <c r="L120" i="54"/>
  <c r="K120" i="54"/>
  <c r="J120" i="54"/>
  <c r="M119" i="54"/>
  <c r="L119" i="54"/>
  <c r="K119" i="54"/>
  <c r="J119" i="54"/>
  <c r="I126" i="54"/>
  <c r="I127" i="54" s="1"/>
  <c r="N125" i="41" s="1"/>
  <c r="I129" i="54"/>
  <c r="I130" i="54" s="1"/>
  <c r="F126" i="54"/>
  <c r="H124" i="54"/>
  <c r="H123" i="54"/>
  <c r="H122" i="54"/>
  <c r="H121" i="54"/>
  <c r="H120" i="54"/>
  <c r="H119" i="54"/>
  <c r="I117" i="54"/>
  <c r="J83" i="54"/>
  <c r="K83" i="54"/>
  <c r="L83" i="54"/>
  <c r="M83" i="54"/>
  <c r="J84" i="54"/>
  <c r="K84" i="54"/>
  <c r="L84" i="54"/>
  <c r="M84" i="54"/>
  <c r="J85" i="54"/>
  <c r="K85" i="54"/>
  <c r="L85" i="54"/>
  <c r="M85" i="54"/>
  <c r="J86" i="54"/>
  <c r="K86" i="54"/>
  <c r="L86" i="54"/>
  <c r="M86" i="54"/>
  <c r="J87" i="54"/>
  <c r="K87" i="54"/>
  <c r="L87" i="54"/>
  <c r="M87" i="54"/>
  <c r="J88" i="54"/>
  <c r="K88" i="54"/>
  <c r="L88" i="54"/>
  <c r="M88" i="54"/>
  <c r="J89" i="54"/>
  <c r="K89" i="54"/>
  <c r="L89" i="54"/>
  <c r="M89" i="54"/>
  <c r="J90" i="54"/>
  <c r="K90" i="54"/>
  <c r="L90" i="54"/>
  <c r="M90" i="54"/>
  <c r="J91" i="54"/>
  <c r="K91" i="54"/>
  <c r="L91" i="54"/>
  <c r="M91" i="54"/>
  <c r="J92" i="54"/>
  <c r="K92" i="54"/>
  <c r="L92" i="54"/>
  <c r="M92" i="54"/>
  <c r="J93" i="54"/>
  <c r="K93" i="54"/>
  <c r="L93" i="54"/>
  <c r="M93" i="54"/>
  <c r="H89" i="54"/>
  <c r="H90" i="54"/>
  <c r="H91" i="54"/>
  <c r="H92" i="54"/>
  <c r="H93" i="54"/>
  <c r="H104" i="54"/>
  <c r="H29" i="54"/>
  <c r="H48" i="54"/>
  <c r="H62" i="54"/>
  <c r="H94" i="54"/>
  <c r="H78" i="54"/>
  <c r="H79" i="54"/>
  <c r="H80" i="54"/>
  <c r="H81" i="54"/>
  <c r="H82" i="54"/>
  <c r="H83" i="54"/>
  <c r="H84" i="54"/>
  <c r="H85" i="54"/>
  <c r="H86" i="54"/>
  <c r="H87" i="54"/>
  <c r="H77" i="54"/>
  <c r="I58" i="54"/>
  <c r="I102" i="54"/>
  <c r="I72" i="54"/>
  <c r="I39" i="54"/>
  <c r="I19" i="54"/>
  <c r="K92" i="41"/>
  <c r="D1" i="48"/>
  <c r="B26" i="48"/>
  <c r="B24" i="48"/>
  <c r="J104" i="54"/>
  <c r="J30" i="54"/>
  <c r="J29" i="54"/>
  <c r="J28" i="54"/>
  <c r="J27" i="54"/>
  <c r="J26" i="54"/>
  <c r="J25" i="54"/>
  <c r="J24" i="54"/>
  <c r="J48" i="54"/>
  <c r="M62" i="54"/>
  <c r="L62" i="54"/>
  <c r="K62" i="54"/>
  <c r="J62" i="54"/>
  <c r="J82" i="54"/>
  <c r="J81" i="54"/>
  <c r="J80" i="54"/>
  <c r="J79" i="54"/>
  <c r="J78" i="54"/>
  <c r="J77" i="54"/>
  <c r="M81" i="54"/>
  <c r="L81" i="54"/>
  <c r="K81" i="54"/>
  <c r="M80" i="54"/>
  <c r="L80" i="54"/>
  <c r="K80" i="54"/>
  <c r="M79" i="54"/>
  <c r="L79" i="54"/>
  <c r="K79" i="54"/>
  <c r="M78" i="54"/>
  <c r="L78" i="54"/>
  <c r="K78" i="54"/>
  <c r="M77" i="54"/>
  <c r="L77" i="54"/>
  <c r="K77" i="54"/>
  <c r="M82" i="54"/>
  <c r="L82" i="54"/>
  <c r="K82" i="54"/>
  <c r="M46" i="54"/>
  <c r="L46" i="54"/>
  <c r="K46" i="54"/>
  <c r="J46" i="54"/>
  <c r="H46" i="54"/>
  <c r="M45" i="54"/>
  <c r="L45" i="54"/>
  <c r="K45" i="54"/>
  <c r="J45" i="54"/>
  <c r="H45" i="54"/>
  <c r="M44" i="54"/>
  <c r="L44" i="54"/>
  <c r="K44" i="54"/>
  <c r="J44" i="54"/>
  <c r="H44" i="54"/>
  <c r="M43" i="54"/>
  <c r="L43" i="54"/>
  <c r="K43" i="54"/>
  <c r="J43" i="54"/>
  <c r="H43" i="54"/>
  <c r="M42" i="54"/>
  <c r="L42" i="54"/>
  <c r="K42" i="54"/>
  <c r="J42" i="54"/>
  <c r="H42" i="54"/>
  <c r="M27" i="54"/>
  <c r="L27" i="54"/>
  <c r="K27" i="54"/>
  <c r="H27" i="54"/>
  <c r="M26" i="54"/>
  <c r="L26" i="54"/>
  <c r="K26" i="54"/>
  <c r="H26" i="54"/>
  <c r="M25" i="54"/>
  <c r="L25" i="54"/>
  <c r="K25" i="54"/>
  <c r="H25" i="54"/>
  <c r="M24" i="54"/>
  <c r="L24" i="54"/>
  <c r="K24" i="54"/>
  <c r="H24" i="54"/>
  <c r="M23" i="54"/>
  <c r="L23" i="54"/>
  <c r="K23" i="54"/>
  <c r="J23" i="54"/>
  <c r="H23" i="54"/>
  <c r="M48" i="54"/>
  <c r="L48" i="54"/>
  <c r="K48" i="54"/>
  <c r="M29" i="54"/>
  <c r="L29" i="54"/>
  <c r="K29" i="54"/>
  <c r="G94" i="41"/>
  <c r="G93" i="41"/>
  <c r="G92" i="41"/>
  <c r="G90" i="41"/>
  <c r="G91" i="41"/>
  <c r="B17" i="55"/>
  <c r="B19" i="55" s="1"/>
  <c r="B20" i="55" s="1"/>
  <c r="Q106" i="41"/>
  <c r="R85" i="41"/>
  <c r="R87" i="41" s="1"/>
  <c r="R91" i="41"/>
  <c r="B18" i="55"/>
  <c r="V71" i="41"/>
  <c r="Q72" i="41" s="1"/>
  <c r="V72" i="41"/>
  <c r="V73" i="41"/>
  <c r="V74" i="41"/>
  <c r="V75" i="41"/>
  <c r="I1" i="54"/>
  <c r="I111" i="54"/>
  <c r="I112" i="54" s="1"/>
  <c r="N124" i="41" s="1"/>
  <c r="F111" i="54"/>
  <c r="W154" i="41"/>
  <c r="W153" i="41"/>
  <c r="W152" i="41"/>
  <c r="W151" i="41"/>
  <c r="O94" i="41"/>
  <c r="R94" i="41" s="1"/>
  <c r="R1" i="41"/>
  <c r="B5" i="55"/>
  <c r="X154" i="41"/>
  <c r="X153" i="41"/>
  <c r="X152" i="41"/>
  <c r="X151" i="41"/>
  <c r="W47" i="41"/>
  <c r="K108" i="54"/>
  <c r="M104" i="54"/>
  <c r="L104" i="54"/>
  <c r="K104" i="54"/>
  <c r="M109" i="54"/>
  <c r="L109" i="54"/>
  <c r="K109" i="54"/>
  <c r="M108" i="54"/>
  <c r="L108" i="54"/>
  <c r="M107" i="54"/>
  <c r="L107" i="54"/>
  <c r="K107" i="54"/>
  <c r="M106" i="54"/>
  <c r="L106" i="54"/>
  <c r="K106" i="54"/>
  <c r="M105" i="54"/>
  <c r="L105" i="54"/>
  <c r="K105" i="54"/>
  <c r="M64" i="54"/>
  <c r="L64" i="54"/>
  <c r="K64" i="54"/>
  <c r="M63" i="54"/>
  <c r="L63" i="54"/>
  <c r="K63" i="54"/>
  <c r="M61" i="54"/>
  <c r="L61" i="54"/>
  <c r="K61" i="54"/>
  <c r="M60" i="54"/>
  <c r="L60" i="54"/>
  <c r="K60" i="54"/>
  <c r="M94" i="54"/>
  <c r="L94" i="54"/>
  <c r="K94" i="54"/>
  <c r="M76" i="54"/>
  <c r="L76" i="54"/>
  <c r="K76" i="54"/>
  <c r="M74" i="54"/>
  <c r="L74" i="54"/>
  <c r="K74" i="54"/>
  <c r="M30" i="54"/>
  <c r="L30" i="54"/>
  <c r="K30" i="54"/>
  <c r="M28" i="54"/>
  <c r="L28" i="54"/>
  <c r="K28" i="54"/>
  <c r="M22" i="54"/>
  <c r="L22" i="54"/>
  <c r="K22" i="54"/>
  <c r="M21" i="54"/>
  <c r="L21" i="54"/>
  <c r="K21" i="54"/>
  <c r="M50" i="54"/>
  <c r="L50" i="54"/>
  <c r="K50" i="54"/>
  <c r="M49" i="54"/>
  <c r="L49" i="54"/>
  <c r="K49" i="54"/>
  <c r="M47" i="54"/>
  <c r="L47" i="54"/>
  <c r="K47" i="54"/>
  <c r="M41" i="54"/>
  <c r="L41" i="54"/>
  <c r="K41" i="54"/>
  <c r="J108" i="54"/>
  <c r="H108" i="54"/>
  <c r="J107" i="54"/>
  <c r="H107" i="54"/>
  <c r="J109" i="54"/>
  <c r="H109" i="54"/>
  <c r="J106" i="54"/>
  <c r="H106" i="54"/>
  <c r="J105" i="54"/>
  <c r="H105" i="54"/>
  <c r="I66" i="54"/>
  <c r="I67" i="54" s="1"/>
  <c r="N123" i="41" s="1"/>
  <c r="F66" i="54"/>
  <c r="I96" i="54"/>
  <c r="I97" i="54" s="1"/>
  <c r="N122" i="41" s="1"/>
  <c r="F96" i="54"/>
  <c r="I32" i="54"/>
  <c r="I52" i="54"/>
  <c r="I53" i="54" s="1"/>
  <c r="N121" i="41" s="1"/>
  <c r="F52" i="54"/>
  <c r="F32" i="54"/>
  <c r="S109" i="41"/>
  <c r="N94" i="41"/>
  <c r="N109" i="41"/>
  <c r="R109" i="41" s="1"/>
  <c r="B109" i="41"/>
  <c r="H21" i="54"/>
  <c r="J21" i="54"/>
  <c r="H22" i="54"/>
  <c r="J22" i="54"/>
  <c r="H28" i="54"/>
  <c r="H30" i="54"/>
  <c r="H41" i="54"/>
  <c r="J41" i="54"/>
  <c r="H47" i="54"/>
  <c r="J47" i="54"/>
  <c r="H49" i="54"/>
  <c r="J49" i="54"/>
  <c r="H50" i="54"/>
  <c r="J50" i="54"/>
  <c r="H74" i="54"/>
  <c r="J74" i="54"/>
  <c r="H76" i="54"/>
  <c r="J76" i="54"/>
  <c r="H88" i="54"/>
  <c r="J94" i="54"/>
  <c r="H60" i="54"/>
  <c r="J60" i="54"/>
  <c r="H61" i="54"/>
  <c r="J61" i="54"/>
  <c r="H63" i="54"/>
  <c r="J63" i="54"/>
  <c r="H64" i="54"/>
  <c r="J64" i="54"/>
  <c r="U71" i="41"/>
  <c r="U72" i="41"/>
  <c r="U73" i="41"/>
  <c r="U74" i="41"/>
  <c r="U75" i="41"/>
  <c r="W134" i="41"/>
  <c r="X134" i="41"/>
  <c r="X135" i="41"/>
  <c r="X136" i="41"/>
  <c r="X137" i="41"/>
  <c r="X138" i="41"/>
  <c r="W142" i="41"/>
  <c r="X142" i="41"/>
  <c r="W143" i="41"/>
  <c r="X143" i="41"/>
  <c r="W144" i="41"/>
  <c r="X144" i="41"/>
  <c r="W145" i="41"/>
  <c r="X145" i="41"/>
  <c r="W146" i="41"/>
  <c r="X146" i="41"/>
  <c r="W43" i="41"/>
  <c r="X43" i="41"/>
  <c r="W44" i="41"/>
  <c r="X44" i="41"/>
  <c r="W45" i="41"/>
  <c r="X45" i="41"/>
  <c r="W46" i="41"/>
  <c r="X46" i="41"/>
  <c r="X47" i="41"/>
  <c r="R97" i="41"/>
  <c r="I33" i="54" l="1"/>
  <c r="N120" i="41" s="1"/>
  <c r="M126" i="54"/>
  <c r="L125" i="41" s="1"/>
  <c r="M125" i="41" s="1"/>
  <c r="K126" i="54"/>
  <c r="L126" i="54"/>
  <c r="K66" i="54"/>
  <c r="K96" i="54"/>
  <c r="L66" i="54"/>
  <c r="M66" i="54"/>
  <c r="L123" i="41" s="1"/>
  <c r="M123" i="41" s="1"/>
  <c r="W70" i="41"/>
  <c r="X133" i="41"/>
  <c r="U69" i="41"/>
  <c r="U70" i="41"/>
  <c r="X42" i="41"/>
  <c r="X141" i="41"/>
  <c r="W42" i="41"/>
  <c r="W150" i="41"/>
  <c r="W141" i="41"/>
  <c r="M111" i="54"/>
  <c r="L124" i="41" s="1"/>
  <c r="M124" i="41" s="1"/>
  <c r="W124" i="41" s="1"/>
  <c r="K52" i="54"/>
  <c r="E8" i="54"/>
  <c r="K111" i="54"/>
  <c r="L96" i="54"/>
  <c r="X150" i="41"/>
  <c r="V69" i="41"/>
  <c r="Q71" i="41" s="1"/>
  <c r="W133" i="41"/>
  <c r="K32" i="54"/>
  <c r="L111" i="54"/>
  <c r="L52" i="54"/>
  <c r="M32" i="54"/>
  <c r="L120" i="41" s="1"/>
  <c r="M52" i="54"/>
  <c r="L121" i="41" s="1"/>
  <c r="M96" i="54"/>
  <c r="L122" i="41" s="1"/>
  <c r="M122" i="41" s="1"/>
  <c r="R104" i="41"/>
  <c r="R106" i="41" s="1"/>
  <c r="R111" i="41" s="1"/>
  <c r="N119" i="41" s="1"/>
  <c r="L32" i="54"/>
  <c r="C131" i="54"/>
  <c r="M120" i="41" l="1"/>
  <c r="W120" i="41" s="1"/>
  <c r="W125" i="41"/>
  <c r="L9" i="54"/>
  <c r="W123" i="41"/>
  <c r="K9" i="54"/>
  <c r="C130" i="54"/>
  <c r="K130" i="54"/>
  <c r="H8" i="54" s="1"/>
  <c r="M121" i="41"/>
  <c r="W121" i="41" s="1"/>
  <c r="W69" i="41"/>
  <c r="K50" i="41" s="1"/>
  <c r="W122" i="41"/>
  <c r="M9" i="54"/>
  <c r="N126" i="41"/>
  <c r="N128" i="41" s="1"/>
  <c r="K164" i="41" l="1"/>
  <c r="W118" i="41"/>
  <c r="W162" i="41" s="1"/>
  <c r="K161" i="41" s="1"/>
</calcChain>
</file>

<file path=xl/sharedStrings.xml><?xml version="1.0" encoding="utf-8"?>
<sst xmlns="http://schemas.openxmlformats.org/spreadsheetml/2006/main" count="437" uniqueCount="260">
  <si>
    <t>Avropssvarets giltighetstid</t>
  </si>
  <si>
    <t>Kontaktperson</t>
  </si>
  <si>
    <t>Telefon</t>
  </si>
  <si>
    <t>E-post</t>
  </si>
  <si>
    <t>Postnummer</t>
  </si>
  <si>
    <t>Ort</t>
  </si>
  <si>
    <t>Summa kriterievikt:</t>
  </si>
  <si>
    <t>Avropsblankett</t>
  </si>
  <si>
    <t>Avdelning, enhet etc</t>
  </si>
  <si>
    <t>Organisationsnummer</t>
  </si>
  <si>
    <t>Postadress</t>
  </si>
  <si>
    <t>Underskrift</t>
  </si>
  <si>
    <t>Ort, datum</t>
  </si>
  <si>
    <t>Avropande organisation</t>
  </si>
  <si>
    <t>Övrig information</t>
  </si>
  <si>
    <t>Enhet</t>
  </si>
  <si>
    <t>Leverantören</t>
  </si>
  <si>
    <t>Obs att tidsfristen måste vara skälig med hänsyn till avropets karaktär.</t>
  </si>
  <si>
    <t>Sista datum för frågor</t>
  </si>
  <si>
    <t>Namn, befattning (behörig företrädare för leverantören)</t>
  </si>
  <si>
    <t>Avropsförfrågan - förnyad konkurrens</t>
  </si>
  <si>
    <t>Leveransadress/er</t>
  </si>
  <si>
    <t>Bilagor:</t>
  </si>
  <si>
    <t>Myndighet/Organisation</t>
  </si>
  <si>
    <t xml:space="preserve">från statliga ramavtal inom området </t>
  </si>
  <si>
    <t>Poäng</t>
  </si>
  <si>
    <t>Kravuppfyllnad</t>
  </si>
  <si>
    <t>Svar</t>
  </si>
  <si>
    <t>Kravet accepteras?</t>
  </si>
  <si>
    <t>Bilagan medföljer anbudet</t>
  </si>
  <si>
    <t>Drivmedel</t>
  </si>
  <si>
    <t>Inget krav</t>
  </si>
  <si>
    <t>Bensin</t>
  </si>
  <si>
    <t>Diesel</t>
  </si>
  <si>
    <t>Gas</t>
  </si>
  <si>
    <t>Etanol</t>
  </si>
  <si>
    <t>Pris/st
Netto</t>
  </si>
  <si>
    <t>Antal mil/år</t>
  </si>
  <si>
    <t>Pris/enhet</t>
  </si>
  <si>
    <t>Kalkylränta</t>
  </si>
  <si>
    <t>Detaljerad kravspecifikation</t>
  </si>
  <si>
    <t>Mottagare för E-faktura</t>
  </si>
  <si>
    <t>Uppgifter om Ramavtalsleverantören</t>
  </si>
  <si>
    <t>I de fall leverantören lämnar avropssvar med flera drivmedelalternativ (om detta tillåts) skall en blankett per alternativ skickas in</t>
  </si>
  <si>
    <t>El/Elhybrid</t>
  </si>
  <si>
    <t>Stationeringsort/er</t>
  </si>
  <si>
    <t>Ange ev.  krav på bilagor tex intyg från leverantören</t>
  </si>
  <si>
    <t>Kalkylpris</t>
  </si>
  <si>
    <t>Ev skattesubvention</t>
  </si>
  <si>
    <t>Ramavtalsleverantörens namn</t>
  </si>
  <si>
    <t>Leverantörens avropssvar</t>
  </si>
  <si>
    <t>Drivmedel för offererat fordon</t>
  </si>
  <si>
    <t>Krav på fordon</t>
  </si>
  <si>
    <t xml:space="preserve">Specifika fordonskrav </t>
  </si>
  <si>
    <t>Fakturaadress/er</t>
  </si>
  <si>
    <t>Org.nr.</t>
  </si>
  <si>
    <t>Driftkostn.</t>
  </si>
  <si>
    <t xml:space="preserve"> </t>
  </si>
  <si>
    <t>Fordonsskatt</t>
  </si>
  <si>
    <t>Servicekostnad
exkl moms/år</t>
  </si>
  <si>
    <t>UKey</t>
  </si>
  <si>
    <t>pkey</t>
  </si>
  <si>
    <t>Wkey</t>
  </si>
  <si>
    <t>YColor</t>
  </si>
  <si>
    <t>Typ av krav</t>
  </si>
  <si>
    <t>Poängvärde
(vid börkrav)</t>
  </si>
  <si>
    <t>Kontraktets omfattning</t>
  </si>
  <si>
    <t>Sista datum för svar på frågor</t>
  </si>
  <si>
    <t>Antal fordon</t>
  </si>
  <si>
    <t>Ska-krav finns</t>
  </si>
  <si>
    <t>finns</t>
  </si>
  <si>
    <t>Myndighet/Organisation (namn)</t>
  </si>
  <si>
    <t>Fakturaref.</t>
  </si>
  <si>
    <t>Ange övriga specifika förutsättningar (tex ev budgetrestriktioner), förhållanden eller önskemål som kan vara viktiga för leverantören</t>
  </si>
  <si>
    <r>
      <rPr>
        <b/>
        <sz val="8.1999999999999993"/>
        <rFont val="Arial"/>
        <family val="2"/>
      </rPr>
      <t xml:space="preserve">Instruktion till avropande organisation: </t>
    </r>
    <r>
      <rPr>
        <sz val="9"/>
        <rFont val="Arial"/>
        <family val="2"/>
      </rPr>
      <t xml:space="preserve">
Gulmarkerade rutor fylls i av avropare innan avropsförfrågan skickas.</t>
    </r>
  </si>
  <si>
    <t>Sista dag för avropssvar</t>
  </si>
  <si>
    <t>Nya miljöbilsregler för 2013</t>
  </si>
  <si>
    <r>
      <t xml:space="preserve">Säkerhet
</t>
    </r>
    <r>
      <rPr>
        <sz val="9.3000000000000007"/>
        <rFont val="Arial"/>
        <family val="2"/>
      </rPr>
      <t>0-70%</t>
    </r>
  </si>
  <si>
    <r>
      <rPr>
        <b/>
        <sz val="8.65"/>
        <rFont val="Arial"/>
        <family val="2"/>
      </rPr>
      <t>Miljö</t>
    </r>
    <r>
      <rPr>
        <sz val="9.3000000000000007"/>
        <rFont val="Arial"/>
        <family val="2"/>
      </rPr>
      <t xml:space="preserve">
0-70%</t>
    </r>
  </si>
  <si>
    <r>
      <t>Funktion</t>
    </r>
    <r>
      <rPr>
        <sz val="9.3000000000000007"/>
        <rFont val="Arial"/>
        <family val="2"/>
      </rPr>
      <t xml:space="preserve">
0-70%</t>
    </r>
  </si>
  <si>
    <r>
      <t xml:space="preserve">Garantier
</t>
    </r>
    <r>
      <rPr>
        <sz val="9.3000000000000007"/>
        <rFont val="Arial"/>
        <family val="2"/>
      </rPr>
      <t>0-70%</t>
    </r>
  </si>
  <si>
    <r>
      <t xml:space="preserve">Leveranstid
</t>
    </r>
    <r>
      <rPr>
        <sz val="9.3000000000000007"/>
        <rFont val="Arial"/>
        <family val="2"/>
      </rPr>
      <t>0-70%</t>
    </r>
  </si>
  <si>
    <t>%</t>
  </si>
  <si>
    <t>Alt 2, Leverantören anger ett garanterat återköpsvärde efter användningsperiodens slut.</t>
  </si>
  <si>
    <r>
      <t>Restvärde, värde vid användningsperiodens slut</t>
    </r>
    <r>
      <rPr>
        <b/>
        <vertAlign val="superscript"/>
        <sz val="9.1"/>
        <rFont val="Arial"/>
        <family val="2"/>
      </rPr>
      <t>1</t>
    </r>
  </si>
  <si>
    <t>Summa årlig kostnad:</t>
  </si>
  <si>
    <t xml:space="preserve">1. Garanterat återköpsvärde vid normal användning och normalt slitage. Ev avdrag för skador eller övermil kan komma att påverka återköpsvärdet.
</t>
  </si>
  <si>
    <t>Restvärde, värde vid användningsperiodens slut</t>
  </si>
  <si>
    <t>Av leverantören garanterat  (1)</t>
  </si>
  <si>
    <t>Utvärderingskostnad</t>
  </si>
  <si>
    <t>2. Säkerhet</t>
  </si>
  <si>
    <t>3. Miljö</t>
  </si>
  <si>
    <t>5. Garantier</t>
  </si>
  <si>
    <t xml:space="preserve">Max poäng: </t>
  </si>
  <si>
    <t xml:space="preserve">Erhållna poäng: </t>
  </si>
  <si>
    <t>Beräknat kostnadsavdrag för uppfyllda kriterier</t>
  </si>
  <si>
    <t>Ska-krav uppfyllt</t>
  </si>
  <si>
    <t>Bör krav finns</t>
  </si>
  <si>
    <t>Ska-krav</t>
  </si>
  <si>
    <t>1. LCC kostnad el ovan</t>
  </si>
  <si>
    <t>Sammanställning - kravuppfyllnad och utvärderingskostnad</t>
  </si>
  <si>
    <t>Ska.krav</t>
  </si>
  <si>
    <t>Uppfyllt</t>
  </si>
  <si>
    <t>A: Personbil med tjänstevikt upp till 1200 kg.</t>
  </si>
  <si>
    <t>B: Personbil med tjänstevikt mellan 1201 - 1450 kg.</t>
  </si>
  <si>
    <t>C: Personbil med tjänstevikt mellan 1451 - 1600 kg.</t>
  </si>
  <si>
    <t>D: Personbil med tjänstevikt från 1601 kg eller mer.</t>
  </si>
  <si>
    <t>E: Minibussar med minst 6 passagerarplatser utöver förarplatsen.</t>
  </si>
  <si>
    <t>F: Lätt lastbil med flak eller chassi med eller utan påbyggnad.</t>
  </si>
  <si>
    <t>G: Pick-up med 4WD och förhöjd markfrigång.</t>
  </si>
  <si>
    <t>H: Lätta lastbilar med skåp.</t>
  </si>
  <si>
    <t>Delområden</t>
  </si>
  <si>
    <t>Personbilar (fordonsklass A-D)</t>
  </si>
  <si>
    <t>Förmånsbilar (fordonsklass A-D)</t>
  </si>
  <si>
    <t>Transportfordon (fordonsklass E-H)</t>
  </si>
  <si>
    <t>Avropssvar</t>
  </si>
  <si>
    <r>
      <rPr>
        <b/>
        <i/>
        <sz val="10"/>
        <rFont val="Arial"/>
        <family val="2"/>
      </rPr>
      <t>Instruktion till leverantör:</t>
    </r>
    <r>
      <rPr>
        <i/>
        <sz val="10"/>
        <color indexed="10"/>
        <rFont val="Arial"/>
        <family val="2"/>
      </rPr>
      <t xml:space="preserve">
</t>
    </r>
    <r>
      <rPr>
        <i/>
        <sz val="10"/>
        <rFont val="Arial"/>
        <family val="2"/>
      </rPr>
      <t>Blåmarkerade rutor fylls i av leverantören.
Läs och kontrollera obligatoriska krav.
Returnera blanketten med e-post till avropande organisation (oavsett Ja eller Nej).</t>
    </r>
  </si>
  <si>
    <t>Uppgifter om avropande organisation</t>
  </si>
  <si>
    <t>E-Post</t>
  </si>
  <si>
    <t>Ref/diarie -num för avropet</t>
  </si>
  <si>
    <t>Ev. kundnummer</t>
  </si>
  <si>
    <t>Ramavtalsnummer</t>
  </si>
  <si>
    <t>Offertnummer el likn för detta avropssvar</t>
  </si>
  <si>
    <t>Avropssvar lämnas Ja/Nej</t>
  </si>
  <si>
    <t>Om Nej, motivering
(Information ska även skickas till statens inköpscentral)</t>
  </si>
  <si>
    <t>Information om avropet t ex syfte och omfattning</t>
  </si>
  <si>
    <t>Uppgifter om underleverantör/återförsäljare (om aktuellt)</t>
  </si>
  <si>
    <t>E-post för frågor (om annan än ovan)</t>
  </si>
  <si>
    <t>Leverans</t>
  </si>
  <si>
    <t>RestType</t>
  </si>
  <si>
    <t>Fordonsklass A-D</t>
  </si>
  <si>
    <t>Fordonsklass E-H</t>
  </si>
  <si>
    <t>Kontrakt</t>
  </si>
  <si>
    <t>Leveransens omfattning och villkor framgår av Kontraktet med tillhörande bilagor samt Ramavtalet. Om handlingarna innehåller motstridiga uppgifter ska handlingarna gälla i nedan nämnd ordning om inte omständigheterna uppenbarligen föranleder annat.</t>
  </si>
  <si>
    <t>Innehåller leverantörens avropssvar uppgifter som inte efterfrågats i avropsblanketten är dessa uppgifter giltiga endast om en skriftlig överenskommelse träffas särskilt angående detta. Hänvisning till leverantörens egna allmänna villkor eller motsvarande är endast giltiga om en särskild överenskommelse avseende detta tecknas.</t>
  </si>
  <si>
    <t>Specifika Kontraktsvillkor (alternativt enl separat bilaga)</t>
  </si>
  <si>
    <r>
      <t xml:space="preserve">Underskriften avser ett kontraktstecknande. Efter undertecknande av bägge parter utgör denna blankett tillsammans med </t>
    </r>
    <r>
      <rPr>
        <i/>
        <sz val="10"/>
        <rFont val="Arial"/>
        <family val="2"/>
      </rPr>
      <t>ramavtalets generella och specifika avtalsvillkor</t>
    </r>
    <r>
      <rPr>
        <sz val="10"/>
        <rFont val="Arial"/>
        <family val="2"/>
      </rPr>
      <t xml:space="preserve"> enligt ovan ett kontrakt mellan parterna.
</t>
    </r>
    <r>
      <rPr>
        <b/>
        <sz val="10"/>
        <rFont val="Arial"/>
        <family val="2"/>
      </rPr>
      <t>Detta kontrakt har upprättats i två exemplar varav parterna tagit var sitt.</t>
    </r>
  </si>
  <si>
    <t>Namn, befattning 
(behörig företrädare för avropande organisation)</t>
  </si>
  <si>
    <t>Namn, befattning 
(behörig företrädare för leverantören)</t>
  </si>
  <si>
    <t>Eventuella bilagor till kontraktet</t>
  </si>
  <si>
    <r>
      <t xml:space="preserve">Instruktion till avropande organisation: 
Spara ned blanketten på din dator.
</t>
    </r>
    <r>
      <rPr>
        <i/>
        <sz val="10"/>
        <rFont val="Arial"/>
        <family val="2"/>
      </rPr>
      <t>Gulmarkerade rutor fylls i av avropare innan blanketten skickas.
Blanketten skickas med e-post till antagna leverantörer inom aktuellt avropsområde.
Se vidare "Vägledning vid avrop".</t>
    </r>
  </si>
  <si>
    <t>Kontraktets längd: antal månader</t>
  </si>
  <si>
    <t>Förlägningsoption:
Antal månader</t>
  </si>
  <si>
    <t>Planerat startdatum för kontraktet</t>
  </si>
  <si>
    <t>El</t>
  </si>
  <si>
    <t>Beräkning av LCC-kostnad</t>
  </si>
  <si>
    <t>Offererat fordon</t>
  </si>
  <si>
    <t>Alt 1, Avropande org. uppskattar ett restvärde efter användningsperiodens slut.</t>
  </si>
  <si>
    <t>Underhållskostnad 
Genomsnittlig kost./år för basservice enligt tillverkarens garantivillkor och utförd på stationeringsort.</t>
  </si>
  <si>
    <t>Årlig körsträcka</t>
  </si>
  <si>
    <t xml:space="preserve">Ange  de olika leveransadresserna för fordonen. </t>
  </si>
  <si>
    <t xml:space="preserve">Ange  de olika fakturaadresserna för fordonen om annan än avropande organisations postadress. </t>
  </si>
  <si>
    <t xml:space="preserve">Ange  de olika stationeringsorterna för avropade fordon. </t>
  </si>
  <si>
    <t xml:space="preserve">Total LCC-kostnad/fordon för angivet antal år (nuvärdesberäknat): </t>
  </si>
  <si>
    <t>Restvärdets nuvärde</t>
  </si>
  <si>
    <t>Rabatt</t>
  </si>
  <si>
    <t>Grundfordon
(endast info)</t>
  </si>
  <si>
    <t>Fabriksmont. Utrustning
(endast info)</t>
  </si>
  <si>
    <t>Pris/fordon</t>
  </si>
  <si>
    <t xml:space="preserve">Totalt: </t>
  </si>
  <si>
    <t>Följande fordonsklasser kan offereras</t>
  </si>
  <si>
    <t>Om ja, fyll i specifika krav på blad 3 Detaljerad kravspec.</t>
  </si>
  <si>
    <t>Antal användningsår</t>
  </si>
  <si>
    <t>Kalkylfaktorer LCC, drivmedel</t>
  </si>
  <si>
    <r>
      <t xml:space="preserve">Anskaffningspris exkl moms </t>
    </r>
    <r>
      <rPr>
        <b/>
        <u/>
        <sz val="9.1"/>
        <rFont val="Arial"/>
        <family val="2"/>
      </rPr>
      <t>per fordon</t>
    </r>
    <r>
      <rPr>
        <b/>
        <sz val="10"/>
        <rFont val="Arial"/>
        <family val="2"/>
      </rPr>
      <t xml:space="preserve"> men med volymrabatt baserat på offererat antal fordon</t>
    </r>
  </si>
  <si>
    <t>Driftkostnad / fordon och år</t>
  </si>
  <si>
    <t>Drivmedelskostnad / fordon och år</t>
  </si>
  <si>
    <t>Leverantör / Återförsäljare</t>
  </si>
  <si>
    <t>Accepterade drivmedel</t>
  </si>
  <si>
    <t>Offererade drivmedel</t>
  </si>
  <si>
    <t>Drivmedel 1</t>
  </si>
  <si>
    <t>Drivmedel 2</t>
  </si>
  <si>
    <t>Förbruk.
/mil</t>
  </si>
  <si>
    <t xml:space="preserve">Transport från ovan samt blad 3 Detaljerad kravspec. </t>
  </si>
  <si>
    <t>Specifikation av krav (t.ex. krav på alkolås, högre Euro NCAP poäng)</t>
  </si>
  <si>
    <t>Specifikation av krav (t.ex. minst antal års nybilsgaranti / rostskyddsgaranti / vagnskadegaranti)</t>
  </si>
  <si>
    <t>a. Tilldelningskriterie LCC kostnad</t>
  </si>
  <si>
    <r>
      <t xml:space="preserve">LCC kostnad
</t>
    </r>
    <r>
      <rPr>
        <sz val="9.3000000000000007"/>
        <rFont val="Arial"/>
        <family val="2"/>
      </rPr>
      <t>30-100%</t>
    </r>
  </si>
  <si>
    <t>Fylls i på blad 3 Detaljerad kravspec.</t>
  </si>
  <si>
    <t>Följande drivmedel får erbjudas
(avser drivmedel 1 och 2)</t>
  </si>
  <si>
    <t>Specifikation av krav (t.ex. fordonsklass, dragförmåga släp, markfrigång, 4WD)</t>
  </si>
  <si>
    <t>Ange viktning i %</t>
  </si>
  <si>
    <r>
      <t xml:space="preserve">Instruktion till leverantör:
</t>
    </r>
    <r>
      <rPr>
        <sz val="8.3000000000000007"/>
        <rFont val="Arial"/>
        <family val="2"/>
      </rPr>
      <t>Blåmarkerade rutor fylls i av leverantören.
Läs och kontrollera obligatoriska krav
Observera att priser anges i LCC-kalkyl på flik 2. Specifikation</t>
    </r>
  </si>
  <si>
    <t>4. Teknik och funktioner</t>
  </si>
  <si>
    <t>6. Levereranstid</t>
  </si>
  <si>
    <t>Avropande organisations specifika beskrivning av området</t>
  </si>
  <si>
    <t>Stationeringsort</t>
  </si>
  <si>
    <t>Specifikation av krav (t.ex. leverans senast x antal veckor efter beställning)</t>
  </si>
  <si>
    <t xml:space="preserve">Summa poäng för området: </t>
  </si>
  <si>
    <t>Alternativa avropssvar accepteras (Ja/Nej)</t>
  </si>
  <si>
    <t>Avtalsspärr efter tilldelning kommer att iakttas (Ja/Nej)</t>
  </si>
  <si>
    <t>7. Serviceställen</t>
  </si>
  <si>
    <t>b. Kravområde Säkerhet</t>
  </si>
  <si>
    <t>c. Kravområde Miljö</t>
  </si>
  <si>
    <t>d. Kravområde Garantier</t>
  </si>
  <si>
    <t>e. Kravområde Teknik och funktioner</t>
  </si>
  <si>
    <t>f. Kravområde Leveranstid</t>
  </si>
  <si>
    <r>
      <t xml:space="preserve">Serviceställen
</t>
    </r>
    <r>
      <rPr>
        <sz val="9.3000000000000007"/>
        <rFont val="Arial"/>
        <family val="2"/>
      </rPr>
      <t>0-70%</t>
    </r>
  </si>
  <si>
    <t>Bilagor från avropande organisation (kontraktshandlingar framgår av flik 3)</t>
  </si>
  <si>
    <t>Bilagor från leverantören</t>
  </si>
  <si>
    <t>Specificera ev. bilagor som medföljer denna avropsförfrågan</t>
  </si>
  <si>
    <t>Specificera ev. bilagor som medföljer detta avropssvar</t>
  </si>
  <si>
    <t xml:space="preserve">Leverantören har lämnat begärda prisuppgifter som gäller för offererade varor och tjänster enligt ställda krav samt accepterar i övrigt kraven i avropsförfrågan och är införstådd med att samtliga lämnade uppgifter i avropssvaret är bindande
</t>
  </si>
  <si>
    <t>LockStatus</t>
  </si>
  <si>
    <t>Förvaltning21</t>
  </si>
  <si>
    <t>RGB</t>
  </si>
  <si>
    <t>255, 255, 153</t>
  </si>
  <si>
    <t>204, 255, 255</t>
  </si>
  <si>
    <t>150, 150, 150</t>
  </si>
  <si>
    <t>204, 255, 204</t>
  </si>
  <si>
    <t>250, 191, 143</t>
  </si>
  <si>
    <t>Adminläge! Klicka här för att låsa vita celler.</t>
  </si>
  <si>
    <t>Avroppsblanketten är nu upplåst, klicka här för att låsa avropsblanketten.</t>
  </si>
  <si>
    <t>Avroppsblanketten är nu låst, klicka här för att låsa upp avropsblanketten.</t>
  </si>
  <si>
    <t>Grund för tilldelning av kontrakt &amp; Utvärderingsmodell</t>
  </si>
  <si>
    <t>Återköpsvärde, %</t>
  </si>
  <si>
    <t>AltFALSE</t>
  </si>
  <si>
    <t>Förnyad kontroll av leverantörskrav (ESPD)</t>
  </si>
  <si>
    <t>Leverantörskrav (ESPD) - Ramavtalsleverantörens intygande</t>
  </si>
  <si>
    <t>Av 15 kap. 1 samt 4 §§ LOU framgår att ramavtalsleverantören ska lämna en ny egenförsäkran samt att en ny kontroll av kvalificeringskrav och uteslutningsgrunder ska genomföras vid avrop genom förnyad konkurrensutsättning. Kammarkollegiet ansvarar för denna kontrollskyldighet genom att löpande genomföra leverantörsprövning under hela ramavtalsperioden. 
Kontrollskyldigheten bör också hanteras så att ramavtalsleverantören i sitt avropssvar bekräftar att i ramavtalsupphandlingen lämnad egenförsäkran fortfarande är korrekt, samt att ingivna bevis fortfarande är aktuella. Avropande myndighet kan själv begära in ett eller flera bevis enligt punkten 2 till höger.</t>
  </si>
  <si>
    <t>Genom att lämna avropssvar, bekräftar ramavtalsleverantören följande:
1.	Att i ramavtalsupphandlingen lämnad egenförsäkran fortfarande är korrekt.
2.	Att i ramavtalsupphandlingen ingivna bevis, såsom Sanningsförsäkran avseende uteslutningsgrunder (gällande leverantören och ev. åberopade företag) fortfarande aktuella.
3.	Att ramavtalsleverantören har säkerställt att ev. åberopade företag inte omfattas av någon uteslutningsgrund.
Med "åberopat företag" avses specifikt en underleverantör som har åberopats i ramavtalsupphandlingen för att uppfylla krav på ekonomisk, teknisk och yrkesmässig kapacitet”.</t>
  </si>
  <si>
    <t>Fordonsskatt år 1</t>
  </si>
  <si>
    <t>Fordonsskatt / fordon och år i genomsnitt</t>
  </si>
  <si>
    <t>Fordonsskatt år 2</t>
  </si>
  <si>
    <t>Fordonsskatt år 3</t>
  </si>
  <si>
    <t>Fordonsskatt år 4-</t>
  </si>
  <si>
    <t xml:space="preserve">Avropsförfrågan </t>
  </si>
  <si>
    <t>Specifikation av krav (t.ex. krav på lägsta CO2-utsläpp)</t>
  </si>
  <si>
    <t xml:space="preserve">Summa utvärderingskostnad för avropet (Utvärderas): </t>
  </si>
  <si>
    <t xml:space="preserve">Summa utvärderingskostnad per fordon: </t>
  </si>
  <si>
    <t>23.3-3052-2023</t>
  </si>
  <si>
    <t>A: Personbil med längd upp till 4100 mm</t>
  </si>
  <si>
    <t>D: Personbil med längd från 4801 mm eller längre</t>
  </si>
  <si>
    <t>g. Kravområde Service</t>
  </si>
  <si>
    <t>kWh</t>
  </si>
  <si>
    <t>liter</t>
  </si>
  <si>
    <t>kg</t>
  </si>
  <si>
    <t>Servicekostnad / fordon och år</t>
  </si>
  <si>
    <t>Avropande fordon ska omfattas av serviceavtal (Ja/Nej)</t>
  </si>
  <si>
    <t>1. Skriftliga ändringar och tillägg till Kontrakt med bilagor</t>
  </si>
  <si>
    <t>2. Kontrakt med bilagor, inkl. Allmänna villkor</t>
  </si>
  <si>
    <t>3. Skriftliga ändringar och tillägg till Avropsförfrågan med bilagor</t>
  </si>
  <si>
    <t>4. Avropsförfrågan med bilagor</t>
  </si>
  <si>
    <t>5. Skriftliga ändringar och tillägg till Ramavtalsleverantörens Avropssvar med bilagor inklusive av Avropsberättigad godkända rättelser, kompletteringar och förtydliganden.</t>
  </si>
  <si>
    <t>6. Ramavtalsleverantörens Avropssvar med bilagor.</t>
  </si>
  <si>
    <t>B: Personbil med längd mellan 4101-4400 mm</t>
  </si>
  <si>
    <t>C: Personbil med längd mellan 4401-4800 mm</t>
  </si>
  <si>
    <t>Tjänstefordon 2024</t>
  </si>
  <si>
    <t>Observera att tilldelning ska ske senast:</t>
  </si>
  <si>
    <t>E: Lätt lastbil med flak eller chassi.</t>
  </si>
  <si>
    <t>F: Pick-up med 4WD och förhöjd markfrigång.</t>
  </si>
  <si>
    <t>G: Skåpbilar med enkel- eller dubbelhytt.</t>
  </si>
  <si>
    <t>H: Minibussar med minst 6 passagerarplatser utöver förarplatsen. (Femsitsigt fordon som har två uppfällbara enklare säten räknas inte som minibuss.)</t>
  </si>
  <si>
    <t>Specifika krav enl detaljerad kravspecifikation (Ja/Nej)</t>
  </si>
  <si>
    <t>Ev. leasingkostnad / månad för batteri (endast el)</t>
  </si>
  <si>
    <t>Pris - Specifikation av krav (t.ex. pristak, max antal prisbasbelopp) Endast ska-krav på pris</t>
  </si>
  <si>
    <t>Specifikation av krav (t.ex. närhet till serviceställe och servicemoment) Endast ska-krav på servicemoment</t>
  </si>
  <si>
    <t>Version 3.0</t>
  </si>
  <si>
    <r>
      <t xml:space="preserve">OBS! Spara </t>
    </r>
    <r>
      <rPr>
        <b/>
        <i/>
        <u/>
        <sz val="10"/>
        <rFont val="Arial"/>
        <family val="2"/>
      </rPr>
      <t>inte</t>
    </r>
    <r>
      <rPr>
        <b/>
        <i/>
        <sz val="10"/>
        <rFont val="Arial"/>
        <family val="2"/>
      </rPr>
      <t xml:space="preserve"> blanketten i PDF-format. Då kan inte leverantörerna fylla i den. </t>
    </r>
  </si>
  <si>
    <t>Se vägledningen punkt 3.2.1 för instruktion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</si>
</sst>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r&quot;_-;\-* #,##0.00\ &quot;kr&quot;_-;_-* &quot;-&quot;??\ &quot;kr&quot;_-;_-@_-"/>
    <numFmt numFmtId="164" formatCode="_-* #,##0.00\ _k_r_-;\-* #,##0.00\ _k_r_-;_-* &quot;-&quot;??\ _k_r_-;_-@_-"/>
    <numFmt numFmtId="165" formatCode="_-* #,##0\ _k_r_-;\-* #,##0\ _k_r_-;_-* &quot;-&quot;??\ _k_r_-;_-@_-"/>
    <numFmt numFmtId="166" formatCode="#,##0_ ;\-#,##0\ "/>
    <numFmt numFmtId="167" formatCode="0.0%"/>
    <numFmt numFmtId="168" formatCode="&quot;Ramavtalsupphandlingens diarienr: &quot;@&quot;  (referensnummer)&quot;"/>
    <numFmt numFmtId="169" formatCode="#,###"/>
    <numFmt numFmtId="170" formatCode="#,##0;\-#,##0;"/>
    <numFmt numFmtId="171" formatCode="0_K_R"/>
  </numFmts>
  <fonts count="66">
    <font>
      <sz val="10"/>
      <name val="Arial"/>
    </font>
    <font>
      <sz val="8"/>
      <name val="Arial"/>
      <family val="2"/>
    </font>
    <font>
      <sz val="10"/>
      <name val="Times New Roman"/>
      <family val="1"/>
    </font>
    <font>
      <sz val="10"/>
      <name val="Arial"/>
      <family val="2"/>
    </font>
    <font>
      <sz val="9"/>
      <name val="Arial"/>
      <family val="2"/>
    </font>
    <font>
      <b/>
      <sz val="10"/>
      <name val="Arial"/>
      <family val="2"/>
    </font>
    <font>
      <b/>
      <sz val="14"/>
      <name val="Arial"/>
      <family val="2"/>
    </font>
    <font>
      <sz val="10"/>
      <name val="Arial"/>
      <family val="2"/>
    </font>
    <font>
      <b/>
      <sz val="12"/>
      <name val="Arial"/>
      <family val="2"/>
    </font>
    <font>
      <sz val="12"/>
      <name val="Arial"/>
      <family val="2"/>
    </font>
    <font>
      <b/>
      <sz val="11"/>
      <color indexed="52"/>
      <name val="Calibri"/>
      <family val="2"/>
    </font>
    <font>
      <sz val="11"/>
      <color indexed="17"/>
      <name val="Calibri"/>
      <family val="2"/>
    </font>
    <font>
      <sz val="11"/>
      <color indexed="62"/>
      <name val="Calibri"/>
      <family val="2"/>
    </font>
    <font>
      <sz val="11"/>
      <color indexed="60"/>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20"/>
      <name val="Arial"/>
      <family val="2"/>
    </font>
    <font>
      <b/>
      <sz val="36"/>
      <name val="Arial"/>
      <family val="2"/>
    </font>
    <font>
      <b/>
      <sz val="20"/>
      <name val="Arial"/>
      <family val="2"/>
    </font>
    <font>
      <sz val="14"/>
      <name val="Arial"/>
      <family val="2"/>
    </font>
    <font>
      <sz val="10"/>
      <color indexed="10"/>
      <name val="Arial"/>
      <family val="2"/>
    </font>
    <font>
      <b/>
      <sz val="16"/>
      <name val="Arial"/>
      <family val="2"/>
    </font>
    <font>
      <sz val="10"/>
      <name val="Arial"/>
      <family val="2"/>
    </font>
    <font>
      <sz val="11"/>
      <color indexed="8"/>
      <name val="Arial"/>
      <family val="2"/>
    </font>
    <font>
      <sz val="10"/>
      <name val="Arial"/>
      <family val="2"/>
    </font>
    <font>
      <b/>
      <sz val="11"/>
      <name val="Arial"/>
      <family val="2"/>
    </font>
    <font>
      <sz val="10"/>
      <name val="Segoe UI"/>
      <family val="2"/>
    </font>
    <font>
      <sz val="10"/>
      <color indexed="10"/>
      <name val="Arial"/>
      <family val="2"/>
    </font>
    <font>
      <b/>
      <sz val="10"/>
      <color indexed="10"/>
      <name val="Arial"/>
      <family val="2"/>
    </font>
    <font>
      <sz val="11"/>
      <color indexed="8"/>
      <name val="Arial"/>
      <family val="2"/>
    </font>
    <font>
      <sz val="10"/>
      <color indexed="8"/>
      <name val="Arial"/>
      <family val="2"/>
    </font>
    <font>
      <b/>
      <sz val="11"/>
      <color indexed="8"/>
      <name val="Arial"/>
      <family val="2"/>
    </font>
    <font>
      <sz val="11"/>
      <color indexed="10"/>
      <name val="Arial"/>
      <family val="2"/>
    </font>
    <font>
      <sz val="8"/>
      <name val="Arial"/>
      <family val="2"/>
    </font>
    <font>
      <i/>
      <sz val="10"/>
      <name val="Arial"/>
      <family val="2"/>
    </font>
    <font>
      <b/>
      <sz val="8.1999999999999993"/>
      <name val="Arial"/>
      <family val="2"/>
    </font>
    <font>
      <b/>
      <sz val="9.1"/>
      <name val="Arial"/>
      <family val="2"/>
    </font>
    <font>
      <sz val="8.3000000000000007"/>
      <name val="Arial"/>
      <family val="2"/>
    </font>
    <font>
      <sz val="10"/>
      <color indexed="10"/>
      <name val="Arial"/>
      <family val="2"/>
    </font>
    <font>
      <b/>
      <sz val="10"/>
      <color indexed="10"/>
      <name val="Arial"/>
      <family val="2"/>
    </font>
    <font>
      <sz val="11"/>
      <color indexed="10"/>
      <name val="Arial"/>
      <family val="2"/>
    </font>
    <font>
      <b/>
      <sz val="17"/>
      <color indexed="8"/>
      <name val="Arial"/>
      <family val="2"/>
    </font>
    <font>
      <sz val="12"/>
      <color indexed="8"/>
      <name val="Times New Roman"/>
      <family val="1"/>
    </font>
    <font>
      <sz val="10"/>
      <color indexed="17"/>
      <name val="Arial"/>
      <family val="2"/>
    </font>
    <font>
      <b/>
      <sz val="11"/>
      <color indexed="10"/>
      <name val="Arial"/>
      <family val="2"/>
    </font>
    <font>
      <sz val="9.3000000000000007"/>
      <name val="Arial"/>
      <family val="2"/>
    </font>
    <font>
      <b/>
      <sz val="8.65"/>
      <name val="Arial"/>
      <family val="2"/>
    </font>
    <font>
      <b/>
      <vertAlign val="superscript"/>
      <sz val="9.1"/>
      <name val="Arial"/>
      <family val="2"/>
    </font>
    <font>
      <sz val="10"/>
      <name val="Arial"/>
      <family val="2"/>
    </font>
    <font>
      <sz val="11"/>
      <name val="Arial"/>
      <family val="2"/>
    </font>
    <font>
      <b/>
      <i/>
      <sz val="10"/>
      <name val="Arial"/>
      <family val="2"/>
    </font>
    <font>
      <i/>
      <sz val="10"/>
      <color indexed="10"/>
      <name val="Arial"/>
      <family val="2"/>
    </font>
    <font>
      <b/>
      <u/>
      <sz val="9.1"/>
      <name val="Arial"/>
      <family val="2"/>
    </font>
    <font>
      <sz val="11"/>
      <color theme="1"/>
      <name val="Calibri"/>
      <family val="2"/>
      <scheme val="minor"/>
    </font>
    <font>
      <sz val="11"/>
      <color rgb="FF000000"/>
      <name val="CenturySchoolbook"/>
    </font>
    <font>
      <sz val="10"/>
      <color rgb="FFFF0000"/>
      <name val="Arial"/>
      <family val="2"/>
    </font>
    <font>
      <sz val="10"/>
      <color rgb="FF00B050"/>
      <name val="Arial"/>
      <family val="2"/>
    </font>
    <font>
      <b/>
      <sz val="10"/>
      <color rgb="FFFF0000"/>
      <name val="Arial"/>
      <family val="2"/>
    </font>
    <font>
      <b/>
      <sz val="10"/>
      <color rgb="FF00B050"/>
      <name val="Arial"/>
      <family val="2"/>
    </font>
    <font>
      <b/>
      <sz val="12"/>
      <color rgb="FFFF0000"/>
      <name val="Arial"/>
      <family val="2"/>
    </font>
    <font>
      <sz val="11"/>
      <color rgb="FFFF0000"/>
      <name val="Arial"/>
      <family val="2"/>
    </font>
    <font>
      <sz val="8"/>
      <color rgb="FFFF0000"/>
      <name val="Arial"/>
      <family val="2"/>
    </font>
    <font>
      <b/>
      <sz val="11"/>
      <color rgb="FFFF0000"/>
      <name val="Arial"/>
      <family val="2"/>
    </font>
    <font>
      <b/>
      <i/>
      <u/>
      <sz val="10"/>
      <name val="Arial"/>
      <family val="2"/>
    </font>
  </fonts>
  <fills count="21">
    <fill>
      <patternFill patternType="none"/>
    </fill>
    <fill>
      <patternFill patternType="gray125"/>
    </fill>
    <fill>
      <patternFill patternType="solid">
        <fgColor indexed="42"/>
      </patternFill>
    </fill>
    <fill>
      <patternFill patternType="solid">
        <fgColor indexed="47"/>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3"/>
      </patternFill>
    </fill>
    <fill>
      <patternFill patternType="solid">
        <fgColor indexed="9"/>
        <bgColor indexed="64"/>
      </patternFill>
    </fill>
    <fill>
      <patternFill patternType="solid">
        <fgColor rgb="FFCCFFFF"/>
        <bgColor indexed="64"/>
      </patternFill>
    </fill>
    <fill>
      <patternFill patternType="solid">
        <fgColor rgb="FFCCFFCC"/>
        <bgColor indexed="64"/>
      </patternFill>
    </fill>
    <fill>
      <patternFill patternType="solid">
        <fgColor rgb="FFFFFF99"/>
        <bgColor rgb="FFFFFF99"/>
      </patternFill>
    </fill>
    <fill>
      <patternFill patternType="solid">
        <fgColor theme="0" tint="-0.14999847407452621"/>
        <bgColor indexed="64"/>
      </patternFill>
    </fill>
    <fill>
      <patternFill patternType="solid">
        <fgColor rgb="FFFFFF99"/>
        <bgColor indexed="64"/>
      </patternFill>
    </fill>
    <fill>
      <patternFill patternType="solid">
        <fgColor theme="0"/>
        <bgColor rgb="FFFFFF99"/>
      </patternFill>
    </fill>
    <fill>
      <patternFill patternType="solid">
        <fgColor theme="0"/>
        <bgColor indexed="64"/>
      </patternFill>
    </fill>
    <fill>
      <patternFill patternType="solid">
        <fgColor rgb="FFCCFFFF"/>
        <bgColor rgb="FFFFFF99"/>
      </patternFill>
    </fill>
    <fill>
      <patternFill patternType="solid">
        <fgColor indexed="52"/>
        <bgColor indexed="64"/>
      </patternFill>
    </fill>
    <fill>
      <patternFill patternType="solid">
        <fgColor theme="0" tint="-0.34998626667073579"/>
        <bgColor indexed="64"/>
      </patternFill>
    </fill>
  </fills>
  <borders count="7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style="thin">
        <color indexed="55"/>
      </right>
      <top style="thin">
        <color indexed="55"/>
      </top>
      <bottom/>
      <diagonal/>
    </border>
    <border>
      <left/>
      <right style="thin">
        <color indexed="55"/>
      </right>
      <top style="thin">
        <color indexed="55"/>
      </top>
      <bottom/>
      <diagonal/>
    </border>
    <border>
      <left/>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indexed="55"/>
      </left>
      <right style="thin">
        <color indexed="55"/>
      </right>
      <top/>
      <bottom/>
      <diagonal/>
    </border>
    <border>
      <left style="thin">
        <color indexed="55"/>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55"/>
      </bottom>
      <diagonal/>
    </border>
    <border>
      <left style="medium">
        <color indexed="64"/>
      </left>
      <right style="thin">
        <color indexed="55"/>
      </right>
      <top style="thin">
        <color indexed="55"/>
      </top>
      <bottom style="thin">
        <color indexed="55"/>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55"/>
      </right>
      <top style="thin">
        <color indexed="55"/>
      </top>
      <bottom style="thin">
        <color indexed="55"/>
      </bottom>
      <diagonal/>
    </border>
    <border>
      <left/>
      <right/>
      <top style="thin">
        <color indexed="55"/>
      </top>
      <bottom/>
      <diagonal/>
    </border>
    <border>
      <left/>
      <right style="thin">
        <color indexed="55"/>
      </right>
      <top/>
      <bottom style="thin">
        <color indexed="55"/>
      </bottom>
      <diagonal/>
    </border>
    <border>
      <left style="thin">
        <color indexed="55"/>
      </left>
      <right/>
      <top style="thin">
        <color indexed="55"/>
      </top>
      <bottom/>
      <diagonal/>
    </border>
    <border>
      <left style="thin">
        <color indexed="55"/>
      </left>
      <right/>
      <top/>
      <bottom style="thin">
        <color indexed="55"/>
      </bottom>
      <diagonal/>
    </border>
    <border>
      <left/>
      <right style="thin">
        <color indexed="55"/>
      </right>
      <top/>
      <bottom/>
      <diagonal/>
    </border>
    <border>
      <left style="medium">
        <color indexed="64"/>
      </left>
      <right/>
      <top style="thin">
        <color indexed="55"/>
      </top>
      <bottom style="thin">
        <color indexed="55"/>
      </bottom>
      <diagonal/>
    </border>
    <border>
      <left style="medium">
        <color indexed="64"/>
      </left>
      <right/>
      <top style="thin">
        <color indexed="55"/>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969696"/>
      </left>
      <right style="thin">
        <color rgb="FF969696"/>
      </right>
      <top style="thin">
        <color rgb="FF969696"/>
      </top>
      <bottom style="thin">
        <color rgb="FF969696"/>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style="thin">
        <color rgb="FF969696"/>
      </left>
      <right/>
      <top style="thin">
        <color rgb="FF969696"/>
      </top>
      <bottom/>
      <diagonal/>
    </border>
    <border>
      <left/>
      <right/>
      <top style="thin">
        <color rgb="FF969696"/>
      </top>
      <bottom/>
      <diagonal/>
    </border>
    <border>
      <left/>
      <right style="thin">
        <color rgb="FF969696"/>
      </right>
      <top style="thin">
        <color rgb="FF969696"/>
      </top>
      <bottom/>
      <diagonal/>
    </border>
    <border>
      <left style="thin">
        <color rgb="FF969696"/>
      </left>
      <right/>
      <top/>
      <bottom style="thin">
        <color rgb="FF969696"/>
      </bottom>
      <diagonal/>
    </border>
    <border>
      <left/>
      <right/>
      <top/>
      <bottom style="thin">
        <color rgb="FF969696"/>
      </bottom>
      <diagonal/>
    </border>
    <border>
      <left/>
      <right style="thin">
        <color rgb="FF969696"/>
      </right>
      <top/>
      <bottom style="thin">
        <color rgb="FF969696"/>
      </bottom>
      <diagonal/>
    </border>
    <border>
      <left style="thin">
        <color rgb="FF969696"/>
      </left>
      <right style="thin">
        <color rgb="FF969696"/>
      </right>
      <top style="thin">
        <color rgb="FF969696"/>
      </top>
      <bottom/>
      <diagonal/>
    </border>
    <border>
      <left style="thin">
        <color rgb="FF969696"/>
      </left>
      <right/>
      <top/>
      <bottom/>
      <diagonal/>
    </border>
    <border>
      <left/>
      <right style="thin">
        <color rgb="FF969696"/>
      </right>
      <top/>
      <bottom/>
      <diagonal/>
    </border>
    <border>
      <left style="medium">
        <color indexed="64"/>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indexed="64"/>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indexed="55"/>
      </right>
      <top style="thin">
        <color rgb="FF969696"/>
      </top>
      <bottom style="thin">
        <color rgb="FF969696"/>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s>
  <cellStyleXfs count="30">
    <xf numFmtId="0" fontId="0" fillId="0" borderId="0"/>
    <xf numFmtId="0" fontId="3" fillId="4" borderId="1" applyNumberFormat="0" applyFont="0" applyAlignment="0" applyProtection="0"/>
    <xf numFmtId="0" fontId="10" fillId="5" borderId="2" applyNumberFormat="0" applyAlignment="0" applyProtection="0"/>
    <xf numFmtId="0" fontId="11" fillId="2" borderId="0" applyNumberFormat="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3" fillId="6" borderId="34" applyNumberFormat="0">
      <alignment vertical="top" wrapText="1"/>
      <protection locked="0"/>
    </xf>
    <xf numFmtId="0" fontId="12" fillId="3" borderId="2" applyNumberFormat="0" applyAlignment="0" applyProtection="0"/>
    <xf numFmtId="0" fontId="3" fillId="11" borderId="0" applyNumberFormat="0" applyFont="0" applyBorder="0" applyAlignment="0" applyProtection="0"/>
    <xf numFmtId="170" fontId="3" fillId="12" borderId="0" applyNumberFormat="0" applyFont="0" applyBorder="0" applyAlignment="0" applyProtection="0"/>
    <xf numFmtId="0" fontId="3" fillId="13" borderId="0" applyNumberFormat="0" applyFont="0" applyBorder="0" applyAlignment="0" applyProtection="0"/>
    <xf numFmtId="0" fontId="3" fillId="0" borderId="35" applyNumberFormat="0" applyFont="0" applyFill="0" applyAlignment="0" applyProtection="0"/>
    <xf numFmtId="0" fontId="1" fillId="0" borderId="34">
      <alignment vertical="top" wrapText="1"/>
    </xf>
    <xf numFmtId="0" fontId="13" fillId="9" borderId="0" applyNumberFormat="0" applyBorder="0" applyAlignment="0" applyProtection="0"/>
    <xf numFmtId="0" fontId="7" fillId="0" borderId="0"/>
    <xf numFmtId="0" fontId="3" fillId="0" borderId="0"/>
    <xf numFmtId="0" fontId="3" fillId="0" borderId="0"/>
    <xf numFmtId="0" fontId="55" fillId="0" borderId="0"/>
    <xf numFmtId="9" fontId="3" fillId="0" borderId="0" applyFont="0" applyFill="0" applyBorder="0" applyAlignment="0" applyProtection="0"/>
    <xf numFmtId="166" fontId="3" fillId="14" borderId="34"/>
    <xf numFmtId="166" fontId="3" fillId="6" borderId="34">
      <protection locked="0"/>
    </xf>
    <xf numFmtId="9" fontId="7" fillId="0" borderId="0" applyFont="0" applyFill="0" applyBorder="0" applyAlignment="0" applyProtection="0"/>
    <xf numFmtId="0" fontId="14" fillId="0" borderId="0" applyNumberFormat="0" applyFill="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164" fontId="7" fillId="0" borderId="0" applyFont="0" applyFill="0" applyBorder="0" applyAlignment="0" applyProtection="0"/>
    <xf numFmtId="164" fontId="3"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cellStyleXfs>
  <cellXfs count="565">
    <xf numFmtId="0" fontId="0" fillId="0" borderId="0" xfId="0"/>
    <xf numFmtId="0" fontId="3" fillId="0" borderId="0" xfId="0" applyFont="1"/>
    <xf numFmtId="0" fontId="3" fillId="0" borderId="0" xfId="0" applyFont="1" applyAlignment="1">
      <alignment vertical="center"/>
    </xf>
    <xf numFmtId="3" fontId="24" fillId="7" borderId="7" xfId="26" applyNumberFormat="1" applyFont="1" applyFill="1" applyBorder="1" applyAlignment="1" applyProtection="1">
      <alignment vertical="center"/>
      <protection locked="0"/>
    </xf>
    <xf numFmtId="9" fontId="24" fillId="7" borderId="7" xfId="21" applyFont="1" applyFill="1" applyBorder="1" applyAlignment="1" applyProtection="1">
      <alignment vertical="center"/>
      <protection locked="0"/>
    </xf>
    <xf numFmtId="166" fontId="26" fillId="6" borderId="7" xfId="26" applyNumberFormat="1" applyFont="1" applyFill="1" applyBorder="1" applyAlignment="1" applyProtection="1">
      <alignment vertical="center"/>
      <protection locked="0"/>
    </xf>
    <xf numFmtId="0" fontId="5" fillId="0" borderId="0" xfId="0" applyFont="1"/>
    <xf numFmtId="0" fontId="32" fillId="0" borderId="8" xfId="17" applyFont="1" applyBorder="1" applyAlignment="1">
      <alignment vertical="center"/>
    </xf>
    <xf numFmtId="4" fontId="24" fillId="7" borderId="7" xfId="26" applyNumberFormat="1" applyFont="1" applyFill="1" applyBorder="1" applyAlignment="1" applyProtection="1">
      <alignment vertical="center"/>
      <protection locked="0"/>
    </xf>
    <xf numFmtId="3" fontId="24" fillId="7" borderId="7" xfId="26" applyNumberFormat="1" applyFont="1" applyFill="1" applyBorder="1" applyAlignment="1" applyProtection="1">
      <alignment horizontal="center" vertical="center"/>
      <protection locked="0"/>
    </xf>
    <xf numFmtId="0" fontId="31" fillId="6" borderId="3" xfId="17" applyFont="1" applyFill="1" applyBorder="1" applyAlignment="1" applyProtection="1">
      <alignment vertical="top" wrapText="1"/>
      <protection locked="0"/>
    </xf>
    <xf numFmtId="0" fontId="31" fillId="6" borderId="3" xfId="17" applyFont="1" applyFill="1" applyBorder="1" applyAlignment="1" applyProtection="1">
      <alignment vertical="center" wrapText="1"/>
      <protection locked="0"/>
    </xf>
    <xf numFmtId="0" fontId="31" fillId="6" borderId="3" xfId="17" applyFont="1" applyFill="1" applyBorder="1" applyAlignment="1" applyProtection="1">
      <alignment vertical="center"/>
      <protection locked="0"/>
    </xf>
    <xf numFmtId="0" fontId="3" fillId="0" borderId="0" xfId="0" applyFont="1" applyProtection="1">
      <protection locked="0"/>
    </xf>
    <xf numFmtId="2" fontId="3" fillId="6" borderId="3" xfId="0" applyNumberFormat="1" applyFont="1" applyFill="1" applyBorder="1" applyProtection="1">
      <protection locked="0"/>
    </xf>
    <xf numFmtId="0" fontId="18" fillId="0" borderId="0" xfId="0" applyFont="1" applyAlignment="1">
      <alignment horizontal="center"/>
    </xf>
    <xf numFmtId="0" fontId="18" fillId="0" borderId="0" xfId="16" applyFont="1" applyAlignment="1">
      <alignment horizontal="center"/>
    </xf>
    <xf numFmtId="0" fontId="19" fillId="0" borderId="0" xfId="0" applyFont="1" applyAlignment="1">
      <alignment horizontal="center"/>
    </xf>
    <xf numFmtId="0" fontId="3" fillId="0" borderId="0" xfId="0" applyFont="1" applyAlignment="1">
      <alignment horizontal="right"/>
    </xf>
    <xf numFmtId="0" fontId="23" fillId="0" borderId="0" xfId="0" applyFont="1" applyAlignment="1">
      <alignment horizontal="left" wrapText="1"/>
    </xf>
    <xf numFmtId="0" fontId="6" fillId="0" borderId="0" xfId="0" applyFont="1"/>
    <xf numFmtId="0" fontId="3" fillId="0" borderId="0" xfId="0" applyFont="1" applyAlignment="1">
      <alignment horizontal="left" vertical="top" wrapText="1"/>
    </xf>
    <xf numFmtId="0" fontId="2" fillId="0" borderId="0" xfId="0" applyFont="1"/>
    <xf numFmtId="0" fontId="1" fillId="0" borderId="0" xfId="0" applyFont="1"/>
    <xf numFmtId="0" fontId="0" fillId="0" borderId="3" xfId="0" applyBorder="1"/>
    <xf numFmtId="4" fontId="24" fillId="0" borderId="7" xfId="21" applyNumberFormat="1" applyFont="1" applyFill="1" applyBorder="1" applyAlignment="1" applyProtection="1">
      <alignment horizontal="center" vertical="center"/>
    </xf>
    <xf numFmtId="4" fontId="24" fillId="0" borderId="7" xfId="21" applyNumberFormat="1" applyFont="1" applyFill="1" applyBorder="1" applyAlignment="1" applyProtection="1">
      <alignment vertical="center"/>
    </xf>
    <xf numFmtId="4" fontId="24" fillId="0" borderId="0" xfId="21" applyNumberFormat="1" applyFont="1" applyFill="1" applyBorder="1" applyAlignment="1" applyProtection="1">
      <alignment vertical="center"/>
    </xf>
    <xf numFmtId="9" fontId="24" fillId="0" borderId="0" xfId="21" applyFont="1" applyFill="1" applyBorder="1" applyAlignment="1" applyProtection="1">
      <alignment vertical="center"/>
    </xf>
    <xf numFmtId="0" fontId="21" fillId="0" borderId="0" xfId="0" applyFont="1" applyAlignment="1">
      <alignment horizontal="left"/>
    </xf>
    <xf numFmtId="0" fontId="18" fillId="0" borderId="0" xfId="0" applyFont="1"/>
    <xf numFmtId="0" fontId="3" fillId="7" borderId="0" xfId="0" applyFont="1" applyFill="1"/>
    <xf numFmtId="0" fontId="6" fillId="0" borderId="0" xfId="0" applyFont="1" applyAlignment="1">
      <alignment wrapText="1"/>
    </xf>
    <xf numFmtId="0" fontId="3" fillId="0" borderId="0" xfId="0" applyFont="1" applyAlignment="1">
      <alignment horizontal="center"/>
    </xf>
    <xf numFmtId="0" fontId="45" fillId="0" borderId="0" xfId="0" applyFont="1"/>
    <xf numFmtId="0" fontId="0" fillId="0" borderId="8" xfId="0" applyBorder="1" applyAlignment="1">
      <alignment vertical="center"/>
    </xf>
    <xf numFmtId="0" fontId="3" fillId="0" borderId="8" xfId="0" applyFont="1" applyBorder="1"/>
    <xf numFmtId="9" fontId="26" fillId="6" borderId="7" xfId="21" applyFont="1" applyFill="1" applyBorder="1" applyAlignment="1" applyProtection="1">
      <alignment vertical="center"/>
      <protection locked="0"/>
    </xf>
    <xf numFmtId="10" fontId="50" fillId="15" borderId="3" xfId="21" applyNumberFormat="1" applyFont="1" applyFill="1" applyBorder="1" applyAlignment="1" applyProtection="1">
      <alignment vertical="center"/>
      <protection locked="0"/>
    </xf>
    <xf numFmtId="0" fontId="51" fillId="0" borderId="0" xfId="0" applyFont="1" applyAlignment="1">
      <alignment horizontal="left" vertical="center" indent="4"/>
    </xf>
    <xf numFmtId="0" fontId="56" fillId="0" borderId="0" xfId="0" applyFont="1"/>
    <xf numFmtId="0" fontId="36" fillId="0" borderId="0" xfId="8" applyNumberFormat="1" applyFont="1" applyFill="1" applyBorder="1" applyAlignment="1" applyProtection="1">
      <alignment horizontal="left" vertical="top"/>
    </xf>
    <xf numFmtId="0" fontId="58" fillId="0" borderId="0" xfId="0" applyFont="1"/>
    <xf numFmtId="0" fontId="8" fillId="0" borderId="0" xfId="0" applyFont="1" applyAlignment="1">
      <alignment vertical="center" wrapText="1"/>
    </xf>
    <xf numFmtId="0" fontId="44" fillId="0" borderId="0" xfId="0" applyFont="1" applyAlignment="1">
      <alignment horizontal="left" vertical="center" indent="1"/>
    </xf>
    <xf numFmtId="0" fontId="43" fillId="0" borderId="0" xfId="0" applyFont="1" applyAlignment="1">
      <alignment horizontal="left" vertical="center" indent="4"/>
    </xf>
    <xf numFmtId="0" fontId="44" fillId="0" borderId="0" xfId="0" applyFont="1" applyAlignment="1">
      <alignment vertical="center"/>
    </xf>
    <xf numFmtId="0" fontId="8" fillId="0" borderId="11" xfId="0" applyFont="1" applyBorder="1" applyAlignment="1">
      <alignment vertical="center" wrapText="1"/>
    </xf>
    <xf numFmtId="169" fontId="3" fillId="11" borderId="9" xfId="8" applyNumberFormat="1" applyFont="1" applyBorder="1" applyAlignment="1" applyProtection="1">
      <alignment wrapText="1"/>
      <protection locked="0"/>
    </xf>
    <xf numFmtId="0" fontId="1" fillId="0" borderId="14" xfId="0" applyFont="1" applyBorder="1" applyAlignment="1">
      <alignment wrapText="1"/>
    </xf>
    <xf numFmtId="170" fontId="3" fillId="11" borderId="7" xfId="8" applyNumberFormat="1" applyFont="1" applyBorder="1" applyAlignment="1" applyProtection="1">
      <alignment vertical="center" wrapText="1"/>
      <protection locked="0"/>
    </xf>
    <xf numFmtId="0" fontId="0" fillId="0" borderId="9" xfId="0" applyBorder="1" applyAlignment="1">
      <alignment wrapText="1"/>
    </xf>
    <xf numFmtId="49" fontId="3" fillId="13" borderId="7" xfId="10" applyNumberFormat="1" applyFont="1" applyBorder="1" applyAlignment="1" applyProtection="1">
      <alignment vertical="center" wrapText="1"/>
      <protection locked="0"/>
    </xf>
    <xf numFmtId="49" fontId="3" fillId="11" borderId="7" xfId="8" applyNumberFormat="1" applyFont="1" applyBorder="1" applyAlignment="1" applyProtection="1">
      <alignment vertical="center" wrapText="1"/>
      <protection locked="0"/>
    </xf>
    <xf numFmtId="0" fontId="3" fillId="0" borderId="9" xfId="0" applyFont="1" applyBorder="1" applyAlignment="1">
      <alignment wrapText="1"/>
    </xf>
    <xf numFmtId="49" fontId="3" fillId="13" borderId="14" xfId="10" applyNumberFormat="1" applyFont="1" applyBorder="1" applyAlignment="1" applyProtection="1">
      <protection locked="0"/>
    </xf>
    <xf numFmtId="49" fontId="3" fillId="11" borderId="14" xfId="8" applyNumberFormat="1" applyFont="1" applyBorder="1" applyAlignment="1" applyProtection="1">
      <protection locked="0"/>
    </xf>
    <xf numFmtId="49" fontId="3" fillId="13" borderId="7" xfId="10" applyNumberFormat="1" applyFont="1" applyBorder="1" applyAlignment="1" applyProtection="1">
      <protection locked="0"/>
    </xf>
    <xf numFmtId="49" fontId="3" fillId="11" borderId="7" xfId="8" applyNumberFormat="1" applyFont="1" applyBorder="1" applyAlignment="1" applyProtection="1">
      <protection locked="0"/>
    </xf>
    <xf numFmtId="0" fontId="3" fillId="0" borderId="0" xfId="23" applyNumberFormat="1" applyFont="1" applyBorder="1" applyAlignment="1" applyProtection="1">
      <alignment horizontal="left" vertical="top"/>
    </xf>
    <xf numFmtId="0" fontId="3" fillId="11" borderId="3" xfId="8" applyBorder="1" applyAlignment="1" applyProtection="1">
      <alignment horizontal="center" vertical="center" wrapText="1"/>
      <protection locked="0"/>
    </xf>
    <xf numFmtId="37" fontId="3" fillId="8" borderId="3" xfId="28" applyNumberFormat="1" applyFont="1" applyFill="1" applyBorder="1" applyAlignment="1" applyProtection="1">
      <alignment horizontal="right" vertical="center" wrapText="1"/>
    </xf>
    <xf numFmtId="165" fontId="0" fillId="0" borderId="19" xfId="26" applyNumberFormat="1" applyFont="1" applyBorder="1" applyAlignment="1" applyProtection="1">
      <alignment vertical="center"/>
    </xf>
    <xf numFmtId="0" fontId="3" fillId="0" borderId="0" xfId="0" applyFont="1" applyAlignment="1">
      <alignment horizontal="left" vertical="top"/>
    </xf>
    <xf numFmtId="0" fontId="60" fillId="0" borderId="0" xfId="10" applyNumberFormat="1" applyFont="1" applyFill="1" applyBorder="1" applyAlignment="1" applyProtection="1">
      <alignment vertical="top"/>
    </xf>
    <xf numFmtId="0" fontId="16" fillId="0" borderId="0" xfId="24" applyFill="1" applyBorder="1" applyAlignment="1" applyProtection="1">
      <alignment vertical="top" wrapText="1"/>
    </xf>
    <xf numFmtId="0" fontId="15" fillId="0" borderId="0" xfId="23" applyNumberFormat="1" applyFill="1" applyBorder="1" applyAlignment="1" applyProtection="1">
      <alignment vertical="center" wrapText="1"/>
    </xf>
    <xf numFmtId="0" fontId="0" fillId="6" borderId="3" xfId="0" applyFill="1" applyBorder="1" applyAlignment="1" applyProtection="1">
      <alignment horizontal="center" vertical="center"/>
      <protection locked="0"/>
    </xf>
    <xf numFmtId="3" fontId="24" fillId="7" borderId="3" xfId="26" applyNumberFormat="1" applyFont="1" applyFill="1" applyBorder="1" applyAlignment="1" applyProtection="1">
      <alignment vertical="center"/>
      <protection locked="0"/>
    </xf>
    <xf numFmtId="171" fontId="0" fillId="15" borderId="3" xfId="0" applyNumberFormat="1" applyFill="1" applyBorder="1" applyAlignment="1" applyProtection="1">
      <alignment vertical="center"/>
      <protection locked="0"/>
    </xf>
    <xf numFmtId="167" fontId="24" fillId="11" borderId="7" xfId="21" applyNumberFormat="1" applyFont="1" applyFill="1" applyBorder="1" applyAlignment="1" applyProtection="1">
      <alignment horizontal="center" vertical="center"/>
      <protection locked="0"/>
    </xf>
    <xf numFmtId="169" fontId="1" fillId="16" borderId="9" xfId="10" applyNumberFormat="1" applyFont="1" applyFill="1" applyBorder="1" applyAlignment="1" applyProtection="1">
      <alignment wrapText="1"/>
    </xf>
    <xf numFmtId="170" fontId="3" fillId="16" borderId="7" xfId="10" applyNumberFormat="1" applyFont="1" applyFill="1" applyBorder="1" applyAlignment="1" applyProtection="1">
      <alignment vertical="center" wrapText="1"/>
    </xf>
    <xf numFmtId="0" fontId="0" fillId="7" borderId="3" xfId="0" applyFill="1" applyBorder="1" applyAlignment="1" applyProtection="1">
      <alignment vertical="top" wrapText="1"/>
      <protection locked="0"/>
    </xf>
    <xf numFmtId="168" fontId="9" fillId="0" borderId="0" xfId="16" applyNumberFormat="1" applyFont="1" applyAlignment="1">
      <alignment horizontal="center"/>
    </xf>
    <xf numFmtId="0" fontId="3" fillId="0" borderId="0" xfId="0" applyFont="1" applyAlignment="1">
      <alignment vertical="top" wrapText="1"/>
    </xf>
    <xf numFmtId="0" fontId="0" fillId="0" borderId="0" xfId="0" applyProtection="1">
      <protection locked="0"/>
    </xf>
    <xf numFmtId="0" fontId="3" fillId="0" borderId="0" xfId="0" applyFont="1" applyAlignment="1" applyProtection="1">
      <alignment horizontal="right"/>
      <protection locked="0"/>
    </xf>
    <xf numFmtId="0" fontId="3" fillId="0" borderId="64" xfId="0" applyFont="1" applyBorder="1" applyProtection="1">
      <protection locked="0"/>
    </xf>
    <xf numFmtId="0" fontId="3" fillId="0" borderId="65" xfId="0" applyFont="1" applyBorder="1" applyProtection="1">
      <protection locked="0"/>
    </xf>
    <xf numFmtId="0" fontId="3" fillId="15" borderId="0" xfId="0" applyFont="1" applyFill="1" applyProtection="1">
      <protection locked="0"/>
    </xf>
    <xf numFmtId="0" fontId="3" fillId="7" borderId="0" xfId="0" applyFont="1" applyFill="1" applyProtection="1">
      <protection locked="0"/>
    </xf>
    <xf numFmtId="0" fontId="3" fillId="0" borderId="3" xfId="0" applyFont="1" applyBorder="1" applyProtection="1">
      <protection locked="0"/>
    </xf>
    <xf numFmtId="170" fontId="3" fillId="8" borderId="0" xfId="5" applyNumberFormat="1" applyFont="1" applyFill="1" applyProtection="1">
      <protection locked="0"/>
    </xf>
    <xf numFmtId="0" fontId="3" fillId="19" borderId="0" xfId="0" applyFont="1" applyFill="1" applyAlignment="1" applyProtection="1">
      <alignment horizontal="center" vertical="center" wrapText="1"/>
      <protection locked="0"/>
    </xf>
    <xf numFmtId="0" fontId="36" fillId="0" borderId="0" xfId="0" applyFont="1" applyProtection="1">
      <protection locked="0"/>
    </xf>
    <xf numFmtId="0" fontId="0" fillId="15" borderId="21" xfId="0" applyFill="1" applyBorder="1" applyAlignment="1" applyProtection="1">
      <alignment horizontal="left" vertical="center" indent="5"/>
      <protection locked="0"/>
    </xf>
    <xf numFmtId="0" fontId="3" fillId="6" borderId="0" xfId="0" applyFont="1" applyFill="1" applyProtection="1">
      <protection locked="0"/>
    </xf>
    <xf numFmtId="0" fontId="25" fillId="6" borderId="3" xfId="17" applyFont="1" applyFill="1" applyBorder="1" applyAlignment="1" applyProtection="1">
      <alignment vertical="center"/>
      <protection locked="0"/>
    </xf>
    <xf numFmtId="0" fontId="3" fillId="0" borderId="0" xfId="0" applyFont="1" applyAlignment="1">
      <alignment vertical="top"/>
    </xf>
    <xf numFmtId="0" fontId="59" fillId="0" borderId="0" xfId="0" applyFont="1" applyAlignment="1">
      <alignment vertical="top" wrapText="1"/>
    </xf>
    <xf numFmtId="0" fontId="5" fillId="0" borderId="0" xfId="0" applyFont="1" applyAlignment="1">
      <alignment vertical="top"/>
    </xf>
    <xf numFmtId="0" fontId="5" fillId="0" borderId="11" xfId="0" applyFont="1" applyBorder="1" applyAlignment="1">
      <alignment vertical="top"/>
    </xf>
    <xf numFmtId="0" fontId="3" fillId="10" borderId="0" xfId="0" applyFont="1" applyFill="1" applyAlignment="1">
      <alignment vertical="center"/>
    </xf>
    <xf numFmtId="0" fontId="58" fillId="0" borderId="0" xfId="0" applyFont="1" applyAlignment="1">
      <alignment horizontal="left" vertical="top"/>
    </xf>
    <xf numFmtId="0" fontId="57" fillId="0" borderId="0" xfId="0" applyFont="1" applyAlignment="1">
      <alignment vertical="top"/>
    </xf>
    <xf numFmtId="165" fontId="3" fillId="16" borderId="0" xfId="10" applyNumberFormat="1" applyFont="1" applyFill="1" applyBorder="1" applyAlignment="1" applyProtection="1">
      <alignment horizontal="center" vertical="top" wrapText="1"/>
    </xf>
    <xf numFmtId="0" fontId="3" fillId="17" borderId="0" xfId="0" applyFont="1" applyFill="1" applyAlignment="1">
      <alignment vertical="top"/>
    </xf>
    <xf numFmtId="16" fontId="3" fillId="16" borderId="0" xfId="11" applyNumberFormat="1" applyFont="1" applyFill="1" applyBorder="1" applyAlignment="1" applyProtection="1">
      <alignment horizontal="left" vertical="top" wrapText="1"/>
    </xf>
    <xf numFmtId="0" fontId="3" fillId="16" borderId="0" xfId="11" applyNumberFormat="1" applyFont="1" applyFill="1" applyBorder="1" applyAlignment="1" applyProtection="1">
      <alignment horizontal="left" vertical="top" wrapText="1"/>
    </xf>
    <xf numFmtId="0" fontId="5" fillId="0" borderId="0" xfId="0" applyFont="1" applyAlignment="1">
      <alignment vertical="center"/>
    </xf>
    <xf numFmtId="0" fontId="0" fillId="0" borderId="0" xfId="0" applyAlignment="1">
      <alignment vertical="center"/>
    </xf>
    <xf numFmtId="0" fontId="8" fillId="0" borderId="0" xfId="12" applyFont="1" applyBorder="1" applyAlignment="1">
      <alignment horizontal="left" vertical="center" wrapText="1"/>
    </xf>
    <xf numFmtId="0" fontId="5" fillId="0" borderId="0" xfId="0" applyFont="1" applyAlignment="1">
      <alignment horizontal="right" vertical="center"/>
    </xf>
    <xf numFmtId="0" fontId="29" fillId="0" borderId="0" xfId="0" applyFont="1"/>
    <xf numFmtId="0" fontId="20" fillId="0" borderId="0" xfId="0" applyFont="1"/>
    <xf numFmtId="0" fontId="30" fillId="0" borderId="0" xfId="0" applyFont="1"/>
    <xf numFmtId="0" fontId="29" fillId="0" borderId="0" xfId="0" applyFont="1" applyAlignment="1">
      <alignment vertical="center"/>
    </xf>
    <xf numFmtId="0" fontId="0" fillId="0" borderId="0" xfId="0" applyAlignment="1">
      <alignment vertical="top"/>
    </xf>
    <xf numFmtId="0" fontId="1" fillId="0" borderId="29" xfId="0" applyFont="1" applyBorder="1" applyAlignment="1">
      <alignment vertical="top"/>
    </xf>
    <xf numFmtId="0" fontId="1" fillId="0" borderId="27" xfId="0" applyFont="1" applyBorder="1" applyAlignment="1">
      <alignment vertical="top"/>
    </xf>
    <xf numFmtId="0" fontId="1" fillId="0" borderId="13" xfId="0" applyFont="1" applyBorder="1" applyAlignment="1">
      <alignment vertical="top"/>
    </xf>
    <xf numFmtId="0" fontId="1" fillId="0" borderId="26" xfId="0" applyFont="1" applyBorder="1" applyAlignment="1">
      <alignment vertical="top"/>
    </xf>
    <xf numFmtId="0" fontId="5" fillId="0" borderId="0" xfId="0" applyFont="1" applyAlignment="1">
      <alignment horizontal="left" wrapText="1"/>
    </xf>
    <xf numFmtId="0" fontId="57" fillId="0" borderId="0" xfId="0" applyFont="1"/>
    <xf numFmtId="0" fontId="0" fillId="0" borderId="0" xfId="0" applyAlignment="1">
      <alignment horizontal="left"/>
    </xf>
    <xf numFmtId="0" fontId="1" fillId="0" borderId="3" xfId="12" applyBorder="1" applyAlignment="1">
      <alignment wrapText="1"/>
    </xf>
    <xf numFmtId="0" fontId="30" fillId="0" borderId="0" xfId="0" applyFont="1" applyAlignment="1">
      <alignment vertical="center"/>
    </xf>
    <xf numFmtId="0" fontId="3" fillId="0" borderId="3" xfId="0" applyFont="1" applyBorder="1"/>
    <xf numFmtId="0" fontId="3" fillId="0" borderId="0" xfId="0" applyFont="1" applyAlignment="1">
      <alignment horizontal="left" vertical="center" wrapText="1"/>
    </xf>
    <xf numFmtId="0" fontId="0" fillId="0" borderId="0" xfId="0" applyAlignment="1">
      <alignment horizontal="left" vertical="top" wrapText="1"/>
    </xf>
    <xf numFmtId="0" fontId="62" fillId="0" borderId="0" xfId="12" applyFont="1" applyBorder="1" applyAlignment="1">
      <alignment horizontal="left" vertical="center" wrapText="1"/>
    </xf>
    <xf numFmtId="0" fontId="57" fillId="0" borderId="0" xfId="0" applyFont="1" applyAlignment="1">
      <alignment vertical="center"/>
    </xf>
    <xf numFmtId="0" fontId="61" fillId="0" borderId="0" xfId="12" applyFont="1" applyBorder="1" applyAlignment="1">
      <alignment horizontal="left" vertical="center" wrapText="1"/>
    </xf>
    <xf numFmtId="0" fontId="8" fillId="0" borderId="16" xfId="12" applyFont="1" applyBorder="1" applyAlignment="1">
      <alignment horizontal="left" vertical="center" wrapText="1"/>
    </xf>
    <xf numFmtId="0" fontId="8" fillId="0" borderId="17" xfId="12" applyFont="1" applyBorder="1" applyAlignment="1">
      <alignment horizontal="left" vertical="center" wrapText="1"/>
    </xf>
    <xf numFmtId="0" fontId="0" fillId="0" borderId="17" xfId="0" applyBorder="1"/>
    <xf numFmtId="0" fontId="0" fillId="0" borderId="25" xfId="0" applyBorder="1"/>
    <xf numFmtId="0" fontId="8" fillId="0" borderId="18" xfId="12" applyFont="1" applyBorder="1" applyAlignment="1">
      <alignment horizontal="left" vertical="center" wrapText="1"/>
    </xf>
    <xf numFmtId="0" fontId="0" fillId="0" borderId="19" xfId="0" applyBorder="1"/>
    <xf numFmtId="0" fontId="8" fillId="0" borderId="18" xfId="12" applyFont="1" applyBorder="1" applyAlignment="1">
      <alignment vertical="center"/>
    </xf>
    <xf numFmtId="0" fontId="0" fillId="0" borderId="19" xfId="0" applyBorder="1" applyAlignment="1">
      <alignment vertical="center"/>
    </xf>
    <xf numFmtId="0" fontId="0" fillId="0" borderId="0" xfId="0" applyAlignment="1">
      <alignment vertical="center" wrapText="1"/>
    </xf>
    <xf numFmtId="0" fontId="0" fillId="0" borderId="37" xfId="0" applyBorder="1" applyAlignment="1">
      <alignment vertical="top"/>
    </xf>
    <xf numFmtId="0" fontId="1" fillId="0" borderId="3" xfId="0" applyFont="1" applyBorder="1" applyAlignment="1">
      <alignment horizontal="center" vertical="top" wrapText="1"/>
    </xf>
    <xf numFmtId="0" fontId="0" fillId="0" borderId="19" xfId="0" applyBorder="1" applyAlignment="1">
      <alignment vertical="top"/>
    </xf>
    <xf numFmtId="0" fontId="0" fillId="0" borderId="0" xfId="0" applyAlignment="1">
      <alignment vertical="top" wrapText="1"/>
    </xf>
    <xf numFmtId="0" fontId="0" fillId="0" borderId="37" xfId="0" applyBorder="1" applyAlignment="1">
      <alignment vertical="top" wrapText="1"/>
    </xf>
    <xf numFmtId="0" fontId="0" fillId="0" borderId="18" xfId="0" applyBorder="1" applyAlignment="1">
      <alignment vertical="top" wrapText="1"/>
    </xf>
    <xf numFmtId="0" fontId="1" fillId="0" borderId="0" xfId="0" applyFont="1" applyAlignment="1">
      <alignment vertical="top"/>
    </xf>
    <xf numFmtId="4" fontId="0" fillId="0" borderId="0" xfId="0" applyNumberFormat="1" applyAlignment="1">
      <alignment horizontal="right" vertical="center"/>
    </xf>
    <xf numFmtId="4" fontId="5" fillId="0" borderId="0" xfId="0" applyNumberFormat="1" applyFont="1" applyAlignment="1">
      <alignment horizontal="right" vertical="center"/>
    </xf>
    <xf numFmtId="0" fontId="5" fillId="0" borderId="18" xfId="0" applyFont="1" applyBorder="1" applyAlignment="1">
      <alignment vertical="center"/>
    </xf>
    <xf numFmtId="0" fontId="3" fillId="0" borderId="18" xfId="0" applyFont="1" applyBorder="1"/>
    <xf numFmtId="0" fontId="1" fillId="0" borderId="9" xfId="0" applyFont="1" applyBorder="1" applyAlignment="1">
      <alignment horizontal="center" vertical="top" wrapText="1"/>
    </xf>
    <xf numFmtId="0" fontId="1" fillId="0" borderId="10" xfId="0" applyFont="1" applyBorder="1" applyAlignment="1">
      <alignment vertical="top" wrapText="1"/>
    </xf>
    <xf numFmtId="0" fontId="1" fillId="0" borderId="0" xfId="0" applyFont="1" applyAlignment="1">
      <alignment horizontal="center" vertical="top" wrapText="1"/>
    </xf>
    <xf numFmtId="0" fontId="0" fillId="0" borderId="0" xfId="0" applyAlignment="1">
      <alignment horizontal="right" vertical="top" wrapText="1"/>
    </xf>
    <xf numFmtId="0" fontId="0" fillId="0" borderId="18" xfId="0" applyBorder="1" applyAlignment="1">
      <alignment vertical="top"/>
    </xf>
    <xf numFmtId="0" fontId="0" fillId="0" borderId="19" xfId="0" applyBorder="1" applyAlignment="1">
      <alignment vertical="top" wrapText="1"/>
    </xf>
    <xf numFmtId="0" fontId="0" fillId="0" borderId="18" xfId="0" applyBorder="1" applyAlignment="1">
      <alignment vertical="center"/>
    </xf>
    <xf numFmtId="0" fontId="1" fillId="0" borderId="0" xfId="0" applyFont="1" applyAlignment="1">
      <alignment horizontal="center" vertical="top"/>
    </xf>
    <xf numFmtId="0" fontId="0" fillId="0" borderId="0" xfId="0" applyAlignment="1">
      <alignment horizontal="right" vertical="top"/>
    </xf>
    <xf numFmtId="0" fontId="40" fillId="0" borderId="0" xfId="0" applyFont="1" applyAlignment="1">
      <alignment vertical="center"/>
    </xf>
    <xf numFmtId="0" fontId="1" fillId="0" borderId="10" xfId="0" applyFont="1" applyBorder="1" applyAlignment="1">
      <alignment vertical="top"/>
    </xf>
    <xf numFmtId="0" fontId="1" fillId="0" borderId="0" xfId="0" applyFont="1" applyAlignment="1">
      <alignment horizontal="center"/>
    </xf>
    <xf numFmtId="0" fontId="0" fillId="0" borderId="0" xfId="0" applyAlignment="1">
      <alignment horizontal="right"/>
    </xf>
    <xf numFmtId="0" fontId="0" fillId="0" borderId="18" xfId="0" applyBorder="1"/>
    <xf numFmtId="0" fontId="28" fillId="0" borderId="0" xfId="0" applyFont="1" applyAlignment="1">
      <alignment vertical="center"/>
    </xf>
    <xf numFmtId="0" fontId="5" fillId="0" borderId="20" xfId="0" applyFont="1" applyBorder="1" applyAlignment="1">
      <alignment horizontal="left"/>
    </xf>
    <xf numFmtId="0" fontId="3" fillId="0" borderId="0" xfId="0" applyFont="1" applyAlignment="1">
      <alignment horizontal="left" vertical="center"/>
    </xf>
    <xf numFmtId="0" fontId="0" fillId="0" borderId="11" xfId="0" applyBorder="1" applyAlignment="1">
      <alignment horizontal="left" vertical="center"/>
    </xf>
    <xf numFmtId="0" fontId="1" fillId="0" borderId="9" xfId="0" applyFont="1" applyBorder="1" applyAlignment="1">
      <alignment horizontal="center" wrapText="1"/>
    </xf>
    <xf numFmtId="0" fontId="1" fillId="0" borderId="18" xfId="0" applyFont="1" applyBorder="1" applyAlignment="1">
      <alignment vertical="top"/>
    </xf>
    <xf numFmtId="165" fontId="29" fillId="0" borderId="18" xfId="0" applyNumberFormat="1" applyFont="1" applyBorder="1" applyAlignment="1">
      <alignment horizontal="left" vertical="center" wrapText="1"/>
    </xf>
    <xf numFmtId="165" fontId="29" fillId="0" borderId="0" xfId="0" applyNumberFormat="1" applyFont="1" applyAlignment="1">
      <alignment horizontal="left" vertical="center" wrapText="1"/>
    </xf>
    <xf numFmtId="0" fontId="5" fillId="0" borderId="0" xfId="0" applyFont="1" applyAlignment="1">
      <alignment horizontal="right"/>
    </xf>
    <xf numFmtId="0" fontId="5" fillId="0" borderId="19" xfId="0" applyFont="1" applyBorder="1" applyAlignment="1">
      <alignment vertical="center"/>
    </xf>
    <xf numFmtId="165" fontId="29" fillId="0" borderId="22" xfId="0" applyNumberFormat="1" applyFont="1" applyBorder="1" applyAlignment="1">
      <alignment horizontal="left" vertical="center" wrapText="1"/>
    </xf>
    <xf numFmtId="165" fontId="29" fillId="0" borderId="23" xfId="0" applyNumberFormat="1" applyFont="1" applyBorder="1" applyAlignment="1">
      <alignment horizontal="left" vertical="center" wrapText="1"/>
    </xf>
    <xf numFmtId="0" fontId="0" fillId="0" borderId="23" xfId="0" applyBorder="1"/>
    <xf numFmtId="0" fontId="0" fillId="0" borderId="24" xfId="0" applyBorder="1"/>
    <xf numFmtId="0" fontId="8" fillId="0" borderId="0" xfId="12" applyFont="1" applyBorder="1" applyAlignment="1">
      <alignment horizontal="left" vertical="center"/>
    </xf>
    <xf numFmtId="0" fontId="3" fillId="0" borderId="0" xfId="0" applyFont="1" applyAlignment="1">
      <alignment horizontal="left"/>
    </xf>
    <xf numFmtId="0" fontId="1" fillId="0" borderId="9" xfId="0" applyFont="1" applyBorder="1" applyAlignment="1">
      <alignment horizontal="center" vertical="top"/>
    </xf>
    <xf numFmtId="0" fontId="1" fillId="0" borderId="7" xfId="0" applyFont="1" applyBorder="1" applyAlignment="1">
      <alignment horizontal="center" vertical="top"/>
    </xf>
    <xf numFmtId="0" fontId="0" fillId="0" borderId="0" xfId="0" applyAlignment="1">
      <alignment horizontal="center"/>
    </xf>
    <xf numFmtId="37" fontId="3" fillId="0" borderId="3" xfId="5" applyNumberFormat="1" applyFont="1" applyFill="1" applyBorder="1" applyAlignment="1" applyProtection="1">
      <alignment horizontal="center" vertical="center" wrapText="1"/>
    </xf>
    <xf numFmtId="37" fontId="3" fillId="0" borderId="0" xfId="5" applyNumberFormat="1" applyFont="1" applyFill="1" applyBorder="1" applyAlignment="1" applyProtection="1">
      <alignment horizontal="right" vertical="center" wrapText="1"/>
    </xf>
    <xf numFmtId="0" fontId="22" fillId="0" borderId="0" xfId="0" applyFont="1"/>
    <xf numFmtId="37" fontId="3" fillId="0" borderId="0" xfId="5" applyNumberFormat="1" applyFont="1" applyFill="1" applyBorder="1" applyAlignment="1" applyProtection="1">
      <alignment vertical="center" wrapText="1"/>
    </xf>
    <xf numFmtId="0" fontId="57" fillId="0" borderId="0" xfId="0" applyFont="1" applyAlignment="1">
      <alignment horizontal="left"/>
    </xf>
    <xf numFmtId="37" fontId="5" fillId="0" borderId="0" xfId="5" applyNumberFormat="1" applyFont="1" applyFill="1" applyBorder="1" applyAlignment="1" applyProtection="1">
      <alignment vertical="center" wrapText="1"/>
    </xf>
    <xf numFmtId="37" fontId="3" fillId="0" borderId="0" xfId="5" applyNumberFormat="1" applyFont="1" applyFill="1" applyBorder="1" applyAlignment="1" applyProtection="1">
      <alignment horizontal="right" vertical="center"/>
    </xf>
    <xf numFmtId="37" fontId="5" fillId="0" borderId="0" xfId="5" applyNumberFormat="1" applyFont="1" applyFill="1" applyBorder="1" applyAlignment="1" applyProtection="1">
      <alignment horizontal="right" vertical="center" wrapText="1"/>
    </xf>
    <xf numFmtId="37" fontId="5" fillId="0" borderId="0" xfId="5" applyNumberFormat="1" applyFont="1" applyFill="1" applyBorder="1" applyAlignment="1" applyProtection="1">
      <alignment horizontal="right" vertical="center"/>
    </xf>
    <xf numFmtId="0" fontId="8" fillId="0" borderId="0" xfId="12" applyFont="1" applyBorder="1" applyAlignment="1">
      <alignment vertical="center" wrapText="1"/>
    </xf>
    <xf numFmtId="0" fontId="58" fillId="0" borderId="0" xfId="0" applyFont="1" applyAlignment="1">
      <alignment vertical="center"/>
    </xf>
    <xf numFmtId="0" fontId="41" fillId="0" borderId="0" xfId="0" applyFont="1" applyAlignment="1">
      <alignment horizontal="left" vertical="top" wrapText="1"/>
    </xf>
    <xf numFmtId="0" fontId="30" fillId="0" borderId="0" xfId="0" applyFont="1" applyAlignment="1">
      <alignment vertical="top" wrapText="1"/>
    </xf>
    <xf numFmtId="0" fontId="8" fillId="0" borderId="0" xfId="12" applyFont="1" applyBorder="1" applyAlignment="1">
      <alignment vertical="center"/>
    </xf>
    <xf numFmtId="0" fontId="5" fillId="0" borderId="0" xfId="0" applyFont="1" applyAlignment="1">
      <alignment horizontal="left" vertical="top" wrapText="1"/>
    </xf>
    <xf numFmtId="0" fontId="5" fillId="0" borderId="0" xfId="0" applyFont="1" applyAlignment="1">
      <alignment horizontal="right" vertical="top"/>
    </xf>
    <xf numFmtId="0" fontId="1" fillId="0" borderId="0" xfId="12" applyBorder="1" applyAlignment="1">
      <alignment horizontal="left"/>
    </xf>
    <xf numFmtId="49" fontId="3" fillId="0" borderId="0" xfId="6" applyNumberFormat="1" applyFill="1" applyBorder="1" applyAlignment="1" applyProtection="1">
      <alignment vertical="center"/>
    </xf>
    <xf numFmtId="0" fontId="2" fillId="0" borderId="0" xfId="0" applyFont="1" applyAlignment="1">
      <alignment vertical="center"/>
    </xf>
    <xf numFmtId="0" fontId="2" fillId="0" borderId="0" xfId="0" applyFont="1" applyAlignment="1">
      <alignment vertical="top"/>
    </xf>
    <xf numFmtId="49" fontId="3" fillId="0" borderId="0" xfId="6" applyNumberFormat="1" applyFill="1" applyBorder="1" applyAlignment="1" applyProtection="1"/>
    <xf numFmtId="0" fontId="3" fillId="7" borderId="3" xfId="6" applyFill="1" applyBorder="1" applyAlignment="1">
      <alignment horizontal="center" vertical="center" wrapText="1"/>
      <protection locked="0"/>
    </xf>
    <xf numFmtId="0" fontId="3" fillId="6" borderId="3" xfId="6" applyBorder="1" applyAlignment="1">
      <alignment horizontal="center" vertical="center" wrapText="1"/>
      <protection locked="0"/>
    </xf>
    <xf numFmtId="0" fontId="31" fillId="0" borderId="0" xfId="17" applyFont="1" applyAlignment="1">
      <alignment wrapText="1"/>
    </xf>
    <xf numFmtId="0" fontId="31" fillId="0" borderId="0" xfId="17" applyFont="1" applyAlignment="1">
      <alignment vertical="top" wrapText="1"/>
    </xf>
    <xf numFmtId="0" fontId="31" fillId="0" borderId="0" xfId="17" applyFont="1" applyAlignment="1">
      <alignment vertical="center"/>
    </xf>
    <xf numFmtId="0" fontId="31" fillId="0" borderId="0" xfId="17" applyFont="1"/>
    <xf numFmtId="0" fontId="20" fillId="0" borderId="0" xfId="0" applyFont="1" applyAlignment="1">
      <alignment vertical="top" wrapText="1"/>
    </xf>
    <xf numFmtId="0" fontId="20" fillId="0" borderId="0" xfId="0" applyFont="1" applyAlignment="1">
      <alignment vertical="center"/>
    </xf>
    <xf numFmtId="0" fontId="34" fillId="0" borderId="0" xfId="17" applyFont="1"/>
    <xf numFmtId="0" fontId="42" fillId="0" borderId="0" xfId="17" applyFont="1"/>
    <xf numFmtId="0" fontId="20" fillId="0" borderId="0" xfId="0" applyFont="1" applyAlignment="1">
      <alignment wrapText="1"/>
    </xf>
    <xf numFmtId="0" fontId="6" fillId="0" borderId="0" xfId="12" applyFont="1" applyBorder="1" applyAlignment="1">
      <alignment horizontal="left" vertical="center" wrapText="1"/>
    </xf>
    <xf numFmtId="0" fontId="8" fillId="0" borderId="0" xfId="12" applyFont="1" applyBorder="1" applyAlignment="1">
      <alignment horizontal="right" vertical="center" wrapText="1"/>
    </xf>
    <xf numFmtId="0" fontId="27" fillId="0" borderId="0" xfId="0" applyFont="1" applyAlignment="1">
      <alignment vertical="center"/>
    </xf>
    <xf numFmtId="0" fontId="8" fillId="0" borderId="0" xfId="12" applyFont="1" applyBorder="1" applyAlignment="1">
      <alignment horizontal="left" vertical="top" wrapText="1"/>
    </xf>
    <xf numFmtId="0" fontId="8" fillId="0" borderId="0" xfId="12" applyFont="1" applyBorder="1" applyAlignment="1">
      <alignment horizontal="center" vertical="center" wrapText="1"/>
    </xf>
    <xf numFmtId="0" fontId="31" fillId="0" borderId="29" xfId="17" applyFont="1" applyBorder="1" applyAlignment="1">
      <alignment vertical="top" wrapText="1"/>
    </xf>
    <xf numFmtId="0" fontId="8" fillId="0" borderId="27" xfId="12" applyFont="1" applyBorder="1" applyAlignment="1">
      <alignment horizontal="left" vertical="top" wrapText="1"/>
    </xf>
    <xf numFmtId="0" fontId="30" fillId="0" borderId="27" xfId="0" applyFont="1" applyBorder="1" applyAlignment="1">
      <alignment vertical="top" wrapText="1"/>
    </xf>
    <xf numFmtId="0" fontId="4" fillId="0" borderId="10" xfId="0" applyFont="1" applyBorder="1" applyAlignment="1">
      <alignment horizontal="center" vertical="top" wrapText="1"/>
    </xf>
    <xf numFmtId="0" fontId="31" fillId="0" borderId="30" xfId="17" applyFont="1" applyBorder="1" applyAlignment="1">
      <alignment vertical="top" wrapText="1"/>
    </xf>
    <xf numFmtId="0" fontId="8" fillId="0" borderId="11" xfId="12" applyFont="1" applyBorder="1" applyAlignment="1">
      <alignment horizontal="left" vertical="top" wrapText="1"/>
    </xf>
    <xf numFmtId="0" fontId="30" fillId="0" borderId="11" xfId="0" applyFont="1" applyBorder="1" applyAlignment="1">
      <alignment vertical="top" wrapText="1"/>
    </xf>
    <xf numFmtId="0" fontId="30" fillId="0" borderId="28" xfId="0" applyFont="1" applyBorder="1" applyAlignment="1">
      <alignment vertical="top" wrapText="1"/>
    </xf>
    <xf numFmtId="0" fontId="1" fillId="0" borderId="3" xfId="0" applyFont="1" applyBorder="1" applyAlignment="1">
      <alignment vertical="top"/>
    </xf>
    <xf numFmtId="0" fontId="1" fillId="20" borderId="3" xfId="0" applyFont="1" applyFill="1" applyBorder="1" applyAlignment="1">
      <alignment vertical="top" wrapText="1"/>
    </xf>
    <xf numFmtId="0" fontId="51" fillId="0" borderId="0" xfId="17" applyFont="1" applyAlignment="1">
      <alignment vertical="top"/>
    </xf>
    <xf numFmtId="0" fontId="1" fillId="0" borderId="3" xfId="0" applyFont="1" applyBorder="1" applyAlignment="1">
      <alignment horizontal="center" vertical="top"/>
    </xf>
    <xf numFmtId="0" fontId="62" fillId="6" borderId="3" xfId="17" applyFont="1" applyFill="1" applyBorder="1" applyAlignment="1">
      <alignment vertical="center" wrapText="1"/>
    </xf>
    <xf numFmtId="0" fontId="62" fillId="0" borderId="0" xfId="17" applyFont="1"/>
    <xf numFmtId="0" fontId="3" fillId="10" borderId="12" xfId="0" applyFont="1" applyFill="1" applyBorder="1" applyAlignment="1">
      <alignment horizontal="left" vertical="center" wrapText="1"/>
    </xf>
    <xf numFmtId="0" fontId="25" fillId="0" borderId="0" xfId="17" applyFont="1"/>
    <xf numFmtId="0" fontId="29" fillId="0" borderId="11" xfId="0" applyFont="1" applyBorder="1" applyAlignment="1">
      <alignment vertical="top" wrapText="1"/>
    </xf>
    <xf numFmtId="0" fontId="31" fillId="0" borderId="0" xfId="17" applyFont="1" applyAlignment="1">
      <alignment vertical="top"/>
    </xf>
    <xf numFmtId="0" fontId="4" fillId="0" borderId="11" xfId="0" applyFont="1" applyBorder="1" applyAlignment="1">
      <alignment vertical="top" wrapText="1"/>
    </xf>
    <xf numFmtId="0" fontId="29" fillId="0" borderId="11" xfId="0" applyFont="1" applyBorder="1" applyAlignment="1">
      <alignment horizontal="left" vertical="top" wrapText="1"/>
    </xf>
    <xf numFmtId="0" fontId="57" fillId="0" borderId="0" xfId="0" applyFont="1" applyAlignment="1">
      <alignment horizontal="right" vertical="center"/>
    </xf>
    <xf numFmtId="0" fontId="1" fillId="0" borderId="3" xfId="0" applyFont="1" applyBorder="1" applyAlignment="1">
      <alignment vertical="top" wrapText="1"/>
    </xf>
    <xf numFmtId="0" fontId="0" fillId="10" borderId="12" xfId="0" applyFill="1" applyBorder="1" applyAlignment="1">
      <alignment horizontal="left" vertical="center" wrapText="1"/>
    </xf>
    <xf numFmtId="0" fontId="51" fillId="0" borderId="0" xfId="17" applyFont="1"/>
    <xf numFmtId="0" fontId="25" fillId="0" borderId="0" xfId="17" applyFont="1" applyAlignment="1">
      <alignment horizontal="right"/>
    </xf>
    <xf numFmtId="0" fontId="25" fillId="0" borderId="36" xfId="17" applyFont="1" applyBorder="1"/>
    <xf numFmtId="0" fontId="33" fillId="0" borderId="0" xfId="17" applyFont="1"/>
    <xf numFmtId="0" fontId="33" fillId="0" borderId="0" xfId="17" applyFont="1" applyAlignment="1">
      <alignment horizontal="right"/>
    </xf>
    <xf numFmtId="0" fontId="27" fillId="0" borderId="0" xfId="0" applyFont="1" applyAlignment="1">
      <alignment vertical="center" wrapText="1"/>
    </xf>
    <xf numFmtId="0" fontId="1" fillId="0" borderId="0" xfId="0" applyFont="1" applyAlignment="1">
      <alignment horizontal="left" vertical="top" wrapText="1"/>
    </xf>
    <xf numFmtId="0" fontId="31" fillId="0" borderId="3" xfId="17" applyFont="1" applyBorder="1" applyAlignment="1">
      <alignment vertical="top" wrapText="1"/>
    </xf>
    <xf numFmtId="0" fontId="62" fillId="0" borderId="0" xfId="17" applyFont="1" applyAlignment="1">
      <alignment vertical="top"/>
    </xf>
    <xf numFmtId="0" fontId="27" fillId="0" borderId="0" xfId="17" applyFont="1"/>
    <xf numFmtId="0" fontId="64" fillId="0" borderId="0" xfId="17" applyFont="1"/>
    <xf numFmtId="0" fontId="5" fillId="0" borderId="3" xfId="0" applyFont="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9" fontId="5" fillId="0" borderId="3" xfId="0" applyNumberFormat="1" applyFont="1" applyBorder="1" applyAlignment="1">
      <alignment horizontal="center" vertical="center" wrapText="1"/>
    </xf>
    <xf numFmtId="0" fontId="21" fillId="0" borderId="15" xfId="0" applyFont="1" applyBorder="1" applyAlignment="1">
      <alignment vertical="center"/>
    </xf>
    <xf numFmtId="0" fontId="21" fillId="0" borderId="0" xfId="0" applyFont="1" applyAlignment="1">
      <alignment vertical="center"/>
    </xf>
    <xf numFmtId="0" fontId="30" fillId="0" borderId="0" xfId="0" applyFont="1" applyAlignment="1">
      <alignment vertical="top"/>
    </xf>
    <xf numFmtId="0" fontId="46" fillId="0" borderId="0" xfId="17" applyFont="1" applyAlignment="1">
      <alignment vertical="top" wrapText="1"/>
    </xf>
    <xf numFmtId="0" fontId="59" fillId="0" borderId="0" xfId="0" applyFont="1" applyAlignment="1">
      <alignment horizontal="right" vertical="center"/>
    </xf>
    <xf numFmtId="0" fontId="46" fillId="0" borderId="0" xfId="17" applyFont="1" applyAlignment="1">
      <alignment vertical="top"/>
    </xf>
    <xf numFmtId="0" fontId="30" fillId="0" borderId="0" xfId="0" applyFont="1" applyAlignment="1">
      <alignment horizontal="left" vertical="top" wrapText="1"/>
    </xf>
    <xf numFmtId="0" fontId="41" fillId="0" borderId="0" xfId="0" applyFont="1" applyAlignment="1">
      <alignment vertical="top"/>
    </xf>
    <xf numFmtId="0" fontId="41" fillId="0" borderId="0" xfId="0" applyFont="1" applyAlignment="1">
      <alignment vertical="top" wrapText="1"/>
    </xf>
    <xf numFmtId="14" fontId="3" fillId="15" borderId="38" xfId="11" applyNumberFormat="1" applyFont="1" applyFill="1"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3" fillId="0" borderId="38" xfId="11" applyNumberFormat="1" applyFont="1" applyBorder="1" applyAlignment="1" applyProtection="1">
      <alignment horizontal="left" vertical="top" wrapText="1"/>
    </xf>
    <xf numFmtId="0" fontId="3" fillId="0" borderId="40" xfId="0" applyFont="1" applyBorder="1" applyAlignment="1">
      <alignment horizontal="left" vertical="top"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3" fillId="0" borderId="29" xfId="12" applyFont="1" applyBorder="1" applyAlignment="1">
      <alignment horizontal="left" vertical="center" wrapText="1"/>
    </xf>
    <xf numFmtId="0" fontId="3" fillId="0" borderId="27" xfId="12" applyFont="1" applyBorder="1" applyAlignment="1">
      <alignment horizontal="left" vertical="center" wrapText="1"/>
    </xf>
    <xf numFmtId="0" fontId="3" fillId="0" borderId="10" xfId="12" applyFont="1" applyBorder="1" applyAlignment="1">
      <alignment horizontal="left" vertical="center" wrapText="1"/>
    </xf>
    <xf numFmtId="49" fontId="3" fillId="6" borderId="3" xfId="6" applyNumberFormat="1" applyBorder="1">
      <alignment vertical="top" wrapText="1"/>
      <protection locked="0"/>
    </xf>
    <xf numFmtId="0" fontId="3" fillId="13" borderId="38" xfId="11" applyNumberFormat="1" applyFont="1" applyFill="1" applyBorder="1" applyAlignment="1" applyProtection="1">
      <alignment horizontal="left" vertical="top" wrapText="1"/>
      <protection locked="0"/>
    </xf>
    <xf numFmtId="0" fontId="3" fillId="13" borderId="39" xfId="11" applyNumberFormat="1" applyFont="1" applyFill="1" applyBorder="1" applyAlignment="1" applyProtection="1">
      <alignment horizontal="left" vertical="top" wrapText="1"/>
      <protection locked="0"/>
    </xf>
    <xf numFmtId="0" fontId="0" fillId="0" borderId="40" xfId="0" applyBorder="1" applyAlignment="1" applyProtection="1">
      <alignment vertical="top"/>
      <protection locked="0"/>
    </xf>
    <xf numFmtId="0" fontId="3" fillId="0" borderId="38" xfId="24" applyFont="1" applyFill="1" applyBorder="1" applyAlignment="1" applyProtection="1">
      <alignment horizontal="left" vertical="top" wrapText="1"/>
    </xf>
    <xf numFmtId="0" fontId="3" fillId="0" borderId="40" xfId="24" applyFont="1" applyFill="1" applyBorder="1" applyAlignment="1" applyProtection="1">
      <alignment horizontal="left" vertical="top" wrapText="1"/>
    </xf>
    <xf numFmtId="165" fontId="3" fillId="13" borderId="38" xfId="10" applyNumberFormat="1" applyFont="1" applyBorder="1" applyAlignment="1" applyProtection="1">
      <alignment horizontal="center" vertical="top" wrapText="1"/>
      <protection locked="0"/>
    </xf>
    <xf numFmtId="165" fontId="3" fillId="13" borderId="40" xfId="10" applyNumberFormat="1" applyFont="1" applyBorder="1" applyAlignment="1" applyProtection="1">
      <alignment horizontal="center" vertical="top" wrapText="1"/>
      <protection locked="0"/>
    </xf>
    <xf numFmtId="0" fontId="5" fillId="0" borderId="0" xfId="24" applyFont="1" applyBorder="1" applyAlignment="1" applyProtection="1">
      <alignment horizontal="left" vertical="top" wrapText="1"/>
    </xf>
    <xf numFmtId="14" fontId="5" fillId="0" borderId="38" xfId="11" applyNumberFormat="1" applyFont="1" applyFill="1" applyBorder="1" applyAlignment="1" applyProtection="1">
      <alignment horizontal="left" vertical="center" wrapText="1"/>
    </xf>
    <xf numFmtId="14" fontId="5" fillId="0" borderId="40" xfId="11" applyNumberFormat="1" applyFont="1" applyFill="1" applyBorder="1" applyAlignment="1" applyProtection="1">
      <alignment horizontal="left" vertical="center" wrapText="1"/>
    </xf>
    <xf numFmtId="49" fontId="3" fillId="6" borderId="7" xfId="6" applyNumberFormat="1" applyBorder="1">
      <alignment vertical="top" wrapText="1"/>
      <protection locked="0"/>
    </xf>
    <xf numFmtId="0" fontId="0" fillId="10" borderId="12" xfId="0" applyFill="1" applyBorder="1" applyAlignment="1">
      <alignment horizontal="left" vertical="center" wrapText="1"/>
    </xf>
    <xf numFmtId="0" fontId="0" fillId="10" borderId="13" xfId="0" applyFill="1" applyBorder="1" applyAlignment="1">
      <alignment horizontal="left" vertical="center" wrapText="1"/>
    </xf>
    <xf numFmtId="0" fontId="0" fillId="10" borderId="26" xfId="0" applyFill="1" applyBorder="1" applyAlignment="1">
      <alignment horizontal="left" vertical="center" wrapText="1"/>
    </xf>
    <xf numFmtId="0" fontId="1" fillId="0" borderId="26" xfId="0" applyFont="1" applyBorder="1" applyAlignment="1">
      <alignment horizontal="left" vertical="top" wrapText="1"/>
    </xf>
    <xf numFmtId="0" fontId="1" fillId="0" borderId="3" xfId="0" applyFont="1" applyBorder="1" applyAlignment="1">
      <alignment horizontal="left" vertical="top" wrapText="1"/>
    </xf>
    <xf numFmtId="0" fontId="8" fillId="0" borderId="0" xfId="12" applyFont="1" applyBorder="1" applyAlignment="1">
      <alignment horizontal="left" vertical="center" wrapText="1"/>
    </xf>
    <xf numFmtId="0" fontId="1" fillId="0" borderId="12" xfId="12" applyBorder="1" applyAlignment="1">
      <alignment horizontal="left" wrapText="1"/>
    </xf>
    <xf numFmtId="0" fontId="1" fillId="0" borderId="13" xfId="12" applyBorder="1" applyAlignment="1">
      <alignment horizontal="left" wrapText="1"/>
    </xf>
    <xf numFmtId="0" fontId="1" fillId="0" borderId="26" xfId="12" applyBorder="1" applyAlignment="1">
      <alignment horizontal="left" wrapText="1"/>
    </xf>
    <xf numFmtId="0" fontId="1" fillId="0" borderId="12" xfId="12" applyBorder="1" applyAlignment="1">
      <alignment horizontal="left" vertical="center" wrapText="1"/>
    </xf>
    <xf numFmtId="0" fontId="1" fillId="0" borderId="13" xfId="12" applyBorder="1" applyAlignment="1">
      <alignment horizontal="left" vertical="center" wrapText="1"/>
    </xf>
    <xf numFmtId="0" fontId="1" fillId="0" borderId="26" xfId="12" applyBorder="1" applyAlignment="1">
      <alignment horizontal="left" vertical="center" wrapText="1"/>
    </xf>
    <xf numFmtId="0" fontId="0" fillId="0" borderId="12" xfId="0" applyBorder="1" applyAlignment="1">
      <alignment horizontal="left" wrapText="1"/>
    </xf>
    <xf numFmtId="0" fontId="0" fillId="0" borderId="13" xfId="0" applyBorder="1" applyAlignment="1">
      <alignment horizontal="left" wrapText="1"/>
    </xf>
    <xf numFmtId="0" fontId="0" fillId="0" borderId="26" xfId="0" applyBorder="1" applyAlignment="1">
      <alignment horizontal="left" wrapText="1"/>
    </xf>
    <xf numFmtId="0" fontId="0" fillId="0" borderId="3" xfId="0" applyBorder="1" applyAlignment="1">
      <alignment horizontal="left" vertical="center" wrapText="1"/>
    </xf>
    <xf numFmtId="3" fontId="24" fillId="8" borderId="12" xfId="26" applyNumberFormat="1" applyFont="1" applyFill="1" applyBorder="1" applyAlignment="1" applyProtection="1">
      <alignment horizontal="right" vertical="center"/>
    </xf>
    <xf numFmtId="3" fontId="24" fillId="8" borderId="26" xfId="26" applyNumberFormat="1" applyFont="1" applyFill="1" applyBorder="1" applyAlignment="1" applyProtection="1">
      <alignment horizontal="right" vertical="center"/>
    </xf>
    <xf numFmtId="0" fontId="1" fillId="0" borderId="12" xfId="12" applyBorder="1" applyAlignment="1">
      <alignment horizontal="left" vertical="top" wrapText="1"/>
    </xf>
    <xf numFmtId="0" fontId="1" fillId="0" borderId="13" xfId="12" applyBorder="1" applyAlignment="1">
      <alignment horizontal="left" vertical="top" wrapText="1"/>
    </xf>
    <xf numFmtId="0" fontId="1" fillId="0" borderId="26" xfId="12" applyBorder="1" applyAlignment="1">
      <alignment horizontal="left" vertical="top" wrapText="1"/>
    </xf>
    <xf numFmtId="0" fontId="1" fillId="0" borderId="29" xfId="12" applyBorder="1" applyAlignment="1">
      <alignment horizontal="left" vertical="top" wrapText="1"/>
    </xf>
    <xf numFmtId="0" fontId="1" fillId="0" borderId="27" xfId="12" applyBorder="1" applyAlignment="1">
      <alignment horizontal="left" vertical="top" wrapText="1"/>
    </xf>
    <xf numFmtId="0" fontId="1" fillId="0" borderId="10" xfId="12" applyBorder="1" applyAlignment="1">
      <alignment horizontal="left" vertical="top" wrapText="1"/>
    </xf>
    <xf numFmtId="37" fontId="5" fillId="8" borderId="12" xfId="5" applyNumberFormat="1" applyFont="1" applyFill="1" applyBorder="1" applyAlignment="1" applyProtection="1">
      <alignment vertical="center" wrapText="1"/>
    </xf>
    <xf numFmtId="37" fontId="5" fillId="8" borderId="26" xfId="5" applyNumberFormat="1" applyFont="1" applyFill="1" applyBorder="1" applyAlignment="1" applyProtection="1">
      <alignment vertical="center" wrapText="1"/>
    </xf>
    <xf numFmtId="0" fontId="1" fillId="0" borderId="18" xfId="0" applyFont="1" applyBorder="1" applyAlignment="1">
      <alignment horizontal="left" vertical="top"/>
    </xf>
    <xf numFmtId="0" fontId="1" fillId="0" borderId="0" xfId="0" applyFont="1" applyAlignment="1">
      <alignment horizontal="left" vertical="top"/>
    </xf>
    <xf numFmtId="0" fontId="1" fillId="0" borderId="29" xfId="12" applyBorder="1" applyAlignment="1">
      <alignment horizontal="left" wrapText="1"/>
    </xf>
    <xf numFmtId="0" fontId="1" fillId="0" borderId="27" xfId="12" applyBorder="1" applyAlignment="1">
      <alignment horizontal="left" wrapText="1"/>
    </xf>
    <xf numFmtId="0" fontId="1" fillId="0" borderId="10" xfId="12" applyBorder="1" applyAlignment="1">
      <alignment horizontal="left" wrapText="1"/>
    </xf>
    <xf numFmtId="0" fontId="1" fillId="0" borderId="29" xfId="0" applyFont="1" applyBorder="1" applyAlignment="1">
      <alignment horizontal="right" vertical="top"/>
    </xf>
    <xf numFmtId="0" fontId="1" fillId="0" borderId="10" xfId="0" applyFont="1" applyBorder="1" applyAlignment="1">
      <alignment horizontal="right" vertical="top"/>
    </xf>
    <xf numFmtId="37" fontId="3" fillId="8" borderId="3" xfId="5" applyNumberFormat="1" applyFont="1" applyFill="1" applyBorder="1" applyAlignment="1" applyProtection="1">
      <alignment vertical="center" wrapText="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26" xfId="0" applyFont="1" applyBorder="1" applyAlignment="1">
      <alignment horizontal="left" vertical="center"/>
    </xf>
    <xf numFmtId="0" fontId="1" fillId="0" borderId="7" xfId="0" applyFont="1" applyBorder="1" applyAlignment="1">
      <alignment horizontal="left" vertical="top" wrapText="1"/>
    </xf>
    <xf numFmtId="0" fontId="63" fillId="0" borderId="20" xfId="0" applyFont="1" applyBorder="1" applyAlignment="1">
      <alignment horizontal="left" vertical="center" wrapText="1"/>
    </xf>
    <xf numFmtId="0" fontId="63" fillId="0" borderId="11" xfId="0" applyFont="1" applyBorder="1" applyAlignment="1">
      <alignment horizontal="left" vertical="center" wrapText="1"/>
    </xf>
    <xf numFmtId="0" fontId="63" fillId="0" borderId="28" xfId="0" applyFont="1" applyBorder="1" applyAlignment="1">
      <alignment horizontal="left" vertical="center" wrapText="1"/>
    </xf>
    <xf numFmtId="0" fontId="0" fillId="0" borderId="0" xfId="0" applyAlignment="1">
      <alignment horizontal="center"/>
    </xf>
    <xf numFmtId="165" fontId="24" fillId="10" borderId="30" xfId="26" applyNumberFormat="1" applyFont="1" applyFill="1" applyBorder="1" applyAlignment="1" applyProtection="1">
      <alignment horizontal="center" vertical="center"/>
    </xf>
    <xf numFmtId="165" fontId="24" fillId="10" borderId="28" xfId="26" applyNumberFormat="1" applyFont="1" applyFill="1" applyBorder="1" applyAlignment="1" applyProtection="1">
      <alignment horizontal="center" vertical="center"/>
    </xf>
    <xf numFmtId="0" fontId="1" fillId="0" borderId="12" xfId="0" applyFont="1" applyBorder="1" applyAlignment="1">
      <alignment horizontal="left" wrapText="1"/>
    </xf>
    <xf numFmtId="0" fontId="1" fillId="0" borderId="26" xfId="0" applyFont="1" applyBorder="1" applyAlignment="1">
      <alignment horizontal="left" wrapText="1"/>
    </xf>
    <xf numFmtId="167" fontId="24" fillId="11" borderId="12" xfId="21" applyNumberFormat="1" applyFont="1" applyFill="1" applyBorder="1" applyAlignment="1" applyProtection="1">
      <alignment vertical="center"/>
      <protection locked="0"/>
    </xf>
    <xf numFmtId="0" fontId="0" fillId="0" borderId="26" xfId="0" applyBorder="1" applyAlignment="1" applyProtection="1">
      <alignment vertical="center"/>
      <protection locked="0"/>
    </xf>
    <xf numFmtId="0" fontId="1" fillId="0" borderId="12" xfId="0" applyFont="1" applyBorder="1" applyAlignment="1">
      <alignment horizontal="right" vertical="top"/>
    </xf>
    <xf numFmtId="0" fontId="1" fillId="0" borderId="26" xfId="0" applyFont="1" applyBorder="1" applyAlignment="1">
      <alignment horizontal="right" vertical="top"/>
    </xf>
    <xf numFmtId="0" fontId="8" fillId="0" borderId="0" xfId="12" applyFont="1" applyBorder="1" applyAlignment="1">
      <alignment horizontal="right"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3" fontId="5" fillId="8" borderId="12" xfId="26" applyNumberFormat="1" applyFont="1" applyFill="1" applyBorder="1" applyAlignment="1" applyProtection="1">
      <alignment horizontal="right" vertical="center"/>
    </xf>
    <xf numFmtId="3" fontId="5" fillId="8" borderId="26" xfId="26" applyNumberFormat="1" applyFont="1" applyFill="1" applyBorder="1" applyAlignment="1" applyProtection="1">
      <alignment horizontal="right" vertical="center"/>
    </xf>
    <xf numFmtId="0" fontId="3" fillId="0" borderId="51" xfId="12" applyFont="1" applyBorder="1" applyAlignment="1">
      <alignment horizontal="left" vertical="top" wrapText="1"/>
    </xf>
    <xf numFmtId="0" fontId="3" fillId="0" borderId="52" xfId="12" applyFont="1" applyBorder="1" applyAlignment="1">
      <alignment horizontal="left" vertical="top" wrapText="1"/>
    </xf>
    <xf numFmtId="0" fontId="3" fillId="0" borderId="53" xfId="12" applyFont="1" applyBorder="1" applyAlignment="1">
      <alignment horizontal="left" vertical="top" wrapText="1"/>
    </xf>
    <xf numFmtId="0" fontId="3" fillId="0" borderId="54" xfId="12" applyFont="1" applyBorder="1" applyAlignment="1">
      <alignment horizontal="left" vertical="top" wrapText="1"/>
    </xf>
    <xf numFmtId="0" fontId="3" fillId="0" borderId="55" xfId="12" applyFont="1" applyBorder="1" applyAlignment="1">
      <alignment horizontal="left" vertical="top" wrapText="1"/>
    </xf>
    <xf numFmtId="0" fontId="3" fillId="0" borderId="56" xfId="12"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3" fillId="0" borderId="29" xfId="0" applyFont="1" applyBorder="1" applyAlignment="1">
      <alignment horizontal="left"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31" xfId="0" applyFont="1" applyBorder="1" applyAlignment="1">
      <alignment horizontal="left" vertical="center" wrapText="1"/>
    </xf>
    <xf numFmtId="0" fontId="3" fillId="0" borderId="30" xfId="0" applyFont="1" applyBorder="1" applyAlignment="1">
      <alignment horizontal="left" vertical="center" wrapText="1"/>
    </xf>
    <xf numFmtId="0" fontId="3" fillId="0" borderId="11" xfId="0" applyFont="1" applyBorder="1" applyAlignment="1">
      <alignment horizontal="left" vertical="center" wrapText="1"/>
    </xf>
    <xf numFmtId="0" fontId="3" fillId="0" borderId="28" xfId="0" applyFont="1" applyBorder="1" applyAlignment="1">
      <alignment horizontal="left" vertical="center" wrapText="1"/>
    </xf>
    <xf numFmtId="0" fontId="3" fillId="0" borderId="32" xfId="0" applyFont="1" applyBorder="1" applyAlignment="1">
      <alignment horizontal="left"/>
    </xf>
    <xf numFmtId="0" fontId="3" fillId="0" borderId="13" xfId="0" applyFont="1" applyBorder="1" applyAlignment="1">
      <alignment horizontal="left"/>
    </xf>
    <xf numFmtId="0" fontId="3" fillId="0" borderId="26" xfId="0" applyFont="1" applyBorder="1" applyAlignment="1">
      <alignment horizontal="left"/>
    </xf>
    <xf numFmtId="0" fontId="1" fillId="0" borderId="13" xfId="0" applyFont="1" applyBorder="1" applyAlignment="1">
      <alignment horizontal="left" vertical="top" wrapText="1"/>
    </xf>
    <xf numFmtId="0" fontId="0" fillId="0" borderId="26" xfId="0" applyBorder="1" applyAlignment="1">
      <alignment vertical="top"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26" xfId="0" applyFont="1" applyBorder="1" applyAlignment="1">
      <alignment horizontal="center" wrapText="1"/>
    </xf>
    <xf numFmtId="0" fontId="1" fillId="0" borderId="29" xfId="0" applyFont="1" applyBorder="1" applyAlignment="1">
      <alignment horizontal="left" vertical="center" wrapText="1"/>
    </xf>
    <xf numFmtId="0" fontId="1" fillId="0" borderId="27" xfId="0" applyFont="1" applyBorder="1" applyAlignment="1">
      <alignment horizontal="left" vertical="center" wrapText="1"/>
    </xf>
    <xf numFmtId="0" fontId="1" fillId="0" borderId="10" xfId="0" applyFont="1" applyBorder="1" applyAlignment="1">
      <alignment horizontal="left" vertical="center" wrapText="1"/>
    </xf>
    <xf numFmtId="0" fontId="1" fillId="0" borderId="30" xfId="0" applyFont="1" applyBorder="1" applyAlignment="1">
      <alignment horizontal="left" vertical="center" wrapText="1"/>
    </xf>
    <xf numFmtId="0" fontId="1" fillId="0" borderId="11" xfId="0" applyFont="1" applyBorder="1" applyAlignment="1">
      <alignment horizontal="left" vertical="center" wrapText="1"/>
    </xf>
    <xf numFmtId="0" fontId="1" fillId="0" borderId="28" xfId="0" applyFont="1" applyBorder="1" applyAlignment="1">
      <alignment horizontal="left" vertical="center" wrapText="1"/>
    </xf>
    <xf numFmtId="0" fontId="1" fillId="0" borderId="12" xfId="0" applyFont="1" applyBorder="1" applyAlignment="1">
      <alignment horizontal="center" vertical="top" wrapText="1"/>
    </xf>
    <xf numFmtId="0" fontId="0" fillId="0" borderId="26" xfId="0" applyBorder="1" applyAlignment="1">
      <alignment horizontal="center" vertical="top" wrapText="1"/>
    </xf>
    <xf numFmtId="0" fontId="1" fillId="0" borderId="21" xfId="0" applyFont="1" applyBorder="1" applyAlignment="1">
      <alignment horizontal="left" vertical="center"/>
    </xf>
    <xf numFmtId="0" fontId="1" fillId="0" borderId="3" xfId="0" applyFont="1" applyBorder="1" applyAlignment="1">
      <alignment horizontal="left" vertical="center"/>
    </xf>
    <xf numFmtId="165" fontId="24" fillId="7" borderId="30" xfId="26" applyNumberFormat="1" applyFont="1" applyFill="1" applyBorder="1" applyAlignment="1" applyProtection="1">
      <alignment horizontal="center" vertical="center"/>
      <protection locked="0"/>
    </xf>
    <xf numFmtId="165" fontId="24" fillId="7" borderId="28" xfId="26" applyNumberFormat="1" applyFont="1" applyFill="1" applyBorder="1" applyAlignment="1" applyProtection="1">
      <alignment horizontal="center" vertical="center"/>
      <protection locked="0"/>
    </xf>
    <xf numFmtId="0" fontId="3" fillId="0" borderId="0" xfId="0" applyFont="1" applyAlignment="1">
      <alignment horizontal="left"/>
    </xf>
    <xf numFmtId="0" fontId="3" fillId="0" borderId="31" xfId="0" applyFont="1" applyBorder="1" applyAlignment="1">
      <alignment horizontal="left"/>
    </xf>
    <xf numFmtId="0" fontId="0" fillId="0" borderId="0" xfId="0" applyAlignment="1">
      <alignment vertical="top"/>
    </xf>
    <xf numFmtId="0" fontId="57" fillId="0" borderId="0" xfId="0" applyFont="1" applyAlignment="1">
      <alignment vertical="center" wrapText="1"/>
    </xf>
    <xf numFmtId="0" fontId="0" fillId="0" borderId="0" xfId="0" applyAlignment="1">
      <alignment vertical="center"/>
    </xf>
    <xf numFmtId="0" fontId="1" fillId="0" borderId="30" xfId="0" applyFont="1" applyBorder="1" applyAlignment="1">
      <alignment horizontal="center" vertical="top"/>
    </xf>
    <xf numFmtId="0" fontId="1" fillId="0" borderId="28" xfId="0" applyFont="1" applyBorder="1" applyAlignment="1">
      <alignment horizontal="center" vertical="top"/>
    </xf>
    <xf numFmtId="0" fontId="4" fillId="0" borderId="3" xfId="0" applyFont="1" applyBorder="1" applyAlignment="1">
      <alignment horizontal="left" vertical="center"/>
    </xf>
    <xf numFmtId="0" fontId="0" fillId="0" borderId="20" xfId="0" applyBorder="1" applyAlignment="1">
      <alignment horizontal="left" vertical="center" wrapText="1"/>
    </xf>
    <xf numFmtId="0" fontId="0" fillId="0" borderId="11" xfId="0" applyBorder="1" applyAlignment="1">
      <alignment horizontal="left" vertical="center" wrapText="1"/>
    </xf>
    <xf numFmtId="0" fontId="0" fillId="0" borderId="28" xfId="0" applyBorder="1" applyAlignment="1">
      <alignment horizontal="left" vertical="center" wrapText="1"/>
    </xf>
    <xf numFmtId="165" fontId="24" fillId="7" borderId="30" xfId="26" applyNumberFormat="1" applyFont="1" applyFill="1" applyBorder="1" applyAlignment="1" applyProtection="1">
      <alignment horizontal="left" vertical="center"/>
      <protection locked="0"/>
    </xf>
    <xf numFmtId="165" fontId="24" fillId="7" borderId="28" xfId="26" applyNumberFormat="1" applyFont="1" applyFill="1" applyBorder="1" applyAlignment="1" applyProtection="1">
      <alignment horizontal="left" vertical="center"/>
      <protection locked="0"/>
    </xf>
    <xf numFmtId="0" fontId="1" fillId="0" borderId="33" xfId="0" applyFont="1" applyBorder="1" applyAlignment="1">
      <alignment horizontal="left" vertical="top"/>
    </xf>
    <xf numFmtId="0" fontId="1" fillId="0" borderId="27" xfId="0" applyFont="1" applyBorder="1" applyAlignment="1">
      <alignment horizontal="left" vertical="top"/>
    </xf>
    <xf numFmtId="0" fontId="1" fillId="0" borderId="10" xfId="0" applyFont="1" applyBorder="1" applyAlignment="1">
      <alignment horizontal="left" vertical="top"/>
    </xf>
    <xf numFmtId="0" fontId="20" fillId="0" borderId="0" xfId="0" applyFont="1" applyAlignment="1">
      <alignment horizontal="left" vertical="center"/>
    </xf>
    <xf numFmtId="0" fontId="3" fillId="0" borderId="0" xfId="0" applyFont="1"/>
    <xf numFmtId="0" fontId="52" fillId="13" borderId="29" xfId="10" applyNumberFormat="1" applyFont="1" applyBorder="1" applyAlignment="1" applyProtection="1">
      <alignment horizontal="left" vertical="top" wrapText="1"/>
    </xf>
    <xf numFmtId="0" fontId="36" fillId="13" borderId="27" xfId="10" applyNumberFormat="1" applyFont="1" applyBorder="1" applyAlignment="1" applyProtection="1">
      <alignment horizontal="left" vertical="top" wrapText="1"/>
    </xf>
    <xf numFmtId="0" fontId="36" fillId="13" borderId="10" xfId="10" applyNumberFormat="1" applyFont="1" applyBorder="1" applyAlignment="1" applyProtection="1">
      <alignment horizontal="left" vertical="top" wrapText="1"/>
    </xf>
    <xf numFmtId="0" fontId="52" fillId="13" borderId="15" xfId="10" applyNumberFormat="1" applyFont="1" applyBorder="1" applyAlignment="1" applyProtection="1">
      <alignment horizontal="left" vertical="top" wrapText="1"/>
    </xf>
    <xf numFmtId="0" fontId="36" fillId="13" borderId="0" xfId="10" applyNumberFormat="1" applyFont="1" applyBorder="1" applyAlignment="1" applyProtection="1">
      <alignment horizontal="left" vertical="top" wrapText="1"/>
    </xf>
    <xf numFmtId="0" fontId="36" fillId="13" borderId="31" xfId="10" applyNumberFormat="1" applyFont="1" applyBorder="1" applyAlignment="1" applyProtection="1">
      <alignment horizontal="left" vertical="top" wrapText="1"/>
    </xf>
    <xf numFmtId="0" fontId="36" fillId="13" borderId="30" xfId="10" applyNumberFormat="1" applyFont="1" applyBorder="1" applyAlignment="1" applyProtection="1">
      <alignment horizontal="left" vertical="top" wrapText="1"/>
    </xf>
    <xf numFmtId="0" fontId="36" fillId="13" borderId="11" xfId="10" applyNumberFormat="1" applyFont="1" applyBorder="1" applyAlignment="1" applyProtection="1">
      <alignment horizontal="left" vertical="top" wrapText="1"/>
    </xf>
    <xf numFmtId="0" fontId="36" fillId="13" borderId="28" xfId="10" applyNumberFormat="1" applyFont="1" applyBorder="1" applyAlignment="1" applyProtection="1">
      <alignment horizontal="left" vertical="top" wrapText="1"/>
    </xf>
    <xf numFmtId="0" fontId="5" fillId="0" borderId="27" xfId="10" applyNumberFormat="1" applyFont="1" applyFill="1" applyBorder="1" applyAlignment="1" applyProtection="1">
      <alignment horizontal="left" vertical="top"/>
    </xf>
    <xf numFmtId="0" fontId="5" fillId="0" borderId="11" xfId="10" applyNumberFormat="1" applyFont="1" applyFill="1" applyBorder="1" applyAlignment="1" applyProtection="1">
      <alignment horizontal="left" vertical="top"/>
    </xf>
    <xf numFmtId="0" fontId="3" fillId="0" borderId="29" xfId="0" applyFont="1" applyBorder="1" applyAlignment="1">
      <alignment horizontal="left" vertical="top" wrapText="1"/>
    </xf>
    <xf numFmtId="0" fontId="3" fillId="0" borderId="27" xfId="0" applyFont="1" applyBorder="1" applyAlignment="1">
      <alignment horizontal="left" vertical="top" wrapText="1"/>
    </xf>
    <xf numFmtId="0" fontId="3" fillId="0" borderId="10" xfId="0" applyFont="1" applyBorder="1" applyAlignment="1">
      <alignment horizontal="left" vertical="top" wrapText="1"/>
    </xf>
    <xf numFmtId="0" fontId="1" fillId="0" borderId="33" xfId="0" applyFont="1" applyBorder="1" applyAlignment="1">
      <alignment horizontal="left" vertical="center"/>
    </xf>
    <xf numFmtId="0" fontId="1" fillId="0" borderId="27" xfId="0" applyFont="1" applyBorder="1" applyAlignment="1">
      <alignment horizontal="left" vertical="center"/>
    </xf>
    <xf numFmtId="0" fontId="1" fillId="0" borderId="10" xfId="0" applyFont="1" applyBorder="1" applyAlignment="1">
      <alignment horizontal="left" vertical="center"/>
    </xf>
    <xf numFmtId="0" fontId="3" fillId="0" borderId="39" xfId="24" applyFont="1" applyFill="1" applyBorder="1" applyAlignment="1" applyProtection="1">
      <alignment horizontal="left" vertical="top" wrapText="1"/>
    </xf>
    <xf numFmtId="0" fontId="3" fillId="13" borderId="7" xfId="10" applyNumberFormat="1" applyFont="1" applyBorder="1" applyAlignment="1" applyProtection="1">
      <alignment horizontal="left" vertical="top" wrapText="1"/>
      <protection locked="0"/>
    </xf>
    <xf numFmtId="0" fontId="3" fillId="0" borderId="9" xfId="0" applyFont="1" applyBorder="1" applyAlignment="1">
      <alignment horizontal="left" vertical="top" wrapText="1"/>
    </xf>
    <xf numFmtId="0" fontId="3" fillId="13" borderId="30" xfId="10" applyNumberFormat="1" applyFont="1" applyBorder="1" applyAlignment="1" applyProtection="1">
      <alignment horizontal="left" vertical="top" wrapText="1"/>
      <protection locked="0"/>
    </xf>
    <xf numFmtId="0" fontId="3" fillId="13" borderId="11" xfId="10" applyNumberFormat="1" applyFont="1" applyBorder="1" applyAlignment="1" applyProtection="1">
      <alignment horizontal="left" vertical="top" wrapText="1"/>
      <protection locked="0"/>
    </xf>
    <xf numFmtId="0" fontId="3" fillId="13" borderId="28" xfId="10" applyNumberFormat="1" applyFont="1" applyBorder="1" applyAlignment="1" applyProtection="1">
      <alignment horizontal="left" vertical="top" wrapText="1"/>
      <protection locked="0"/>
    </xf>
    <xf numFmtId="0" fontId="3" fillId="0" borderId="39" xfId="11" applyNumberFormat="1" applyFont="1" applyBorder="1" applyAlignment="1" applyProtection="1">
      <alignment horizontal="left" vertical="top" wrapText="1"/>
    </xf>
    <xf numFmtId="0" fontId="3" fillId="0" borderId="40" xfId="11" applyNumberFormat="1" applyFont="1" applyBorder="1" applyAlignment="1" applyProtection="1">
      <alignment horizontal="left" vertical="top" wrapText="1"/>
    </xf>
    <xf numFmtId="0" fontId="3" fillId="0" borderId="0" xfId="0" applyFont="1" applyAlignment="1">
      <alignment horizontal="left" vertical="center"/>
    </xf>
    <xf numFmtId="0" fontId="36" fillId="11" borderId="29" xfId="8" applyNumberFormat="1" applyFont="1" applyBorder="1" applyAlignment="1" applyProtection="1">
      <alignment horizontal="left" vertical="top" wrapText="1"/>
    </xf>
    <xf numFmtId="0" fontId="36" fillId="11" borderId="27" xfId="8" applyNumberFormat="1" applyFont="1" applyBorder="1" applyAlignment="1" applyProtection="1">
      <alignment horizontal="left" vertical="top" wrapText="1"/>
    </xf>
    <xf numFmtId="0" fontId="36" fillId="11" borderId="10" xfId="8" applyNumberFormat="1" applyFont="1" applyBorder="1" applyAlignment="1" applyProtection="1">
      <alignment horizontal="left" vertical="top" wrapText="1"/>
    </xf>
    <xf numFmtId="0" fontId="36" fillId="11" borderId="15" xfId="8" applyNumberFormat="1" applyFont="1" applyBorder="1" applyAlignment="1" applyProtection="1">
      <alignment horizontal="left" vertical="top" wrapText="1"/>
    </xf>
    <xf numFmtId="0" fontId="36" fillId="11" borderId="0" xfId="8" applyNumberFormat="1" applyFont="1" applyBorder="1" applyAlignment="1" applyProtection="1">
      <alignment horizontal="left" vertical="top" wrapText="1"/>
    </xf>
    <xf numFmtId="0" fontId="36" fillId="11" borderId="31" xfId="8" applyNumberFormat="1" applyFont="1" applyBorder="1" applyAlignment="1" applyProtection="1">
      <alignment horizontal="left" vertical="top" wrapText="1"/>
    </xf>
    <xf numFmtId="0" fontId="36" fillId="11" borderId="30" xfId="8" applyNumberFormat="1" applyFont="1" applyBorder="1" applyAlignment="1" applyProtection="1">
      <alignment horizontal="left" vertical="top" wrapText="1"/>
    </xf>
    <xf numFmtId="0" fontId="36" fillId="11" borderId="11" xfId="8" applyNumberFormat="1" applyFont="1" applyBorder="1" applyAlignment="1" applyProtection="1">
      <alignment horizontal="left" vertical="top" wrapText="1"/>
    </xf>
    <xf numFmtId="0" fontId="36" fillId="11" borderId="28" xfId="8" applyNumberFormat="1" applyFont="1" applyBorder="1" applyAlignment="1" applyProtection="1">
      <alignment horizontal="left" vertical="top" wrapText="1"/>
    </xf>
    <xf numFmtId="0" fontId="3" fillId="0" borderId="48" xfId="11" applyNumberFormat="1" applyFont="1" applyBorder="1" applyAlignment="1" applyProtection="1">
      <alignment horizontal="left" vertical="top" wrapText="1"/>
    </xf>
    <xf numFmtId="169" fontId="3" fillId="18" borderId="41" xfId="11" applyNumberFormat="1" applyFont="1" applyFill="1" applyBorder="1" applyAlignment="1" applyProtection="1">
      <alignment horizontal="left" vertical="top" wrapText="1"/>
      <protection locked="0"/>
    </xf>
    <xf numFmtId="0" fontId="3" fillId="13" borderId="35" xfId="11" applyNumberFormat="1" applyFont="1" applyFill="1" applyAlignment="1" applyProtection="1">
      <alignment horizontal="left" vertical="top" wrapText="1"/>
      <protection locked="0"/>
    </xf>
    <xf numFmtId="0" fontId="3" fillId="13" borderId="35" xfId="11" applyNumberFormat="1" applyFont="1" applyFill="1" applyAlignment="1" applyProtection="1">
      <alignment horizontal="left" vertical="top"/>
      <protection locked="0"/>
    </xf>
    <xf numFmtId="14" fontId="3" fillId="15" borderId="40" xfId="11" applyNumberFormat="1" applyFont="1" applyFill="1" applyBorder="1" applyAlignment="1" applyProtection="1">
      <alignment horizontal="left" vertical="center" wrapText="1"/>
      <protection locked="0"/>
    </xf>
    <xf numFmtId="49" fontId="3" fillId="13" borderId="7" xfId="10" applyNumberFormat="1" applyFont="1" applyBorder="1" applyAlignment="1" applyProtection="1">
      <alignment horizontal="left" vertical="top" wrapText="1"/>
      <protection locked="0"/>
    </xf>
    <xf numFmtId="169" fontId="3" fillId="11" borderId="41" xfId="11" applyNumberFormat="1" applyFont="1" applyFill="1" applyBorder="1" applyAlignment="1" applyProtection="1">
      <alignment horizontal="left" vertical="top" wrapText="1"/>
      <protection locked="0"/>
    </xf>
    <xf numFmtId="0" fontId="3" fillId="11" borderId="41" xfId="11" applyNumberFormat="1" applyFont="1" applyFill="1" applyBorder="1" applyAlignment="1" applyProtection="1">
      <alignment horizontal="left" vertical="top" wrapText="1"/>
      <protection locked="0"/>
    </xf>
    <xf numFmtId="0" fontId="41" fillId="0" borderId="0" xfId="0" applyFont="1" applyAlignment="1">
      <alignment horizontal="left" vertical="top" wrapText="1"/>
    </xf>
    <xf numFmtId="0" fontId="0" fillId="0" borderId="29" xfId="0" applyBorder="1" applyAlignment="1">
      <alignment horizontal="left" vertical="center" wrapText="1"/>
    </xf>
    <xf numFmtId="0" fontId="0" fillId="0" borderId="27" xfId="0"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0" fillId="7" borderId="12" xfId="0" applyFill="1" applyBorder="1" applyAlignment="1" applyProtection="1">
      <alignment horizontal="left" vertical="top" wrapText="1"/>
      <protection locked="0"/>
    </xf>
    <xf numFmtId="0" fontId="0" fillId="7" borderId="13" xfId="0" applyFill="1" applyBorder="1" applyAlignment="1" applyProtection="1">
      <alignment horizontal="left" vertical="top" wrapText="1"/>
      <protection locked="0"/>
    </xf>
    <xf numFmtId="0" fontId="0" fillId="0" borderId="26" xfId="0" applyBorder="1" applyAlignment="1" applyProtection="1">
      <alignment vertical="top" wrapText="1"/>
      <protection locked="0"/>
    </xf>
    <xf numFmtId="0" fontId="1" fillId="0" borderId="29" xfId="0" applyFont="1" applyBorder="1" applyAlignment="1">
      <alignment horizontal="center" vertical="top" wrapText="1"/>
    </xf>
    <xf numFmtId="0" fontId="1" fillId="0" borderId="10" xfId="0" applyFont="1" applyBorder="1" applyAlignment="1">
      <alignment horizontal="center" vertical="top"/>
    </xf>
    <xf numFmtId="0" fontId="1" fillId="0" borderId="29" xfId="0" applyFont="1" applyBorder="1" applyAlignment="1">
      <alignment horizontal="left" vertical="top"/>
    </xf>
    <xf numFmtId="0" fontId="1" fillId="0" borderId="30" xfId="0" applyFont="1" applyBorder="1" applyAlignment="1">
      <alignment horizontal="left" vertical="top"/>
    </xf>
    <xf numFmtId="0" fontId="1" fillId="0" borderId="11" xfId="0" applyFont="1" applyBorder="1" applyAlignment="1">
      <alignment horizontal="left" vertical="top"/>
    </xf>
    <xf numFmtId="0" fontId="1" fillId="0" borderId="28" xfId="0" applyFont="1" applyBorder="1" applyAlignment="1">
      <alignment horizontal="left" vertical="top"/>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26" xfId="0" applyBorder="1" applyAlignment="1">
      <alignment horizontal="left" vertical="center" wrapText="1"/>
    </xf>
    <xf numFmtId="169" fontId="3" fillId="11" borderId="41" xfId="11" applyNumberFormat="1" applyFont="1" applyFill="1" applyBorder="1" applyAlignment="1" applyProtection="1">
      <alignment horizontal="center" vertical="top" wrapText="1"/>
      <protection locked="0"/>
    </xf>
    <xf numFmtId="0" fontId="3" fillId="0" borderId="42" xfId="11" applyNumberFormat="1" applyFont="1" applyBorder="1" applyAlignment="1" applyProtection="1">
      <alignment horizontal="left" vertical="top" wrapText="1"/>
    </xf>
    <xf numFmtId="0" fontId="3" fillId="0" borderId="43" xfId="11" applyNumberFormat="1" applyFont="1" applyBorder="1" applyAlignment="1" applyProtection="1">
      <alignment horizontal="left" vertical="top" wrapText="1"/>
    </xf>
    <xf numFmtId="0" fontId="3" fillId="0" borderId="44" xfId="11" applyNumberFormat="1" applyFont="1" applyBorder="1" applyAlignment="1" applyProtection="1">
      <alignment horizontal="left" vertical="top" wrapText="1"/>
    </xf>
    <xf numFmtId="169" fontId="3" fillId="11" borderId="45" xfId="11" applyNumberFormat="1" applyFont="1" applyFill="1" applyBorder="1" applyAlignment="1" applyProtection="1">
      <alignment horizontal="left" vertical="top" wrapText="1"/>
      <protection locked="0"/>
    </xf>
    <xf numFmtId="169" fontId="3" fillId="11" borderId="46" xfId="11" applyNumberFormat="1" applyFont="1" applyFill="1" applyBorder="1" applyAlignment="1" applyProtection="1">
      <alignment horizontal="left" vertical="top" wrapText="1"/>
      <protection locked="0"/>
    </xf>
    <xf numFmtId="169" fontId="3" fillId="11" borderId="47" xfId="11" applyNumberFormat="1" applyFont="1" applyFill="1" applyBorder="1" applyAlignment="1" applyProtection="1">
      <alignment horizontal="left" vertical="top" wrapText="1"/>
      <protection locked="0"/>
    </xf>
    <xf numFmtId="0" fontId="3" fillId="17" borderId="45" xfId="11" applyNumberFormat="1" applyFont="1" applyFill="1" applyBorder="1" applyAlignment="1" applyProtection="1">
      <alignment horizontal="left" vertical="top" wrapText="1"/>
      <protection locked="0"/>
    </xf>
    <xf numFmtId="0" fontId="3" fillId="17" borderId="46" xfId="11" applyNumberFormat="1" applyFont="1" applyFill="1" applyBorder="1" applyAlignment="1" applyProtection="1">
      <alignment horizontal="left" vertical="top" wrapText="1"/>
      <protection locked="0"/>
    </xf>
    <xf numFmtId="0" fontId="3" fillId="17" borderId="47" xfId="11" applyNumberFormat="1" applyFont="1" applyFill="1" applyBorder="1" applyAlignment="1" applyProtection="1">
      <alignment horizontal="left" vertical="top" wrapText="1"/>
      <protection locked="0"/>
    </xf>
    <xf numFmtId="0" fontId="3" fillId="11" borderId="38" xfId="8" applyNumberFormat="1" applyFont="1" applyBorder="1" applyAlignment="1" applyProtection="1">
      <alignment horizontal="left" vertical="top" wrapText="1"/>
      <protection locked="0"/>
    </xf>
    <xf numFmtId="0" fontId="3" fillId="11" borderId="39" xfId="8" applyNumberFormat="1" applyFont="1" applyBorder="1" applyAlignment="1" applyProtection="1">
      <alignment horizontal="left" vertical="top" wrapText="1"/>
      <protection locked="0"/>
    </xf>
    <xf numFmtId="0" fontId="3" fillId="11" borderId="40" xfId="8" applyNumberFormat="1" applyFont="1" applyBorder="1" applyAlignment="1" applyProtection="1">
      <alignment horizontal="left" vertical="top" wrapText="1"/>
      <protection locked="0"/>
    </xf>
    <xf numFmtId="0" fontId="1" fillId="0" borderId="39" xfId="0" applyFont="1" applyBorder="1" applyAlignment="1">
      <alignment horizontal="left" vertical="center" wrapText="1"/>
    </xf>
    <xf numFmtId="0" fontId="3" fillId="0" borderId="38" xfId="11" applyBorder="1" applyAlignment="1" applyProtection="1">
      <alignment horizontal="left" vertical="top"/>
    </xf>
    <xf numFmtId="0" fontId="3" fillId="0" borderId="39" xfId="11" applyBorder="1" applyAlignment="1" applyProtection="1">
      <alignment horizontal="left" vertical="top"/>
    </xf>
    <xf numFmtId="0" fontId="3" fillId="0" borderId="40" xfId="11" applyBorder="1" applyAlignment="1" applyProtection="1">
      <alignment horizontal="left" vertical="top"/>
    </xf>
    <xf numFmtId="49" fontId="3" fillId="11" borderId="42" xfId="11" applyNumberFormat="1" applyFill="1" applyBorder="1" applyAlignment="1" applyProtection="1">
      <alignment horizontal="left" vertical="top"/>
      <protection locked="0"/>
    </xf>
    <xf numFmtId="49" fontId="3" fillId="11" borderId="43" xfId="11" applyNumberFormat="1" applyFill="1" applyBorder="1" applyAlignment="1" applyProtection="1">
      <alignment horizontal="left" vertical="top"/>
      <protection locked="0"/>
    </xf>
    <xf numFmtId="49" fontId="3" fillId="11" borderId="44" xfId="11" applyNumberFormat="1" applyFill="1" applyBorder="1" applyAlignment="1" applyProtection="1">
      <alignment horizontal="left" vertical="top"/>
      <protection locked="0"/>
    </xf>
    <xf numFmtId="49" fontId="3" fillId="11" borderId="45" xfId="11" applyNumberFormat="1" applyFill="1" applyBorder="1" applyAlignment="1" applyProtection="1">
      <alignment horizontal="left" vertical="top"/>
      <protection locked="0"/>
    </xf>
    <xf numFmtId="49" fontId="3" fillId="11" borderId="46" xfId="11" applyNumberFormat="1" applyFill="1" applyBorder="1" applyAlignment="1" applyProtection="1">
      <alignment horizontal="left" vertical="top"/>
      <protection locked="0"/>
    </xf>
    <xf numFmtId="49" fontId="3" fillId="11" borderId="47" xfId="11" applyNumberFormat="1" applyFill="1" applyBorder="1" applyAlignment="1" applyProtection="1">
      <alignment horizontal="left" vertical="top"/>
      <protection locked="0"/>
    </xf>
    <xf numFmtId="49" fontId="3" fillId="11" borderId="38" xfId="11" applyNumberFormat="1" applyFill="1" applyBorder="1" applyAlignment="1" applyProtection="1">
      <alignment horizontal="left" vertical="top" wrapText="1"/>
      <protection locked="0"/>
    </xf>
    <xf numFmtId="49" fontId="3" fillId="11" borderId="39" xfId="11" applyNumberFormat="1" applyFill="1" applyBorder="1" applyAlignment="1" applyProtection="1">
      <alignment horizontal="left" vertical="top" wrapText="1"/>
      <protection locked="0"/>
    </xf>
    <xf numFmtId="49" fontId="3" fillId="11" borderId="40" xfId="11" applyNumberFormat="1" applyFill="1" applyBorder="1" applyAlignment="1" applyProtection="1">
      <alignment horizontal="left" vertical="top" wrapText="1"/>
      <protection locked="0"/>
    </xf>
    <xf numFmtId="0" fontId="3" fillId="0" borderId="38" xfId="11" applyBorder="1" applyAlignment="1" applyProtection="1">
      <alignment horizontal="left" vertical="top" wrapText="1"/>
    </xf>
    <xf numFmtId="0" fontId="3" fillId="0" borderId="39" xfId="11" applyBorder="1" applyAlignment="1" applyProtection="1">
      <alignment horizontal="left" vertical="top" wrapText="1"/>
    </xf>
    <xf numFmtId="0" fontId="3" fillId="0" borderId="40" xfId="11" applyBorder="1" applyAlignment="1" applyProtection="1">
      <alignment horizontal="left" vertical="top" wrapText="1"/>
    </xf>
    <xf numFmtId="49" fontId="3" fillId="15" borderId="38" xfId="11" applyNumberFormat="1" applyFill="1" applyBorder="1" applyAlignment="1" applyProtection="1">
      <alignment horizontal="left" vertical="top"/>
      <protection locked="0"/>
    </xf>
    <xf numFmtId="49" fontId="3" fillId="15" borderId="39" xfId="11" applyNumberFormat="1" applyFill="1" applyBorder="1" applyAlignment="1" applyProtection="1">
      <alignment horizontal="left" vertical="top"/>
      <protection locked="0"/>
    </xf>
    <xf numFmtId="49" fontId="3" fillId="15" borderId="40" xfId="11" applyNumberFormat="1" applyFill="1" applyBorder="1" applyAlignment="1" applyProtection="1">
      <alignment horizontal="left" vertical="top"/>
      <protection locked="0"/>
    </xf>
    <xf numFmtId="0" fontId="52" fillId="15" borderId="59" xfId="0" applyFont="1" applyFill="1" applyBorder="1" applyAlignment="1">
      <alignment horizontal="center" vertical="center" wrapText="1"/>
    </xf>
    <xf numFmtId="0" fontId="52" fillId="15" borderId="58" xfId="0" applyFont="1" applyFill="1" applyBorder="1" applyAlignment="1">
      <alignment horizontal="center" vertical="center" wrapText="1"/>
    </xf>
    <xf numFmtId="0" fontId="52" fillId="15" borderId="60" xfId="0" applyFont="1" applyFill="1" applyBorder="1" applyAlignment="1">
      <alignment horizontal="center" vertical="center" wrapText="1"/>
    </xf>
    <xf numFmtId="0" fontId="52" fillId="15" borderId="61" xfId="0" applyFont="1" applyFill="1" applyBorder="1" applyAlignment="1">
      <alignment horizontal="center" vertical="center" wrapText="1"/>
    </xf>
    <xf numFmtId="0" fontId="52" fillId="15" borderId="62" xfId="0" applyFont="1" applyFill="1" applyBorder="1" applyAlignment="1">
      <alignment horizontal="center" vertical="center" wrapText="1"/>
    </xf>
    <xf numFmtId="0" fontId="52" fillId="15" borderId="63" xfId="0" applyFont="1" applyFill="1" applyBorder="1" applyAlignment="1">
      <alignment horizontal="center" vertical="center" wrapText="1"/>
    </xf>
    <xf numFmtId="49" fontId="3" fillId="15" borderId="35" xfId="11" applyNumberFormat="1" applyFill="1" applyAlignment="1" applyProtection="1">
      <alignment horizontal="left" vertical="top"/>
      <protection locked="0"/>
    </xf>
    <xf numFmtId="0" fontId="0" fillId="0" borderId="57" xfId="0" applyBorder="1" applyAlignment="1">
      <alignment vertical="top"/>
    </xf>
    <xf numFmtId="0" fontId="1" fillId="0" borderId="42" xfId="11" applyFont="1" applyBorder="1" applyAlignment="1" applyProtection="1">
      <alignment horizontal="left" vertical="top" wrapText="1"/>
    </xf>
    <xf numFmtId="0" fontId="1" fillId="0" borderId="43" xfId="11" applyFont="1" applyBorder="1" applyAlignment="1" applyProtection="1">
      <alignment horizontal="left" vertical="top" wrapText="1"/>
    </xf>
    <xf numFmtId="0" fontId="1" fillId="0" borderId="44" xfId="0" applyFont="1" applyBorder="1" applyAlignment="1">
      <alignment vertical="top" wrapText="1"/>
    </xf>
    <xf numFmtId="0" fontId="1" fillId="0" borderId="45" xfId="11" applyFont="1" applyBorder="1" applyAlignment="1" applyProtection="1">
      <alignment horizontal="left" vertical="top" wrapText="1"/>
    </xf>
    <xf numFmtId="0" fontId="1" fillId="0" borderId="46" xfId="11" applyFont="1" applyBorder="1" applyAlignment="1" applyProtection="1">
      <alignment horizontal="left" vertical="top" wrapText="1"/>
    </xf>
    <xf numFmtId="0" fontId="1" fillId="0" borderId="47" xfId="0" applyFont="1" applyBorder="1" applyAlignment="1">
      <alignment vertical="top" wrapText="1"/>
    </xf>
    <xf numFmtId="0" fontId="1" fillId="0" borderId="0" xfId="0" applyFont="1" applyAlignment="1">
      <alignment horizontal="left" vertical="top" wrapText="1"/>
    </xf>
    <xf numFmtId="0" fontId="3" fillId="0" borderId="35" xfId="11" applyAlignment="1" applyProtection="1">
      <alignment horizontal="left" vertical="top" wrapText="1"/>
    </xf>
    <xf numFmtId="49" fontId="3" fillId="6" borderId="49" xfId="6" applyNumberFormat="1" applyBorder="1" applyAlignment="1">
      <alignment horizontal="left" vertical="top" wrapText="1"/>
      <protection locked="0"/>
    </xf>
    <xf numFmtId="49" fontId="3" fillId="6" borderId="0" xfId="6" applyNumberFormat="1" applyBorder="1" applyAlignment="1">
      <alignment horizontal="left" vertical="top" wrapText="1"/>
      <protection locked="0"/>
    </xf>
    <xf numFmtId="49" fontId="3" fillId="6" borderId="50" xfId="6" applyNumberFormat="1" applyBorder="1" applyAlignment="1">
      <alignment horizontal="left" vertical="top" wrapText="1"/>
      <protection locked="0"/>
    </xf>
    <xf numFmtId="49" fontId="3" fillId="6" borderId="45" xfId="6" applyNumberFormat="1" applyBorder="1" applyAlignment="1">
      <alignment horizontal="left" vertical="top" wrapText="1"/>
      <protection locked="0"/>
    </xf>
    <xf numFmtId="49" fontId="3" fillId="6" borderId="46" xfId="6" applyNumberFormat="1" applyBorder="1" applyAlignment="1">
      <alignment horizontal="left" vertical="top" wrapText="1"/>
      <protection locked="0"/>
    </xf>
    <xf numFmtId="49" fontId="3" fillId="6" borderId="47" xfId="6" applyNumberFormat="1" applyBorder="1" applyAlignment="1">
      <alignment horizontal="left" vertical="top" wrapText="1"/>
      <protection locked="0"/>
    </xf>
    <xf numFmtId="0" fontId="25" fillId="6" borderId="12" xfId="17" applyFont="1" applyFill="1" applyBorder="1" applyAlignment="1" applyProtection="1">
      <alignment horizontal="left" vertical="center" wrapText="1"/>
      <protection locked="0"/>
    </xf>
    <xf numFmtId="0" fontId="0" fillId="0" borderId="13" xfId="0" applyBorder="1" applyAlignment="1" applyProtection="1">
      <alignment wrapText="1"/>
      <protection locked="0"/>
    </xf>
    <xf numFmtId="0" fontId="0" fillId="0" borderId="26" xfId="0" applyBorder="1" applyAlignment="1" applyProtection="1">
      <alignment wrapText="1"/>
      <protection locked="0"/>
    </xf>
    <xf numFmtId="0" fontId="0" fillId="6" borderId="12" xfId="0" applyFill="1" applyBorder="1" applyAlignment="1" applyProtection="1">
      <alignment horizontal="left" vertical="center" wrapText="1"/>
      <protection locked="0"/>
    </xf>
    <xf numFmtId="0" fontId="0" fillId="6" borderId="26" xfId="0" applyFill="1" applyBorder="1" applyAlignment="1" applyProtection="1">
      <alignment horizontal="left" vertical="center" wrapText="1"/>
      <protection locked="0"/>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4" fillId="10" borderId="29" xfId="0" applyFont="1" applyFill="1" applyBorder="1" applyAlignment="1">
      <alignment horizontal="left" vertical="top"/>
    </xf>
    <xf numFmtId="0" fontId="3" fillId="0" borderId="27" xfId="0" applyFont="1" applyBorder="1" applyAlignment="1">
      <alignment horizontal="left" vertical="top"/>
    </xf>
    <xf numFmtId="0" fontId="3" fillId="0" borderId="10" xfId="0" applyFont="1" applyBorder="1" applyAlignment="1">
      <alignment horizontal="left" vertical="top"/>
    </xf>
    <xf numFmtId="9" fontId="3" fillId="6" borderId="9" xfId="0" applyNumberFormat="1" applyFont="1" applyFill="1" applyBorder="1" applyAlignment="1" applyProtection="1">
      <alignment horizontal="center" vertical="center" wrapText="1"/>
      <protection locked="0"/>
    </xf>
    <xf numFmtId="9" fontId="3" fillId="6" borderId="7" xfId="0" applyNumberFormat="1" applyFont="1" applyFill="1" applyBorder="1" applyAlignment="1" applyProtection="1">
      <alignment horizontal="center" vertical="center" wrapText="1"/>
      <protection locked="0"/>
    </xf>
    <xf numFmtId="0" fontId="3" fillId="6" borderId="30" xfId="0" applyFont="1" applyFill="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6" fillId="0" borderId="0" xfId="0" applyFont="1" applyAlignment="1">
      <alignment horizontal="left"/>
    </xf>
    <xf numFmtId="0" fontId="4" fillId="6" borderId="29" xfId="0" applyFont="1" applyFill="1" applyBorder="1" applyAlignment="1">
      <alignment horizontal="left" vertical="top" wrapText="1"/>
    </xf>
    <xf numFmtId="0" fontId="4" fillId="6" borderId="27"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3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28" xfId="0" applyFont="1" applyFill="1" applyBorder="1" applyAlignment="1">
      <alignment horizontal="left" vertical="top" wrapText="1"/>
    </xf>
    <xf numFmtId="0" fontId="6" fillId="0" borderId="0" xfId="12" applyFont="1" applyBorder="1" applyAlignment="1">
      <alignment horizontal="left" vertical="center" wrapText="1"/>
    </xf>
    <xf numFmtId="0" fontId="31" fillId="6" borderId="12" xfId="17" applyFont="1" applyFill="1" applyBorder="1" applyAlignment="1" applyProtection="1">
      <alignment horizontal="left" vertical="center" wrapText="1"/>
      <protection locked="0"/>
    </xf>
    <xf numFmtId="0" fontId="47" fillId="0" borderId="9" xfId="0" applyFont="1" applyBorder="1" applyAlignment="1">
      <alignment horizontal="left" vertical="center" wrapText="1"/>
    </xf>
    <xf numFmtId="0" fontId="1" fillId="0" borderId="12" xfId="0" applyFont="1" applyBorder="1" applyAlignment="1">
      <alignment vertical="top" wrapText="1"/>
    </xf>
    <xf numFmtId="0" fontId="3" fillId="0" borderId="13" xfId="0" applyFont="1" applyBorder="1" applyAlignment="1">
      <alignment vertical="top" wrapText="1"/>
    </xf>
    <xf numFmtId="0" fontId="3" fillId="0" borderId="26" xfId="0" applyFont="1" applyBorder="1" applyAlignment="1">
      <alignment vertical="top" wrapText="1"/>
    </xf>
    <xf numFmtId="0" fontId="30" fillId="0" borderId="0" xfId="0" applyFont="1" applyAlignment="1">
      <alignment horizontal="left" vertical="top" wrapText="1"/>
    </xf>
    <xf numFmtId="0" fontId="62" fillId="6" borderId="12" xfId="17" applyFont="1" applyFill="1" applyBorder="1" applyAlignment="1" applyProtection="1">
      <alignment horizontal="left" vertical="center" wrapText="1"/>
      <protection locked="0"/>
    </xf>
    <xf numFmtId="0" fontId="57" fillId="0" borderId="13" xfId="0" applyFont="1" applyBorder="1" applyAlignment="1" applyProtection="1">
      <alignment wrapText="1"/>
      <protection locked="0"/>
    </xf>
    <xf numFmtId="0" fontId="57" fillId="0" borderId="26" xfId="0" applyFont="1" applyBorder="1" applyAlignment="1" applyProtection="1">
      <alignment wrapText="1"/>
      <protection locked="0"/>
    </xf>
    <xf numFmtId="0" fontId="38" fillId="7" borderId="29" xfId="6" applyFont="1" applyFill="1" applyBorder="1" applyAlignment="1" applyProtection="1">
      <alignment horizontal="left" vertical="top" wrapText="1"/>
    </xf>
    <xf numFmtId="0" fontId="38" fillId="7" borderId="27" xfId="6" applyFont="1" applyFill="1" applyBorder="1" applyAlignment="1" applyProtection="1">
      <alignment horizontal="left" vertical="top" wrapText="1"/>
    </xf>
    <xf numFmtId="0" fontId="38" fillId="7" borderId="10" xfId="6" applyFont="1" applyFill="1" applyBorder="1" applyAlignment="1" applyProtection="1">
      <alignment horizontal="left" vertical="top" wrapText="1"/>
    </xf>
    <xf numFmtId="0" fontId="38" fillId="7" borderId="30" xfId="6" applyFont="1" applyFill="1" applyBorder="1" applyAlignment="1" applyProtection="1">
      <alignment horizontal="left" vertical="top" wrapText="1"/>
    </xf>
    <xf numFmtId="0" fontId="38" fillId="7" borderId="11" xfId="6" applyFont="1" applyFill="1" applyBorder="1" applyAlignment="1" applyProtection="1">
      <alignment horizontal="left" vertical="top" wrapText="1"/>
    </xf>
    <xf numFmtId="0" fontId="38" fillId="7" borderId="28" xfId="6" applyFont="1" applyFill="1" applyBorder="1" applyAlignment="1" applyProtection="1">
      <alignment horizontal="left" vertical="top" wrapText="1"/>
    </xf>
    <xf numFmtId="0" fontId="30" fillId="0" borderId="11" xfId="0" applyFont="1" applyBorder="1" applyAlignment="1">
      <alignment horizontal="left" vertical="top" wrapText="1"/>
    </xf>
    <xf numFmtId="0" fontId="3" fillId="0" borderId="0" xfId="0" applyFont="1" applyAlignment="1">
      <alignment horizontal="left" vertical="top" wrapText="1"/>
    </xf>
    <xf numFmtId="0" fontId="3" fillId="13" borderId="12" xfId="10" applyFont="1" applyBorder="1" applyAlignment="1" applyProtection="1">
      <alignment horizontal="center" vertical="center" wrapText="1"/>
      <protection locked="0"/>
    </xf>
    <xf numFmtId="0" fontId="3" fillId="13" borderId="13" xfId="10" applyFont="1" applyBorder="1" applyAlignment="1" applyProtection="1">
      <alignment horizontal="center" vertical="center" wrapText="1"/>
      <protection locked="0"/>
    </xf>
    <xf numFmtId="0" fontId="3" fillId="13" borderId="26" xfId="10" applyFont="1" applyBorder="1" applyAlignment="1" applyProtection="1">
      <alignment horizontal="center" vertical="center" wrapText="1"/>
      <protection locked="0"/>
    </xf>
    <xf numFmtId="0" fontId="4" fillId="0" borderId="29" xfId="0" applyFont="1" applyBorder="1" applyAlignment="1">
      <alignment horizontal="left" wrapText="1"/>
    </xf>
    <xf numFmtId="0" fontId="4" fillId="0" borderId="27" xfId="0" applyFont="1" applyBorder="1" applyAlignment="1">
      <alignment horizontal="left" wrapText="1"/>
    </xf>
    <xf numFmtId="0" fontId="4" fillId="0" borderId="10" xfId="0" applyFont="1" applyBorder="1" applyAlignment="1">
      <alignment horizontal="left" wrapText="1"/>
    </xf>
    <xf numFmtId="0" fontId="3" fillId="13" borderId="15" xfId="10" applyNumberFormat="1" applyFont="1" applyBorder="1" applyAlignment="1" applyProtection="1">
      <alignment horizontal="left" vertical="top" wrapText="1"/>
      <protection locked="0"/>
    </xf>
    <xf numFmtId="0" fontId="3" fillId="13" borderId="0" xfId="10" applyNumberFormat="1" applyFont="1" applyBorder="1" applyAlignment="1" applyProtection="1">
      <alignment horizontal="left" vertical="top" wrapText="1"/>
      <protection locked="0"/>
    </xf>
    <xf numFmtId="0" fontId="3" fillId="13" borderId="31" xfId="10" applyNumberFormat="1" applyFont="1" applyBorder="1" applyAlignment="1" applyProtection="1">
      <alignment horizontal="left" vertical="top" wrapText="1"/>
      <protection locked="0"/>
    </xf>
    <xf numFmtId="0" fontId="8" fillId="0" borderId="0" xfId="0" applyFont="1" applyAlignment="1">
      <alignment wrapText="1"/>
    </xf>
    <xf numFmtId="0" fontId="0" fillId="0" borderId="0" xfId="0" applyAlignment="1">
      <alignment wrapText="1"/>
    </xf>
  </cellXfs>
  <cellStyles count="30">
    <cellStyle name="Anteckning" xfId="1" xr:uid="{00000000-0005-0000-0000-000000000000}"/>
    <cellStyle name="Beräkning" xfId="2" xr:uid="{00000000-0005-0000-0000-000001000000}"/>
    <cellStyle name="Bra" xfId="3" xr:uid="{00000000-0005-0000-0000-000002000000}"/>
    <cellStyle name="Comma 2" xfId="4" xr:uid="{00000000-0005-0000-0000-000004000000}"/>
    <cellStyle name="Currency 2" xfId="5" xr:uid="{00000000-0005-0000-0000-000006000000}"/>
    <cellStyle name="FylliText_Tal" xfId="6" xr:uid="{00000000-0005-0000-0000-000007000000}"/>
    <cellStyle name="Indata" xfId="7" xr:uid="{00000000-0005-0000-0000-00000A000000}"/>
    <cellStyle name="K Blå" xfId="8" xr:uid="{00000000-0005-0000-0000-00000B000000}"/>
    <cellStyle name="K Grön" xfId="9" xr:uid="{00000000-0005-0000-0000-00000C000000}"/>
    <cellStyle name="K Gul" xfId="10" xr:uid="{00000000-0005-0000-0000-00000D000000}"/>
    <cellStyle name="K Kantlinje" xfId="11" xr:uid="{00000000-0005-0000-0000-00000E000000}"/>
    <cellStyle name="LedText1" xfId="12" xr:uid="{00000000-0005-0000-0000-00000F000000}"/>
    <cellStyle name="Neutral 2" xfId="13" xr:uid="{00000000-0005-0000-0000-000010000000}"/>
    <cellStyle name="Normal" xfId="0" builtinId="0"/>
    <cellStyle name="Normal 2" xfId="14" xr:uid="{00000000-0005-0000-0000-000012000000}"/>
    <cellStyle name="Normal 2 2" xfId="15" xr:uid="{00000000-0005-0000-0000-000013000000}"/>
    <cellStyle name="Normal 3" xfId="16" xr:uid="{00000000-0005-0000-0000-000014000000}"/>
    <cellStyle name="Normal 4" xfId="17" xr:uid="{00000000-0005-0000-0000-000015000000}"/>
    <cellStyle name="Percent 2" xfId="18" xr:uid="{00000000-0005-0000-0000-000017000000}"/>
    <cellStyle name="PrisFormula" xfId="19" xr:uid="{00000000-0005-0000-0000-000018000000}"/>
    <cellStyle name="PrisVolym" xfId="20" xr:uid="{00000000-0005-0000-0000-000019000000}"/>
    <cellStyle name="Procent" xfId="21" builtinId="5"/>
    <cellStyle name="Rubrik" xfId="22" xr:uid="{00000000-0005-0000-0000-00001A000000}"/>
    <cellStyle name="Rubrik 2" xfId="23" builtinId="17"/>
    <cellStyle name="Rubrik 3" xfId="24" builtinId="18"/>
    <cellStyle name="Summa" xfId="25" xr:uid="{00000000-0005-0000-0000-00001B000000}"/>
    <cellStyle name="Tusental" xfId="26" builtinId="3"/>
    <cellStyle name="Tusental 2" xfId="27" xr:uid="{00000000-0005-0000-0000-00001C000000}"/>
    <cellStyle name="Valuta" xfId="28" builtinId="4"/>
    <cellStyle name="Valuta 2" xfId="29" xr:uid="{00000000-0005-0000-0000-00001D000000}"/>
  </cellStyles>
  <dxfs count="32">
    <dxf>
      <fill>
        <patternFill>
          <bgColor theme="0"/>
        </patternFill>
      </fill>
    </dxf>
    <dxf>
      <fill>
        <patternFill>
          <bgColor rgb="FFFF0000"/>
        </patternFill>
      </fill>
    </dxf>
    <dxf>
      <fill>
        <patternFill>
          <bgColor rgb="FFFFFFFF"/>
        </patternFill>
      </fill>
    </dxf>
    <dxf>
      <fill>
        <patternFill>
          <bgColor rgb="FFFF0000"/>
        </patternFill>
      </fill>
    </dxf>
    <dxf>
      <fill>
        <patternFill>
          <bgColor rgb="FFFFFFFF"/>
        </patternFill>
      </fill>
    </dxf>
    <dxf>
      <fill>
        <patternFill>
          <bgColor rgb="FFFF0000"/>
        </patternFill>
      </fill>
    </dxf>
    <dxf>
      <fill>
        <patternFill>
          <bgColor rgb="FFFFFFFF"/>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CCFFFF"/>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CCFFFF"/>
        </patternFill>
      </fill>
    </dxf>
    <dxf>
      <fill>
        <patternFill>
          <bgColor theme="0"/>
        </patternFill>
      </fill>
    </dxf>
    <dxf>
      <fill>
        <patternFill>
          <bgColor theme="0"/>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RestType" lockText="1"/>
</file>

<file path=xl/ctrlProps/ctrlProp2.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105</xdr:row>
          <xdr:rowOff>47625</xdr:rowOff>
        </xdr:from>
        <xdr:to>
          <xdr:col>1</xdr:col>
          <xdr:colOff>600075</xdr:colOff>
          <xdr:row>105</xdr:row>
          <xdr:rowOff>276225</xdr:rowOff>
        </xdr:to>
        <xdr:sp macro="" textlink="">
          <xdr:nvSpPr>
            <xdr:cNvPr id="35192" name="Option Button 376" hidden="1">
              <a:extLst>
                <a:ext uri="{63B3BB69-23CF-44E3-9099-C40C66FF867C}">
                  <a14:compatExt spid="_x0000_s35192"/>
                </a:ext>
                <a:ext uri="{FF2B5EF4-FFF2-40B4-BE49-F238E27FC236}">
                  <a16:creationId xmlns:a16="http://schemas.microsoft.com/office/drawing/2014/main" id="{00000000-0008-0000-0100-000078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106</xdr:row>
          <xdr:rowOff>9525</xdr:rowOff>
        </xdr:from>
        <xdr:to>
          <xdr:col>1</xdr:col>
          <xdr:colOff>552450</xdr:colOff>
          <xdr:row>106</xdr:row>
          <xdr:rowOff>276225</xdr:rowOff>
        </xdr:to>
        <xdr:sp macro="" textlink="">
          <xdr:nvSpPr>
            <xdr:cNvPr id="35193" name="Option Button 377" hidden="1">
              <a:extLst>
                <a:ext uri="{63B3BB69-23CF-44E3-9099-C40C66FF867C}">
                  <a14:compatExt spid="_x0000_s35193"/>
                </a:ext>
                <a:ext uri="{FF2B5EF4-FFF2-40B4-BE49-F238E27FC236}">
                  <a16:creationId xmlns:a16="http://schemas.microsoft.com/office/drawing/2014/main" id="{00000000-0008-0000-0100-000079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utotask\Kammarkollegiet\Projekt\Generell%20(Klas%20Ericsson)\Avropsblankett%20-%20F&#246;renklad%20grundmall%20(2,10%20ny)%20-%20fku.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pecifikation"/>
      <sheetName val="2 Avtalstecknande"/>
      <sheetName val="Admin"/>
      <sheetName val="SysAdmin"/>
    </sheetNames>
    <sheetDataSet>
      <sheetData sheetId="0">
        <row r="75">
          <cell r="B75" t="str">
            <v>Alt. 2. Ekonomiskt mest fördelaktiga utifrån bästa förhållande mellan pris och kvalitet</v>
          </cell>
        </row>
        <row r="82">
          <cell r="B82" t="str">
            <v>Välj utvärdering…..</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2:A24"/>
  <sheetViews>
    <sheetView showGridLines="0" showRuler="0" zoomScaleNormal="100" zoomScalePageLayoutView="73" workbookViewId="0">
      <selection activeCell="A12" sqref="A12"/>
    </sheetView>
  </sheetViews>
  <sheetFormatPr defaultColWidth="9.140625" defaultRowHeight="12.75"/>
  <cols>
    <col min="1" max="1" width="123.5703125" style="1" customWidth="1"/>
    <col min="2" max="16384" width="9.140625" style="1"/>
  </cols>
  <sheetData>
    <row r="12" spans="1:1" s="30" customFormat="1" ht="25.5">
      <c r="A12" s="15" t="s">
        <v>20</v>
      </c>
    </row>
    <row r="13" spans="1:1" s="30" customFormat="1" ht="25.5">
      <c r="A13" s="15" t="s">
        <v>24</v>
      </c>
    </row>
    <row r="14" spans="1:1" s="30" customFormat="1" ht="25.5">
      <c r="A14" s="16" t="s">
        <v>247</v>
      </c>
    </row>
    <row r="15" spans="1:1" ht="25.5">
      <c r="A15" s="16"/>
    </row>
    <row r="16" spans="1:1" ht="15">
      <c r="A16" s="74" t="s">
        <v>230</v>
      </c>
    </row>
    <row r="17" spans="1:1" ht="25.5">
      <c r="A17" s="15"/>
    </row>
    <row r="21" spans="1:1" ht="45">
      <c r="A21" s="17" t="s">
        <v>7</v>
      </c>
    </row>
    <row r="24" spans="1:1">
      <c r="A24" s="33" t="s">
        <v>257</v>
      </c>
    </row>
  </sheetData>
  <sheetProtection algorithmName="SHA-512" hashValue="tr4DvSTXBX2ZC2oOguolnhPJ1XsOt2db3ZgAPmhH1kdriTf22M9kcBADtwMIEU8Dnt9w62a3q8stwzYWWiaFUQ==" saltValue="b2CykHfUnbcs74CvPDST1w==" spinCount="100000" sheet="1" formatRows="0"/>
  <phoneticPr fontId="0" type="noConversion"/>
  <pageMargins left="0.75" right="0.75" top="1" bottom="1" header="0.5" footer="0.5"/>
  <pageSetup paperSize="9" scale="71" orientation="portrait" r:id="rId1"/>
  <headerFooter alignWithMargins="0">
    <oddFooter>&amp;R&amp;P</oddFooter>
  </headerFooter>
  <webPublishItems count="1">
    <webPublishItem id="475" divId="2. Underbilaga Avropsblankett_475" sourceType="sheet" destinationFile="C:\Documents and Settings\TEMP\Skrivbord\Web\Start.mht"/>
  </webPublishItem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185"/>
  <sheetViews>
    <sheetView showGridLines="0" tabSelected="1" topLeftCell="A65" zoomScale="85" zoomScaleNormal="85" workbookViewId="0">
      <selection activeCell="F73" sqref="F73"/>
    </sheetView>
  </sheetViews>
  <sheetFormatPr defaultColWidth="8.7109375" defaultRowHeight="12.75"/>
  <cols>
    <col min="1" max="1" width="2" customWidth="1"/>
    <col min="2" max="2" width="11.7109375" customWidth="1"/>
    <col min="3" max="3" width="9" customWidth="1"/>
    <col min="4" max="4" width="22" customWidth="1"/>
    <col min="5" max="5" width="13.42578125" customWidth="1"/>
    <col min="6" max="6" width="11.28515625" customWidth="1"/>
    <col min="7" max="7" width="4" customWidth="1"/>
    <col min="8" max="8" width="19.42578125" customWidth="1"/>
    <col min="9" max="9" width="2.85546875" customWidth="1"/>
    <col min="10" max="10" width="8.140625" customWidth="1"/>
    <col min="12" max="12" width="10.28515625" customWidth="1"/>
    <col min="13" max="13" width="9" customWidth="1"/>
    <col min="14" max="14" width="11.140625" customWidth="1"/>
    <col min="15" max="15" width="10.140625" customWidth="1"/>
    <col min="16" max="16" width="9.7109375" customWidth="1"/>
    <col min="17" max="17" width="9.85546875" customWidth="1"/>
    <col min="18" max="18" width="17.28515625" customWidth="1"/>
    <col min="19" max="19" width="13" bestFit="1" customWidth="1"/>
    <col min="20" max="20" width="3.28515625" customWidth="1"/>
    <col min="21" max="21" width="10.85546875" hidden="1" customWidth="1"/>
    <col min="22" max="22" width="9.140625" hidden="1" customWidth="1"/>
    <col min="23" max="23" width="13" hidden="1" customWidth="1"/>
    <col min="24" max="24" width="8" hidden="1" customWidth="1"/>
    <col min="25" max="25" width="57.28515625" bestFit="1" customWidth="1"/>
  </cols>
  <sheetData>
    <row r="1" spans="2:23">
      <c r="B1" s="89"/>
      <c r="C1" s="89"/>
      <c r="D1" s="89"/>
      <c r="E1" s="89"/>
      <c r="F1" s="89"/>
      <c r="G1" s="89"/>
      <c r="H1" s="89"/>
      <c r="I1" s="89"/>
      <c r="K1" s="89"/>
      <c r="L1" s="89"/>
      <c r="M1" s="89"/>
      <c r="N1" s="89"/>
      <c r="O1" s="89"/>
      <c r="P1" s="89"/>
      <c r="Q1" s="89"/>
      <c r="R1" s="18" t="str">
        <f>"Avrop nr: "&amp;E20</f>
        <v xml:space="preserve">Avrop nr: </v>
      </c>
    </row>
    <row r="2" spans="2:23">
      <c r="B2" s="89"/>
      <c r="C2" s="89"/>
      <c r="D2" s="89"/>
      <c r="E2" s="89"/>
      <c r="F2" s="89"/>
      <c r="G2" s="89"/>
      <c r="H2" s="89"/>
      <c r="I2" s="89"/>
      <c r="K2" s="89"/>
      <c r="L2" s="89"/>
      <c r="M2" s="89"/>
      <c r="N2" s="89"/>
      <c r="O2" s="89"/>
      <c r="P2" s="89"/>
      <c r="Q2" s="89"/>
      <c r="R2" s="89"/>
    </row>
    <row r="3" spans="2:23" ht="26.25">
      <c r="B3" s="395" t="s">
        <v>226</v>
      </c>
      <c r="C3" s="395"/>
      <c r="D3" s="396"/>
      <c r="E3" s="396"/>
      <c r="F3" s="89"/>
      <c r="G3" s="89"/>
      <c r="H3" s="89"/>
      <c r="I3" s="89"/>
      <c r="K3" s="395" t="s">
        <v>115</v>
      </c>
      <c r="L3" s="422"/>
      <c r="M3" s="396"/>
      <c r="N3" s="89"/>
      <c r="U3" s="90"/>
      <c r="V3" s="90"/>
      <c r="W3" s="90"/>
    </row>
    <row r="4" spans="2:23">
      <c r="B4" s="397" t="s">
        <v>140</v>
      </c>
      <c r="C4" s="398"/>
      <c r="D4" s="398"/>
      <c r="E4" s="398"/>
      <c r="F4" s="398"/>
      <c r="G4" s="398"/>
      <c r="H4" s="398"/>
      <c r="I4" s="399"/>
      <c r="K4" s="423" t="s">
        <v>116</v>
      </c>
      <c r="L4" s="424"/>
      <c r="M4" s="424"/>
      <c r="N4" s="424"/>
      <c r="O4" s="424"/>
      <c r="P4" s="424"/>
      <c r="Q4" s="424"/>
      <c r="R4" s="425"/>
    </row>
    <row r="5" spans="2:23">
      <c r="B5" s="400"/>
      <c r="C5" s="401"/>
      <c r="D5" s="401"/>
      <c r="E5" s="401"/>
      <c r="F5" s="401"/>
      <c r="G5" s="401"/>
      <c r="H5" s="401"/>
      <c r="I5" s="402"/>
      <c r="K5" s="426"/>
      <c r="L5" s="427"/>
      <c r="M5" s="427"/>
      <c r="N5" s="427"/>
      <c r="O5" s="427"/>
      <c r="P5" s="427"/>
      <c r="Q5" s="427"/>
      <c r="R5" s="428"/>
    </row>
    <row r="6" spans="2:23">
      <c r="B6" s="400"/>
      <c r="C6" s="401"/>
      <c r="D6" s="401"/>
      <c r="E6" s="401"/>
      <c r="F6" s="401"/>
      <c r="G6" s="401"/>
      <c r="H6" s="401"/>
      <c r="I6" s="402"/>
      <c r="K6" s="426"/>
      <c r="L6" s="427"/>
      <c r="M6" s="427"/>
      <c r="N6" s="427"/>
      <c r="O6" s="427"/>
      <c r="P6" s="427"/>
      <c r="Q6" s="427"/>
      <c r="R6" s="428"/>
    </row>
    <row r="7" spans="2:23">
      <c r="B7" s="400"/>
      <c r="C7" s="401"/>
      <c r="D7" s="401"/>
      <c r="E7" s="401"/>
      <c r="F7" s="401"/>
      <c r="G7" s="401"/>
      <c r="H7" s="401"/>
      <c r="I7" s="402"/>
      <c r="K7" s="426"/>
      <c r="L7" s="427"/>
      <c r="M7" s="427"/>
      <c r="N7" s="427"/>
      <c r="O7" s="427"/>
      <c r="P7" s="427"/>
      <c r="Q7" s="427"/>
      <c r="R7" s="428"/>
    </row>
    <row r="8" spans="2:23">
      <c r="B8" s="400"/>
      <c r="C8" s="401"/>
      <c r="D8" s="401"/>
      <c r="E8" s="401"/>
      <c r="F8" s="401"/>
      <c r="G8" s="401"/>
      <c r="H8" s="401"/>
      <c r="I8" s="402"/>
      <c r="K8" s="426"/>
      <c r="L8" s="427"/>
      <c r="M8" s="427"/>
      <c r="N8" s="427"/>
      <c r="O8" s="427"/>
      <c r="P8" s="427"/>
      <c r="Q8" s="427"/>
      <c r="R8" s="428"/>
    </row>
    <row r="9" spans="2:23">
      <c r="B9" s="400"/>
      <c r="C9" s="401"/>
      <c r="D9" s="401"/>
      <c r="E9" s="401"/>
      <c r="F9" s="401"/>
      <c r="G9" s="401"/>
      <c r="H9" s="401"/>
      <c r="I9" s="402"/>
      <c r="K9" s="426"/>
      <c r="L9" s="427"/>
      <c r="M9" s="427"/>
      <c r="N9" s="427"/>
      <c r="O9" s="427"/>
      <c r="P9" s="427"/>
      <c r="Q9" s="427"/>
      <c r="R9" s="428"/>
    </row>
    <row r="10" spans="2:23">
      <c r="B10" s="403"/>
      <c r="C10" s="404"/>
      <c r="D10" s="404"/>
      <c r="E10" s="404"/>
      <c r="F10" s="404"/>
      <c r="G10" s="404"/>
      <c r="H10" s="404"/>
      <c r="I10" s="405"/>
      <c r="K10" s="429"/>
      <c r="L10" s="430"/>
      <c r="M10" s="430"/>
      <c r="N10" s="430"/>
      <c r="O10" s="430"/>
      <c r="P10" s="430"/>
      <c r="Q10" s="430"/>
      <c r="R10" s="431"/>
    </row>
    <row r="11" spans="2:23">
      <c r="B11" s="406"/>
      <c r="C11" s="406"/>
      <c r="D11" s="406"/>
      <c r="E11" s="406"/>
      <c r="F11" s="406"/>
      <c r="G11" s="406"/>
      <c r="H11" s="406"/>
      <c r="I11" s="406"/>
      <c r="K11" s="91"/>
      <c r="L11" s="41"/>
      <c r="M11" s="41"/>
      <c r="N11" s="41"/>
      <c r="O11" s="41"/>
      <c r="P11" s="41"/>
      <c r="Q11" s="41"/>
      <c r="R11" s="41"/>
    </row>
    <row r="12" spans="2:23">
      <c r="B12" s="407" t="s">
        <v>117</v>
      </c>
      <c r="C12" s="407"/>
      <c r="D12" s="407"/>
      <c r="E12" s="407"/>
      <c r="F12" s="407"/>
      <c r="G12" s="407"/>
      <c r="H12" s="407"/>
      <c r="I12" s="407"/>
      <c r="K12" s="92" t="s">
        <v>42</v>
      </c>
      <c r="L12" s="41"/>
      <c r="M12" s="41"/>
      <c r="N12" s="41"/>
      <c r="O12" s="41"/>
      <c r="P12" s="41"/>
      <c r="Q12" s="41"/>
      <c r="R12" s="41"/>
    </row>
    <row r="13" spans="2:23">
      <c r="B13" s="408" t="s">
        <v>71</v>
      </c>
      <c r="C13" s="409"/>
      <c r="D13" s="409"/>
      <c r="E13" s="409"/>
      <c r="F13" s="409"/>
      <c r="G13" s="409"/>
      <c r="H13" s="408" t="s">
        <v>9</v>
      </c>
      <c r="I13" s="410"/>
      <c r="K13" s="432" t="s">
        <v>49</v>
      </c>
      <c r="L13" s="432"/>
      <c r="M13" s="432"/>
      <c r="N13" s="432"/>
      <c r="O13" s="432"/>
      <c r="P13" s="432"/>
      <c r="Q13" s="432" t="s">
        <v>9</v>
      </c>
      <c r="R13" s="432"/>
    </row>
    <row r="14" spans="2:23">
      <c r="B14" s="417"/>
      <c r="C14" s="418"/>
      <c r="D14" s="418"/>
      <c r="E14" s="418"/>
      <c r="F14" s="418"/>
      <c r="G14" s="418"/>
      <c r="H14" s="417"/>
      <c r="I14" s="419"/>
      <c r="K14" s="433"/>
      <c r="L14" s="433"/>
      <c r="M14" s="433"/>
      <c r="N14" s="433"/>
      <c r="O14" s="433"/>
      <c r="P14" s="433"/>
      <c r="Q14" s="439"/>
      <c r="R14" s="439"/>
    </row>
    <row r="15" spans="2:23">
      <c r="B15" s="416" t="s">
        <v>10</v>
      </c>
      <c r="C15" s="416"/>
      <c r="D15" s="416"/>
      <c r="E15" s="416" t="s">
        <v>4</v>
      </c>
      <c r="F15" s="416"/>
      <c r="G15" s="416"/>
      <c r="H15" s="416" t="s">
        <v>5</v>
      </c>
      <c r="I15" s="416"/>
      <c r="K15" s="432" t="s">
        <v>1</v>
      </c>
      <c r="L15" s="432"/>
      <c r="M15" s="432"/>
      <c r="N15" s="432"/>
      <c r="O15" s="432" t="s">
        <v>118</v>
      </c>
      <c r="P15" s="432"/>
      <c r="Q15" s="432"/>
      <c r="R15" s="432"/>
    </row>
    <row r="16" spans="2:23">
      <c r="B16" s="415"/>
      <c r="C16" s="415"/>
      <c r="D16" s="415"/>
      <c r="E16" s="415"/>
      <c r="F16" s="415"/>
      <c r="G16" s="415"/>
      <c r="H16" s="415"/>
      <c r="I16" s="415"/>
      <c r="K16" s="438"/>
      <c r="L16" s="438"/>
      <c r="M16" s="438"/>
      <c r="N16" s="438"/>
      <c r="O16" s="438"/>
      <c r="P16" s="438"/>
      <c r="Q16" s="438"/>
      <c r="R16" s="438"/>
    </row>
    <row r="17" spans="2:27">
      <c r="B17" s="416" t="s">
        <v>8</v>
      </c>
      <c r="C17" s="416"/>
      <c r="D17" s="416"/>
      <c r="E17" s="416" t="s">
        <v>72</v>
      </c>
      <c r="F17" s="416"/>
      <c r="G17" s="416"/>
      <c r="H17" s="416" t="s">
        <v>41</v>
      </c>
      <c r="I17" s="416"/>
      <c r="K17" s="432" t="s">
        <v>10</v>
      </c>
      <c r="L17" s="432"/>
      <c r="M17" s="432"/>
      <c r="N17" s="432"/>
      <c r="O17" s="432" t="s">
        <v>4</v>
      </c>
      <c r="P17" s="432"/>
      <c r="Q17" s="432" t="s">
        <v>5</v>
      </c>
      <c r="R17" s="432"/>
    </row>
    <row r="18" spans="2:27">
      <c r="B18" s="415"/>
      <c r="C18" s="415"/>
      <c r="D18" s="415"/>
      <c r="E18" s="415"/>
      <c r="F18" s="415"/>
      <c r="G18" s="415"/>
      <c r="H18" s="415"/>
      <c r="I18" s="415"/>
      <c r="K18" s="438"/>
      <c r="L18" s="438"/>
      <c r="M18" s="438"/>
      <c r="N18" s="438"/>
      <c r="O18" s="438"/>
      <c r="P18" s="438"/>
      <c r="Q18" s="438"/>
      <c r="R18" s="438"/>
    </row>
    <row r="19" spans="2:27">
      <c r="B19" s="416" t="s">
        <v>1</v>
      </c>
      <c r="C19" s="416"/>
      <c r="D19" s="416"/>
      <c r="E19" s="416" t="s">
        <v>119</v>
      </c>
      <c r="F19" s="416"/>
      <c r="G19" s="416"/>
      <c r="H19" s="416" t="s">
        <v>120</v>
      </c>
      <c r="I19" s="416"/>
      <c r="K19" s="432" t="s">
        <v>2</v>
      </c>
      <c r="L19" s="432"/>
      <c r="M19" s="432"/>
      <c r="N19" s="432" t="s">
        <v>121</v>
      </c>
      <c r="O19" s="432"/>
      <c r="P19" s="432"/>
      <c r="Q19" s="432" t="s">
        <v>122</v>
      </c>
      <c r="R19" s="432"/>
    </row>
    <row r="20" spans="2:27">
      <c r="B20" s="415"/>
      <c r="C20" s="415"/>
      <c r="D20" s="415"/>
      <c r="E20" s="437"/>
      <c r="F20" s="437"/>
      <c r="G20" s="437"/>
      <c r="H20" s="415"/>
      <c r="I20" s="415"/>
      <c r="K20" s="438"/>
      <c r="L20" s="438"/>
      <c r="M20" s="438"/>
      <c r="N20" s="438"/>
      <c r="O20" s="438"/>
      <c r="P20" s="438"/>
      <c r="Q20" s="460"/>
      <c r="R20" s="460"/>
    </row>
    <row r="21" spans="2:27">
      <c r="B21" s="408" t="s">
        <v>2</v>
      </c>
      <c r="C21" s="409"/>
      <c r="D21" s="410"/>
      <c r="E21" s="408" t="s">
        <v>3</v>
      </c>
      <c r="F21" s="409"/>
      <c r="G21" s="409"/>
      <c r="H21" s="409"/>
      <c r="I21" s="410"/>
      <c r="K21" s="461" t="s">
        <v>123</v>
      </c>
      <c r="L21" s="462"/>
      <c r="M21" s="463"/>
      <c r="N21" s="461" t="s">
        <v>124</v>
      </c>
      <c r="O21" s="462"/>
      <c r="P21" s="462"/>
      <c r="Q21" s="462"/>
      <c r="R21" s="463"/>
    </row>
    <row r="22" spans="2:27">
      <c r="B22" s="417"/>
      <c r="C22" s="418"/>
      <c r="D22" s="419"/>
      <c r="E22" s="417"/>
      <c r="F22" s="418"/>
      <c r="G22" s="418"/>
      <c r="H22" s="418"/>
      <c r="I22" s="419"/>
      <c r="K22" s="464"/>
      <c r="L22" s="465"/>
      <c r="M22" s="466"/>
      <c r="N22" s="467"/>
      <c r="O22" s="468"/>
      <c r="P22" s="468"/>
      <c r="Q22" s="468"/>
      <c r="R22" s="469"/>
    </row>
    <row r="23" spans="2:27">
      <c r="B23" s="89"/>
      <c r="C23" s="89"/>
      <c r="D23" s="89"/>
      <c r="E23" s="89"/>
      <c r="F23" s="89"/>
      <c r="G23" s="89"/>
      <c r="H23" s="89"/>
      <c r="I23" s="89"/>
      <c r="K23" s="89"/>
      <c r="L23" s="89"/>
      <c r="M23" s="89"/>
      <c r="N23" s="89"/>
      <c r="O23" s="89"/>
      <c r="P23" s="89"/>
      <c r="Q23" s="89"/>
      <c r="R23" s="89"/>
    </row>
    <row r="24" spans="2:27">
      <c r="B24" s="91" t="s">
        <v>125</v>
      </c>
      <c r="C24" s="89"/>
      <c r="D24" s="89"/>
      <c r="E24" s="89"/>
      <c r="F24" s="89"/>
      <c r="G24" s="89"/>
      <c r="H24" s="89"/>
      <c r="I24" s="89"/>
      <c r="K24" s="91" t="s">
        <v>126</v>
      </c>
      <c r="L24" s="89"/>
      <c r="M24" s="89"/>
      <c r="N24" s="89"/>
      <c r="O24" s="89"/>
      <c r="P24" s="89"/>
      <c r="Q24" s="89"/>
      <c r="R24" s="89"/>
    </row>
    <row r="25" spans="2:27" ht="51" customHeight="1">
      <c r="B25" s="434"/>
      <c r="C25" s="435"/>
      <c r="D25" s="435"/>
      <c r="E25" s="435"/>
      <c r="F25" s="435"/>
      <c r="G25" s="435"/>
      <c r="H25" s="435"/>
      <c r="I25" s="435"/>
      <c r="K25" s="470"/>
      <c r="L25" s="471"/>
      <c r="M25" s="471"/>
      <c r="N25" s="471"/>
      <c r="O25" s="471"/>
      <c r="P25" s="471"/>
      <c r="Q25" s="471"/>
      <c r="R25" s="472"/>
    </row>
    <row r="26" spans="2:27" ht="24" customHeight="1">
      <c r="B26" s="6" t="s">
        <v>217</v>
      </c>
      <c r="C26" s="89"/>
      <c r="D26" s="89"/>
      <c r="E26" s="89"/>
      <c r="F26" s="89"/>
      <c r="G26" s="89"/>
      <c r="H26" s="89"/>
      <c r="I26" s="89"/>
      <c r="K26" s="6" t="s">
        <v>218</v>
      </c>
    </row>
    <row r="27" spans="2:27" ht="130.5" customHeight="1">
      <c r="B27" s="278" t="s">
        <v>219</v>
      </c>
      <c r="C27" s="414"/>
      <c r="D27" s="414"/>
      <c r="E27" s="414"/>
      <c r="F27" s="414"/>
      <c r="G27" s="414"/>
      <c r="H27" s="279"/>
      <c r="I27" s="89"/>
      <c r="K27" s="278" t="s">
        <v>220</v>
      </c>
      <c r="L27" s="414"/>
      <c r="M27" s="414"/>
      <c r="N27" s="414"/>
      <c r="O27" s="414"/>
      <c r="P27" s="414"/>
      <c r="Q27" s="414"/>
      <c r="R27" s="279"/>
    </row>
    <row r="28" spans="2:27" ht="34.5" customHeight="1">
      <c r="B28" s="89"/>
      <c r="C28" s="93" t="s">
        <v>17</v>
      </c>
      <c r="D28" s="89"/>
      <c r="E28" s="89"/>
      <c r="F28" s="89"/>
      <c r="G28" s="89"/>
      <c r="H28" s="89"/>
      <c r="I28" s="89"/>
    </row>
    <row r="29" spans="2:27" s="89" customFormat="1" ht="27.75" customHeight="1">
      <c r="B29" s="278" t="s">
        <v>18</v>
      </c>
      <c r="C29" s="279"/>
      <c r="D29" s="278" t="s">
        <v>67</v>
      </c>
      <c r="E29" s="279"/>
      <c r="F29" s="263" t="s">
        <v>127</v>
      </c>
      <c r="G29" s="420"/>
      <c r="H29" s="420"/>
      <c r="I29" s="421"/>
      <c r="J29" s="94"/>
      <c r="K29" s="63"/>
      <c r="L29" s="63"/>
      <c r="M29" s="63"/>
      <c r="N29" s="63"/>
      <c r="O29" s="64"/>
      <c r="P29" s="64"/>
      <c r="Q29" s="64"/>
      <c r="R29" s="64"/>
      <c r="S29" s="64"/>
      <c r="T29" s="64"/>
      <c r="U29" s="64"/>
      <c r="V29" s="64"/>
    </row>
    <row r="30" spans="2:27" s="89" customFormat="1" ht="19.5" customHeight="1">
      <c r="B30" s="261"/>
      <c r="C30" s="436"/>
      <c r="D30" s="261"/>
      <c r="E30" s="436"/>
      <c r="F30" s="275"/>
      <c r="G30" s="276"/>
      <c r="H30" s="276"/>
      <c r="I30" s="277"/>
      <c r="K30" s="95"/>
      <c r="O30" s="65"/>
      <c r="P30"/>
      <c r="Q30"/>
      <c r="R30"/>
      <c r="S30"/>
      <c r="T30"/>
      <c r="U30"/>
      <c r="V30"/>
      <c r="W30"/>
      <c r="X30"/>
      <c r="Y30"/>
      <c r="Z30"/>
    </row>
    <row r="31" spans="2:27" s="89" customFormat="1" ht="12.75" customHeight="1">
      <c r="P31" s="66"/>
      <c r="Q31"/>
      <c r="R31"/>
      <c r="S31"/>
      <c r="T31"/>
      <c r="U31"/>
      <c r="V31"/>
      <c r="W31"/>
      <c r="X31"/>
      <c r="Y31"/>
      <c r="Z31"/>
      <c r="AA31"/>
    </row>
    <row r="32" spans="2:27" ht="31.5" customHeight="1">
      <c r="B32" s="278" t="s">
        <v>75</v>
      </c>
      <c r="C32" s="279"/>
      <c r="D32" s="278" t="s">
        <v>0</v>
      </c>
      <c r="E32" s="279"/>
      <c r="F32" s="263" t="s">
        <v>189</v>
      </c>
      <c r="G32" s="420"/>
      <c r="H32" s="420"/>
      <c r="I32" s="421"/>
    </row>
    <row r="33" spans="2:24" ht="18" customHeight="1">
      <c r="B33" s="261"/>
      <c r="C33" s="436"/>
      <c r="D33" s="261"/>
      <c r="E33" s="436"/>
      <c r="F33" s="275"/>
      <c r="G33" s="276"/>
      <c r="H33" s="276"/>
      <c r="I33" s="277"/>
    </row>
    <row r="34" spans="2:24">
      <c r="B34" s="89"/>
      <c r="C34" s="89"/>
      <c r="D34" s="89"/>
      <c r="E34" s="89"/>
      <c r="F34" s="95"/>
      <c r="G34" s="89"/>
      <c r="H34" s="89"/>
      <c r="I34" s="89"/>
      <c r="S34" s="18"/>
    </row>
    <row r="35" spans="2:24" ht="42" customHeight="1">
      <c r="B35" s="278" t="s">
        <v>141</v>
      </c>
      <c r="C35" s="279"/>
      <c r="D35" s="278" t="s">
        <v>142</v>
      </c>
      <c r="E35" s="279"/>
      <c r="F35" s="263" t="s">
        <v>143</v>
      </c>
      <c r="G35" s="264"/>
      <c r="H35" s="263" t="s">
        <v>190</v>
      </c>
      <c r="I35" s="264"/>
    </row>
    <row r="36" spans="2:24" ht="18" customHeight="1">
      <c r="B36" s="280"/>
      <c r="C36" s="281"/>
      <c r="D36" s="280"/>
      <c r="E36" s="281"/>
      <c r="F36" s="261"/>
      <c r="G36" s="262"/>
      <c r="H36" s="261"/>
      <c r="I36" s="262"/>
    </row>
    <row r="37" spans="2:24" ht="18.75" customHeight="1">
      <c r="B37" s="96"/>
      <c r="C37" s="96"/>
      <c r="D37" s="96"/>
      <c r="E37" s="96"/>
      <c r="F37" s="97"/>
      <c r="G37" s="98"/>
      <c r="H37" s="99"/>
      <c r="I37" s="59"/>
      <c r="J37" s="1"/>
    </row>
    <row r="38" spans="2:24" ht="44.25" customHeight="1">
      <c r="B38" s="282" t="s">
        <v>248</v>
      </c>
      <c r="C38" s="282"/>
    </row>
    <row r="39" spans="2:24" ht="18" customHeight="1">
      <c r="B39" s="283">
        <v>46062</v>
      </c>
      <c r="C39" s="284"/>
    </row>
    <row r="40" spans="2:24" ht="18.75" customHeight="1">
      <c r="B40" s="96"/>
      <c r="C40" s="96"/>
      <c r="D40" s="96"/>
      <c r="E40" s="96"/>
      <c r="F40" s="97"/>
      <c r="G40" s="98"/>
      <c r="H40" s="99"/>
      <c r="I40" s="59"/>
      <c r="J40" s="1"/>
    </row>
    <row r="41" spans="2:24" s="101" customFormat="1" ht="15" customHeight="1">
      <c r="B41" s="100" t="s">
        <v>45</v>
      </c>
      <c r="K41" s="100" t="s">
        <v>45</v>
      </c>
      <c r="P41" s="102"/>
      <c r="S41" s="103"/>
    </row>
    <row r="42" spans="2:24" s="101" customFormat="1" ht="15.75">
      <c r="B42" s="271" t="s">
        <v>152</v>
      </c>
      <c r="C42" s="272"/>
      <c r="D42" s="272"/>
      <c r="E42" s="272"/>
      <c r="F42" s="273"/>
      <c r="K42" s="286" t="s">
        <v>28</v>
      </c>
      <c r="L42" s="287"/>
      <c r="M42" s="287"/>
      <c r="N42" s="288"/>
      <c r="O42" s="198"/>
      <c r="P42" s="102"/>
      <c r="W42" s="101" t="str">
        <f>IF(OR(W43:W47),"Nej","Ja")</f>
        <v>Ja</v>
      </c>
      <c r="X42" s="101" t="b">
        <f>NOT(OR(X43:X47))</f>
        <v>1</v>
      </c>
    </row>
    <row r="43" spans="2:24" ht="12.75" customHeight="1">
      <c r="B43" s="285"/>
      <c r="C43" s="285"/>
      <c r="D43" s="285"/>
      <c r="E43" s="285"/>
      <c r="F43" s="285"/>
      <c r="R43" s="104"/>
      <c r="W43" s="101" t="b">
        <f>IF(AND(B43&lt;&gt;"",$O$42&lt;&gt;"Ja"),TRUE,FALSE)</f>
        <v>0</v>
      </c>
      <c r="X43" s="101" t="b">
        <f>IF(B43&lt;&gt;"",TRUE,FALSE)</f>
        <v>0</v>
      </c>
    </row>
    <row r="44" spans="2:24" ht="12.75" customHeight="1">
      <c r="B44" s="274"/>
      <c r="C44" s="274"/>
      <c r="D44" s="274"/>
      <c r="E44" s="274"/>
      <c r="F44" s="274"/>
      <c r="W44" s="101" t="b">
        <f>IF(AND(B44&lt;&gt;"",$O$42&lt;&gt;"Ja"),TRUE,FALSE)</f>
        <v>0</v>
      </c>
      <c r="X44" s="101" t="b">
        <f>IF(B44&lt;&gt;"",TRUE,FALSE)</f>
        <v>0</v>
      </c>
    </row>
    <row r="45" spans="2:24" ht="12.75" customHeight="1">
      <c r="B45" s="274"/>
      <c r="C45" s="274"/>
      <c r="D45" s="274"/>
      <c r="E45" s="274"/>
      <c r="F45" s="274"/>
      <c r="W45" s="101" t="b">
        <f>IF(AND(B45&lt;&gt;"",$O$42&lt;&gt;"Ja"),TRUE,FALSE)</f>
        <v>0</v>
      </c>
      <c r="X45" s="101" t="b">
        <f>IF(B45&lt;&gt;"",TRUE,FALSE)</f>
        <v>0</v>
      </c>
    </row>
    <row r="46" spans="2:24" ht="12.75" customHeight="1">
      <c r="B46" s="274"/>
      <c r="C46" s="274"/>
      <c r="D46" s="274"/>
      <c r="E46" s="274"/>
      <c r="F46" s="274"/>
      <c r="W46" s="101" t="b">
        <f>IF(AND(B46&lt;&gt;"",$O$42&lt;&gt;"Ja"),TRUE,FALSE)</f>
        <v>0</v>
      </c>
      <c r="X46" s="101" t="b">
        <f>IF(B46&lt;&gt;"",TRUE,FALSE)</f>
        <v>0</v>
      </c>
    </row>
    <row r="47" spans="2:24" ht="12.75" customHeight="1">
      <c r="B47" s="274"/>
      <c r="C47" s="274"/>
      <c r="D47" s="274"/>
      <c r="E47" s="274"/>
      <c r="F47" s="274"/>
      <c r="W47" s="101" t="b">
        <f>IF(AND(B47&lt;&gt;"",$O$42&lt;&gt;"Ja"),TRUE,FALSE)</f>
        <v>0</v>
      </c>
      <c r="X47" s="101" t="b">
        <f>IF(B47&lt;&gt;"",TRUE,FALSE)</f>
        <v>0</v>
      </c>
    </row>
    <row r="48" spans="2:24">
      <c r="X48" s="104"/>
    </row>
    <row r="49" spans="1:30" ht="15.75" customHeight="1">
      <c r="B49" s="291" t="s">
        <v>52</v>
      </c>
      <c r="C49" s="291"/>
      <c r="D49" s="291"/>
      <c r="E49" s="291"/>
      <c r="F49" s="291"/>
      <c r="G49" s="1"/>
      <c r="H49" s="1"/>
      <c r="I49" s="1"/>
      <c r="J49" s="1"/>
      <c r="K49" s="291" t="s">
        <v>50</v>
      </c>
      <c r="L49" s="291"/>
      <c r="M49" s="291"/>
      <c r="N49" s="291"/>
      <c r="P49" s="336"/>
      <c r="Q49" s="336"/>
      <c r="R49" s="336"/>
      <c r="S49" s="336"/>
      <c r="X49" s="6"/>
      <c r="Y49" s="105"/>
      <c r="Z49" s="1"/>
      <c r="AB49" s="1"/>
      <c r="AC49" s="1"/>
      <c r="AD49" s="1"/>
    </row>
    <row r="50" spans="1:30" ht="15" customHeight="1">
      <c r="B50" s="100" t="s">
        <v>178</v>
      </c>
      <c r="C50" s="101"/>
      <c r="D50" s="101"/>
      <c r="E50" s="101"/>
      <c r="F50" s="101"/>
      <c r="G50" s="1"/>
      <c r="H50" s="1"/>
      <c r="I50" s="1"/>
      <c r="J50" s="1"/>
      <c r="K50" s="106" t="str">
        <f>IF(OR(W42:W94,W133:W158),"Minst ett av de obligatoriska kraven är inte ifyllda eller besvarade med Nej","")</f>
        <v/>
      </c>
      <c r="P50" s="105"/>
      <c r="X50" s="6"/>
    </row>
    <row r="51" spans="1:30" s="101" customFormat="1">
      <c r="B51" s="100"/>
      <c r="K51"/>
      <c r="L51"/>
      <c r="M51"/>
      <c r="N51"/>
      <c r="O51"/>
      <c r="P51"/>
      <c r="Q51"/>
      <c r="R51"/>
      <c r="S51"/>
      <c r="W51" s="107"/>
    </row>
    <row r="52" spans="1:30" s="108" customFormat="1" ht="20.25" customHeight="1">
      <c r="B52" s="109" t="s">
        <v>160</v>
      </c>
      <c r="C52" s="110"/>
      <c r="D52" s="111"/>
      <c r="E52" s="111"/>
      <c r="F52" s="112"/>
      <c r="K52"/>
      <c r="L52"/>
      <c r="M52"/>
      <c r="N52"/>
      <c r="O52"/>
      <c r="P52"/>
      <c r="Q52"/>
      <c r="R52"/>
      <c r="S52"/>
      <c r="T52"/>
      <c r="U52"/>
      <c r="V52"/>
      <c r="W52"/>
      <c r="X52"/>
      <c r="Y52"/>
    </row>
    <row r="53" spans="1:30" s="108" customFormat="1" ht="33" customHeight="1">
      <c r="B53" s="265" t="s">
        <v>112</v>
      </c>
      <c r="C53" s="266"/>
      <c r="D53" s="289" t="s">
        <v>231</v>
      </c>
      <c r="E53" s="290"/>
      <c r="F53" s="199"/>
      <c r="K53"/>
      <c r="L53"/>
      <c r="M53"/>
      <c r="N53"/>
      <c r="O53"/>
      <c r="P53"/>
      <c r="Q53"/>
      <c r="R53"/>
      <c r="S53"/>
      <c r="T53"/>
      <c r="U53"/>
      <c r="V53"/>
      <c r="W53"/>
      <c r="X53"/>
      <c r="Y53"/>
    </row>
    <row r="54" spans="1:30" s="108" customFormat="1" ht="33" customHeight="1">
      <c r="B54" s="267"/>
      <c r="C54" s="268"/>
      <c r="D54" s="289" t="s">
        <v>245</v>
      </c>
      <c r="E54" s="290"/>
      <c r="F54" s="199"/>
      <c r="K54"/>
      <c r="L54"/>
      <c r="M54"/>
      <c r="N54"/>
      <c r="O54"/>
      <c r="P54"/>
      <c r="Q54"/>
      <c r="R54"/>
      <c r="S54"/>
      <c r="T54"/>
      <c r="U54"/>
      <c r="V54"/>
      <c r="W54"/>
      <c r="X54"/>
      <c r="Y54"/>
    </row>
    <row r="55" spans="1:30" s="108" customFormat="1" ht="33" customHeight="1">
      <c r="B55" s="267"/>
      <c r="C55" s="268"/>
      <c r="D55" s="289" t="s">
        <v>246</v>
      </c>
      <c r="E55" s="290"/>
      <c r="F55" s="199"/>
      <c r="K55"/>
      <c r="L55"/>
      <c r="M55"/>
      <c r="N55"/>
      <c r="O55"/>
      <c r="P55"/>
      <c r="Q55"/>
      <c r="R55"/>
      <c r="S55"/>
      <c r="T55"/>
      <c r="U55"/>
      <c r="V55"/>
      <c r="W55"/>
      <c r="X55"/>
      <c r="Y55"/>
    </row>
    <row r="56" spans="1:30" s="108" customFormat="1" ht="33" customHeight="1">
      <c r="B56" s="269"/>
      <c r="C56" s="270"/>
      <c r="D56" s="289" t="s">
        <v>232</v>
      </c>
      <c r="E56" s="290"/>
      <c r="F56" s="199"/>
      <c r="K56"/>
      <c r="L56"/>
      <c r="M56"/>
      <c r="N56"/>
      <c r="O56"/>
      <c r="P56"/>
      <c r="Q56"/>
      <c r="R56"/>
      <c r="S56"/>
      <c r="T56"/>
      <c r="U56"/>
      <c r="V56"/>
      <c r="W56"/>
      <c r="X56"/>
      <c r="Y56"/>
    </row>
    <row r="57" spans="1:30" s="108" customFormat="1" ht="12.75" customHeight="1">
      <c r="K57"/>
      <c r="L57"/>
      <c r="M57"/>
      <c r="N57"/>
      <c r="O57"/>
      <c r="P57"/>
      <c r="Q57"/>
      <c r="R57"/>
      <c r="S57"/>
      <c r="T57"/>
      <c r="U57"/>
      <c r="V57"/>
      <c r="W57"/>
      <c r="X57"/>
      <c r="Y57"/>
    </row>
    <row r="58" spans="1:30" s="108" customFormat="1" ht="33" customHeight="1">
      <c r="B58" s="301" t="s">
        <v>114</v>
      </c>
      <c r="C58" s="301"/>
      <c r="D58" s="290" t="s">
        <v>249</v>
      </c>
      <c r="E58" s="290"/>
      <c r="F58" s="199"/>
      <c r="K58"/>
      <c r="L58"/>
      <c r="M58"/>
      <c r="N58"/>
      <c r="O58"/>
      <c r="P58"/>
      <c r="Q58"/>
      <c r="R58"/>
      <c r="S58"/>
      <c r="T58"/>
      <c r="U58"/>
      <c r="V58"/>
      <c r="W58"/>
      <c r="X58"/>
      <c r="Y58"/>
    </row>
    <row r="59" spans="1:30" s="108" customFormat="1" ht="33" customHeight="1">
      <c r="B59" s="301"/>
      <c r="C59" s="301"/>
      <c r="D59" s="290" t="s">
        <v>250</v>
      </c>
      <c r="E59" s="290"/>
      <c r="F59" s="199"/>
      <c r="K59"/>
      <c r="L59"/>
      <c r="M59"/>
      <c r="N59"/>
      <c r="O59"/>
      <c r="P59"/>
      <c r="Q59"/>
      <c r="R59"/>
      <c r="S59"/>
      <c r="T59"/>
      <c r="U59"/>
      <c r="V59"/>
      <c r="W59"/>
      <c r="X59"/>
      <c r="Y59"/>
    </row>
    <row r="60" spans="1:30" s="108" customFormat="1" ht="33" customHeight="1">
      <c r="B60" s="301"/>
      <c r="C60" s="301"/>
      <c r="D60" s="290" t="s">
        <v>251</v>
      </c>
      <c r="E60" s="290"/>
      <c r="F60" s="199"/>
      <c r="K60"/>
      <c r="L60"/>
      <c r="M60"/>
      <c r="N60"/>
      <c r="O60"/>
      <c r="P60"/>
      <c r="Q60"/>
      <c r="R60"/>
      <c r="S60"/>
      <c r="T60"/>
      <c r="U60"/>
      <c r="V60"/>
      <c r="W60"/>
      <c r="X60"/>
      <c r="Y60"/>
    </row>
    <row r="61" spans="1:30" s="108" customFormat="1" ht="47.25" customHeight="1">
      <c r="B61" s="301"/>
      <c r="C61" s="301"/>
      <c r="D61" s="290" t="s">
        <v>252</v>
      </c>
      <c r="E61" s="290"/>
      <c r="F61" s="199"/>
      <c r="K61"/>
      <c r="L61"/>
      <c r="M61"/>
      <c r="N61"/>
      <c r="O61"/>
      <c r="P61"/>
      <c r="Q61"/>
      <c r="R61"/>
      <c r="S61"/>
      <c r="T61"/>
      <c r="U61"/>
      <c r="V61"/>
      <c r="W61"/>
      <c r="X61"/>
      <c r="Y61"/>
    </row>
    <row r="62" spans="1:30" s="108" customFormat="1">
      <c r="A62"/>
      <c r="B62"/>
      <c r="C62"/>
      <c r="D62"/>
      <c r="E62"/>
      <c r="F62"/>
      <c r="G62"/>
      <c r="H62"/>
      <c r="K62"/>
      <c r="L62"/>
      <c r="M62"/>
      <c r="N62"/>
      <c r="O62"/>
      <c r="P62"/>
      <c r="Q62"/>
      <c r="R62"/>
      <c r="S62"/>
      <c r="T62"/>
      <c r="U62"/>
      <c r="V62"/>
      <c r="W62"/>
      <c r="X62"/>
      <c r="Y62"/>
    </row>
    <row r="63" spans="1:30" s="101" customFormat="1" ht="29.25" customHeight="1">
      <c r="B63" s="376" t="s">
        <v>68</v>
      </c>
      <c r="C63" s="376"/>
      <c r="D63" s="376"/>
      <c r="E63" s="376"/>
      <c r="F63" s="67"/>
    </row>
    <row r="64" spans="1:30" s="101" customFormat="1">
      <c r="B64" s="100"/>
      <c r="K64"/>
      <c r="L64"/>
      <c r="M64"/>
      <c r="N64"/>
      <c r="O64"/>
      <c r="P64"/>
      <c r="Q64"/>
      <c r="R64"/>
      <c r="S64"/>
      <c r="W64" s="107"/>
    </row>
    <row r="65" spans="1:36" s="101" customFormat="1" ht="29.25" customHeight="1">
      <c r="B65" s="295" t="s">
        <v>238</v>
      </c>
      <c r="C65" s="296"/>
      <c r="D65" s="296"/>
      <c r="E65" s="297"/>
      <c r="F65" s="199"/>
      <c r="K65"/>
      <c r="L65"/>
      <c r="M65"/>
      <c r="N65"/>
      <c r="O65"/>
      <c r="P65"/>
      <c r="Q65"/>
      <c r="R65"/>
      <c r="S65"/>
      <c r="W65" s="107"/>
    </row>
    <row r="66" spans="1:36" ht="12.75" customHeight="1">
      <c r="A66" s="113"/>
      <c r="B66" s="113"/>
      <c r="C66" s="113"/>
      <c r="D66" s="113"/>
      <c r="E66" s="113"/>
      <c r="F66" s="113"/>
      <c r="G66" s="113"/>
      <c r="H66" s="113"/>
      <c r="I66" s="113"/>
      <c r="J66" s="113"/>
      <c r="K66" s="292" t="s">
        <v>53</v>
      </c>
      <c r="L66" s="293"/>
      <c r="M66" s="293"/>
      <c r="N66" s="293"/>
      <c r="O66" s="294"/>
      <c r="T66" s="104"/>
    </row>
    <row r="67" spans="1:36" ht="29.25" customHeight="1">
      <c r="B67" s="295" t="s">
        <v>253</v>
      </c>
      <c r="C67" s="296"/>
      <c r="D67" s="296"/>
      <c r="E67" s="297"/>
      <c r="F67" s="199"/>
      <c r="K67" s="298" t="s">
        <v>161</v>
      </c>
      <c r="L67" s="299"/>
      <c r="M67" s="299"/>
      <c r="N67" s="299"/>
      <c r="O67" s="300"/>
    </row>
    <row r="69" spans="1:36">
      <c r="N69" s="114"/>
      <c r="U69" s="115" t="str">
        <f>IF(ISERROR(VLOOKUP($N$71,$U$71:$U$75,1,0)),"Nej","Ja")</f>
        <v>Nej</v>
      </c>
      <c r="V69" t="b">
        <f>OR(V71:V75)</f>
        <v>0</v>
      </c>
      <c r="W69" t="b">
        <f>IF(V69,IF(ISERROR(VLOOKUP($N$71,$U$71:$U$75,1,0)),TRUE,FALSE),FALSE)</f>
        <v>0</v>
      </c>
    </row>
    <row r="70" spans="1:36" ht="12.75" customHeight="1">
      <c r="B70" s="292" t="s">
        <v>168</v>
      </c>
      <c r="C70" s="293"/>
      <c r="D70" s="293"/>
      <c r="E70" s="293"/>
      <c r="F70" s="294"/>
      <c r="K70" s="292" t="s">
        <v>169</v>
      </c>
      <c r="L70" s="293"/>
      <c r="M70" s="293"/>
      <c r="N70" s="116" t="s">
        <v>170</v>
      </c>
      <c r="O70" s="116" t="s">
        <v>171</v>
      </c>
      <c r="U70" s="115" t="str">
        <f>IF(ISERROR(VLOOKUP($O$71,$U$71:$U$75,1,0)),"Nej","Ja")</f>
        <v>Nej</v>
      </c>
      <c r="W70" t="b">
        <f>IF(V71,IF(ISERROR(VLOOKUP($O$71,$U$71:$U$75,1,0)),TRUE,FALSE),FALSE)</f>
        <v>0</v>
      </c>
    </row>
    <row r="71" spans="1:36" ht="13.5" customHeight="1">
      <c r="B71" s="350" t="s">
        <v>179</v>
      </c>
      <c r="C71" s="351"/>
      <c r="D71" s="352"/>
      <c r="E71" s="24" t="s">
        <v>32</v>
      </c>
      <c r="F71" s="199"/>
      <c r="K71" s="337" t="s">
        <v>51</v>
      </c>
      <c r="L71" s="338"/>
      <c r="M71" s="338"/>
      <c r="N71" s="73"/>
      <c r="O71" s="73"/>
      <c r="Q71" s="117" t="str">
        <f>IF(V69,IF(ISERROR(VLOOKUP($N$71,$U$71:$U$75,1,0)),"Drivmedel 1 uppfyller inte kravet",""),"")</f>
        <v/>
      </c>
      <c r="R71" s="104"/>
      <c r="U71" t="str">
        <f>IF(F71="Ja",E71,"")</f>
        <v/>
      </c>
      <c r="V71" t="b">
        <f>F71&lt;&gt;""</f>
        <v>0</v>
      </c>
    </row>
    <row r="72" spans="1:36" ht="12.75" customHeight="1">
      <c r="B72" s="353"/>
      <c r="C72" s="354"/>
      <c r="D72" s="355"/>
      <c r="E72" s="24" t="s">
        <v>33</v>
      </c>
      <c r="F72" s="199"/>
      <c r="H72" s="114"/>
      <c r="I72" s="114"/>
      <c r="J72" s="114"/>
      <c r="K72" s="441" t="s">
        <v>43</v>
      </c>
      <c r="L72" s="442"/>
      <c r="M72" s="442"/>
      <c r="N72" s="442"/>
      <c r="O72" s="443"/>
      <c r="P72" s="114"/>
      <c r="Q72" s="117" t="str">
        <f>IF(V71,IF(ISERROR(VLOOKUP($O$71,$U$71:$U$75,1,0)),"Drivmedel 2 uppfyller inte kravet",""),"")</f>
        <v/>
      </c>
      <c r="U72" t="str">
        <f>IF(F72="Ja",E72,"")</f>
        <v/>
      </c>
      <c r="V72" t="b">
        <f>F72&lt;&gt;""</f>
        <v>0</v>
      </c>
    </row>
    <row r="73" spans="1:36" ht="12.75" customHeight="1">
      <c r="B73" s="353"/>
      <c r="C73" s="354"/>
      <c r="D73" s="355"/>
      <c r="E73" s="24" t="s">
        <v>35</v>
      </c>
      <c r="F73" s="199"/>
      <c r="K73" s="444"/>
      <c r="L73" s="445"/>
      <c r="M73" s="445"/>
      <c r="N73" s="445"/>
      <c r="O73" s="446"/>
      <c r="Q73" s="117"/>
      <c r="R73" s="104"/>
      <c r="U73" t="str">
        <f>IF(F73="Ja",E73,"")</f>
        <v/>
      </c>
      <c r="V73" t="b">
        <f>F73&lt;&gt;""</f>
        <v>0</v>
      </c>
    </row>
    <row r="74" spans="1:36">
      <c r="B74" s="353"/>
      <c r="C74" s="354"/>
      <c r="D74" s="355"/>
      <c r="E74" s="118" t="s">
        <v>144</v>
      </c>
      <c r="F74" s="199"/>
      <c r="K74" s="444"/>
      <c r="L74" s="445"/>
      <c r="M74" s="445"/>
      <c r="N74" s="445"/>
      <c r="O74" s="446"/>
      <c r="P74" s="114"/>
      <c r="U74" t="str">
        <f>IF(F74="Ja",E74,"")</f>
        <v/>
      </c>
      <c r="V74" t="b">
        <f>F74&lt;&gt;""</f>
        <v>0</v>
      </c>
    </row>
    <row r="75" spans="1:36">
      <c r="B75" s="356"/>
      <c r="C75" s="357"/>
      <c r="D75" s="358"/>
      <c r="E75" s="118" t="s">
        <v>34</v>
      </c>
      <c r="F75" s="199"/>
      <c r="K75" s="447"/>
      <c r="L75" s="388"/>
      <c r="M75" s="388"/>
      <c r="N75" s="388"/>
      <c r="O75" s="389"/>
      <c r="U75" t="str">
        <f>IF(F75="Ja",E75,"")</f>
        <v/>
      </c>
      <c r="V75" t="b">
        <f>F75&lt;&gt;""</f>
        <v>0</v>
      </c>
    </row>
    <row r="76" spans="1:36">
      <c r="B76" s="119"/>
      <c r="C76" s="119"/>
      <c r="D76" s="119"/>
      <c r="E76" s="119"/>
      <c r="F76" s="119"/>
      <c r="K76" s="120"/>
      <c r="L76" s="120"/>
      <c r="M76" s="120"/>
      <c r="N76" s="120"/>
      <c r="O76" s="120"/>
    </row>
    <row r="77" spans="1:36" ht="12.75" customHeight="1">
      <c r="K77" s="120"/>
      <c r="L77" s="120"/>
      <c r="M77" s="120"/>
      <c r="N77" s="120"/>
      <c r="O77" s="120"/>
    </row>
    <row r="78" spans="1:36" s="101" customFormat="1" ht="12.75" customHeight="1">
      <c r="P78"/>
      <c r="Q78"/>
      <c r="R78"/>
      <c r="S78"/>
    </row>
    <row r="79" spans="1:36" s="2" customFormat="1" ht="15.75">
      <c r="B79" s="102"/>
      <c r="C79" s="102"/>
      <c r="D79" s="102"/>
      <c r="E79" s="102"/>
      <c r="F79" s="102"/>
      <c r="G79" s="102"/>
      <c r="H79" s="102"/>
      <c r="I79" s="102"/>
      <c r="J79" s="102"/>
      <c r="K79" s="102"/>
      <c r="L79" s="102"/>
      <c r="M79" s="102"/>
      <c r="N79" s="102"/>
      <c r="O79" s="102"/>
      <c r="P79" s="102"/>
      <c r="Q79"/>
      <c r="R79"/>
      <c r="S79"/>
      <c r="T79"/>
      <c r="U79" s="101"/>
      <c r="V79"/>
      <c r="Z79"/>
      <c r="AA79"/>
      <c r="AB79"/>
      <c r="AC79"/>
      <c r="AD79"/>
      <c r="AE79"/>
      <c r="AF79"/>
      <c r="AG79"/>
      <c r="AH79"/>
      <c r="AI79"/>
      <c r="AJ79"/>
    </row>
    <row r="80" spans="1:36" s="2" customFormat="1" ht="18" customHeight="1" thickBot="1">
      <c r="B80" s="121"/>
      <c r="C80" s="122"/>
      <c r="D80" s="123"/>
      <c r="E80" s="123"/>
      <c r="F80" s="122"/>
      <c r="G80" s="102"/>
      <c r="H80" s="102"/>
      <c r="I80" s="102"/>
      <c r="J80" s="102"/>
      <c r="K80" s="102"/>
      <c r="L80" s="102"/>
      <c r="M80" s="102"/>
      <c r="N80" s="102"/>
      <c r="O80" s="102"/>
      <c r="P80" s="102"/>
      <c r="Q80"/>
      <c r="R80"/>
      <c r="S80"/>
      <c r="T80"/>
      <c r="U80"/>
      <c r="V80"/>
      <c r="Z80"/>
      <c r="AA80"/>
      <c r="AB80"/>
      <c r="AC80"/>
      <c r="AD80"/>
      <c r="AE80"/>
      <c r="AF80"/>
      <c r="AG80"/>
      <c r="AH80"/>
      <c r="AI80"/>
      <c r="AJ80"/>
    </row>
    <row r="81" spans="2:36" s="2" customFormat="1" ht="7.5" customHeight="1">
      <c r="B81" s="124"/>
      <c r="C81" s="125"/>
      <c r="D81" s="125"/>
      <c r="E81" s="125"/>
      <c r="F81" s="125"/>
      <c r="G81" s="125"/>
      <c r="H81" s="125"/>
      <c r="I81" s="125"/>
      <c r="J81" s="125"/>
      <c r="K81" s="125"/>
      <c r="L81" s="125"/>
      <c r="M81" s="125"/>
      <c r="N81" s="125"/>
      <c r="O81" s="125"/>
      <c r="P81" s="125"/>
      <c r="Q81" s="126"/>
      <c r="R81" s="126"/>
      <c r="S81" s="126"/>
      <c r="T81" s="127"/>
      <c r="U81"/>
      <c r="V81"/>
      <c r="Z81"/>
      <c r="AA81"/>
      <c r="AB81"/>
      <c r="AC81"/>
      <c r="AD81"/>
      <c r="AE81"/>
      <c r="AF81"/>
      <c r="AG81"/>
      <c r="AH81"/>
      <c r="AI81"/>
      <c r="AJ81"/>
    </row>
    <row r="82" spans="2:36" s="2" customFormat="1" ht="21.75" customHeight="1">
      <c r="B82" s="128"/>
      <c r="C82" s="102"/>
      <c r="D82" s="102"/>
      <c r="E82" s="102"/>
      <c r="F82" s="102"/>
      <c r="G82" s="102"/>
      <c r="H82" s="102"/>
      <c r="I82" s="102"/>
      <c r="J82" s="102"/>
      <c r="K82" s="100" t="s">
        <v>164</v>
      </c>
      <c r="L82" s="102"/>
      <c r="M82" s="102"/>
      <c r="N82" s="102"/>
      <c r="O82" s="102"/>
      <c r="P82" s="102"/>
      <c r="Q82"/>
      <c r="R82"/>
      <c r="S82"/>
      <c r="T82" s="129"/>
      <c r="U82"/>
      <c r="V82"/>
      <c r="Z82"/>
      <c r="AA82"/>
      <c r="AB82"/>
      <c r="AC82"/>
      <c r="AD82"/>
      <c r="AE82"/>
      <c r="AF82"/>
      <c r="AG82"/>
      <c r="AH82"/>
      <c r="AI82"/>
      <c r="AJ82"/>
    </row>
    <row r="83" spans="2:36" s="101" customFormat="1" ht="12.75" customHeight="1">
      <c r="B83" s="130" t="s">
        <v>145</v>
      </c>
      <c r="C83"/>
      <c r="D83"/>
      <c r="E83"/>
      <c r="F83"/>
      <c r="G83"/>
      <c r="H83"/>
      <c r="I83"/>
      <c r="O83" s="364" t="s">
        <v>155</v>
      </c>
      <c r="P83" s="365"/>
      <c r="Q83" s="366"/>
      <c r="S83" s="103"/>
      <c r="T83" s="131"/>
      <c r="AC83" s="132"/>
    </row>
    <row r="84" spans="2:36" s="108" customFormat="1" ht="45" customHeight="1">
      <c r="B84" s="341" t="s">
        <v>259</v>
      </c>
      <c r="C84" s="342"/>
      <c r="D84" s="342"/>
      <c r="E84" s="342"/>
      <c r="F84" s="343"/>
      <c r="G84" s="133"/>
      <c r="K84" s="347" t="s">
        <v>146</v>
      </c>
      <c r="L84" s="362"/>
      <c r="M84" s="363"/>
      <c r="N84" s="134" t="s">
        <v>36</v>
      </c>
      <c r="O84" s="134" t="s">
        <v>156</v>
      </c>
      <c r="P84" s="373" t="s">
        <v>157</v>
      </c>
      <c r="Q84" s="374"/>
      <c r="R84" s="334" t="s">
        <v>158</v>
      </c>
      <c r="S84" s="335"/>
      <c r="T84" s="135"/>
      <c r="Z84" s="136"/>
      <c r="AA84" s="136"/>
      <c r="AB84" s="136"/>
      <c r="AC84" s="136"/>
    </row>
    <row r="85" spans="2:36" s="101" customFormat="1" ht="27" customHeight="1">
      <c r="B85" s="344"/>
      <c r="C85" s="345"/>
      <c r="D85" s="345"/>
      <c r="E85" s="345"/>
      <c r="F85" s="346"/>
      <c r="G85" s="137"/>
      <c r="H85" s="136"/>
      <c r="I85" s="136"/>
      <c r="K85" s="448"/>
      <c r="L85" s="449"/>
      <c r="M85" s="450"/>
      <c r="N85" s="3"/>
      <c r="O85" s="70"/>
      <c r="P85" s="332"/>
      <c r="Q85" s="333"/>
      <c r="R85" s="302">
        <f>Input47</f>
        <v>0</v>
      </c>
      <c r="S85" s="303"/>
      <c r="T85" s="131"/>
      <c r="U85" s="107"/>
    </row>
    <row r="86" spans="2:36" s="101" customFormat="1" ht="17.25" customHeight="1">
      <c r="B86" s="138"/>
      <c r="C86" s="136"/>
      <c r="D86" s="136"/>
      <c r="E86" s="136"/>
      <c r="F86" s="136"/>
      <c r="G86" s="136"/>
      <c r="H86" s="136"/>
      <c r="I86" s="136"/>
      <c r="K86" s="139"/>
      <c r="Q86" s="140"/>
      <c r="R86" s="140"/>
      <c r="S86" s="140"/>
      <c r="T86" s="131"/>
      <c r="U86" s="107"/>
    </row>
    <row r="87" spans="2:36" s="101" customFormat="1" ht="17.25" customHeight="1">
      <c r="B87" s="138"/>
      <c r="C87" s="136"/>
      <c r="D87" s="136"/>
      <c r="E87" s="136"/>
      <c r="F87" s="136"/>
      <c r="G87" s="136"/>
      <c r="H87" s="136"/>
      <c r="I87" s="136"/>
      <c r="K87" s="386" t="s">
        <v>48</v>
      </c>
      <c r="L87" s="386"/>
      <c r="M87" s="386"/>
      <c r="N87" s="386"/>
      <c r="O87" s="68"/>
      <c r="P87" s="102"/>
      <c r="Q87" s="141" t="s">
        <v>159</v>
      </c>
      <c r="R87" s="339">
        <f>R85-Input49</f>
        <v>0</v>
      </c>
      <c r="S87" s="340"/>
      <c r="T87" s="131"/>
      <c r="U87" s="107"/>
    </row>
    <row r="88" spans="2:36" s="101" customFormat="1" ht="20.25" customHeight="1">
      <c r="B88" s="142" t="s">
        <v>163</v>
      </c>
      <c r="T88" s="131"/>
      <c r="Y88" s="382"/>
      <c r="Z88" s="383"/>
      <c r="AA88" s="383"/>
      <c r="AB88" s="383"/>
      <c r="AC88" s="132"/>
      <c r="AD88" s="132"/>
      <c r="AE88" s="132"/>
    </row>
    <row r="89" spans="2:36" s="101" customFormat="1">
      <c r="B89" s="143" t="s">
        <v>30</v>
      </c>
      <c r="C89" s="2"/>
      <c r="E89" s="1" t="s">
        <v>47</v>
      </c>
      <c r="F89" s="1" t="s">
        <v>15</v>
      </c>
      <c r="T89" s="131"/>
      <c r="Z89" s="132"/>
      <c r="AA89" s="132"/>
      <c r="AB89" s="132"/>
      <c r="AC89" s="132"/>
      <c r="AD89" s="132"/>
      <c r="AE89" s="132"/>
    </row>
    <row r="90" spans="2:36">
      <c r="B90" s="359" t="s">
        <v>32</v>
      </c>
      <c r="C90" s="360"/>
      <c r="D90" s="361"/>
      <c r="E90" s="14"/>
      <c r="F90" s="118" t="s">
        <v>235</v>
      </c>
      <c r="G90" s="114" t="str">
        <f>IF(AND(F71="Ja",E90=""),"OBS! drivmedelspris för "&amp;B90&amp;" måste anges","")</f>
        <v/>
      </c>
      <c r="L90" s="101"/>
      <c r="M90" s="101"/>
      <c r="O90" s="101"/>
      <c r="P90" s="101"/>
      <c r="Q90" s="101"/>
      <c r="R90" s="330" t="s">
        <v>165</v>
      </c>
      <c r="S90" s="331"/>
      <c r="T90" s="129"/>
    </row>
    <row r="91" spans="2:36" ht="14.25" customHeight="1">
      <c r="B91" s="359" t="s">
        <v>33</v>
      </c>
      <c r="C91" s="360"/>
      <c r="D91" s="361"/>
      <c r="E91" s="14"/>
      <c r="F91" s="118" t="s">
        <v>235</v>
      </c>
      <c r="G91" s="114" t="str">
        <f>IF(AND(F72="Ja",E91=""),"OBS! drivmedelspris för "&amp;B91&amp;" måste anges","")</f>
        <v/>
      </c>
      <c r="K91" s="386" t="s">
        <v>254</v>
      </c>
      <c r="L91" s="386"/>
      <c r="M91" s="386"/>
      <c r="N91" s="386"/>
      <c r="O91" s="68"/>
      <c r="P91" s="101"/>
      <c r="Q91" s="101"/>
      <c r="R91" s="302">
        <f>O91*12</f>
        <v>0</v>
      </c>
      <c r="S91" s="303"/>
      <c r="T91" s="129"/>
    </row>
    <row r="92" spans="2:36">
      <c r="B92" s="359" t="s">
        <v>35</v>
      </c>
      <c r="C92" s="360"/>
      <c r="D92" s="361"/>
      <c r="E92" s="14"/>
      <c r="F92" s="118" t="s">
        <v>235</v>
      </c>
      <c r="G92" s="114" t="str">
        <f>IF(AND(F73="Ja",E92=""),"OBS! drivmedelspris för "&amp;B92&amp;" måste anges","")</f>
        <v/>
      </c>
      <c r="K92" s="114" t="str">
        <f>IF(AND($N$72&lt;&gt;"",$L$94="El"),"OBS! El-/Laddhybrider ska beräknas på bensin/diesel/etanol","")</f>
        <v/>
      </c>
      <c r="L92" s="101"/>
      <c r="M92" s="101"/>
      <c r="N92" s="101"/>
      <c r="O92" s="1"/>
      <c r="P92" s="101"/>
      <c r="Q92" s="101"/>
      <c r="R92" s="101"/>
      <c r="S92" s="101"/>
      <c r="T92" s="129"/>
    </row>
    <row r="93" spans="2:36" ht="22.5">
      <c r="B93" s="359" t="s">
        <v>144</v>
      </c>
      <c r="C93" s="360"/>
      <c r="D93" s="361"/>
      <c r="E93" s="14"/>
      <c r="F93" s="118" t="s">
        <v>234</v>
      </c>
      <c r="G93" s="114" t="str">
        <f>IF(AND(F74="Ja",E93=""),"OBS! drivmedelspris för "&amp;B93&amp;" måste anges","")</f>
        <v/>
      </c>
      <c r="K93" s="348" t="s">
        <v>56</v>
      </c>
      <c r="L93" s="144" t="s">
        <v>30</v>
      </c>
      <c r="M93" s="145" t="s">
        <v>172</v>
      </c>
      <c r="N93" s="145" t="s">
        <v>15</v>
      </c>
      <c r="O93" s="144" t="s">
        <v>38</v>
      </c>
      <c r="P93" s="146"/>
      <c r="Q93" s="147"/>
      <c r="R93" s="347" t="s">
        <v>166</v>
      </c>
      <c r="S93" s="289"/>
      <c r="T93" s="129"/>
    </row>
    <row r="94" spans="2:36">
      <c r="B94" s="359" t="s">
        <v>34</v>
      </c>
      <c r="C94" s="360"/>
      <c r="D94" s="361"/>
      <c r="E94" s="14"/>
      <c r="F94" s="118" t="s">
        <v>236</v>
      </c>
      <c r="G94" s="114" t="str">
        <f>IF(AND(F75="Ja",E94=""),"OBS! drivmedelspris för "&amp;B94&amp;" måste anges","")</f>
        <v/>
      </c>
      <c r="H94" s="114"/>
      <c r="K94" s="349"/>
      <c r="L94" s="9"/>
      <c r="M94" s="8"/>
      <c r="N94" s="25" t="str">
        <f>IF(ISERROR(VLOOKUP(L94,TblDrivmedelkost,5,0)),"",VLOOKUP(L94,TblDrivmedelkost,5,0))</f>
        <v/>
      </c>
      <c r="O94" s="26" t="str">
        <f>IF(ISERROR(VLOOKUP(L94,B89:F94,4,0)),"",VLOOKUP(L94,B89:F94,4,0))</f>
        <v/>
      </c>
      <c r="P94" s="27"/>
      <c r="Q94" s="140"/>
      <c r="R94" s="302">
        <f>IF(ISERROR(M94*F102*O94),0,M94*F102*O94)</f>
        <v>0</v>
      </c>
      <c r="S94" s="303"/>
      <c r="T94" s="129"/>
      <c r="W94" s="104"/>
    </row>
    <row r="95" spans="2:36" s="101" customFormat="1">
      <c r="B95" s="148"/>
      <c r="C95" s="136"/>
      <c r="D95" s="136"/>
      <c r="E95" s="136"/>
      <c r="F95" s="136"/>
      <c r="G95" s="136"/>
      <c r="H95" s="136"/>
      <c r="I95" s="136"/>
      <c r="J95" s="136"/>
      <c r="K95"/>
      <c r="O95" s="1"/>
      <c r="T95" s="149"/>
      <c r="U95" s="136"/>
      <c r="V95" s="136"/>
      <c r="W95" s="136"/>
      <c r="X95" s="136"/>
      <c r="Y95" s="136"/>
    </row>
    <row r="96" spans="2:36" s="101" customFormat="1">
      <c r="B96" s="150"/>
      <c r="K96" s="367" t="s">
        <v>148</v>
      </c>
      <c r="L96" s="368"/>
      <c r="M96" s="369"/>
      <c r="N96" s="451" t="s">
        <v>59</v>
      </c>
      <c r="O96" s="452"/>
      <c r="P96" s="151"/>
      <c r="Q96" s="152"/>
      <c r="R96" s="347" t="s">
        <v>237</v>
      </c>
      <c r="S96" s="289"/>
      <c r="T96" s="131"/>
      <c r="U96" s="107"/>
    </row>
    <row r="97" spans="1:25" s="101" customFormat="1" ht="42.75" customHeight="1">
      <c r="B97" s="375" t="s">
        <v>162</v>
      </c>
      <c r="C97" s="376"/>
      <c r="D97" s="376"/>
      <c r="E97" s="376"/>
      <c r="F97" s="69"/>
      <c r="K97" s="370"/>
      <c r="L97" s="371"/>
      <c r="M97" s="372"/>
      <c r="N97" s="377"/>
      <c r="O97" s="378"/>
      <c r="P97" s="28"/>
      <c r="Q97" s="140"/>
      <c r="R97" s="302">
        <f>N97</f>
        <v>0</v>
      </c>
      <c r="S97" s="303"/>
      <c r="T97" s="131"/>
      <c r="V97" s="153"/>
      <c r="X97" s="132"/>
    </row>
    <row r="98" spans="1:25" s="101" customFormat="1" ht="24" customHeight="1">
      <c r="B98" s="375" t="s">
        <v>39</v>
      </c>
      <c r="C98" s="376"/>
      <c r="D98" s="376"/>
      <c r="E98" s="376"/>
      <c r="F98" s="38"/>
      <c r="K98" s="453" t="s">
        <v>58</v>
      </c>
      <c r="L98" s="393"/>
      <c r="M98" s="394"/>
      <c r="N98" s="109" t="s">
        <v>221</v>
      </c>
      <c r="O98" s="154"/>
      <c r="P98" s="155"/>
      <c r="Q98" s="156"/>
      <c r="T98" s="131"/>
      <c r="V98" s="153"/>
      <c r="X98" s="132"/>
    </row>
    <row r="99" spans="1:25" s="101" customFormat="1" ht="13.5" customHeight="1">
      <c r="A99"/>
      <c r="B99" s="157"/>
      <c r="C99"/>
      <c r="D99"/>
      <c r="E99"/>
      <c r="F99"/>
      <c r="G99"/>
      <c r="H99"/>
      <c r="I99"/>
      <c r="J99"/>
      <c r="K99" s="454"/>
      <c r="L99" s="455"/>
      <c r="M99" s="456"/>
      <c r="N99" s="390"/>
      <c r="O99" s="391"/>
      <c r="P99" s="28"/>
      <c r="Q99" s="140"/>
      <c r="R99" s="330" t="s">
        <v>222</v>
      </c>
      <c r="S99" s="331"/>
      <c r="T99" s="131"/>
      <c r="V99" s="153"/>
      <c r="X99" s="132"/>
    </row>
    <row r="100" spans="1:25" ht="24" customHeight="1">
      <c r="B100" s="157"/>
      <c r="K100" s="453" t="s">
        <v>58</v>
      </c>
      <c r="L100" s="393"/>
      <c r="M100" s="394"/>
      <c r="N100" s="109" t="s">
        <v>223</v>
      </c>
      <c r="O100" s="154"/>
      <c r="P100" s="101"/>
      <c r="Q100" s="101"/>
      <c r="R100" s="302">
        <f>IFERROR((Input61+N101+N103+(N105*(F97-3)))/F97,0)</f>
        <v>0</v>
      </c>
      <c r="S100" s="303"/>
      <c r="T100" s="131"/>
      <c r="U100" s="158"/>
      <c r="Y100" s="101"/>
    </row>
    <row r="101" spans="1:25" s="136" customFormat="1" ht="13.5" customHeight="1">
      <c r="B101" s="392" t="s">
        <v>149</v>
      </c>
      <c r="C101" s="393"/>
      <c r="D101" s="393"/>
      <c r="E101" s="394"/>
      <c r="F101" s="144" t="s">
        <v>37</v>
      </c>
      <c r="K101" s="454"/>
      <c r="L101" s="455"/>
      <c r="M101" s="456"/>
      <c r="N101" s="390"/>
      <c r="O101" s="391"/>
      <c r="P101" s="101"/>
      <c r="T101" s="149"/>
    </row>
    <row r="102" spans="1:25" s="101" customFormat="1" ht="24" customHeight="1">
      <c r="B102" s="387"/>
      <c r="C102" s="388"/>
      <c r="D102" s="388"/>
      <c r="E102" s="389"/>
      <c r="F102" s="5"/>
      <c r="K102" s="453" t="s">
        <v>58</v>
      </c>
      <c r="L102" s="393"/>
      <c r="M102" s="394"/>
      <c r="N102" s="109" t="s">
        <v>224</v>
      </c>
      <c r="O102" s="154"/>
      <c r="T102" s="131"/>
    </row>
    <row r="103" spans="1:25" s="101" customFormat="1" ht="13.5" customHeight="1">
      <c r="A103"/>
      <c r="B103" s="157"/>
      <c r="C103"/>
      <c r="D103"/>
      <c r="E103"/>
      <c r="F103"/>
      <c r="G103"/>
      <c r="H103"/>
      <c r="I103"/>
      <c r="J103"/>
      <c r="K103" s="454"/>
      <c r="L103" s="455"/>
      <c r="M103" s="456"/>
      <c r="N103" s="390"/>
      <c r="O103" s="391"/>
      <c r="T103" s="131"/>
      <c r="V103" s="153"/>
      <c r="X103" s="132"/>
    </row>
    <row r="104" spans="1:25" s="108" customFormat="1" ht="24" customHeight="1">
      <c r="B104" s="312"/>
      <c r="C104" s="313"/>
      <c r="D104" s="313"/>
      <c r="E104" s="313"/>
      <c r="F104" s="146"/>
      <c r="K104" s="453" t="s">
        <v>58</v>
      </c>
      <c r="L104" s="393"/>
      <c r="M104" s="394"/>
      <c r="N104" s="109" t="s">
        <v>225</v>
      </c>
      <c r="O104" s="154"/>
      <c r="Q104" s="18" t="s">
        <v>85</v>
      </c>
      <c r="R104" s="302">
        <f>SUM(R90:S100)</f>
        <v>0</v>
      </c>
      <c r="S104" s="303"/>
      <c r="T104" s="135"/>
    </row>
    <row r="105" spans="1:25" s="101" customFormat="1" ht="13.5" customHeight="1">
      <c r="B105" s="159" t="s">
        <v>84</v>
      </c>
      <c r="K105" s="454"/>
      <c r="L105" s="455"/>
      <c r="M105" s="456"/>
      <c r="N105" s="390"/>
      <c r="O105" s="391"/>
      <c r="T105" s="131"/>
    </row>
    <row r="106" spans="1:25" s="101" customFormat="1" ht="24.75" customHeight="1">
      <c r="B106" s="86"/>
      <c r="C106" s="160" t="s">
        <v>147</v>
      </c>
      <c r="Q106" s="103" t="str">
        <f>"Nuvärdesberäkning av kostnader ("&amp;F97&amp;" år): "</f>
        <v xml:space="preserve">Nuvärdesberäkning av kostnader ( år): </v>
      </c>
      <c r="R106" s="339">
        <f>-PV(KlkRta,F97,Input68)</f>
        <v>0</v>
      </c>
      <c r="S106" s="340"/>
      <c r="T106" s="131"/>
    </row>
    <row r="107" spans="1:25" s="101" customFormat="1" ht="24.75" customHeight="1">
      <c r="B107" s="86"/>
      <c r="C107" s="161" t="s">
        <v>83</v>
      </c>
      <c r="T107" s="131"/>
    </row>
    <row r="108" spans="1:25" ht="18.75" customHeight="1">
      <c r="B108" s="411" t="s">
        <v>87</v>
      </c>
      <c r="C108" s="412"/>
      <c r="D108" s="412"/>
      <c r="E108" s="413"/>
      <c r="F108" s="162" t="s">
        <v>82</v>
      </c>
      <c r="K108" s="320" t="s">
        <v>215</v>
      </c>
      <c r="L108" s="321"/>
      <c r="M108" s="321"/>
      <c r="N108" s="321"/>
      <c r="O108" s="322"/>
      <c r="P108" s="155"/>
      <c r="Q108" s="156"/>
      <c r="R108" s="330" t="s">
        <v>154</v>
      </c>
      <c r="S108" s="331"/>
      <c r="T108" s="129"/>
      <c r="W108" s="101"/>
    </row>
    <row r="109" spans="1:25" s="101" customFormat="1" ht="36" customHeight="1">
      <c r="B109" s="324" t="str">
        <f>IF(AND(Admin!$H$14=2,$F$109&lt;&gt;""),"Restvärde anges ej av avropade org vid alternativ 2 ovan","")</f>
        <v/>
      </c>
      <c r="C109" s="325"/>
      <c r="D109" s="325"/>
      <c r="E109" s="326"/>
      <c r="F109" s="37"/>
      <c r="K109" s="323" t="s">
        <v>88</v>
      </c>
      <c r="L109" s="323"/>
      <c r="M109" s="4"/>
      <c r="N109" s="328">
        <f>N85*IF(RestType=1,Input56,Input55)</f>
        <v>0</v>
      </c>
      <c r="O109" s="329"/>
      <c r="P109" s="28"/>
      <c r="Q109" s="140"/>
      <c r="R109" s="302">
        <f>-PV(KlkRta,F97,,N109)</f>
        <v>0</v>
      </c>
      <c r="S109" s="303" t="e">
        <f>-PV(S87*0.01,#REF!,,S107)</f>
        <v>#REF!</v>
      </c>
      <c r="T109" s="62"/>
    </row>
    <row r="110" spans="1:25" s="101" customFormat="1" ht="26.25" customHeight="1">
      <c r="B110" s="163" t="s">
        <v>86</v>
      </c>
      <c r="C110" s="139"/>
      <c r="D110" s="139"/>
      <c r="E110" s="139"/>
      <c r="F110" s="139"/>
      <c r="G110" s="139"/>
      <c r="H110" s="139"/>
      <c r="I110" s="139"/>
      <c r="J110" s="139"/>
      <c r="K110" s="139"/>
      <c r="L110" s="139"/>
      <c r="M110" s="139"/>
      <c r="N110" s="139"/>
      <c r="O110" s="139"/>
      <c r="T110" s="131"/>
    </row>
    <row r="111" spans="1:25" s="100" customFormat="1" ht="15.75" customHeight="1">
      <c r="B111" s="164"/>
      <c r="C111" s="165"/>
      <c r="D111" s="165"/>
      <c r="E111" s="165"/>
      <c r="F111" s="165"/>
      <c r="G111" s="165"/>
      <c r="H111" s="165"/>
      <c r="I111" s="165"/>
      <c r="J111" s="165"/>
      <c r="K111" s="165"/>
      <c r="Q111" s="166" t="s">
        <v>153</v>
      </c>
      <c r="R111" s="339">
        <f>SUM(R106,R87,-R109)</f>
        <v>0</v>
      </c>
      <c r="S111" s="340"/>
      <c r="T111" s="167"/>
    </row>
    <row r="112" spans="1:25" ht="13.5" thickBot="1">
      <c r="B112" s="168"/>
      <c r="C112" s="169"/>
      <c r="D112" s="169"/>
      <c r="E112" s="169"/>
      <c r="F112" s="169"/>
      <c r="G112" s="169"/>
      <c r="H112" s="169"/>
      <c r="I112" s="169"/>
      <c r="J112" s="169"/>
      <c r="K112" s="169"/>
      <c r="L112" s="170"/>
      <c r="M112" s="170"/>
      <c r="N112" s="170"/>
      <c r="O112" s="170"/>
      <c r="P112" s="170"/>
      <c r="Q112" s="170"/>
      <c r="R112" s="170"/>
      <c r="S112" s="170"/>
      <c r="T112" s="171"/>
      <c r="U112" s="104"/>
    </row>
    <row r="113" spans="2:24" ht="14.25">
      <c r="U113" s="158"/>
    </row>
    <row r="114" spans="2:24" ht="14.25">
      <c r="U114" s="158"/>
    </row>
    <row r="115" spans="2:24" s="101" customFormat="1" ht="15" customHeight="1">
      <c r="B115" s="100"/>
      <c r="K115" s="100"/>
      <c r="P115" s="102"/>
      <c r="S115" s="103"/>
    </row>
    <row r="116" spans="2:24" s="101" customFormat="1" ht="14.25" customHeight="1">
      <c r="B116" s="172" t="s">
        <v>100</v>
      </c>
      <c r="O116" s="173"/>
      <c r="P116" s="115"/>
      <c r="Q116" s="115"/>
      <c r="R116" s="18"/>
      <c r="S116" s="18"/>
    </row>
    <row r="117" spans="2:24">
      <c r="B117" s="381" t="s">
        <v>173</v>
      </c>
      <c r="C117" s="381"/>
      <c r="D117" s="381"/>
      <c r="E117" s="381"/>
      <c r="L117" s="174" t="s">
        <v>98</v>
      </c>
      <c r="M117" s="174" t="s">
        <v>101</v>
      </c>
      <c r="N117" s="317" t="s">
        <v>89</v>
      </c>
      <c r="O117" s="318"/>
      <c r="P117" s="115"/>
      <c r="Q117" s="115"/>
      <c r="R117" s="18"/>
      <c r="S117" s="18"/>
    </row>
    <row r="118" spans="2:24" ht="12.75" customHeight="1">
      <c r="L118" s="175" t="s">
        <v>70</v>
      </c>
      <c r="M118" s="175" t="s">
        <v>102</v>
      </c>
      <c r="N118" s="384"/>
      <c r="O118" s="385"/>
      <c r="P118" s="327"/>
      <c r="Q118" s="327"/>
      <c r="R118" s="176"/>
      <c r="S118" s="176"/>
      <c r="W118" s="176" t="str">
        <f>IF(OR(W120:W124),"nej","Ja")</f>
        <v>Ja</v>
      </c>
    </row>
    <row r="119" spans="2:24" ht="15" customHeight="1">
      <c r="B119" t="s">
        <v>99</v>
      </c>
      <c r="L119" s="177" t="str">
        <f>'3 Detaljerad kravspec. '!M15</f>
        <v>Nej</v>
      </c>
      <c r="M119" s="177" t="str">
        <f>IF(L119="Nej","",'3 Detaljerad kravspec. '!K15)</f>
        <v/>
      </c>
      <c r="N119" s="319">
        <f>R111</f>
        <v>0</v>
      </c>
      <c r="O119" s="319"/>
      <c r="P119" s="176"/>
      <c r="Q119" s="176"/>
      <c r="R119" s="176"/>
      <c r="S119" s="176"/>
      <c r="W119" s="176"/>
    </row>
    <row r="120" spans="2:24" ht="15" customHeight="1">
      <c r="B120" s="379" t="s">
        <v>90</v>
      </c>
      <c r="C120" s="379"/>
      <c r="D120" s="379"/>
      <c r="E120" s="379"/>
      <c r="F120" s="379"/>
      <c r="G120" s="379"/>
      <c r="H120" s="379"/>
      <c r="I120" s="379"/>
      <c r="J120" s="379"/>
      <c r="K120" s="380"/>
      <c r="L120" s="177" t="str">
        <f>'3 Detaljerad kravspec. '!M32</f>
        <v>Nej</v>
      </c>
      <c r="M120" s="177" t="str">
        <f>IF(L120="Nej","",'3 Detaljerad kravspec. '!K32)</f>
        <v/>
      </c>
      <c r="N120" s="319">
        <f>-Input72</f>
        <v>0</v>
      </c>
      <c r="O120" s="319"/>
      <c r="P120" s="178"/>
      <c r="Q120" s="178"/>
      <c r="R120" s="178"/>
      <c r="S120" s="178"/>
      <c r="W120" s="101" t="b">
        <f t="shared" ref="W120:W125" si="0">IF(AND(L120="Ja",M120&lt;&gt;"Ja"),TRUE,FALSE)</f>
        <v>0</v>
      </c>
      <c r="X120" s="179"/>
    </row>
    <row r="121" spans="2:24" ht="15" customHeight="1">
      <c r="B121" s="379" t="s">
        <v>91</v>
      </c>
      <c r="C121" s="379"/>
      <c r="D121" s="379"/>
      <c r="E121" s="379"/>
      <c r="F121" s="379"/>
      <c r="G121" s="379"/>
      <c r="H121" s="379"/>
      <c r="I121" s="379"/>
      <c r="J121" s="379"/>
      <c r="K121" s="380"/>
      <c r="L121" s="177" t="str">
        <f>'3 Detaljerad kravspec. '!M52</f>
        <v>Nej</v>
      </c>
      <c r="M121" s="177" t="str">
        <f>IF(L121="Nej","",'3 Detaljerad kravspec. '!K52)</f>
        <v/>
      </c>
      <c r="N121" s="319">
        <f>-'3 Detaljerad kravspec. '!I53</f>
        <v>0</v>
      </c>
      <c r="O121" s="319"/>
      <c r="P121" s="178"/>
      <c r="Q121" s="178"/>
      <c r="R121" s="178"/>
      <c r="S121" s="178"/>
      <c r="W121" s="101" t="b">
        <f t="shared" si="0"/>
        <v>0</v>
      </c>
    </row>
    <row r="122" spans="2:24" ht="14.25" customHeight="1">
      <c r="B122" s="379" t="s">
        <v>183</v>
      </c>
      <c r="C122" s="379"/>
      <c r="D122" s="379"/>
      <c r="E122" s="379"/>
      <c r="F122" s="379"/>
      <c r="G122" s="379"/>
      <c r="H122" s="379"/>
      <c r="I122" s="379"/>
      <c r="J122" s="379"/>
      <c r="K122" s="380"/>
      <c r="L122" s="177" t="str">
        <f>'3 Detaljerad kravspec. '!M96</f>
        <v>Nej</v>
      </c>
      <c r="M122" s="177" t="str">
        <f>IF(L122="Nej","",'3 Detaljerad kravspec. '!K96)</f>
        <v/>
      </c>
      <c r="N122" s="319">
        <f>-'3 Detaljerad kravspec. '!I97</f>
        <v>0</v>
      </c>
      <c r="O122" s="319"/>
      <c r="P122" s="178"/>
      <c r="Q122" s="178"/>
      <c r="R122" s="178"/>
      <c r="S122" s="178"/>
      <c r="W122" s="101" t="b">
        <f t="shared" si="0"/>
        <v>0</v>
      </c>
      <c r="X122" s="179"/>
    </row>
    <row r="123" spans="2:24" ht="14.25" customHeight="1">
      <c r="B123" s="379" t="s">
        <v>92</v>
      </c>
      <c r="C123" s="379"/>
      <c r="D123" s="379"/>
      <c r="E123" s="379"/>
      <c r="F123" s="379"/>
      <c r="G123" s="379"/>
      <c r="H123" s="379"/>
      <c r="I123" s="379"/>
      <c r="J123" s="379"/>
      <c r="K123" s="380"/>
      <c r="L123" s="177" t="str">
        <f>'3 Detaljerad kravspec. '!M66</f>
        <v>Nej</v>
      </c>
      <c r="M123" s="177" t="str">
        <f>IF(L123="Nej","",'3 Detaljerad kravspec. '!K66)</f>
        <v/>
      </c>
      <c r="N123" s="319">
        <f>-'3 Detaljerad kravspec. '!I67</f>
        <v>0</v>
      </c>
      <c r="O123" s="319"/>
      <c r="P123" s="180"/>
      <c r="Q123" s="180"/>
      <c r="R123" s="178"/>
      <c r="S123" s="178"/>
      <c r="W123" s="101" t="b">
        <f t="shared" si="0"/>
        <v>0</v>
      </c>
    </row>
    <row r="124" spans="2:24" ht="15.75" customHeight="1">
      <c r="B124" s="379" t="s">
        <v>184</v>
      </c>
      <c r="C124" s="379"/>
      <c r="D124" s="379"/>
      <c r="E124" s="379"/>
      <c r="F124" s="379"/>
      <c r="G124" s="379"/>
      <c r="H124" s="379"/>
      <c r="I124" s="379"/>
      <c r="J124" s="379"/>
      <c r="K124" s="380"/>
      <c r="L124" s="177" t="str">
        <f>'3 Detaljerad kravspec. '!M111</f>
        <v>Nej</v>
      </c>
      <c r="M124" s="177" t="str">
        <f>IF(L124="Nej","",'3 Detaljerad kravspec. '!K111)</f>
        <v/>
      </c>
      <c r="N124" s="319">
        <f>-'3 Detaljerad kravspec. '!I112</f>
        <v>0</v>
      </c>
      <c r="O124" s="319"/>
      <c r="P124" s="180"/>
      <c r="Q124" s="180"/>
      <c r="R124" s="178"/>
      <c r="S124" s="178"/>
      <c r="W124" s="101" t="b">
        <f t="shared" si="0"/>
        <v>0</v>
      </c>
    </row>
    <row r="125" spans="2:24" ht="15.75" customHeight="1">
      <c r="B125" s="173" t="s">
        <v>191</v>
      </c>
      <c r="C125" s="181"/>
      <c r="D125" s="181"/>
      <c r="E125" s="181"/>
      <c r="F125" s="181"/>
      <c r="G125" s="181"/>
      <c r="H125" s="181"/>
      <c r="I125" s="181"/>
      <c r="J125" s="181"/>
      <c r="K125" s="181"/>
      <c r="L125" s="177" t="str">
        <f>'3 Detaljerad kravspec. '!M126</f>
        <v>Nej</v>
      </c>
      <c r="M125" s="177" t="str">
        <f>IF(L125="Nej","",'3 Detaljerad kravspec. '!K126)</f>
        <v/>
      </c>
      <c r="N125" s="319">
        <f>-'3 Detaljerad kravspec. '!I127</f>
        <v>0</v>
      </c>
      <c r="O125" s="319"/>
      <c r="P125" s="180"/>
      <c r="Q125" s="180"/>
      <c r="R125" s="178"/>
      <c r="S125" s="178"/>
      <c r="W125" s="101" t="b">
        <f t="shared" si="0"/>
        <v>0</v>
      </c>
    </row>
    <row r="126" spans="2:24" s="6" customFormat="1" ht="20.25" customHeight="1">
      <c r="K126" s="182"/>
      <c r="L126" s="182"/>
      <c r="M126" s="183" t="s">
        <v>229</v>
      </c>
      <c r="N126" s="319">
        <f>SUM(N119:O125)</f>
        <v>0</v>
      </c>
      <c r="O126" s="319"/>
      <c r="P126" s="182"/>
      <c r="Q126" s="182"/>
      <c r="R126" s="184"/>
      <c r="S126" s="184"/>
    </row>
    <row r="127" spans="2:24" s="6" customFormat="1" ht="14.25" customHeight="1">
      <c r="K127" s="182"/>
      <c r="L127" s="182"/>
      <c r="M127" s="183"/>
      <c r="N127" s="182"/>
      <c r="O127" s="182"/>
      <c r="P127" s="182"/>
      <c r="Q127" s="182"/>
      <c r="R127" s="184"/>
      <c r="S127" s="184"/>
    </row>
    <row r="128" spans="2:24" ht="12.75" customHeight="1">
      <c r="M128" s="185" t="s">
        <v>228</v>
      </c>
      <c r="N128" s="310">
        <f>N126*F63</f>
        <v>0</v>
      </c>
      <c r="O128" s="311"/>
      <c r="R128" s="156"/>
      <c r="S128" s="156"/>
      <c r="T128" s="156"/>
    </row>
    <row r="129" spans="2:32" ht="12.75" customHeight="1">
      <c r="R129" s="156"/>
      <c r="S129" s="156"/>
      <c r="T129" s="156"/>
    </row>
    <row r="130" spans="2:32" s="2" customFormat="1" ht="15.75" customHeight="1">
      <c r="B130" s="291" t="s">
        <v>128</v>
      </c>
      <c r="C130" s="291"/>
      <c r="D130" s="291"/>
      <c r="E130" s="291"/>
      <c r="F130" s="291"/>
      <c r="G130" s="186"/>
      <c r="H130" s="186"/>
      <c r="I130" s="186"/>
      <c r="J130" s="186"/>
      <c r="K130" s="291" t="s">
        <v>128</v>
      </c>
      <c r="L130" s="291"/>
      <c r="M130" s="291"/>
      <c r="N130" s="291"/>
      <c r="O130" s="291"/>
      <c r="P130" s="291"/>
      <c r="Q130" s="291"/>
      <c r="T130" s="186"/>
      <c r="W130" s="186"/>
      <c r="X130" s="186"/>
      <c r="Y130" s="186"/>
      <c r="Z130" s="186"/>
      <c r="AF130" s="1"/>
    </row>
    <row r="131" spans="2:32">
      <c r="R131" s="156"/>
      <c r="S131" s="156"/>
      <c r="T131" s="156"/>
    </row>
    <row r="132" spans="2:32" s="101" customFormat="1" ht="15" customHeight="1">
      <c r="B132" s="100" t="s">
        <v>21</v>
      </c>
      <c r="K132" s="100" t="s">
        <v>21</v>
      </c>
      <c r="P132" s="102"/>
      <c r="S132" s="103"/>
    </row>
    <row r="133" spans="2:32" s="101" customFormat="1" ht="25.5" customHeight="1">
      <c r="B133" s="314" t="s">
        <v>150</v>
      </c>
      <c r="C133" s="315"/>
      <c r="D133" s="315"/>
      <c r="E133" s="315"/>
      <c r="F133" s="316"/>
      <c r="K133" s="286" t="s">
        <v>28</v>
      </c>
      <c r="L133" s="287"/>
      <c r="M133" s="287"/>
      <c r="N133" s="288"/>
      <c r="O133" s="198"/>
      <c r="P133" s="102"/>
      <c r="R133" s="153"/>
      <c r="S133" s="103"/>
      <c r="W133" s="101" t="str">
        <f>IF(OR(W134:W138),"Nej","Ja")</f>
        <v>Ja</v>
      </c>
      <c r="X133" s="101" t="b">
        <f>NOT(OR(X134:X138))</f>
        <v>1</v>
      </c>
    </row>
    <row r="134" spans="2:32" ht="32.25" customHeight="1">
      <c r="B134" s="285"/>
      <c r="C134" s="285"/>
      <c r="D134" s="285"/>
      <c r="E134" s="285"/>
      <c r="F134" s="285"/>
      <c r="R134" s="104"/>
      <c r="W134" s="101" t="b">
        <f>IF(AND(B134&lt;&gt;"",$O$133&lt;&gt;"Ja"),TRUE,FALSE)</f>
        <v>0</v>
      </c>
      <c r="X134" s="101" t="b">
        <f>IF(B134&lt;&gt;"",TRUE,FALSE)</f>
        <v>0</v>
      </c>
    </row>
    <row r="135" spans="2:32" ht="32.25" customHeight="1">
      <c r="B135" s="274"/>
      <c r="C135" s="274"/>
      <c r="D135" s="274"/>
      <c r="E135" s="274"/>
      <c r="F135" s="274"/>
      <c r="W135" s="101" t="b">
        <f t="shared" ref="W135:W138" si="1">IF(AND(B135&lt;&gt;"",$O$133&lt;&gt;"Ja"),TRUE,FALSE)</f>
        <v>0</v>
      </c>
      <c r="X135" s="101" t="b">
        <f>IF(B135&lt;&gt;"",TRUE,FALSE)</f>
        <v>0</v>
      </c>
    </row>
    <row r="136" spans="2:32" ht="32.25" customHeight="1">
      <c r="B136" s="274"/>
      <c r="C136" s="274"/>
      <c r="D136" s="274"/>
      <c r="E136" s="274"/>
      <c r="F136" s="274"/>
      <c r="W136" s="101" t="b">
        <f t="shared" si="1"/>
        <v>0</v>
      </c>
      <c r="X136" s="101" t="b">
        <f>IF(B136&lt;&gt;"",TRUE,FALSE)</f>
        <v>0</v>
      </c>
    </row>
    <row r="137" spans="2:32" ht="32.25" customHeight="1">
      <c r="B137" s="274"/>
      <c r="C137" s="274"/>
      <c r="D137" s="274"/>
      <c r="E137" s="274"/>
      <c r="F137" s="274"/>
      <c r="W137" s="101" t="b">
        <f t="shared" si="1"/>
        <v>0</v>
      </c>
      <c r="X137" s="101" t="b">
        <f>IF(B137&lt;&gt;"",TRUE,FALSE)</f>
        <v>0</v>
      </c>
    </row>
    <row r="138" spans="2:32" ht="32.25" customHeight="1">
      <c r="B138" s="274"/>
      <c r="C138" s="274"/>
      <c r="D138" s="274"/>
      <c r="E138" s="274"/>
      <c r="F138" s="274"/>
      <c r="W138" s="101" t="b">
        <f t="shared" si="1"/>
        <v>0</v>
      </c>
      <c r="X138" s="101" t="b">
        <f>IF(B138&lt;&gt;"",TRUE,FALSE)</f>
        <v>0</v>
      </c>
    </row>
    <row r="139" spans="2:32">
      <c r="X139" s="104"/>
    </row>
    <row r="140" spans="2:32" s="101" customFormat="1" ht="15" customHeight="1">
      <c r="B140" s="100" t="s">
        <v>54</v>
      </c>
      <c r="K140" s="100" t="s">
        <v>54</v>
      </c>
      <c r="P140" s="102"/>
      <c r="S140" s="103"/>
    </row>
    <row r="141" spans="2:32" s="101" customFormat="1" ht="33.75" customHeight="1">
      <c r="B141" s="314" t="s">
        <v>151</v>
      </c>
      <c r="C141" s="315"/>
      <c r="D141" s="315"/>
      <c r="E141" s="315"/>
      <c r="F141" s="316"/>
      <c r="K141" s="286" t="s">
        <v>28</v>
      </c>
      <c r="L141" s="287"/>
      <c r="M141" s="287"/>
      <c r="N141" s="288"/>
      <c r="O141" s="198"/>
      <c r="P141" s="102"/>
      <c r="S141" s="103"/>
      <c r="W141" s="101" t="str">
        <f>IF(OR(W142:W146),"Nej","Ja")</f>
        <v>Ja</v>
      </c>
      <c r="X141" s="101" t="b">
        <f>NOT(OR(X142:X146))</f>
        <v>1</v>
      </c>
    </row>
    <row r="142" spans="2:32" ht="32.25" customHeight="1">
      <c r="B142" s="285"/>
      <c r="C142" s="285"/>
      <c r="D142" s="285"/>
      <c r="E142" s="285"/>
      <c r="F142" s="285"/>
      <c r="R142" s="104"/>
      <c r="W142" s="101" t="b">
        <f>IF(AND(B142&lt;&gt;"",$O$141&lt;&gt;"Ja"),TRUE,FALSE)</f>
        <v>0</v>
      </c>
      <c r="X142" s="101" t="b">
        <f>IF(B142&lt;&gt;"",TRUE,FALSE)</f>
        <v>0</v>
      </c>
    </row>
    <row r="143" spans="2:32" ht="32.25" customHeight="1">
      <c r="B143" s="274"/>
      <c r="C143" s="274"/>
      <c r="D143" s="274"/>
      <c r="E143" s="274"/>
      <c r="F143" s="274"/>
      <c r="W143" s="101" t="b">
        <f>IF(AND(B143&lt;&gt;"",$O$141&lt;&gt;"Ja"),TRUE,FALSE)</f>
        <v>0</v>
      </c>
      <c r="X143" s="101" t="b">
        <f>IF(B143&lt;&gt;"",TRUE,FALSE)</f>
        <v>0</v>
      </c>
    </row>
    <row r="144" spans="2:32" ht="32.25" customHeight="1">
      <c r="B144" s="274"/>
      <c r="C144" s="274"/>
      <c r="D144" s="274"/>
      <c r="E144" s="274"/>
      <c r="F144" s="274"/>
      <c r="W144" s="101" t="b">
        <f>IF(AND(B144&lt;&gt;"",$O$141&lt;&gt;"Ja"),TRUE,FALSE)</f>
        <v>0</v>
      </c>
      <c r="X144" s="101" t="b">
        <f>IF(B144&lt;&gt;"",TRUE,FALSE)</f>
        <v>0</v>
      </c>
    </row>
    <row r="145" spans="2:36" ht="32.25" customHeight="1">
      <c r="B145" s="274"/>
      <c r="C145" s="274"/>
      <c r="D145" s="274"/>
      <c r="E145" s="274"/>
      <c r="F145" s="274"/>
      <c r="W145" s="101" t="b">
        <f>IF(AND(B145&lt;&gt;"",$O$141&lt;&gt;"Ja"),TRUE,FALSE)</f>
        <v>0</v>
      </c>
      <c r="X145" s="101" t="b">
        <f>IF(B145&lt;&gt;"",TRUE,FALSE)</f>
        <v>0</v>
      </c>
    </row>
    <row r="146" spans="2:36" ht="32.25" customHeight="1">
      <c r="B146" s="274"/>
      <c r="C146" s="274"/>
      <c r="D146" s="274"/>
      <c r="E146" s="274"/>
      <c r="F146" s="274"/>
      <c r="W146" s="101" t="b">
        <f>IF(AND(B146&lt;&gt;"",$O$141&lt;&gt;"Ja"),TRUE,FALSE)</f>
        <v>0</v>
      </c>
      <c r="X146" s="101" t="b">
        <f>IF(B146&lt;&gt;"",TRUE,FALSE)</f>
        <v>0</v>
      </c>
    </row>
    <row r="148" spans="2:36" ht="12.75" customHeight="1">
      <c r="R148" s="156"/>
      <c r="S148" s="156"/>
      <c r="T148" s="156"/>
    </row>
    <row r="149" spans="2:36" s="101" customFormat="1" ht="15" customHeight="1">
      <c r="B149" s="100" t="s">
        <v>22</v>
      </c>
      <c r="K149" s="100" t="s">
        <v>22</v>
      </c>
      <c r="P149" s="102"/>
      <c r="S149" s="103"/>
    </row>
    <row r="150" spans="2:36" s="101" customFormat="1" ht="15" customHeight="1">
      <c r="B150" s="314" t="s">
        <v>46</v>
      </c>
      <c r="C150" s="315"/>
      <c r="D150" s="315"/>
      <c r="E150" s="315"/>
      <c r="F150" s="316"/>
      <c r="K150" s="307" t="s">
        <v>26</v>
      </c>
      <c r="L150" s="308"/>
      <c r="M150" s="308"/>
      <c r="N150" s="309"/>
      <c r="O150" s="174" t="s">
        <v>27</v>
      </c>
      <c r="P150" s="102"/>
      <c r="S150" s="103"/>
      <c r="W150" s="101" t="str">
        <f>IF(OR(W151:W154),"Nej","Ja")</f>
        <v>Ja</v>
      </c>
      <c r="X150" s="101" t="b">
        <f>NOT(OR(X151:X154))</f>
        <v>1</v>
      </c>
    </row>
    <row r="151" spans="2:36" s="101" customFormat="1" ht="15" customHeight="1">
      <c r="B151" s="274"/>
      <c r="C151" s="274"/>
      <c r="D151" s="274"/>
      <c r="E151" s="274"/>
      <c r="F151" s="274"/>
      <c r="K151" s="457" t="s">
        <v>29</v>
      </c>
      <c r="L151" s="458"/>
      <c r="M151" s="458"/>
      <c r="N151" s="459"/>
      <c r="O151" s="60"/>
      <c r="P151" s="102"/>
      <c r="Q151" s="187"/>
      <c r="S151" s="103"/>
      <c r="W151" s="101" t="b">
        <f>IF(AND(B151&lt;&gt;"",O151&lt;&gt;"Ja"),TRUE,FALSE)</f>
        <v>0</v>
      </c>
      <c r="X151" s="101" t="b">
        <f>IF(B151&lt;&gt;"",TRUE,FALSE)</f>
        <v>0</v>
      </c>
    </row>
    <row r="152" spans="2:36" s="101" customFormat="1" ht="15" customHeight="1">
      <c r="B152" s="274"/>
      <c r="C152" s="274"/>
      <c r="D152" s="274"/>
      <c r="E152" s="274"/>
      <c r="F152" s="274"/>
      <c r="K152" s="457" t="s">
        <v>29</v>
      </c>
      <c r="L152" s="458"/>
      <c r="M152" s="458"/>
      <c r="N152" s="459"/>
      <c r="O152" s="60"/>
      <c r="P152" s="102"/>
      <c r="S152" s="103"/>
      <c r="W152" s="101" t="b">
        <f>IF(AND(B152&lt;&gt;"",O152&lt;&gt;"Ja"),TRUE,FALSE)</f>
        <v>0</v>
      </c>
      <c r="X152" s="101" t="b">
        <f>IF(B152&lt;&gt;"",TRUE,FALSE)</f>
        <v>0</v>
      </c>
    </row>
    <row r="153" spans="2:36" s="101" customFormat="1" ht="15" customHeight="1">
      <c r="B153" s="274"/>
      <c r="C153" s="274"/>
      <c r="D153" s="274"/>
      <c r="E153" s="274"/>
      <c r="F153" s="274"/>
      <c r="K153" s="457" t="s">
        <v>29</v>
      </c>
      <c r="L153" s="458"/>
      <c r="M153" s="458"/>
      <c r="N153" s="459"/>
      <c r="O153" s="60"/>
      <c r="P153" s="102"/>
      <c r="S153" s="103"/>
      <c r="W153" s="101" t="b">
        <f>IF(AND(B153&lt;&gt;"",O153&lt;&gt;"Ja"),TRUE,FALSE)</f>
        <v>0</v>
      </c>
      <c r="X153" s="101" t="b">
        <f>IF(B153&lt;&gt;"",TRUE,FALSE)</f>
        <v>0</v>
      </c>
    </row>
    <row r="154" spans="2:36" s="101" customFormat="1" ht="15" customHeight="1">
      <c r="B154" s="274"/>
      <c r="C154" s="274"/>
      <c r="D154" s="274"/>
      <c r="E154" s="274"/>
      <c r="F154" s="274"/>
      <c r="K154" s="457" t="s">
        <v>29</v>
      </c>
      <c r="L154" s="458"/>
      <c r="M154" s="458"/>
      <c r="N154" s="459"/>
      <c r="O154" s="60"/>
      <c r="P154" s="102"/>
      <c r="S154" s="103"/>
      <c r="W154" s="101" t="b">
        <f>IF(AND(B154&lt;&gt;"",O154&lt;&gt;"Ja"),TRUE,FALSE)</f>
        <v>0</v>
      </c>
      <c r="X154" s="101" t="b">
        <f>IF(B154&lt;&gt;"",TRUE,FALSE)</f>
        <v>0</v>
      </c>
    </row>
    <row r="155" spans="2:36" s="101" customFormat="1" ht="15" customHeight="1">
      <c r="B155" s="100"/>
      <c r="K155" s="100"/>
      <c r="P155" s="102"/>
      <c r="S155" s="103"/>
    </row>
    <row r="156" spans="2:36" s="101" customFormat="1" ht="15" customHeight="1">
      <c r="B156" s="100"/>
      <c r="K156" s="100"/>
      <c r="P156" s="102"/>
      <c r="S156" s="103"/>
    </row>
    <row r="157" spans="2:36" s="2" customFormat="1" ht="21" customHeight="1">
      <c r="B157" s="172" t="s">
        <v>14</v>
      </c>
      <c r="C157" s="172"/>
      <c r="D157" s="172"/>
      <c r="E157" s="172"/>
      <c r="F157" s="172"/>
      <c r="G157" s="102"/>
      <c r="H157" s="102"/>
      <c r="I157" s="102"/>
      <c r="J157" s="102"/>
      <c r="K157" s="172"/>
      <c r="L157" s="102"/>
      <c r="M157" s="102"/>
      <c r="N157" s="102"/>
      <c r="O157" s="102"/>
      <c r="P157" s="102"/>
      <c r="Q157"/>
      <c r="R157"/>
      <c r="S157"/>
      <c r="T157"/>
      <c r="U157"/>
      <c r="V157"/>
      <c r="W157"/>
      <c r="X157"/>
      <c r="Y157"/>
      <c r="Z157"/>
      <c r="AA157"/>
      <c r="AB157"/>
      <c r="AC157"/>
      <c r="AD157"/>
      <c r="AE157"/>
      <c r="AF157"/>
      <c r="AG157"/>
      <c r="AH157"/>
      <c r="AI157"/>
      <c r="AJ157"/>
    </row>
    <row r="158" spans="2:36" s="2" customFormat="1" ht="37.5" customHeight="1">
      <c r="B158" s="304" t="s">
        <v>73</v>
      </c>
      <c r="C158" s="305"/>
      <c r="D158" s="305"/>
      <c r="E158" s="305"/>
      <c r="F158" s="306"/>
      <c r="G158" s="139"/>
      <c r="H158" s="139"/>
      <c r="I158" s="139"/>
      <c r="J158" s="139"/>
      <c r="K158" s="506"/>
      <c r="L158" s="506"/>
      <c r="M158" s="506"/>
      <c r="N158" s="506"/>
      <c r="O158" s="506"/>
      <c r="P158" s="139"/>
      <c r="Q158"/>
      <c r="R158"/>
      <c r="S158"/>
      <c r="T158"/>
      <c r="U158"/>
      <c r="V158"/>
      <c r="W158"/>
      <c r="X158"/>
      <c r="Y158"/>
      <c r="Z158"/>
      <c r="AA158"/>
      <c r="AB158"/>
      <c r="AC158"/>
      <c r="AD158"/>
      <c r="AE158"/>
      <c r="AF158"/>
      <c r="AG158"/>
      <c r="AH158"/>
      <c r="AI158"/>
      <c r="AJ158"/>
    </row>
    <row r="159" spans="2:36" s="1" customFormat="1" ht="21" customHeight="1">
      <c r="B159" s="508"/>
      <c r="C159" s="509"/>
      <c r="D159" s="509"/>
      <c r="E159" s="509"/>
      <c r="F159" s="510"/>
      <c r="G159"/>
      <c r="H159"/>
      <c r="I159"/>
      <c r="J159"/>
      <c r="K159"/>
      <c r="L159"/>
      <c r="M159"/>
      <c r="N159"/>
      <c r="O159"/>
      <c r="P159"/>
      <c r="Q159"/>
      <c r="R159"/>
      <c r="S159"/>
      <c r="T159"/>
      <c r="U159"/>
      <c r="V159"/>
      <c r="W159"/>
      <c r="X159"/>
      <c r="Y159"/>
      <c r="Z159"/>
      <c r="AA159"/>
      <c r="AB159"/>
      <c r="AC159"/>
      <c r="AD159"/>
      <c r="AE159"/>
      <c r="AF159"/>
      <c r="AG159"/>
      <c r="AH159"/>
      <c r="AI159"/>
      <c r="AJ159"/>
    </row>
    <row r="160" spans="2:36" s="1" customFormat="1" ht="21" customHeight="1">
      <c r="B160" s="508"/>
      <c r="C160" s="509"/>
      <c r="D160" s="509"/>
      <c r="E160" s="509"/>
      <c r="F160" s="510"/>
      <c r="G160"/>
      <c r="H160"/>
      <c r="I160"/>
      <c r="J160"/>
      <c r="K160"/>
      <c r="L160"/>
      <c r="M160"/>
      <c r="N160"/>
      <c r="O160"/>
      <c r="P160"/>
      <c r="Q160"/>
      <c r="R160"/>
      <c r="S160"/>
      <c r="T160"/>
      <c r="W160"/>
      <c r="X160"/>
      <c r="Y160"/>
      <c r="Z160"/>
      <c r="AA160"/>
      <c r="AB160"/>
      <c r="AC160"/>
      <c r="AD160"/>
      <c r="AE160"/>
      <c r="AF160"/>
      <c r="AG160"/>
      <c r="AH160"/>
      <c r="AI160"/>
      <c r="AJ160"/>
    </row>
    <row r="161" spans="2:36" s="1" customFormat="1" ht="21" customHeight="1">
      <c r="B161" s="508"/>
      <c r="C161" s="509"/>
      <c r="D161" s="509"/>
      <c r="E161" s="509"/>
      <c r="F161" s="510"/>
      <c r="G161"/>
      <c r="H161"/>
      <c r="I161"/>
      <c r="J161"/>
      <c r="K161" s="440" t="str">
        <f>IF(OR(W42:W94,W133:W171),"Minst ett av de obligatoriska kraven är inte ifyllda eller besvarade med Nej","")</f>
        <v/>
      </c>
      <c r="L161" s="440"/>
      <c r="M161" s="440"/>
      <c r="N161" s="440"/>
      <c r="O161" s="440"/>
      <c r="P161"/>
      <c r="Q161"/>
      <c r="R161"/>
      <c r="S161"/>
      <c r="T161"/>
      <c r="W161"/>
      <c r="X161"/>
      <c r="Y161"/>
      <c r="Z161"/>
      <c r="AA161"/>
      <c r="AB161"/>
      <c r="AC161"/>
      <c r="AD161"/>
      <c r="AE161"/>
      <c r="AF161"/>
      <c r="AG161"/>
      <c r="AH161"/>
      <c r="AI161"/>
      <c r="AJ161"/>
    </row>
    <row r="162" spans="2:36" s="1" customFormat="1" ht="21" customHeight="1">
      <c r="B162" s="508"/>
      <c r="C162" s="509"/>
      <c r="D162" s="509"/>
      <c r="E162" s="509"/>
      <c r="F162" s="510"/>
      <c r="G162"/>
      <c r="H162"/>
      <c r="I162"/>
      <c r="J162"/>
      <c r="K162" s="440"/>
      <c r="L162" s="440"/>
      <c r="M162" s="440"/>
      <c r="N162" s="440"/>
      <c r="O162" s="440"/>
      <c r="P162"/>
      <c r="Q162"/>
      <c r="R162"/>
      <c r="S162"/>
      <c r="T162"/>
      <c r="W162" t="b">
        <f>OR(W51:W158)</f>
        <v>0</v>
      </c>
      <c r="X162"/>
      <c r="Y162"/>
      <c r="Z162"/>
      <c r="AA162"/>
      <c r="AB162"/>
      <c r="AC162"/>
      <c r="AD162"/>
      <c r="AE162"/>
      <c r="AF162"/>
      <c r="AG162"/>
      <c r="AH162"/>
      <c r="AI162"/>
      <c r="AJ162"/>
    </row>
    <row r="163" spans="2:36" s="2" customFormat="1" ht="21" customHeight="1">
      <c r="B163" s="508"/>
      <c r="C163" s="509"/>
      <c r="D163" s="509"/>
      <c r="E163" s="509"/>
      <c r="F163" s="510"/>
      <c r="G163"/>
      <c r="H163"/>
      <c r="I163"/>
      <c r="J163"/>
      <c r="K163" s="440"/>
      <c r="L163" s="440"/>
      <c r="M163" s="440"/>
      <c r="N163" s="440"/>
      <c r="O163" s="440"/>
      <c r="P163"/>
      <c r="Q163"/>
      <c r="R163"/>
      <c r="S163"/>
      <c r="T163"/>
      <c r="U163" s="1"/>
      <c r="V163" s="1"/>
      <c r="W163"/>
      <c r="X163"/>
      <c r="Y163"/>
      <c r="Z163"/>
      <c r="AA163"/>
      <c r="AB163"/>
      <c r="AC163"/>
      <c r="AD163"/>
      <c r="AE163"/>
      <c r="AF163"/>
      <c r="AG163"/>
      <c r="AH163"/>
      <c r="AI163"/>
      <c r="AJ163"/>
    </row>
    <row r="164" spans="2:36" s="1" customFormat="1" ht="21" customHeight="1">
      <c r="B164" s="511"/>
      <c r="C164" s="512"/>
      <c r="D164" s="512"/>
      <c r="E164" s="512"/>
      <c r="F164" s="513"/>
      <c r="G164"/>
      <c r="H164"/>
      <c r="I164"/>
      <c r="J164"/>
      <c r="K164" s="440" t="str">
        <f>IF('3 Detaljerad kravspec. '!$K$130,"Minst ett av de obligatoriska kraven i bladet 3 Detaljerad kravspec. är inte ifyllda eller besvarde med Nej","")</f>
        <v/>
      </c>
      <c r="L164" s="440"/>
      <c r="M164" s="440"/>
      <c r="N164" s="440"/>
      <c r="O164" s="440"/>
      <c r="P164"/>
      <c r="Q164"/>
      <c r="R164"/>
      <c r="S164"/>
      <c r="T164"/>
      <c r="W164"/>
      <c r="X164"/>
      <c r="Y164"/>
      <c r="Z164"/>
      <c r="AA164"/>
      <c r="AB164"/>
      <c r="AC164"/>
      <c r="AD164"/>
      <c r="AE164"/>
      <c r="AF164"/>
      <c r="AG164"/>
      <c r="AH164"/>
      <c r="AI164"/>
      <c r="AJ164"/>
    </row>
    <row r="165" spans="2:36" s="101" customFormat="1" ht="15" customHeight="1">
      <c r="B165" s="100"/>
      <c r="K165" s="440"/>
      <c r="L165" s="440"/>
      <c r="M165" s="440"/>
      <c r="N165" s="440"/>
      <c r="O165" s="440"/>
      <c r="P165" s="102"/>
      <c r="Q165"/>
      <c r="R165"/>
      <c r="S165"/>
      <c r="T165"/>
      <c r="U165"/>
      <c r="V165"/>
      <c r="W165"/>
      <c r="X165"/>
      <c r="Y165"/>
      <c r="Z165"/>
      <c r="AA165"/>
      <c r="AB165"/>
      <c r="AC165"/>
      <c r="AD165"/>
      <c r="AE165"/>
      <c r="AF165"/>
      <c r="AG165"/>
      <c r="AH165"/>
      <c r="AI165"/>
      <c r="AJ165"/>
    </row>
    <row r="166" spans="2:36" s="101" customFormat="1" ht="15" customHeight="1">
      <c r="B166" s="100"/>
      <c r="K166" s="440"/>
      <c r="L166" s="440"/>
      <c r="M166" s="440"/>
      <c r="N166" s="440"/>
      <c r="O166" s="440"/>
      <c r="P166" s="102"/>
      <c r="Q166"/>
      <c r="R166"/>
      <c r="S166"/>
      <c r="T166"/>
      <c r="U166"/>
      <c r="V166"/>
      <c r="W166"/>
      <c r="X166"/>
      <c r="Y166"/>
      <c r="Z166"/>
      <c r="AA166"/>
      <c r="AB166"/>
      <c r="AC166"/>
      <c r="AD166"/>
      <c r="AE166"/>
      <c r="AF166"/>
      <c r="AG166"/>
      <c r="AH166"/>
      <c r="AI166"/>
      <c r="AJ166"/>
    </row>
    <row r="167" spans="2:36" s="101" customFormat="1" ht="15" hidden="1" customHeight="1">
      <c r="B167" s="100"/>
      <c r="K167" s="188"/>
      <c r="L167" s="188"/>
      <c r="M167" s="188"/>
      <c r="N167" s="188"/>
      <c r="O167" s="188"/>
      <c r="P167" s="102"/>
      <c r="Q167"/>
      <c r="R167"/>
      <c r="S167"/>
      <c r="T167"/>
      <c r="U167"/>
      <c r="V167"/>
      <c r="W167"/>
      <c r="X167"/>
      <c r="Y167"/>
      <c r="Z167"/>
      <c r="AA167"/>
      <c r="AB167"/>
      <c r="AC167"/>
      <c r="AD167"/>
      <c r="AE167"/>
      <c r="AF167"/>
      <c r="AG167"/>
      <c r="AH167"/>
      <c r="AI167"/>
      <c r="AJ167"/>
    </row>
    <row r="168" spans="2:36" s="101" customFormat="1" ht="15" hidden="1" customHeight="1">
      <c r="B168" s="100"/>
      <c r="K168" s="188"/>
      <c r="L168" s="188"/>
      <c r="M168" s="188"/>
      <c r="N168" s="188"/>
      <c r="O168" s="188"/>
      <c r="P168" s="102"/>
      <c r="Q168"/>
      <c r="R168"/>
      <c r="S168"/>
      <c r="T168"/>
      <c r="U168"/>
      <c r="V168"/>
      <c r="W168"/>
      <c r="X168"/>
      <c r="Y168"/>
      <c r="Z168"/>
      <c r="AA168"/>
      <c r="AB168"/>
      <c r="AC168"/>
      <c r="AD168"/>
      <c r="AE168"/>
      <c r="AF168"/>
      <c r="AG168"/>
      <c r="AH168"/>
      <c r="AI168"/>
      <c r="AJ168"/>
    </row>
    <row r="169" spans="2:36" s="101" customFormat="1" ht="15" customHeight="1">
      <c r="B169" s="91" t="s">
        <v>198</v>
      </c>
      <c r="C169" s="89"/>
      <c r="D169" s="89"/>
      <c r="E169" s="89"/>
      <c r="F169" s="89"/>
      <c r="G169" s="89"/>
      <c r="H169" s="89"/>
      <c r="I169" s="89"/>
      <c r="K169" s="91" t="s">
        <v>199</v>
      </c>
      <c r="L169" s="89"/>
      <c r="M169" s="89"/>
      <c r="N169" s="89"/>
      <c r="O169" s="89"/>
      <c r="P169" s="89"/>
      <c r="Q169" s="89"/>
      <c r="R169" s="89"/>
      <c r="S169"/>
      <c r="T169"/>
      <c r="U169"/>
      <c r="V169"/>
      <c r="W169"/>
      <c r="X169"/>
      <c r="Y169"/>
      <c r="Z169"/>
      <c r="AA169"/>
      <c r="AB169"/>
      <c r="AC169"/>
      <c r="AD169"/>
      <c r="AE169"/>
      <c r="AF169"/>
      <c r="AG169"/>
      <c r="AH169"/>
      <c r="AI169"/>
      <c r="AJ169"/>
    </row>
    <row r="170" spans="2:36" ht="12.75" customHeight="1">
      <c r="B170" s="507" t="s">
        <v>200</v>
      </c>
      <c r="C170" s="507"/>
      <c r="D170" s="507"/>
      <c r="E170" s="507"/>
      <c r="F170" s="507"/>
      <c r="G170" s="507"/>
      <c r="H170" s="507"/>
      <c r="I170" s="507"/>
      <c r="K170" s="486" t="s">
        <v>201</v>
      </c>
      <c r="L170" s="487"/>
      <c r="M170" s="487"/>
      <c r="N170" s="487"/>
      <c r="O170" s="487"/>
      <c r="P170" s="487"/>
      <c r="Q170" s="487"/>
      <c r="R170" s="499"/>
    </row>
    <row r="171" spans="2:36" ht="12.75" customHeight="1">
      <c r="B171" s="498"/>
      <c r="C171" s="498"/>
      <c r="D171" s="498"/>
      <c r="E171" s="498"/>
      <c r="F171" s="498"/>
      <c r="G171" s="498"/>
      <c r="H171" s="498"/>
      <c r="I171" s="498"/>
      <c r="K171" s="483"/>
      <c r="L171" s="484"/>
      <c r="M171" s="484"/>
      <c r="N171" s="484"/>
      <c r="O171" s="484"/>
      <c r="P171" s="484"/>
      <c r="Q171" s="484"/>
      <c r="R171" s="485"/>
      <c r="S171" s="179"/>
    </row>
    <row r="172" spans="2:36">
      <c r="B172" s="498"/>
      <c r="C172" s="498"/>
      <c r="D172" s="498"/>
      <c r="E172" s="498"/>
      <c r="F172" s="498"/>
      <c r="G172" s="498"/>
      <c r="H172" s="498"/>
      <c r="I172" s="498"/>
      <c r="K172" s="483"/>
      <c r="L172" s="484"/>
      <c r="M172" s="484"/>
      <c r="N172" s="484"/>
      <c r="O172" s="484"/>
      <c r="P172" s="484"/>
      <c r="Q172" s="484"/>
      <c r="R172" s="485"/>
    </row>
    <row r="173" spans="2:36">
      <c r="B173" s="489"/>
      <c r="C173" s="490"/>
      <c r="D173" s="490"/>
      <c r="E173" s="490"/>
      <c r="F173" s="490"/>
      <c r="G173" s="490"/>
      <c r="H173" s="490"/>
      <c r="I173" s="491"/>
      <c r="K173" s="483"/>
      <c r="L173" s="484"/>
      <c r="M173" s="484"/>
      <c r="N173" s="484"/>
      <c r="O173" s="484"/>
      <c r="P173" s="484"/>
      <c r="Q173" s="484"/>
      <c r="R173" s="485"/>
    </row>
    <row r="174" spans="2:36" s="101" customFormat="1" ht="15" customHeight="1">
      <c r="B174" s="91"/>
      <c r="C174" s="89"/>
      <c r="D174" s="89"/>
      <c r="E174" s="89"/>
      <c r="F174" s="89"/>
      <c r="G174" s="89"/>
      <c r="H174" s="89"/>
      <c r="I174" s="89"/>
      <c r="K174" s="189"/>
      <c r="L174" s="189"/>
      <c r="M174" s="189"/>
      <c r="N174" s="189"/>
      <c r="O174" s="189"/>
      <c r="P174" s="189"/>
      <c r="Q174" s="89"/>
      <c r="R174" s="89"/>
      <c r="S174" s="190"/>
      <c r="T174" s="190"/>
      <c r="U174" s="190"/>
      <c r="V174" s="190"/>
      <c r="W174" s="190"/>
      <c r="X174" s="190"/>
      <c r="Y174" s="190"/>
      <c r="Z174" s="190"/>
      <c r="AA174" s="190"/>
      <c r="AB174" s="190"/>
      <c r="AC174" s="190"/>
      <c r="AD174" s="190"/>
      <c r="AE174" s="190"/>
      <c r="AF174" s="190"/>
      <c r="AG174" s="190"/>
      <c r="AH174" s="190"/>
    </row>
    <row r="175" spans="2:36" s="101" customFormat="1" ht="12.75" customHeight="1">
      <c r="B175" s="89"/>
      <c r="C175" s="89"/>
      <c r="D175" s="89"/>
      <c r="E175" s="89"/>
      <c r="F175" s="89"/>
      <c r="G175" s="89"/>
      <c r="H175" s="89"/>
      <c r="I175" s="89"/>
      <c r="K175" s="95"/>
      <c r="L175" s="89"/>
      <c r="M175" s="89"/>
      <c r="N175" s="89"/>
      <c r="O175" s="89"/>
      <c r="P175" s="89"/>
      <c r="Q175" s="89"/>
      <c r="R175" s="89"/>
      <c r="S175" s="190"/>
      <c r="T175" s="190"/>
      <c r="U175" s="190"/>
      <c r="V175" s="190"/>
      <c r="W175" s="190"/>
      <c r="X175" s="190"/>
      <c r="Y175" s="190"/>
      <c r="Z175" s="190"/>
      <c r="AA175" s="190"/>
      <c r="AB175" s="190"/>
      <c r="AC175" s="190"/>
      <c r="AD175" s="190"/>
      <c r="AE175" s="190"/>
      <c r="AF175" s="190"/>
      <c r="AG175" s="190"/>
      <c r="AH175" s="190"/>
    </row>
    <row r="176" spans="2:36" s="101" customFormat="1" ht="13.5" customHeight="1">
      <c r="B176" s="91"/>
      <c r="C176" s="89"/>
      <c r="D176" s="89"/>
      <c r="E176" s="89"/>
      <c r="F176" s="89"/>
      <c r="G176" s="89"/>
      <c r="H176" s="91"/>
      <c r="I176" s="89"/>
      <c r="K176" s="89"/>
      <c r="L176" s="89"/>
      <c r="M176" s="191"/>
      <c r="N176" s="89"/>
      <c r="O176" s="89"/>
      <c r="P176" s="192"/>
      <c r="Q176" s="89"/>
      <c r="R176" s="89"/>
      <c r="S176" s="190"/>
      <c r="T176" s="190"/>
      <c r="U176" s="190"/>
      <c r="V176" s="190"/>
      <c r="W176" s="190"/>
      <c r="X176" s="190"/>
      <c r="Y176" s="190"/>
      <c r="Z176" s="190"/>
      <c r="AA176" s="190"/>
      <c r="AB176" s="190"/>
      <c r="AC176" s="190"/>
      <c r="AD176" s="190"/>
      <c r="AE176" s="190"/>
      <c r="AF176" s="190"/>
      <c r="AG176" s="190"/>
      <c r="AH176" s="190"/>
    </row>
    <row r="177" spans="2:34" s="101" customFormat="1" ht="15" customHeight="1">
      <c r="B177" s="492" t="s">
        <v>258</v>
      </c>
      <c r="C177" s="493"/>
      <c r="D177" s="493"/>
      <c r="E177" s="493"/>
      <c r="F177" s="493"/>
      <c r="G177" s="493"/>
      <c r="H177" s="493"/>
      <c r="I177" s="494"/>
      <c r="K177" s="500" t="s">
        <v>202</v>
      </c>
      <c r="L177" s="501"/>
      <c r="M177" s="501"/>
      <c r="N177" s="501"/>
      <c r="O177" s="501"/>
      <c r="P177" s="501"/>
      <c r="Q177" s="501"/>
      <c r="R177" s="502"/>
      <c r="S177" s="190"/>
      <c r="T177" s="190"/>
      <c r="U177" s="190"/>
      <c r="V177" s="190"/>
      <c r="W177" s="190"/>
      <c r="X177" s="190"/>
      <c r="Y177" s="190"/>
      <c r="Z177" s="190"/>
      <c r="AA177" s="190"/>
      <c r="AB177" s="190"/>
      <c r="AC177" s="190"/>
      <c r="AD177" s="190"/>
      <c r="AE177" s="190"/>
      <c r="AF177" s="190"/>
      <c r="AG177" s="190"/>
      <c r="AH177" s="190"/>
    </row>
    <row r="178" spans="2:34" s="101" customFormat="1" ht="21" customHeight="1">
      <c r="B178" s="495"/>
      <c r="C178" s="496"/>
      <c r="D178" s="496"/>
      <c r="E178" s="496"/>
      <c r="F178" s="496"/>
      <c r="G178" s="496"/>
      <c r="H178" s="496"/>
      <c r="I178" s="497"/>
      <c r="K178" s="503"/>
      <c r="L178" s="504"/>
      <c r="M178" s="504"/>
      <c r="N178" s="504"/>
      <c r="O178" s="504"/>
      <c r="P178" s="504"/>
      <c r="Q178" s="504"/>
      <c r="R178" s="505"/>
      <c r="S178" s="193"/>
      <c r="T178" s="193"/>
      <c r="U178" s="193"/>
      <c r="V178" s="193"/>
      <c r="W178" s="193"/>
      <c r="X178" s="22"/>
      <c r="Y178"/>
      <c r="Z178"/>
      <c r="AA178"/>
      <c r="AB178"/>
      <c r="AC178"/>
      <c r="AD178"/>
      <c r="AE178"/>
      <c r="AF178"/>
      <c r="AG178"/>
      <c r="AH178"/>
    </row>
    <row r="179" spans="2:34" s="101" customFormat="1" ht="34.5" customHeight="1">
      <c r="K179" s="473" t="str">
        <f>"Leverantören intygar att avropssvaret är giltigt minst den tid som avropande organisation angett ovan. "&amp;CHAR(10)&amp;"("&amp;TEXT(D33,"ÅÅÅÅ-MM-DD")&amp;")"</f>
        <v>Leverantören intygar att avropssvaret är giltigt minst den tid som avropande organisation angett ovan. 
(1900-01-00)</v>
      </c>
      <c r="L179" s="473"/>
      <c r="M179" s="473"/>
      <c r="N179" s="473"/>
      <c r="O179" s="473"/>
      <c r="P179" s="473"/>
      <c r="Q179" s="473"/>
      <c r="R179" s="473"/>
      <c r="S179" s="194"/>
      <c r="T179" s="194"/>
      <c r="U179" s="194"/>
      <c r="V179" s="194"/>
      <c r="W179" s="194"/>
      <c r="X179" s="195"/>
    </row>
    <row r="180" spans="2:34" s="101" customFormat="1" ht="15" customHeight="1">
      <c r="K180" s="486" t="s">
        <v>12</v>
      </c>
      <c r="L180" s="487"/>
      <c r="M180" s="487"/>
      <c r="N180" s="487"/>
      <c r="O180" s="487"/>
      <c r="P180" s="487"/>
      <c r="Q180" s="487"/>
      <c r="R180" s="488"/>
      <c r="S180" s="22"/>
      <c r="T180" s="22"/>
      <c r="U180" s="22"/>
      <c r="V180" s="22"/>
      <c r="W180" s="22"/>
      <c r="X180" s="22"/>
      <c r="Y180"/>
      <c r="Z180"/>
      <c r="AA180"/>
      <c r="AB180"/>
      <c r="AC180"/>
      <c r="AD180"/>
      <c r="AE180"/>
      <c r="AF180"/>
      <c r="AG180"/>
      <c r="AH180"/>
    </row>
    <row r="181" spans="2:34" s="101" customFormat="1" ht="15" customHeight="1">
      <c r="K181" s="483"/>
      <c r="L181" s="484"/>
      <c r="M181" s="484"/>
      <c r="N181" s="484"/>
      <c r="O181" s="484"/>
      <c r="P181" s="484"/>
      <c r="Q181" s="484"/>
      <c r="R181" s="485"/>
      <c r="S181" s="193"/>
      <c r="T181" s="193"/>
      <c r="U181" s="193"/>
      <c r="V181" s="193"/>
      <c r="W181" s="193"/>
      <c r="X181" s="22"/>
      <c r="Y181"/>
      <c r="Z181"/>
      <c r="AA181"/>
      <c r="AB181"/>
      <c r="AC181"/>
      <c r="AD181"/>
      <c r="AE181"/>
      <c r="AF181"/>
      <c r="AG181"/>
      <c r="AH181"/>
    </row>
    <row r="182" spans="2:34" s="101" customFormat="1" ht="30" customHeight="1">
      <c r="K182" s="196"/>
      <c r="L182" s="196"/>
      <c r="M182" s="196"/>
      <c r="N182" s="196"/>
      <c r="O182" s="196"/>
      <c r="P182" s="89"/>
      <c r="Q182" s="89"/>
      <c r="R182" s="89"/>
      <c r="S182" s="197"/>
      <c r="T182" s="197"/>
      <c r="U182" s="197"/>
      <c r="V182" s="197"/>
      <c r="W182" s="197"/>
      <c r="X182" s="22"/>
      <c r="Y182"/>
      <c r="Z182"/>
      <c r="AA182"/>
      <c r="AB182"/>
      <c r="AC182"/>
      <c r="AD182"/>
      <c r="AE182"/>
      <c r="AF182"/>
      <c r="AG182"/>
      <c r="AH182"/>
    </row>
    <row r="183" spans="2:34" s="101" customFormat="1" ht="15" customHeight="1">
      <c r="K183" s="474" t="s">
        <v>19</v>
      </c>
      <c r="L183" s="475"/>
      <c r="M183" s="475"/>
      <c r="N183" s="475"/>
      <c r="O183" s="475"/>
      <c r="P183" s="475"/>
      <c r="Q183" s="475"/>
      <c r="R183" s="476"/>
      <c r="S183" s="197"/>
      <c r="T183" s="197"/>
      <c r="U183" s="197"/>
      <c r="V183" s="197"/>
      <c r="W183" s="197"/>
      <c r="X183" s="22"/>
      <c r="Y183"/>
      <c r="Z183"/>
      <c r="AA183"/>
      <c r="AB183"/>
      <c r="AC183"/>
      <c r="AD183"/>
      <c r="AE183"/>
      <c r="AF183"/>
      <c r="AG183"/>
      <c r="AH183"/>
    </row>
    <row r="184" spans="2:34">
      <c r="K184" s="477"/>
      <c r="L184" s="478"/>
      <c r="M184" s="478"/>
      <c r="N184" s="478"/>
      <c r="O184" s="478"/>
      <c r="P184" s="478"/>
      <c r="Q184" s="478"/>
      <c r="R184" s="479"/>
    </row>
    <row r="185" spans="2:34">
      <c r="K185" s="480"/>
      <c r="L185" s="481"/>
      <c r="M185" s="481"/>
      <c r="N185" s="481"/>
      <c r="O185" s="481"/>
      <c r="P185" s="481"/>
      <c r="Q185" s="481"/>
      <c r="R185" s="482"/>
    </row>
  </sheetData>
  <sheetProtection algorithmName="SHA-512" hashValue="onHqUNEROWhB8q+33WcfEzMavwnto6nj4Y92wywUoFyJsoC21HqEsBbtslaXdMgXxEWbAKg5YLzcGezu42s5yQ==" saltValue="B+YuJT4Lnw42sawQO6uidw==" spinCount="100000" sheet="1" objects="1" scenarios="1" selectLockedCells="1"/>
  <mergeCells count="229">
    <mergeCell ref="K170:R170"/>
    <mergeCell ref="K177:R178"/>
    <mergeCell ref="K158:O158"/>
    <mergeCell ref="N123:O123"/>
    <mergeCell ref="N126:O126"/>
    <mergeCell ref="N121:O121"/>
    <mergeCell ref="R100:S100"/>
    <mergeCell ref="B123:K123"/>
    <mergeCell ref="B130:F130"/>
    <mergeCell ref="B144:F144"/>
    <mergeCell ref="K151:N151"/>
    <mergeCell ref="B150:F150"/>
    <mergeCell ref="B152:F152"/>
    <mergeCell ref="B143:F143"/>
    <mergeCell ref="B136:F136"/>
    <mergeCell ref="B146:F146"/>
    <mergeCell ref="B141:F141"/>
    <mergeCell ref="B170:I170"/>
    <mergeCell ref="B159:F164"/>
    <mergeCell ref="K161:O162"/>
    <mergeCell ref="K164:O166"/>
    <mergeCell ref="B142:F142"/>
    <mergeCell ref="K152:N152"/>
    <mergeCell ref="B151:F151"/>
    <mergeCell ref="K179:R179"/>
    <mergeCell ref="K183:R183"/>
    <mergeCell ref="K184:R185"/>
    <mergeCell ref="K171:R171"/>
    <mergeCell ref="K172:R172"/>
    <mergeCell ref="K173:R173"/>
    <mergeCell ref="K180:R180"/>
    <mergeCell ref="K181:R181"/>
    <mergeCell ref="B173:I173"/>
    <mergeCell ref="B177:I178"/>
    <mergeCell ref="B171:I171"/>
    <mergeCell ref="B172:I172"/>
    <mergeCell ref="K154:N154"/>
    <mergeCell ref="K153:N153"/>
    <mergeCell ref="B153:F153"/>
    <mergeCell ref="K20:M20"/>
    <mergeCell ref="N20:P20"/>
    <mergeCell ref="Q20:R20"/>
    <mergeCell ref="K21:M21"/>
    <mergeCell ref="N21:R21"/>
    <mergeCell ref="K22:M22"/>
    <mergeCell ref="N22:R22"/>
    <mergeCell ref="D61:E61"/>
    <mergeCell ref="D58:E58"/>
    <mergeCell ref="D59:E59"/>
    <mergeCell ref="D60:E60"/>
    <mergeCell ref="F33:I33"/>
    <mergeCell ref="F35:G35"/>
    <mergeCell ref="K25:R25"/>
    <mergeCell ref="R108:S108"/>
    <mergeCell ref="R99:S99"/>
    <mergeCell ref="R111:S111"/>
    <mergeCell ref="K98:M99"/>
    <mergeCell ref="B63:E63"/>
    <mergeCell ref="K87:N87"/>
    <mergeCell ref="B124:K124"/>
    <mergeCell ref="Q14:R14"/>
    <mergeCell ref="K15:N15"/>
    <mergeCell ref="O15:R15"/>
    <mergeCell ref="K16:N16"/>
    <mergeCell ref="O16:R16"/>
    <mergeCell ref="K17:N17"/>
    <mergeCell ref="O17:P17"/>
    <mergeCell ref="Q17:R17"/>
    <mergeCell ref="K163:O163"/>
    <mergeCell ref="K141:N141"/>
    <mergeCell ref="K72:O75"/>
    <mergeCell ref="K85:M85"/>
    <mergeCell ref="R109:S109"/>
    <mergeCell ref="N96:O96"/>
    <mergeCell ref="K27:R27"/>
    <mergeCell ref="N125:O125"/>
    <mergeCell ref="B122:K122"/>
    <mergeCell ref="R106:S106"/>
    <mergeCell ref="N105:O105"/>
    <mergeCell ref="N101:O101"/>
    <mergeCell ref="N103:O103"/>
    <mergeCell ref="K100:M101"/>
    <mergeCell ref="K102:M103"/>
    <mergeCell ref="K104:M105"/>
    <mergeCell ref="B16:D16"/>
    <mergeCell ref="E16:G16"/>
    <mergeCell ref="H16:I16"/>
    <mergeCell ref="B17:D17"/>
    <mergeCell ref="K18:N18"/>
    <mergeCell ref="O18:P18"/>
    <mergeCell ref="Q18:R18"/>
    <mergeCell ref="K19:M19"/>
    <mergeCell ref="N19:P19"/>
    <mergeCell ref="Q19:R19"/>
    <mergeCell ref="K3:M3"/>
    <mergeCell ref="K4:R10"/>
    <mergeCell ref="K13:P13"/>
    <mergeCell ref="Q13:R13"/>
    <mergeCell ref="K14:P14"/>
    <mergeCell ref="B25:I25"/>
    <mergeCell ref="B32:C32"/>
    <mergeCell ref="D32:E32"/>
    <mergeCell ref="B33:C33"/>
    <mergeCell ref="D33:E33"/>
    <mergeCell ref="B29:C29"/>
    <mergeCell ref="D29:E29"/>
    <mergeCell ref="F29:I29"/>
    <mergeCell ref="B30:C30"/>
    <mergeCell ref="D30:E30"/>
    <mergeCell ref="B20:D20"/>
    <mergeCell ref="E20:G20"/>
    <mergeCell ref="H20:I20"/>
    <mergeCell ref="B21:D21"/>
    <mergeCell ref="E21:I21"/>
    <mergeCell ref="B22:D22"/>
    <mergeCell ref="E22:I22"/>
    <mergeCell ref="E17:G17"/>
    <mergeCell ref="H17:I17"/>
    <mergeCell ref="B3:E3"/>
    <mergeCell ref="B4:I10"/>
    <mergeCell ref="B11:I11"/>
    <mergeCell ref="B12:I12"/>
    <mergeCell ref="B13:G13"/>
    <mergeCell ref="H13:I13"/>
    <mergeCell ref="B135:F135"/>
    <mergeCell ref="B137:F137"/>
    <mergeCell ref="B134:F134"/>
    <mergeCell ref="B108:E108"/>
    <mergeCell ref="B92:D92"/>
    <mergeCell ref="B27:H27"/>
    <mergeCell ref="B18:D18"/>
    <mergeCell ref="E18:G18"/>
    <mergeCell ref="H18:I18"/>
    <mergeCell ref="B19:D19"/>
    <mergeCell ref="E19:G19"/>
    <mergeCell ref="H19:I19"/>
    <mergeCell ref="B14:G14"/>
    <mergeCell ref="H14:I14"/>
    <mergeCell ref="F32:I32"/>
    <mergeCell ref="B15:D15"/>
    <mergeCell ref="E15:G15"/>
    <mergeCell ref="H15:I15"/>
    <mergeCell ref="N122:O122"/>
    <mergeCell ref="B120:K120"/>
    <mergeCell ref="N119:O119"/>
    <mergeCell ref="B117:E117"/>
    <mergeCell ref="Y88:AB88"/>
    <mergeCell ref="B121:K121"/>
    <mergeCell ref="N118:O118"/>
    <mergeCell ref="R104:S104"/>
    <mergeCell ref="K91:N91"/>
    <mergeCell ref="B91:D91"/>
    <mergeCell ref="B93:D93"/>
    <mergeCell ref="B90:D90"/>
    <mergeCell ref="B102:E102"/>
    <mergeCell ref="N99:O99"/>
    <mergeCell ref="B101:E101"/>
    <mergeCell ref="B98:E98"/>
    <mergeCell ref="P49:S49"/>
    <mergeCell ref="K70:M70"/>
    <mergeCell ref="K71:M71"/>
    <mergeCell ref="R87:S87"/>
    <mergeCell ref="R97:S97"/>
    <mergeCell ref="R91:S91"/>
    <mergeCell ref="B65:E65"/>
    <mergeCell ref="B84:F85"/>
    <mergeCell ref="R96:S96"/>
    <mergeCell ref="K93:K94"/>
    <mergeCell ref="R93:S93"/>
    <mergeCell ref="B71:D75"/>
    <mergeCell ref="B70:F70"/>
    <mergeCell ref="B94:D94"/>
    <mergeCell ref="R85:S85"/>
    <mergeCell ref="K84:M84"/>
    <mergeCell ref="O83:Q83"/>
    <mergeCell ref="K96:M97"/>
    <mergeCell ref="P84:Q84"/>
    <mergeCell ref="B97:E97"/>
    <mergeCell ref="N97:O97"/>
    <mergeCell ref="B145:F145"/>
    <mergeCell ref="B58:C61"/>
    <mergeCell ref="D53:E53"/>
    <mergeCell ref="R94:S94"/>
    <mergeCell ref="B154:F154"/>
    <mergeCell ref="B158:F158"/>
    <mergeCell ref="K150:N150"/>
    <mergeCell ref="B138:F138"/>
    <mergeCell ref="N128:O128"/>
    <mergeCell ref="B104:E104"/>
    <mergeCell ref="B133:F133"/>
    <mergeCell ref="N117:O117"/>
    <mergeCell ref="N120:O120"/>
    <mergeCell ref="K108:O108"/>
    <mergeCell ref="K109:L109"/>
    <mergeCell ref="B109:E109"/>
    <mergeCell ref="K130:Q130"/>
    <mergeCell ref="K133:N133"/>
    <mergeCell ref="P118:Q118"/>
    <mergeCell ref="N109:O109"/>
    <mergeCell ref="N124:O124"/>
    <mergeCell ref="R90:S90"/>
    <mergeCell ref="P85:Q85"/>
    <mergeCell ref="R84:S84"/>
    <mergeCell ref="K42:N42"/>
    <mergeCell ref="B45:F45"/>
    <mergeCell ref="D55:E55"/>
    <mergeCell ref="D56:E56"/>
    <mergeCell ref="K49:N49"/>
    <mergeCell ref="K66:O66"/>
    <mergeCell ref="B67:E67"/>
    <mergeCell ref="D54:E54"/>
    <mergeCell ref="B49:F49"/>
    <mergeCell ref="K67:O67"/>
    <mergeCell ref="F36:G36"/>
    <mergeCell ref="H35:I35"/>
    <mergeCell ref="H36:I36"/>
    <mergeCell ref="B53:C56"/>
    <mergeCell ref="B42:F42"/>
    <mergeCell ref="B44:F44"/>
    <mergeCell ref="F30:I30"/>
    <mergeCell ref="B35:C35"/>
    <mergeCell ref="D35:E35"/>
    <mergeCell ref="B36:C36"/>
    <mergeCell ref="D36:E36"/>
    <mergeCell ref="B38:C38"/>
    <mergeCell ref="B39:C39"/>
    <mergeCell ref="B46:F46"/>
    <mergeCell ref="B47:F47"/>
    <mergeCell ref="B43:F43"/>
  </mergeCells>
  <phoneticPr fontId="35" type="noConversion"/>
  <conditionalFormatting sqref="B36:E37">
    <cfRule type="expression" dxfId="31" priority="18" stopIfTrue="1">
      <formula>#REF!="Leveransavtal"</formula>
    </cfRule>
  </conditionalFormatting>
  <conditionalFormatting sqref="B40:E40">
    <cfRule type="expression" dxfId="30" priority="1" stopIfTrue="1">
      <formula>#REF!="Leveransavtal"</formula>
    </cfRule>
  </conditionalFormatting>
  <conditionalFormatting sqref="E90:E94">
    <cfRule type="expression" dxfId="29" priority="15" stopIfTrue="1">
      <formula>F71&lt;&gt;"Ja"</formula>
    </cfRule>
  </conditionalFormatting>
  <conditionalFormatting sqref="F109">
    <cfRule type="expression" dxfId="28" priority="14" stopIfTrue="1">
      <formula>RestType=2</formula>
    </cfRule>
  </conditionalFormatting>
  <conditionalFormatting sqref="K181:R181 K184:R185">
    <cfRule type="expression" dxfId="27" priority="3" stopIfTrue="1">
      <formula>#REF!="Ja"</formula>
    </cfRule>
  </conditionalFormatting>
  <conditionalFormatting sqref="L94">
    <cfRule type="expression" dxfId="26" priority="6" stopIfTrue="1">
      <formula>IF(AND($N$72&lt;&gt;"",$L$94="El"),TRUE,FALSE)</formula>
    </cfRule>
  </conditionalFormatting>
  <conditionalFormatting sqref="M109">
    <cfRule type="expression" dxfId="25" priority="13" stopIfTrue="1">
      <formula>RestType=1</formula>
    </cfRule>
  </conditionalFormatting>
  <conditionalFormatting sqref="M119:M125">
    <cfRule type="cellIs" dxfId="24" priority="4" stopIfTrue="1" operator="equal">
      <formula>"Nej"</formula>
    </cfRule>
  </conditionalFormatting>
  <conditionalFormatting sqref="N71:O71">
    <cfRule type="expression" dxfId="23" priority="227" stopIfTrue="1">
      <formula>IF(N$71="",FALSE,ISERROR(VLOOKUP(N$71,$U$71:$U$75,1,0)))</formula>
    </cfRule>
  </conditionalFormatting>
  <conditionalFormatting sqref="N22:R22">
    <cfRule type="expression" dxfId="22" priority="17" stopIfTrue="1">
      <formula>$K$22="Nej"</formula>
    </cfRule>
  </conditionalFormatting>
  <conditionalFormatting sqref="O42 O133 O141">
    <cfRule type="cellIs" dxfId="21" priority="11" stopIfTrue="1" operator="equal">
      <formula>"Nej"</formula>
    </cfRule>
    <cfRule type="expression" dxfId="20" priority="225" stopIfTrue="1">
      <formula>X42</formula>
    </cfRule>
  </conditionalFormatting>
  <conditionalFormatting sqref="O151:O154">
    <cfRule type="expression" dxfId="19" priority="59" stopIfTrue="1">
      <formula>IF(B151="",TRUE,FALSE)</formula>
    </cfRule>
    <cfRule type="cellIs" dxfId="18" priority="94" stopIfTrue="1" operator="equal">
      <formula>"Nej"</formula>
    </cfRule>
  </conditionalFormatting>
  <dataValidations count="14">
    <dataValidation type="list" allowBlank="1" showInputMessage="1" showErrorMessage="1" sqref="H36:I36 K22 F33:I33 O133 O141 O42 F67 F65 O115 F58:F61 O151:O156 F53:F56 F71:F75 L176" xr:uid="{00000000-0002-0000-0100-000000000000}">
      <formula1>"Ja,Nej"</formula1>
    </dataValidation>
    <dataValidation type="decimal" allowBlank="1" showInputMessage="1" showErrorMessage="1" sqref="N85" xr:uid="{00000000-0002-0000-0100-000001000000}">
      <formula1>0</formula1>
      <formula2>10000000</formula2>
    </dataValidation>
    <dataValidation type="list" allowBlank="1" showInputMessage="1" showErrorMessage="1" sqref="N71:O71" xr:uid="{00000000-0002-0000-0100-000002000000}">
      <formula1>$E$71:$E$75</formula1>
    </dataValidation>
    <dataValidation type="decimal" allowBlank="1" showInputMessage="1" showErrorMessage="1" sqref="E90:E94 M94" xr:uid="{00000000-0002-0000-0100-000003000000}">
      <formula1>0</formula1>
      <formula2>100</formula2>
    </dataValidation>
    <dataValidation type="decimal" allowBlank="1" showInputMessage="1" showErrorMessage="1" sqref="F109" xr:uid="{00000000-0002-0000-0100-000004000000}">
      <formula1>0</formula1>
      <formula2>1</formula2>
    </dataValidation>
    <dataValidation type="decimal" allowBlank="1" showInputMessage="1" showErrorMessage="1" sqref="M109" xr:uid="{00000000-0002-0000-0100-000005000000}">
      <formula1>0</formula1>
      <formula2>0.6</formula2>
    </dataValidation>
    <dataValidation type="decimal" allowBlank="1" showInputMessage="1" showErrorMessage="1" sqref="F102" xr:uid="{00000000-0002-0000-0100-000006000000}">
      <formula1>0</formula1>
      <formula2>10000</formula2>
    </dataValidation>
    <dataValidation type="decimal" allowBlank="1" showInputMessage="1" showErrorMessage="1" sqref="N97:O97" xr:uid="{00000000-0002-0000-0100-000007000000}">
      <formula1>0</formula1>
      <formula2>30000</formula2>
    </dataValidation>
    <dataValidation type="whole" allowBlank="1" showInputMessage="1" showErrorMessage="1" sqref="F63" xr:uid="{00000000-0002-0000-0100-000008000000}">
      <formula1>0</formula1>
      <formula2>1000</formula2>
    </dataValidation>
    <dataValidation type="decimal" allowBlank="1" showInputMessage="1" showErrorMessage="1" sqref="O91" xr:uid="{00000000-0002-0000-0100-000009000000}">
      <formula1>0</formula1>
      <formula2>100000</formula2>
    </dataValidation>
    <dataValidation type="whole" allowBlank="1" showInputMessage="1" showErrorMessage="1" error="Antal månader måste vara 1 - 48" prompt="Antal månader _x000a_måste vara 1 - 48" sqref="P31" xr:uid="{00000000-0002-0000-0100-00000B000000}">
      <formula1>1</formula1>
      <formula2>48</formula2>
    </dataValidation>
    <dataValidation type="list" allowBlank="1" showInputMessage="1" showErrorMessage="1" sqref="L94" xr:uid="{00000000-0002-0000-0100-00000C000000}">
      <formula1>$N$71:$O$71</formula1>
    </dataValidation>
    <dataValidation allowBlank="1" showErrorMessage="1" errorTitle="Fel" error="Fel datumformat eller datum utanför ramavtalsperioden (2015-11-01 till 2020-01-31)_x000a_Ange datum i datumformatet ÅÅÅÅ-MM-DD_x000a_" promptTitle="Datum" prompt="Datum i datumformatet ÅÅÅÅ-MM-DD" sqref="B33:E33 B30:E30 F36:G36" xr:uid="{5C779237-1565-4F64-80E0-3522A1308210}"/>
    <dataValidation errorStyle="information" allowBlank="1" showErrorMessage="1" errorTitle="Fel" error="Ogiltigt datum._x000a_Datum anges i datumformatet ÅÅÅÅ-MM-DD och får inte vara senare än datumet &quot;Sista dag för avropssvar&quot;" promptTitle="Datum" prompt="Datum i datumformatet ÅÅÅÅ-MM-DD" sqref="B39:C39" xr:uid="{D36E68E4-72DF-4A17-BC82-3D70B4BB61BE}"/>
  </dataValidations>
  <pageMargins left="0.74803149606299213" right="0.74803149606299213" top="0.39370078740157483" bottom="0.98425196850393704" header="0.51181102362204722" footer="0.51181102362204722"/>
  <pageSetup paperSize="9" scale="70" orientation="landscape" r:id="rId1"/>
  <headerFooter alignWithMargins="0">
    <oddFooter>&amp;R&amp;P</oddFooter>
  </headerFooter>
  <rowBreaks count="4" manualBreakCount="4">
    <brk id="48" max="19" man="1"/>
    <brk id="78" max="19" man="1"/>
    <brk id="99" max="19" man="1"/>
    <brk id="148"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35192" r:id="rId4" name="Option Button 376">
              <controlPr defaultSize="0" autoFill="0" autoLine="0" autoPict="0">
                <anchor moveWithCells="1">
                  <from>
                    <xdr:col>1</xdr:col>
                    <xdr:colOff>314325</xdr:colOff>
                    <xdr:row>105</xdr:row>
                    <xdr:rowOff>47625</xdr:rowOff>
                  </from>
                  <to>
                    <xdr:col>1</xdr:col>
                    <xdr:colOff>600075</xdr:colOff>
                    <xdr:row>105</xdr:row>
                    <xdr:rowOff>276225</xdr:rowOff>
                  </to>
                </anchor>
              </controlPr>
            </control>
          </mc:Choice>
        </mc:AlternateContent>
        <mc:AlternateContent xmlns:mc="http://schemas.openxmlformats.org/markup-compatibility/2006">
          <mc:Choice Requires="x14">
            <control shapeId="35193" r:id="rId5" name="Option Button 377">
              <controlPr defaultSize="0" autoFill="0" autoLine="0" autoPict="0">
                <anchor moveWithCells="1">
                  <from>
                    <xdr:col>1</xdr:col>
                    <xdr:colOff>314325</xdr:colOff>
                    <xdr:row>106</xdr:row>
                    <xdr:rowOff>9525</xdr:rowOff>
                  </from>
                  <to>
                    <xdr:col>1</xdr:col>
                    <xdr:colOff>552450</xdr:colOff>
                    <xdr:row>106</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H143"/>
  <sheetViews>
    <sheetView showGridLines="0" topLeftCell="A55" zoomScale="91" zoomScaleNormal="91" workbookViewId="0">
      <selection activeCell="E75" sqref="E75"/>
    </sheetView>
  </sheetViews>
  <sheetFormatPr defaultColWidth="34.7109375" defaultRowHeight="14.25"/>
  <cols>
    <col min="1" max="1" width="1.85546875" style="203" customWidth="1"/>
    <col min="2" max="2" width="32.140625" style="200" customWidth="1"/>
    <col min="3" max="3" width="8.85546875" style="201" customWidth="1"/>
    <col min="4" max="4" width="18.7109375" style="202" customWidth="1"/>
    <col min="5" max="5" width="10.42578125" style="201" customWidth="1"/>
    <col min="6" max="6" width="10" style="201" customWidth="1"/>
    <col min="7" max="7" width="3.42578125" style="203" customWidth="1"/>
    <col min="8" max="8" width="15.85546875" style="203" customWidth="1"/>
    <col min="9" max="9" width="10.140625" style="203" customWidth="1"/>
    <col min="10" max="10" width="8.140625" style="203" hidden="1" customWidth="1"/>
    <col min="11" max="11" width="10.5703125" style="203" hidden="1" customWidth="1"/>
    <col min="12" max="12" width="11.5703125" style="203" hidden="1" customWidth="1"/>
    <col min="13" max="13" width="11.42578125" style="203" hidden="1" customWidth="1"/>
    <col min="14" max="14" width="34.7109375" style="203" customWidth="1"/>
    <col min="15" max="16384" width="34.7109375" style="203"/>
  </cols>
  <sheetData>
    <row r="1" spans="2:34">
      <c r="I1" s="18" t="str">
        <f>"Diarienummer / Nummer: "&amp;'2 Specifikation'!E20</f>
        <v xml:space="preserve">Diarienummer / Nummer: </v>
      </c>
    </row>
    <row r="2" spans="2:34">
      <c r="I2" s="18"/>
    </row>
    <row r="3" spans="2:34" ht="36.75" customHeight="1">
      <c r="B3" s="529" t="s">
        <v>40</v>
      </c>
      <c r="C3" s="529"/>
      <c r="D3" s="529"/>
      <c r="E3" s="529"/>
      <c r="F3" s="529"/>
      <c r="G3" s="529"/>
      <c r="H3" s="529"/>
      <c r="I3" s="529"/>
    </row>
    <row r="4" spans="2:34" s="1" customFormat="1" ht="12.75" customHeight="1">
      <c r="B4" s="530" t="s">
        <v>74</v>
      </c>
      <c r="C4" s="531"/>
      <c r="D4" s="532"/>
      <c r="E4" s="201"/>
      <c r="F4" s="546" t="s">
        <v>182</v>
      </c>
      <c r="G4" s="547"/>
      <c r="H4" s="547"/>
      <c r="I4" s="548"/>
      <c r="K4" s="105"/>
      <c r="P4"/>
    </row>
    <row r="5" spans="2:34" s="1" customFormat="1" ht="57.75" customHeight="1">
      <c r="B5" s="533"/>
      <c r="C5" s="534"/>
      <c r="D5" s="535"/>
      <c r="E5" s="201"/>
      <c r="F5" s="549"/>
      <c r="G5" s="550"/>
      <c r="H5" s="550"/>
      <c r="I5" s="551"/>
      <c r="K5" s="105"/>
      <c r="P5"/>
    </row>
    <row r="6" spans="2:34" s="1" customFormat="1" ht="26.25">
      <c r="C6" s="204"/>
      <c r="D6" s="205"/>
      <c r="E6" s="204"/>
      <c r="F6" s="204"/>
      <c r="G6" s="105"/>
      <c r="H6" s="6"/>
      <c r="I6" s="206"/>
      <c r="J6" s="105"/>
      <c r="K6" s="105"/>
      <c r="N6" s="207"/>
      <c r="O6" s="105"/>
      <c r="P6" s="105"/>
      <c r="Q6" s="105"/>
      <c r="R6" s="105"/>
      <c r="S6" s="105"/>
      <c r="T6" s="105"/>
      <c r="U6" s="105"/>
      <c r="W6" s="208"/>
      <c r="AE6" s="20"/>
      <c r="AF6" s="20"/>
      <c r="AG6" s="20"/>
      <c r="AH6" s="20"/>
    </row>
    <row r="7" spans="2:34" customFormat="1" ht="15.75" customHeight="1">
      <c r="B7" s="536" t="s">
        <v>23</v>
      </c>
      <c r="C7" s="536"/>
      <c r="D7" s="536"/>
      <c r="E7" s="536"/>
      <c r="F7" s="209"/>
      <c r="G7" s="102"/>
      <c r="H7" s="536" t="s">
        <v>16</v>
      </c>
      <c r="I7" s="536"/>
      <c r="J7" s="186"/>
      <c r="K7" s="186"/>
      <c r="L7" s="186"/>
      <c r="M7" s="186"/>
      <c r="N7" s="207"/>
      <c r="O7" s="336"/>
      <c r="P7" s="336"/>
      <c r="Q7" s="336"/>
      <c r="R7" s="336"/>
      <c r="W7" s="6"/>
      <c r="X7" s="105"/>
      <c r="Y7" s="1"/>
      <c r="AA7" s="1"/>
      <c r="AB7" s="1"/>
      <c r="AC7" s="1"/>
    </row>
    <row r="8" spans="2:34" customFormat="1" ht="26.25" customHeight="1">
      <c r="B8" s="209"/>
      <c r="C8" s="209"/>
      <c r="D8" s="209"/>
      <c r="E8" s="542" t="str">
        <f>IF(OR($L21:$L30,$L41:$L50,$L74:$L94,$L60:$L64,L104:L109),"Minst ett av börkraven nedan är inte poängsatt","")</f>
        <v/>
      </c>
      <c r="F8" s="542"/>
      <c r="G8" s="542"/>
      <c r="H8" s="542" t="str">
        <f>IF(K130,"Minst ett av de obligatoriska kraven nedan är inte ifyllda eller besvarde med Nej","")</f>
        <v/>
      </c>
      <c r="I8" s="542"/>
      <c r="J8" s="186"/>
      <c r="K8" s="186"/>
      <c r="L8" s="186"/>
      <c r="M8" s="186"/>
      <c r="N8" s="207"/>
      <c r="O8" s="210"/>
      <c r="P8" s="210"/>
      <c r="Q8" s="210"/>
      <c r="R8" s="210"/>
      <c r="W8" s="6"/>
      <c r="X8" s="105"/>
      <c r="Y8" s="1"/>
      <c r="AA8" s="1"/>
      <c r="AB8" s="1"/>
      <c r="AC8" s="1"/>
    </row>
    <row r="9" spans="2:34" customFormat="1" ht="15.75" customHeight="1">
      <c r="B9" s="211" t="s">
        <v>176</v>
      </c>
      <c r="C9" s="201"/>
      <c r="D9" s="212"/>
      <c r="E9" s="552"/>
      <c r="F9" s="552"/>
      <c r="G9" s="552"/>
      <c r="H9" s="552"/>
      <c r="I9" s="552"/>
      <c r="J9" s="102"/>
      <c r="K9" s="102" t="str">
        <f>IF(OR(K21:K129),"Nej","Ja")</f>
        <v>Ja</v>
      </c>
      <c r="L9" s="102" t="str">
        <f>IF(OR(L21:L129),"Nej","Ja")</f>
        <v>Ja</v>
      </c>
      <c r="M9" s="213" t="str">
        <f>IF(OR(M21:M110),"Ja","Nej")</f>
        <v>Nej</v>
      </c>
      <c r="N9" s="34"/>
      <c r="O9" s="210"/>
      <c r="P9" s="210"/>
      <c r="Q9" s="210"/>
      <c r="R9" s="210"/>
      <c r="W9" s="6"/>
      <c r="X9" s="105"/>
      <c r="Y9" s="1"/>
      <c r="AA9" s="1"/>
      <c r="AB9" s="1"/>
      <c r="AC9" s="1"/>
    </row>
    <row r="10" spans="2:34" customFormat="1" ht="15.75" customHeight="1">
      <c r="B10" s="519" t="s">
        <v>177</v>
      </c>
      <c r="C10" s="214"/>
      <c r="D10" s="215"/>
      <c r="E10" s="216"/>
      <c r="F10" s="216"/>
      <c r="G10" s="216"/>
      <c r="H10" s="217" t="s">
        <v>181</v>
      </c>
      <c r="I10" s="524"/>
      <c r="J10" s="102"/>
      <c r="K10" s="102"/>
      <c r="L10" s="102"/>
      <c r="M10" s="213"/>
      <c r="N10" s="34"/>
      <c r="O10" s="210"/>
      <c r="P10" s="210"/>
      <c r="Q10" s="210"/>
      <c r="R10" s="210"/>
      <c r="W10" s="6"/>
      <c r="X10" s="105"/>
      <c r="Y10" s="1"/>
      <c r="AA10" s="1"/>
      <c r="AB10" s="1"/>
      <c r="AC10" s="1"/>
    </row>
    <row r="11" spans="2:34" customFormat="1" ht="27.75" customHeight="1">
      <c r="B11" s="520"/>
      <c r="C11" s="218"/>
      <c r="D11" s="219"/>
      <c r="E11" s="220"/>
      <c r="F11" s="220"/>
      <c r="G11" s="220"/>
      <c r="H11" s="221"/>
      <c r="I11" s="525"/>
      <c r="J11" s="102"/>
      <c r="K11" s="102"/>
      <c r="L11" s="102"/>
      <c r="M11" s="213"/>
      <c r="N11" s="34"/>
      <c r="O11" s="210"/>
      <c r="P11" s="210"/>
      <c r="Q11" s="210"/>
      <c r="R11" s="210"/>
      <c r="W11" s="6"/>
      <c r="X11" s="105"/>
      <c r="Y11" s="1"/>
      <c r="AA11" s="1"/>
      <c r="AB11" s="1"/>
      <c r="AC11" s="1"/>
    </row>
    <row r="12" spans="2:34" customFormat="1" ht="15.75" customHeight="1">
      <c r="B12" s="102"/>
      <c r="C12" s="201"/>
      <c r="D12" s="212"/>
      <c r="E12" s="189"/>
      <c r="F12" s="189"/>
      <c r="G12" s="189"/>
      <c r="H12" s="189"/>
      <c r="I12" s="189"/>
      <c r="J12" s="102"/>
      <c r="K12" s="102"/>
      <c r="L12" s="102"/>
      <c r="M12" s="213"/>
      <c r="N12" s="34"/>
      <c r="O12" s="210"/>
      <c r="P12" s="210"/>
      <c r="Q12" s="210"/>
      <c r="R12" s="210"/>
      <c r="W12" s="6"/>
      <c r="X12" s="105"/>
      <c r="Y12" s="1"/>
      <c r="AA12" s="1"/>
      <c r="AB12" s="1"/>
      <c r="AC12" s="1"/>
    </row>
    <row r="13" spans="2:34" customFormat="1" ht="15.75" customHeight="1">
      <c r="B13" s="539" t="s">
        <v>255</v>
      </c>
      <c r="C13" s="540"/>
      <c r="D13" s="541"/>
      <c r="E13" s="222" t="s">
        <v>64</v>
      </c>
      <c r="F13" s="223"/>
      <c r="G13" s="224"/>
      <c r="H13" s="222" t="s">
        <v>26</v>
      </c>
      <c r="I13" s="225" t="s">
        <v>27</v>
      </c>
      <c r="J13" s="225" t="s">
        <v>25</v>
      </c>
      <c r="K13" s="225" t="s">
        <v>96</v>
      </c>
      <c r="L13" s="225" t="s">
        <v>97</v>
      </c>
      <c r="M13" s="225" t="s">
        <v>69</v>
      </c>
      <c r="N13" s="34"/>
      <c r="O13" s="210"/>
      <c r="P13" s="210"/>
      <c r="Q13" s="210"/>
      <c r="R13" s="210"/>
      <c r="W13" s="6"/>
      <c r="X13" s="105"/>
      <c r="Y13" s="1"/>
      <c r="AA13" s="1"/>
      <c r="AB13" s="1"/>
      <c r="AC13" s="1"/>
    </row>
    <row r="14" spans="2:34" customFormat="1" ht="15.75" customHeight="1">
      <c r="B14" s="543"/>
      <c r="C14" s="544"/>
      <c r="D14" s="545"/>
      <c r="E14" s="88" t="s">
        <v>31</v>
      </c>
      <c r="F14" s="226"/>
      <c r="G14" s="227"/>
      <c r="H14" s="228" t="str">
        <f t="shared" ref="H14" si="0">IF(E14="Inget krav","","Kravet uppfyllt?")</f>
        <v/>
      </c>
      <c r="I14" s="198"/>
      <c r="J14" s="203">
        <f>IF(E14="Börkrav",IF(I14="Ja",F14,0),0)</f>
        <v>0</v>
      </c>
      <c r="K14" s="203" t="b">
        <f t="shared" ref="K14" si="1">IF(AND(E14="Ska-krav",I14&lt;&gt;"Ja"),TRUE,FALSE)</f>
        <v>0</v>
      </c>
      <c r="L14" s="203" t="b">
        <f t="shared" ref="L14" si="2">IF(AND(E14="Bör-krav",F14&lt;=0),TRUE,FALSE)</f>
        <v>0</v>
      </c>
      <c r="M14" s="203" t="b">
        <f t="shared" ref="M14" si="3">IF(E14="Ska-krav",TRUE,FALSE)</f>
        <v>0</v>
      </c>
      <c r="N14" s="34"/>
      <c r="O14" s="210"/>
      <c r="P14" s="210"/>
      <c r="Q14" s="210"/>
      <c r="R14" s="210"/>
      <c r="W14" s="6"/>
      <c r="X14" s="105"/>
      <c r="Y14" s="1"/>
      <c r="AA14" s="1"/>
      <c r="AB14" s="1"/>
      <c r="AC14" s="1"/>
    </row>
    <row r="15" spans="2:34" customFormat="1" ht="15.75" customHeight="1">
      <c r="B15" s="102"/>
      <c r="C15" s="201"/>
      <c r="D15" s="212"/>
      <c r="E15" s="189"/>
      <c r="F15" s="189"/>
      <c r="G15" s="189"/>
      <c r="H15" s="189"/>
      <c r="I15" s="189"/>
      <c r="J15" s="102"/>
      <c r="K15" s="229" t="str">
        <f>IF(OR(K14),"Nej","Ja")</f>
        <v>Ja</v>
      </c>
      <c r="L15" s="229" t="str">
        <f>IF(OR(L14),"Nej","Ja")</f>
        <v>Ja</v>
      </c>
      <c r="M15" s="229" t="str">
        <f>IF(OR(M14),"Ja","Nej")</f>
        <v>Nej</v>
      </c>
      <c r="N15" s="34"/>
      <c r="O15" s="210"/>
      <c r="P15" s="210"/>
      <c r="Q15" s="210"/>
      <c r="R15" s="210"/>
      <c r="W15" s="6"/>
      <c r="X15" s="105"/>
      <c r="Y15" s="1"/>
      <c r="AA15" s="1"/>
      <c r="AB15" s="1"/>
      <c r="AC15" s="1"/>
    </row>
    <row r="16" spans="2:34" ht="27" customHeight="1">
      <c r="B16" s="211" t="s">
        <v>192</v>
      </c>
      <c r="C16" s="230"/>
      <c r="D16" s="231"/>
      <c r="E16" s="220"/>
      <c r="F16" s="220"/>
      <c r="G16" s="220"/>
      <c r="H16" s="220"/>
      <c r="I16" s="232" t="s">
        <v>181</v>
      </c>
      <c r="L16" s="207"/>
    </row>
    <row r="17" spans="2:15" s="1" customFormat="1">
      <c r="B17" s="519" t="s">
        <v>77</v>
      </c>
      <c r="C17" s="521" t="s">
        <v>185</v>
      </c>
      <c r="D17" s="522"/>
      <c r="E17" s="522"/>
      <c r="F17" s="522"/>
      <c r="G17" s="522"/>
      <c r="H17" s="523"/>
      <c r="I17" s="524"/>
      <c r="J17"/>
      <c r="K17"/>
      <c r="L17"/>
      <c r="M17"/>
      <c r="N17"/>
      <c r="O17" s="203"/>
    </row>
    <row r="18" spans="2:15" s="1" customFormat="1" ht="60" customHeight="1">
      <c r="B18" s="520"/>
      <c r="C18" s="526"/>
      <c r="D18" s="527"/>
      <c r="E18" s="527"/>
      <c r="F18" s="527"/>
      <c r="G18" s="527"/>
      <c r="H18" s="528"/>
      <c r="I18" s="525"/>
      <c r="J18"/>
      <c r="K18"/>
      <c r="L18"/>
      <c r="M18"/>
      <c r="N18"/>
    </row>
    <row r="19" spans="2:15" ht="10.5" customHeight="1">
      <c r="B19" s="211"/>
      <c r="C19" s="230"/>
      <c r="D19" s="231"/>
      <c r="E19" s="202"/>
      <c r="F19" s="230"/>
      <c r="H19" s="233"/>
      <c r="I19" s="234" t="str">
        <f>IF(AND(I17&gt;0,COUNTIF(E21:E30,"Bör-krav")&lt;1),"Bör-krav saknas nedan, viktning ska endast göras i fall man har bör-krav","")</f>
        <v/>
      </c>
      <c r="L19" s="207"/>
      <c r="M19" s="207"/>
    </row>
    <row r="20" spans="2:15" s="231" customFormat="1" ht="22.5">
      <c r="B20" s="539" t="s">
        <v>174</v>
      </c>
      <c r="C20" s="540"/>
      <c r="D20" s="541"/>
      <c r="E20" s="222" t="s">
        <v>64</v>
      </c>
      <c r="F20" s="235" t="s">
        <v>65</v>
      </c>
      <c r="H20" s="222" t="s">
        <v>26</v>
      </c>
      <c r="I20" s="225" t="s">
        <v>27</v>
      </c>
      <c r="J20" s="225" t="s">
        <v>25</v>
      </c>
      <c r="K20" s="225" t="s">
        <v>96</v>
      </c>
      <c r="L20" s="225" t="s">
        <v>97</v>
      </c>
      <c r="M20" s="225" t="s">
        <v>69</v>
      </c>
    </row>
    <row r="21" spans="2:15">
      <c r="B21" s="537"/>
      <c r="C21" s="515"/>
      <c r="D21" s="516"/>
      <c r="E21" s="12" t="s">
        <v>31</v>
      </c>
      <c r="F21" s="11"/>
      <c r="H21" s="236" t="str">
        <f t="shared" ref="H21:H29" si="4">IF(E21="Inget krav","","Kravet uppfyllt?")</f>
        <v/>
      </c>
      <c r="I21" s="198"/>
      <c r="J21" s="203">
        <f>IF(E21="Börkrav",IF(I21="Ja",F21,0),0)</f>
        <v>0</v>
      </c>
      <c r="K21" s="203" t="b">
        <f t="shared" ref="K21:K30" si="5">IF(AND(E21="Ska-krav",I21&lt;&gt;"Ja"),TRUE,FALSE)</f>
        <v>0</v>
      </c>
      <c r="L21" s="203" t="b">
        <f t="shared" ref="L21:L30" si="6">IF(AND(E21="Bör-krav",F21&lt;=0),TRUE,FALSE)</f>
        <v>0</v>
      </c>
      <c r="M21" s="203" t="b">
        <f t="shared" ref="M21:M30" si="7">IF(E21="Ska-krav",TRUE,FALSE)</f>
        <v>0</v>
      </c>
    </row>
    <row r="22" spans="2:15">
      <c r="B22" s="537"/>
      <c r="C22" s="515"/>
      <c r="D22" s="516"/>
      <c r="E22" s="12" t="s">
        <v>31</v>
      </c>
      <c r="F22" s="11"/>
      <c r="H22" s="236" t="str">
        <f t="shared" si="4"/>
        <v/>
      </c>
      <c r="I22" s="198"/>
      <c r="J22" s="203">
        <f>IF(E22="Börkrav",IF(I22="Ja",F22,0),0)</f>
        <v>0</v>
      </c>
      <c r="K22" s="203" t="b">
        <f t="shared" si="5"/>
        <v>0</v>
      </c>
      <c r="L22" s="203" t="b">
        <f t="shared" si="6"/>
        <v>0</v>
      </c>
      <c r="M22" s="203" t="b">
        <f t="shared" si="7"/>
        <v>0</v>
      </c>
    </row>
    <row r="23" spans="2:15">
      <c r="B23" s="537"/>
      <c r="C23" s="515"/>
      <c r="D23" s="516"/>
      <c r="E23" s="12" t="s">
        <v>31</v>
      </c>
      <c r="F23" s="11"/>
      <c r="H23" s="236" t="str">
        <f t="shared" si="4"/>
        <v/>
      </c>
      <c r="I23" s="198"/>
      <c r="J23" s="203">
        <f t="shared" ref="J23:J30" si="8">IF(E23="Börkrav",IF(I23="Ja",F23,0),0)</f>
        <v>0</v>
      </c>
      <c r="K23" s="203" t="b">
        <f t="shared" si="5"/>
        <v>0</v>
      </c>
      <c r="L23" s="203" t="b">
        <f t="shared" si="6"/>
        <v>0</v>
      </c>
      <c r="M23" s="203" t="b">
        <f t="shared" si="7"/>
        <v>0</v>
      </c>
    </row>
    <row r="24" spans="2:15">
      <c r="B24" s="537"/>
      <c r="C24" s="515"/>
      <c r="D24" s="516"/>
      <c r="E24" s="12" t="s">
        <v>31</v>
      </c>
      <c r="F24" s="11"/>
      <c r="H24" s="236" t="str">
        <f t="shared" si="4"/>
        <v/>
      </c>
      <c r="I24" s="198"/>
      <c r="J24" s="203">
        <f t="shared" si="8"/>
        <v>0</v>
      </c>
      <c r="K24" s="203" t="b">
        <f t="shared" si="5"/>
        <v>0</v>
      </c>
      <c r="L24" s="203" t="b">
        <f t="shared" si="6"/>
        <v>0</v>
      </c>
      <c r="M24" s="203" t="b">
        <f t="shared" si="7"/>
        <v>0</v>
      </c>
    </row>
    <row r="25" spans="2:15">
      <c r="B25" s="537"/>
      <c r="C25" s="515"/>
      <c r="D25" s="516"/>
      <c r="E25" s="12" t="s">
        <v>31</v>
      </c>
      <c r="F25" s="11"/>
      <c r="H25" s="236" t="str">
        <f t="shared" si="4"/>
        <v/>
      </c>
      <c r="I25" s="198"/>
      <c r="J25" s="203">
        <f t="shared" si="8"/>
        <v>0</v>
      </c>
      <c r="K25" s="203" t="b">
        <f t="shared" si="5"/>
        <v>0</v>
      </c>
      <c r="L25" s="203" t="b">
        <f t="shared" si="6"/>
        <v>0</v>
      </c>
      <c r="M25" s="203" t="b">
        <f t="shared" si="7"/>
        <v>0</v>
      </c>
    </row>
    <row r="26" spans="2:15">
      <c r="B26" s="537"/>
      <c r="C26" s="515"/>
      <c r="D26" s="516"/>
      <c r="E26" s="12" t="s">
        <v>31</v>
      </c>
      <c r="F26" s="11"/>
      <c r="H26" s="236" t="str">
        <f t="shared" si="4"/>
        <v/>
      </c>
      <c r="I26" s="198"/>
      <c r="J26" s="203">
        <f t="shared" si="8"/>
        <v>0</v>
      </c>
      <c r="K26" s="203" t="b">
        <f t="shared" si="5"/>
        <v>0</v>
      </c>
      <c r="L26" s="203" t="b">
        <f t="shared" si="6"/>
        <v>0</v>
      </c>
      <c r="M26" s="203" t="b">
        <f t="shared" si="7"/>
        <v>0</v>
      </c>
    </row>
    <row r="27" spans="2:15">
      <c r="B27" s="537"/>
      <c r="C27" s="515"/>
      <c r="D27" s="516"/>
      <c r="E27" s="12" t="s">
        <v>31</v>
      </c>
      <c r="F27" s="11"/>
      <c r="H27" s="236" t="str">
        <f t="shared" si="4"/>
        <v/>
      </c>
      <c r="I27" s="198"/>
      <c r="J27" s="203">
        <f t="shared" si="8"/>
        <v>0</v>
      </c>
      <c r="K27" s="203" t="b">
        <f t="shared" si="5"/>
        <v>0</v>
      </c>
      <c r="L27" s="203" t="b">
        <f t="shared" si="6"/>
        <v>0</v>
      </c>
      <c r="M27" s="203" t="b">
        <f t="shared" si="7"/>
        <v>0</v>
      </c>
    </row>
    <row r="28" spans="2:15">
      <c r="B28" s="537"/>
      <c r="C28" s="515"/>
      <c r="D28" s="516"/>
      <c r="E28" s="12" t="s">
        <v>31</v>
      </c>
      <c r="F28" s="11"/>
      <c r="H28" s="236" t="str">
        <f t="shared" si="4"/>
        <v/>
      </c>
      <c r="I28" s="198"/>
      <c r="J28" s="203">
        <f t="shared" si="8"/>
        <v>0</v>
      </c>
      <c r="K28" s="203" t="b">
        <f t="shared" si="5"/>
        <v>0</v>
      </c>
      <c r="L28" s="203" t="b">
        <f t="shared" si="6"/>
        <v>0</v>
      </c>
      <c r="M28" s="203" t="b">
        <f t="shared" si="7"/>
        <v>0</v>
      </c>
    </row>
    <row r="29" spans="2:15">
      <c r="B29" s="537"/>
      <c r="C29" s="515"/>
      <c r="D29" s="516"/>
      <c r="E29" s="12" t="s">
        <v>31</v>
      </c>
      <c r="F29" s="11"/>
      <c r="H29" s="236" t="str">
        <f t="shared" si="4"/>
        <v/>
      </c>
      <c r="I29" s="198"/>
      <c r="J29" s="203">
        <f t="shared" si="8"/>
        <v>0</v>
      </c>
      <c r="K29" s="203" t="b">
        <f t="shared" si="5"/>
        <v>0</v>
      </c>
      <c r="L29" s="203" t="b">
        <f t="shared" si="6"/>
        <v>0</v>
      </c>
      <c r="M29" s="203" t="b">
        <f t="shared" si="7"/>
        <v>0</v>
      </c>
    </row>
    <row r="30" spans="2:15">
      <c r="B30" s="537"/>
      <c r="C30" s="515"/>
      <c r="D30" s="516"/>
      <c r="E30" s="12" t="s">
        <v>31</v>
      </c>
      <c r="F30" s="11"/>
      <c r="H30" s="236" t="str">
        <f>IF(E30="Inget krav","","Kravet uppfyllt?")</f>
        <v/>
      </c>
      <c r="I30" s="198"/>
      <c r="J30" s="203">
        <f t="shared" si="8"/>
        <v>0</v>
      </c>
      <c r="K30" s="203" t="b">
        <f t="shared" si="5"/>
        <v>0</v>
      </c>
      <c r="L30" s="203" t="b">
        <f t="shared" si="6"/>
        <v>0</v>
      </c>
      <c r="M30" s="203" t="b">
        <f t="shared" si="7"/>
        <v>0</v>
      </c>
    </row>
    <row r="31" spans="2:15">
      <c r="B31" s="203"/>
      <c r="C31" s="203"/>
      <c r="D31" s="203"/>
      <c r="E31" s="203"/>
      <c r="F31" s="203"/>
    </row>
    <row r="32" spans="2:15" s="229" customFormat="1">
      <c r="B32" s="237" t="s">
        <v>188</v>
      </c>
      <c r="E32" s="238" t="s">
        <v>93</v>
      </c>
      <c r="F32" s="239">
        <f>SUM(F21:F31)</f>
        <v>0</v>
      </c>
      <c r="H32" s="238" t="s">
        <v>94</v>
      </c>
      <c r="I32" s="239">
        <f>SUMIF(I20:I30,"Ja",F20:F30)</f>
        <v>0</v>
      </c>
      <c r="K32" s="229" t="str">
        <f>IF(OR(K21:K30),"Nej","Ja")</f>
        <v>Ja</v>
      </c>
      <c r="L32" s="229" t="str">
        <f>IF(OR(L21:L30),"Nej","Ja")</f>
        <v>Ja</v>
      </c>
      <c r="M32" s="229" t="str">
        <f>IF(OR(M21:M30),"Ja","Nej")</f>
        <v>Nej</v>
      </c>
    </row>
    <row r="33" spans="2:15" s="240" customFormat="1" ht="15">
      <c r="B33" s="240" t="s">
        <v>95</v>
      </c>
      <c r="E33" s="241"/>
      <c r="H33" s="241"/>
      <c r="I33" s="61">
        <f>IF(I32=0,0,I32/F32*I17*'2 Specifikation'!$N$119)</f>
        <v>0</v>
      </c>
    </row>
    <row r="34" spans="2:15">
      <c r="B34" s="203"/>
      <c r="C34" s="203"/>
      <c r="D34" s="203"/>
      <c r="E34" s="203"/>
      <c r="F34" s="203"/>
    </row>
    <row r="35" spans="2:15">
      <c r="B35" s="203"/>
      <c r="C35" s="203"/>
      <c r="D35" s="203"/>
      <c r="E35" s="203"/>
      <c r="F35" s="203"/>
    </row>
    <row r="36" spans="2:15" ht="27" customHeight="1">
      <c r="B36" s="242" t="s">
        <v>193</v>
      </c>
      <c r="D36" s="201"/>
      <c r="E36" s="202"/>
      <c r="I36" s="232" t="s">
        <v>181</v>
      </c>
    </row>
    <row r="37" spans="2:15" s="1" customFormat="1" ht="12.75">
      <c r="B37" s="538" t="s">
        <v>78</v>
      </c>
      <c r="C37" s="521" t="s">
        <v>185</v>
      </c>
      <c r="D37" s="522"/>
      <c r="E37" s="522"/>
      <c r="F37" s="522"/>
      <c r="G37" s="522"/>
      <c r="H37" s="523"/>
      <c r="I37" s="524"/>
      <c r="J37"/>
      <c r="K37"/>
      <c r="L37"/>
      <c r="M37"/>
      <c r="N37"/>
    </row>
    <row r="38" spans="2:15" s="1" customFormat="1" ht="60" customHeight="1">
      <c r="B38" s="520"/>
      <c r="C38" s="526"/>
      <c r="D38" s="527"/>
      <c r="E38" s="527"/>
      <c r="F38" s="527"/>
      <c r="G38" s="527"/>
      <c r="H38" s="528"/>
      <c r="I38" s="525"/>
      <c r="J38"/>
      <c r="K38"/>
      <c r="L38"/>
      <c r="M38"/>
      <c r="N38"/>
      <c r="O38" s="114"/>
    </row>
    <row r="39" spans="2:15" ht="9.75" customHeight="1">
      <c r="B39" s="242"/>
      <c r="D39" s="201"/>
      <c r="E39" s="202"/>
      <c r="I39" s="234" t="str">
        <f>IF(AND(I37&gt;0,COUNTIF(E41:E50,"Bör-krav")&lt;1),"Bör-krav saknas nedan, viktning ska endast göras i fall man har bör-krav","")</f>
        <v/>
      </c>
    </row>
    <row r="40" spans="2:15" s="231" customFormat="1" ht="22.5">
      <c r="B40" s="539" t="s">
        <v>227</v>
      </c>
      <c r="C40" s="540"/>
      <c r="D40" s="541"/>
      <c r="E40" s="222" t="s">
        <v>64</v>
      </c>
      <c r="F40" s="235" t="s">
        <v>65</v>
      </c>
      <c r="H40" s="222" t="s">
        <v>26</v>
      </c>
      <c r="I40" s="225" t="s">
        <v>27</v>
      </c>
      <c r="J40" s="225"/>
      <c r="L40" s="203"/>
      <c r="M40" s="203"/>
    </row>
    <row r="41" spans="2:15">
      <c r="B41" s="537"/>
      <c r="C41" s="515"/>
      <c r="D41" s="516"/>
      <c r="E41" s="12" t="s">
        <v>31</v>
      </c>
      <c r="F41" s="11"/>
      <c r="H41" s="236" t="str">
        <f t="shared" ref="H41:H48" si="9">IF(E41="Inget krav","","Kravet uppfyllt?")</f>
        <v/>
      </c>
      <c r="I41" s="198"/>
      <c r="J41" s="203">
        <f t="shared" ref="J41:J50" si="10">IF(E41="Börkrav",IF(I41="Ja",F41,0),0)</f>
        <v>0</v>
      </c>
      <c r="K41" s="203" t="b">
        <f t="shared" ref="K41:K50" si="11">IF(AND(E41="Ska-krav",I41&lt;&gt;"Ja"),TRUE,FALSE)</f>
        <v>0</v>
      </c>
      <c r="L41" s="203" t="b">
        <f t="shared" ref="L41:L50" si="12">IF(AND(E41="Bör-krav",F41&lt;=0),TRUE,FALSE)</f>
        <v>0</v>
      </c>
      <c r="M41" s="203" t="b">
        <f t="shared" ref="M41:M50" si="13">IF(E41="Ska-krav",TRUE,FALSE)</f>
        <v>0</v>
      </c>
    </row>
    <row r="42" spans="2:15">
      <c r="B42" s="537"/>
      <c r="C42" s="515"/>
      <c r="D42" s="516"/>
      <c r="E42" s="12" t="s">
        <v>31</v>
      </c>
      <c r="F42" s="11"/>
      <c r="H42" s="236" t="str">
        <f t="shared" si="9"/>
        <v/>
      </c>
      <c r="I42" s="198"/>
      <c r="J42" s="203">
        <f t="shared" si="10"/>
        <v>0</v>
      </c>
      <c r="K42" s="203" t="b">
        <f t="shared" si="11"/>
        <v>0</v>
      </c>
      <c r="L42" s="203" t="b">
        <f t="shared" si="12"/>
        <v>0</v>
      </c>
      <c r="M42" s="203" t="b">
        <f t="shared" si="13"/>
        <v>0</v>
      </c>
    </row>
    <row r="43" spans="2:15">
      <c r="B43" s="537"/>
      <c r="C43" s="515"/>
      <c r="D43" s="516"/>
      <c r="E43" s="12" t="s">
        <v>31</v>
      </c>
      <c r="F43" s="11"/>
      <c r="H43" s="236" t="str">
        <f t="shared" si="9"/>
        <v/>
      </c>
      <c r="I43" s="198"/>
      <c r="J43" s="203">
        <f t="shared" si="10"/>
        <v>0</v>
      </c>
      <c r="K43" s="203" t="b">
        <f t="shared" si="11"/>
        <v>0</v>
      </c>
      <c r="L43" s="203" t="b">
        <f t="shared" si="12"/>
        <v>0</v>
      </c>
      <c r="M43" s="203" t="b">
        <f t="shared" si="13"/>
        <v>0</v>
      </c>
    </row>
    <row r="44" spans="2:15">
      <c r="B44" s="537"/>
      <c r="C44" s="515"/>
      <c r="D44" s="516"/>
      <c r="E44" s="12" t="s">
        <v>31</v>
      </c>
      <c r="F44" s="11"/>
      <c r="H44" s="236" t="str">
        <f t="shared" si="9"/>
        <v/>
      </c>
      <c r="I44" s="198"/>
      <c r="J44" s="203">
        <f t="shared" si="10"/>
        <v>0</v>
      </c>
      <c r="K44" s="203" t="b">
        <f t="shared" si="11"/>
        <v>0</v>
      </c>
      <c r="L44" s="203" t="b">
        <f t="shared" si="12"/>
        <v>0</v>
      </c>
      <c r="M44" s="203" t="b">
        <f t="shared" si="13"/>
        <v>0</v>
      </c>
    </row>
    <row r="45" spans="2:15">
      <c r="B45" s="537"/>
      <c r="C45" s="515"/>
      <c r="D45" s="516"/>
      <c r="E45" s="12" t="s">
        <v>31</v>
      </c>
      <c r="F45" s="11"/>
      <c r="H45" s="236" t="str">
        <f t="shared" si="9"/>
        <v/>
      </c>
      <c r="I45" s="198"/>
      <c r="J45" s="203">
        <f t="shared" si="10"/>
        <v>0</v>
      </c>
      <c r="K45" s="203" t="b">
        <f t="shared" si="11"/>
        <v>0</v>
      </c>
      <c r="L45" s="203" t="b">
        <f t="shared" si="12"/>
        <v>0</v>
      </c>
      <c r="M45" s="203" t="b">
        <f t="shared" si="13"/>
        <v>0</v>
      </c>
    </row>
    <row r="46" spans="2:15">
      <c r="B46" s="537"/>
      <c r="C46" s="515"/>
      <c r="D46" s="516"/>
      <c r="E46" s="12" t="s">
        <v>31</v>
      </c>
      <c r="F46" s="11"/>
      <c r="H46" s="236" t="str">
        <f t="shared" si="9"/>
        <v/>
      </c>
      <c r="I46" s="198"/>
      <c r="J46" s="203">
        <f t="shared" si="10"/>
        <v>0</v>
      </c>
      <c r="K46" s="203" t="b">
        <f t="shared" si="11"/>
        <v>0</v>
      </c>
      <c r="L46" s="203" t="b">
        <f t="shared" si="12"/>
        <v>0</v>
      </c>
      <c r="M46" s="203" t="b">
        <f t="shared" si="13"/>
        <v>0</v>
      </c>
    </row>
    <row r="47" spans="2:15">
      <c r="B47" s="537"/>
      <c r="C47" s="515"/>
      <c r="D47" s="516"/>
      <c r="E47" s="12" t="s">
        <v>31</v>
      </c>
      <c r="F47" s="11"/>
      <c r="H47" s="236" t="str">
        <f t="shared" si="9"/>
        <v/>
      </c>
      <c r="I47" s="198"/>
      <c r="J47" s="203">
        <f t="shared" si="10"/>
        <v>0</v>
      </c>
      <c r="K47" s="203" t="b">
        <f t="shared" si="11"/>
        <v>0</v>
      </c>
      <c r="L47" s="203" t="b">
        <f t="shared" si="12"/>
        <v>0</v>
      </c>
      <c r="M47" s="203" t="b">
        <f t="shared" si="13"/>
        <v>0</v>
      </c>
    </row>
    <row r="48" spans="2:15">
      <c r="B48" s="537"/>
      <c r="C48" s="515"/>
      <c r="D48" s="516"/>
      <c r="E48" s="12" t="s">
        <v>31</v>
      </c>
      <c r="F48" s="11"/>
      <c r="H48" s="236" t="str">
        <f t="shared" si="9"/>
        <v/>
      </c>
      <c r="I48" s="198"/>
      <c r="J48" s="203">
        <f t="shared" si="10"/>
        <v>0</v>
      </c>
      <c r="K48" s="203" t="b">
        <f t="shared" si="11"/>
        <v>0</v>
      </c>
      <c r="L48" s="203" t="b">
        <f t="shared" si="12"/>
        <v>0</v>
      </c>
      <c r="M48" s="203" t="b">
        <f t="shared" si="13"/>
        <v>0</v>
      </c>
    </row>
    <row r="49" spans="2:15">
      <c r="B49" s="537"/>
      <c r="C49" s="515"/>
      <c r="D49" s="516"/>
      <c r="E49" s="12" t="s">
        <v>31</v>
      </c>
      <c r="F49" s="11"/>
      <c r="H49" s="236" t="str">
        <f>IF(E49="Inget krav","","Kravet uppfyllt?")</f>
        <v/>
      </c>
      <c r="I49" s="198"/>
      <c r="J49" s="203">
        <f t="shared" si="10"/>
        <v>0</v>
      </c>
      <c r="K49" s="203" t="b">
        <f t="shared" si="11"/>
        <v>0</v>
      </c>
      <c r="L49" s="203" t="b">
        <f t="shared" si="12"/>
        <v>0</v>
      </c>
      <c r="M49" s="203" t="b">
        <f t="shared" si="13"/>
        <v>0</v>
      </c>
    </row>
    <row r="50" spans="2:15">
      <c r="B50" s="537"/>
      <c r="C50" s="515"/>
      <c r="D50" s="516"/>
      <c r="E50" s="12" t="s">
        <v>31</v>
      </c>
      <c r="F50" s="11"/>
      <c r="H50" s="236" t="str">
        <f>IF(E50="Inget krav","","Kravet uppfyllt?")</f>
        <v/>
      </c>
      <c r="I50" s="198"/>
      <c r="J50" s="203">
        <f t="shared" si="10"/>
        <v>0</v>
      </c>
      <c r="K50" s="203" t="b">
        <f t="shared" si="11"/>
        <v>0</v>
      </c>
      <c r="L50" s="203" t="b">
        <f t="shared" si="12"/>
        <v>0</v>
      </c>
      <c r="M50" s="203" t="b">
        <f t="shared" si="13"/>
        <v>0</v>
      </c>
    </row>
    <row r="51" spans="2:15">
      <c r="B51" s="203"/>
      <c r="C51" s="203"/>
      <c r="D51" s="203"/>
      <c r="E51" s="203"/>
      <c r="F51" s="203"/>
    </row>
    <row r="52" spans="2:15" s="229" customFormat="1">
      <c r="B52" s="237" t="s">
        <v>188</v>
      </c>
      <c r="E52" s="238" t="s">
        <v>93</v>
      </c>
      <c r="F52" s="239">
        <f>SUM(F41:F51)</f>
        <v>0</v>
      </c>
      <c r="H52" s="238" t="s">
        <v>94</v>
      </c>
      <c r="I52" s="239">
        <f>SUMIF(I40:I50,"Ja",F40:F50)</f>
        <v>0</v>
      </c>
      <c r="K52" s="229" t="str">
        <f>IF(OR(K41:K50),"Nej","Ja")</f>
        <v>Ja</v>
      </c>
      <c r="L52" s="229" t="str">
        <f>IF(OR(L41:L50),"Nej","Ja")</f>
        <v>Ja</v>
      </c>
      <c r="M52" s="229" t="str">
        <f>IF(OR(M41:M50),"Ja","Nej")</f>
        <v>Nej</v>
      </c>
    </row>
    <row r="53" spans="2:15" s="240" customFormat="1" ht="15">
      <c r="B53" s="240" t="s">
        <v>95</v>
      </c>
      <c r="E53" s="241"/>
      <c r="H53" s="241"/>
      <c r="I53" s="61">
        <f>IF(I52=0,0,I52/F52*I37*'2 Specifikation'!$N$119)</f>
        <v>0</v>
      </c>
    </row>
    <row r="54" spans="2:15" s="240" customFormat="1" ht="15">
      <c r="E54" s="241"/>
      <c r="H54" s="241"/>
      <c r="I54" s="241"/>
      <c r="N54" s="241"/>
    </row>
    <row r="55" spans="2:15" ht="27" customHeight="1">
      <c r="B55" s="211" t="s">
        <v>194</v>
      </c>
      <c r="D55" s="201"/>
      <c r="E55" s="203"/>
      <c r="F55" s="203"/>
      <c r="I55" s="232" t="s">
        <v>181</v>
      </c>
    </row>
    <row r="56" spans="2:15" s="1" customFormat="1" ht="12.75">
      <c r="B56" s="519" t="s">
        <v>80</v>
      </c>
      <c r="C56" s="521" t="s">
        <v>185</v>
      </c>
      <c r="D56" s="522"/>
      <c r="E56" s="522"/>
      <c r="F56" s="522"/>
      <c r="G56" s="522"/>
      <c r="H56" s="523"/>
      <c r="I56" s="524"/>
      <c r="J56"/>
      <c r="K56"/>
      <c r="L56"/>
      <c r="M56"/>
      <c r="N56"/>
    </row>
    <row r="57" spans="2:15" s="1" customFormat="1" ht="60" customHeight="1">
      <c r="B57" s="520"/>
      <c r="C57" s="526"/>
      <c r="D57" s="527"/>
      <c r="E57" s="527"/>
      <c r="F57" s="527"/>
      <c r="G57" s="527"/>
      <c r="H57" s="528"/>
      <c r="I57" s="525"/>
      <c r="J57"/>
      <c r="K57"/>
      <c r="L57"/>
      <c r="M57"/>
      <c r="N57"/>
      <c r="O57" s="114"/>
    </row>
    <row r="58" spans="2:15" ht="10.5" customHeight="1">
      <c r="B58" s="211"/>
      <c r="D58" s="201"/>
      <c r="E58" s="202"/>
      <c r="I58" s="234" t="str">
        <f>IF(AND(I56&gt;0,COUNTIF(E60:E64,"Bör-krav")&lt;1),"Bör-krav saknas nedan, viktning ska endast göras i fall man har bör-krav","")</f>
        <v/>
      </c>
    </row>
    <row r="59" spans="2:15" s="231" customFormat="1" ht="22.5">
      <c r="B59" s="539" t="s">
        <v>175</v>
      </c>
      <c r="C59" s="540"/>
      <c r="D59" s="541"/>
      <c r="E59" s="222" t="s">
        <v>64</v>
      </c>
      <c r="F59" s="235" t="s">
        <v>65</v>
      </c>
      <c r="H59" s="222" t="s">
        <v>26</v>
      </c>
      <c r="I59" s="225" t="s">
        <v>27</v>
      </c>
      <c r="J59" s="225"/>
      <c r="L59" s="203"/>
      <c r="M59" s="203"/>
    </row>
    <row r="60" spans="2:15">
      <c r="B60" s="537"/>
      <c r="C60" s="515"/>
      <c r="D60" s="516"/>
      <c r="E60" s="12" t="s">
        <v>31</v>
      </c>
      <c r="F60" s="11"/>
      <c r="H60" s="236" t="str">
        <f>IF(E60="Inget krav","","Kravet uppfyllt?")</f>
        <v/>
      </c>
      <c r="I60" s="198"/>
      <c r="J60" s="203">
        <f>IF(E60="Börkrav",IF(I60="Ja",F60,0),0)</f>
        <v>0</v>
      </c>
      <c r="K60" s="203" t="b">
        <f>IF(AND(E60="Ska-krav",I60&lt;&gt;"Ja"),TRUE,FALSE)</f>
        <v>0</v>
      </c>
      <c r="L60" s="203" t="b">
        <f>IF(AND(E60="Bör-krav",F60&lt;=0),TRUE,FALSE)</f>
        <v>0</v>
      </c>
      <c r="M60" s="203" t="b">
        <f>IF(E60="Ska-krav",TRUE,FALSE)</f>
        <v>0</v>
      </c>
    </row>
    <row r="61" spans="2:15">
      <c r="B61" s="537"/>
      <c r="C61" s="515"/>
      <c r="D61" s="516"/>
      <c r="E61" s="12" t="s">
        <v>31</v>
      </c>
      <c r="F61" s="11"/>
      <c r="H61" s="236" t="str">
        <f>IF(E61="Inget krav","","Kravet uppfyllt?")</f>
        <v/>
      </c>
      <c r="I61" s="198"/>
      <c r="J61" s="203">
        <f>IF(E61="Börkrav",IF(I61="Ja",F61,0),0)</f>
        <v>0</v>
      </c>
      <c r="K61" s="203" t="b">
        <f>IF(AND(E61="Ska-krav",I61&lt;&gt;"Ja"),TRUE,FALSE)</f>
        <v>0</v>
      </c>
      <c r="L61" s="203" t="b">
        <f>IF(AND(E61="Bör-krav",F61&lt;=0),TRUE,FALSE)</f>
        <v>0</v>
      </c>
      <c r="M61" s="203" t="b">
        <f>IF(E61="Ska-krav",TRUE,FALSE)</f>
        <v>0</v>
      </c>
    </row>
    <row r="62" spans="2:15">
      <c r="B62" s="537"/>
      <c r="C62" s="515"/>
      <c r="D62" s="516"/>
      <c r="E62" s="12" t="s">
        <v>31</v>
      </c>
      <c r="F62" s="11"/>
      <c r="H62" s="236" t="str">
        <f>IF(E62="Inget krav","","Kravet uppfyllt?")</f>
        <v/>
      </c>
      <c r="I62" s="198"/>
      <c r="J62" s="203">
        <f>IF(E62="Börkrav",IF(I62="Ja",F62,0),0)</f>
        <v>0</v>
      </c>
      <c r="K62" s="203" t="b">
        <f>IF(AND(E62="Ska-krav",I62&lt;&gt;"Ja"),TRUE,FALSE)</f>
        <v>0</v>
      </c>
      <c r="L62" s="203" t="b">
        <f>IF(AND(E62="Bör-krav",F62&lt;=0),TRUE,FALSE)</f>
        <v>0</v>
      </c>
      <c r="M62" s="203" t="b">
        <f>IF(E62="Ska-krav",TRUE,FALSE)</f>
        <v>0</v>
      </c>
    </row>
    <row r="63" spans="2:15">
      <c r="B63" s="537"/>
      <c r="C63" s="515"/>
      <c r="D63" s="516"/>
      <c r="E63" s="12" t="s">
        <v>31</v>
      </c>
      <c r="F63" s="11"/>
      <c r="H63" s="236" t="str">
        <f>IF(E63="Inget krav","","Kravet uppfyllt?")</f>
        <v/>
      </c>
      <c r="I63" s="198"/>
      <c r="J63" s="203">
        <f>IF(E63="Börkrav",IF(I63="Ja",F63,0),0)</f>
        <v>0</v>
      </c>
      <c r="K63" s="203" t="b">
        <f>IF(AND(E63="Ska-krav",I63&lt;&gt;"Ja"),TRUE,FALSE)</f>
        <v>0</v>
      </c>
      <c r="L63" s="203" t="b">
        <f>IF(AND(E63="Bör-krav",F63&lt;=0),TRUE,FALSE)</f>
        <v>0</v>
      </c>
      <c r="M63" s="203" t="b">
        <f>IF(E63="Ska-krav",TRUE,FALSE)</f>
        <v>0</v>
      </c>
    </row>
    <row r="64" spans="2:15">
      <c r="B64" s="537"/>
      <c r="C64" s="515"/>
      <c r="D64" s="516"/>
      <c r="E64" s="12" t="s">
        <v>31</v>
      </c>
      <c r="F64" s="11"/>
      <c r="H64" s="236" t="str">
        <f>IF(E64="Inget krav","","Kravet uppfyllt?")</f>
        <v/>
      </c>
      <c r="I64" s="198"/>
      <c r="J64" s="203">
        <f>IF(E64="Börkrav",IF(I64="Ja",F64,0),0)</f>
        <v>0</v>
      </c>
      <c r="K64" s="203" t="b">
        <f>IF(AND(E64="Ska-krav",I64&lt;&gt;"Ja"),TRUE,FALSE)</f>
        <v>0</v>
      </c>
      <c r="L64" s="203" t="b">
        <f>IF(AND(E64="Bör-krav",F64&lt;=0),TRUE,FALSE)</f>
        <v>0</v>
      </c>
      <c r="M64" s="203" t="b">
        <f>IF(E64="Ska-krav",TRUE,FALSE)</f>
        <v>0</v>
      </c>
    </row>
    <row r="65" spans="2:15">
      <c r="B65" s="203"/>
      <c r="C65" s="203"/>
      <c r="D65" s="203"/>
      <c r="E65" s="203"/>
      <c r="F65" s="203"/>
    </row>
    <row r="66" spans="2:15" s="229" customFormat="1">
      <c r="B66" s="237" t="s">
        <v>188</v>
      </c>
      <c r="E66" s="238" t="s">
        <v>93</v>
      </c>
      <c r="F66" s="239">
        <f>SUM(F59:F65)</f>
        <v>0</v>
      </c>
      <c r="H66" s="238" t="s">
        <v>94</v>
      </c>
      <c r="I66" s="239">
        <f>SUMIF(I59:I64,"Ja",F59:F64)</f>
        <v>0</v>
      </c>
      <c r="K66" s="229" t="str">
        <f>IF(OR(K60:K64),"Nej","Ja")</f>
        <v>Ja</v>
      </c>
      <c r="L66" s="229" t="str">
        <f>IF(OR(L60:L64),"Nej","Ja")</f>
        <v>Ja</v>
      </c>
      <c r="M66" s="229" t="str">
        <f>IF(OR(M60:M64),"Ja","Nej")</f>
        <v>Nej</v>
      </c>
    </row>
    <row r="67" spans="2:15" s="240" customFormat="1" ht="15">
      <c r="B67" s="240" t="s">
        <v>95</v>
      </c>
      <c r="E67" s="241"/>
      <c r="H67" s="241"/>
      <c r="I67" s="61">
        <f>IF(I66=0,0,I66/F66*I56*'2 Specifikation'!$N$119)</f>
        <v>0</v>
      </c>
    </row>
    <row r="68" spans="2:15">
      <c r="B68" s="203"/>
      <c r="C68" s="203"/>
      <c r="D68" s="203"/>
      <c r="E68" s="203"/>
      <c r="F68" s="203"/>
    </row>
    <row r="69" spans="2:15" ht="27" customHeight="1">
      <c r="B69" s="211" t="s">
        <v>195</v>
      </c>
      <c r="D69" s="201"/>
      <c r="E69" s="202"/>
      <c r="I69" s="232" t="s">
        <v>181</v>
      </c>
    </row>
    <row r="70" spans="2:15" s="1" customFormat="1" ht="12.75">
      <c r="B70" s="519" t="s">
        <v>79</v>
      </c>
      <c r="C70" s="521" t="s">
        <v>185</v>
      </c>
      <c r="D70" s="522"/>
      <c r="E70" s="522"/>
      <c r="F70" s="522"/>
      <c r="G70" s="522"/>
      <c r="H70" s="523"/>
      <c r="I70" s="524"/>
      <c r="J70"/>
      <c r="K70"/>
      <c r="L70"/>
      <c r="M70"/>
      <c r="N70"/>
    </row>
    <row r="71" spans="2:15" s="1" customFormat="1" ht="60" customHeight="1">
      <c r="B71" s="520"/>
      <c r="C71" s="526"/>
      <c r="D71" s="527"/>
      <c r="E71" s="527"/>
      <c r="F71" s="527"/>
      <c r="G71" s="527"/>
      <c r="H71" s="528"/>
      <c r="I71" s="525"/>
      <c r="J71"/>
      <c r="K71"/>
      <c r="L71"/>
      <c r="M71"/>
      <c r="N71"/>
      <c r="O71" s="114"/>
    </row>
    <row r="72" spans="2:15" ht="10.5" customHeight="1">
      <c r="B72" s="211"/>
      <c r="D72" s="201"/>
      <c r="E72" s="202"/>
      <c r="I72" s="234" t="str">
        <f>IF(AND(I70&gt;0,COUNTIF(E74:E94,"Bör-krav")&lt;1),"Bör-krav saknas nedan, viktning ska endast göras i fall man har bör-krav","")</f>
        <v/>
      </c>
    </row>
    <row r="73" spans="2:15" s="231" customFormat="1" ht="22.5">
      <c r="B73" s="539" t="s">
        <v>180</v>
      </c>
      <c r="C73" s="540"/>
      <c r="D73" s="541"/>
      <c r="E73" s="222" t="s">
        <v>64</v>
      </c>
      <c r="F73" s="235" t="s">
        <v>65</v>
      </c>
      <c r="H73" s="222" t="s">
        <v>26</v>
      </c>
      <c r="I73" s="225" t="s">
        <v>27</v>
      </c>
      <c r="J73" s="225"/>
      <c r="L73" s="203"/>
      <c r="M73" s="203"/>
    </row>
    <row r="74" spans="2:15">
      <c r="B74" s="514"/>
      <c r="C74" s="515"/>
      <c r="D74" s="516"/>
      <c r="E74" s="12" t="s">
        <v>31</v>
      </c>
      <c r="F74" s="11"/>
      <c r="H74" s="236" t="str">
        <f>IF(E74="Inget krav","","Kravet uppfyllt?")</f>
        <v/>
      </c>
      <c r="I74" s="198"/>
      <c r="J74" s="203">
        <f>IF(E74="Börkrav",IF(I74="Ja",F74,0),0)</f>
        <v>0</v>
      </c>
      <c r="K74" s="203" t="b">
        <f t="shared" ref="K74:K82" si="14">IF(AND(E74="Ska-krav",I74&lt;&gt;"Ja"),TRUE,FALSE)</f>
        <v>0</v>
      </c>
      <c r="L74" s="203" t="b">
        <f t="shared" ref="L74:L82" si="15">IF(AND(E74="Bör-krav",F74&lt;=0),TRUE,FALSE)</f>
        <v>0</v>
      </c>
      <c r="M74" s="203" t="b">
        <f t="shared" ref="M74:M82" si="16">IF(E74="Ska-krav",TRUE,FALSE)</f>
        <v>0</v>
      </c>
    </row>
    <row r="75" spans="2:15">
      <c r="B75" s="514"/>
      <c r="C75" s="515"/>
      <c r="D75" s="516"/>
      <c r="E75" s="12" t="s">
        <v>31</v>
      </c>
      <c r="F75" s="11"/>
      <c r="H75" s="236" t="str">
        <f>IF(E75="Inget krav","","Kravet uppfyllt?")</f>
        <v/>
      </c>
      <c r="I75" s="198"/>
    </row>
    <row r="76" spans="2:15">
      <c r="B76" s="537"/>
      <c r="C76" s="515"/>
      <c r="D76" s="516"/>
      <c r="E76" s="12" t="s">
        <v>31</v>
      </c>
      <c r="F76" s="11"/>
      <c r="H76" s="236" t="str">
        <f>IF(E76="Inget krav","","Kravet uppfyllt?")</f>
        <v/>
      </c>
      <c r="I76" s="198"/>
      <c r="J76" s="203">
        <f>IF(E76="Börkrav",IF(I76="Ja",F76,0),0)</f>
        <v>0</v>
      </c>
      <c r="K76" s="203" t="b">
        <f t="shared" si="14"/>
        <v>0</v>
      </c>
      <c r="L76" s="203" t="b">
        <f t="shared" si="15"/>
        <v>0</v>
      </c>
      <c r="M76" s="203" t="b">
        <f t="shared" si="16"/>
        <v>0</v>
      </c>
    </row>
    <row r="77" spans="2:15">
      <c r="B77" s="537"/>
      <c r="C77" s="515"/>
      <c r="D77" s="516"/>
      <c r="E77" s="12" t="s">
        <v>31</v>
      </c>
      <c r="F77" s="11"/>
      <c r="H77" s="236" t="str">
        <f>IF(E77="Inget krav","","Kravet uppfyllt?")</f>
        <v/>
      </c>
      <c r="I77" s="198"/>
      <c r="J77" s="203">
        <f t="shared" ref="J77:J82" si="17">IF(E77="Börkrav",IF(I77="Ja",F77,0),0)</f>
        <v>0</v>
      </c>
      <c r="K77" s="203" t="b">
        <f t="shared" si="14"/>
        <v>0</v>
      </c>
      <c r="L77" s="203" t="b">
        <f t="shared" si="15"/>
        <v>0</v>
      </c>
      <c r="M77" s="203" t="b">
        <f t="shared" si="16"/>
        <v>0</v>
      </c>
    </row>
    <row r="78" spans="2:15">
      <c r="B78" s="537"/>
      <c r="C78" s="515"/>
      <c r="D78" s="516"/>
      <c r="E78" s="12" t="s">
        <v>31</v>
      </c>
      <c r="F78" s="11"/>
      <c r="H78" s="236" t="str">
        <f t="shared" ref="H78:H87" si="18">IF(E78="Inget krav","","Kravet uppfyllt?")</f>
        <v/>
      </c>
      <c r="I78" s="198"/>
      <c r="J78" s="203">
        <f t="shared" si="17"/>
        <v>0</v>
      </c>
      <c r="K78" s="203" t="b">
        <f t="shared" si="14"/>
        <v>0</v>
      </c>
      <c r="L78" s="203" t="b">
        <f t="shared" si="15"/>
        <v>0</v>
      </c>
      <c r="M78" s="203" t="b">
        <f t="shared" si="16"/>
        <v>0</v>
      </c>
    </row>
    <row r="79" spans="2:15">
      <c r="B79" s="537"/>
      <c r="C79" s="515"/>
      <c r="D79" s="516"/>
      <c r="E79" s="12" t="s">
        <v>31</v>
      </c>
      <c r="F79" s="11"/>
      <c r="H79" s="236" t="str">
        <f t="shared" si="18"/>
        <v/>
      </c>
      <c r="I79" s="198"/>
      <c r="J79" s="203">
        <f t="shared" si="17"/>
        <v>0</v>
      </c>
      <c r="K79" s="203" t="b">
        <f t="shared" si="14"/>
        <v>0</v>
      </c>
      <c r="L79" s="203" t="b">
        <f t="shared" si="15"/>
        <v>0</v>
      </c>
      <c r="M79" s="203" t="b">
        <f t="shared" si="16"/>
        <v>0</v>
      </c>
    </row>
    <row r="80" spans="2:15">
      <c r="B80" s="537"/>
      <c r="C80" s="515"/>
      <c r="D80" s="516"/>
      <c r="E80" s="12" t="s">
        <v>31</v>
      </c>
      <c r="F80" s="11"/>
      <c r="H80" s="236" t="str">
        <f t="shared" si="18"/>
        <v/>
      </c>
      <c r="I80" s="198"/>
      <c r="J80" s="203">
        <f t="shared" si="17"/>
        <v>0</v>
      </c>
      <c r="K80" s="203" t="b">
        <f t="shared" si="14"/>
        <v>0</v>
      </c>
      <c r="L80" s="203" t="b">
        <f t="shared" si="15"/>
        <v>0</v>
      </c>
      <c r="M80" s="203" t="b">
        <f t="shared" si="16"/>
        <v>0</v>
      </c>
    </row>
    <row r="81" spans="2:13">
      <c r="B81" s="537"/>
      <c r="C81" s="515"/>
      <c r="D81" s="516"/>
      <c r="E81" s="12" t="s">
        <v>31</v>
      </c>
      <c r="F81" s="11"/>
      <c r="H81" s="236" t="str">
        <f t="shared" si="18"/>
        <v/>
      </c>
      <c r="I81" s="198"/>
      <c r="J81" s="203">
        <f t="shared" si="17"/>
        <v>0</v>
      </c>
      <c r="K81" s="203" t="b">
        <f t="shared" si="14"/>
        <v>0</v>
      </c>
      <c r="L81" s="203" t="b">
        <f t="shared" si="15"/>
        <v>0</v>
      </c>
      <c r="M81" s="203" t="b">
        <f t="shared" si="16"/>
        <v>0</v>
      </c>
    </row>
    <row r="82" spans="2:13">
      <c r="B82" s="537"/>
      <c r="C82" s="515"/>
      <c r="D82" s="516"/>
      <c r="E82" s="12" t="s">
        <v>31</v>
      </c>
      <c r="F82" s="11"/>
      <c r="H82" s="236" t="str">
        <f t="shared" si="18"/>
        <v/>
      </c>
      <c r="I82" s="198"/>
      <c r="J82" s="203">
        <f t="shared" si="17"/>
        <v>0</v>
      </c>
      <c r="K82" s="203" t="b">
        <f t="shared" si="14"/>
        <v>0</v>
      </c>
      <c r="L82" s="203" t="b">
        <f t="shared" si="15"/>
        <v>0</v>
      </c>
      <c r="M82" s="203" t="b">
        <f t="shared" si="16"/>
        <v>0</v>
      </c>
    </row>
    <row r="83" spans="2:13">
      <c r="B83" s="537"/>
      <c r="C83" s="515"/>
      <c r="D83" s="516"/>
      <c r="E83" s="12" t="s">
        <v>31</v>
      </c>
      <c r="F83" s="11"/>
      <c r="H83" s="236" t="str">
        <f t="shared" si="18"/>
        <v/>
      </c>
      <c r="I83" s="198"/>
      <c r="J83" s="203">
        <f t="shared" ref="J83:J93" si="19">IF(E83="Börkrav",IF(I83="Ja",F83,0),0)</f>
        <v>0</v>
      </c>
      <c r="K83" s="203" t="b">
        <f t="shared" ref="K83:K93" si="20">IF(AND(E83="Ska-krav",I83&lt;&gt;"Ja"),TRUE,FALSE)</f>
        <v>0</v>
      </c>
      <c r="L83" s="203" t="b">
        <f t="shared" ref="L83:L93" si="21">IF(AND(E83="Bör-krav",F83&lt;=0),TRUE,FALSE)</f>
        <v>0</v>
      </c>
      <c r="M83" s="203" t="b">
        <f t="shared" ref="M83:M93" si="22">IF(E83="Ska-krav",TRUE,FALSE)</f>
        <v>0</v>
      </c>
    </row>
    <row r="84" spans="2:13">
      <c r="B84" s="537"/>
      <c r="C84" s="515"/>
      <c r="D84" s="516"/>
      <c r="E84" s="12" t="s">
        <v>31</v>
      </c>
      <c r="F84" s="11"/>
      <c r="H84" s="236" t="str">
        <f t="shared" si="18"/>
        <v/>
      </c>
      <c r="I84" s="198"/>
      <c r="J84" s="203">
        <f t="shared" si="19"/>
        <v>0</v>
      </c>
      <c r="K84" s="203" t="b">
        <f t="shared" si="20"/>
        <v>0</v>
      </c>
      <c r="L84" s="203" t="b">
        <f t="shared" si="21"/>
        <v>0</v>
      </c>
      <c r="M84" s="203" t="b">
        <f t="shared" si="22"/>
        <v>0</v>
      </c>
    </row>
    <row r="85" spans="2:13">
      <c r="B85" s="537"/>
      <c r="C85" s="515"/>
      <c r="D85" s="516"/>
      <c r="E85" s="12" t="s">
        <v>31</v>
      </c>
      <c r="F85" s="11"/>
      <c r="H85" s="236" t="str">
        <f t="shared" si="18"/>
        <v/>
      </c>
      <c r="I85" s="198"/>
      <c r="J85" s="203">
        <f t="shared" si="19"/>
        <v>0</v>
      </c>
      <c r="K85" s="203" t="b">
        <f t="shared" si="20"/>
        <v>0</v>
      </c>
      <c r="L85" s="203" t="b">
        <f t="shared" si="21"/>
        <v>0</v>
      </c>
      <c r="M85" s="203" t="b">
        <f t="shared" si="22"/>
        <v>0</v>
      </c>
    </row>
    <row r="86" spans="2:13">
      <c r="B86" s="537"/>
      <c r="C86" s="515"/>
      <c r="D86" s="516"/>
      <c r="E86" s="12" t="s">
        <v>31</v>
      </c>
      <c r="F86" s="11"/>
      <c r="H86" s="236" t="str">
        <f t="shared" si="18"/>
        <v/>
      </c>
      <c r="I86" s="198"/>
      <c r="J86" s="203">
        <f t="shared" si="19"/>
        <v>0</v>
      </c>
      <c r="K86" s="203" t="b">
        <f t="shared" si="20"/>
        <v>0</v>
      </c>
      <c r="L86" s="203" t="b">
        <f t="shared" si="21"/>
        <v>0</v>
      </c>
      <c r="M86" s="203" t="b">
        <f t="shared" si="22"/>
        <v>0</v>
      </c>
    </row>
    <row r="87" spans="2:13">
      <c r="B87" s="537"/>
      <c r="C87" s="515"/>
      <c r="D87" s="516"/>
      <c r="E87" s="12" t="s">
        <v>31</v>
      </c>
      <c r="F87" s="11"/>
      <c r="H87" s="236" t="str">
        <f t="shared" si="18"/>
        <v/>
      </c>
      <c r="I87" s="198"/>
      <c r="J87" s="203">
        <f t="shared" si="19"/>
        <v>0</v>
      </c>
      <c r="K87" s="203" t="b">
        <f t="shared" si="20"/>
        <v>0</v>
      </c>
      <c r="L87" s="203" t="b">
        <f t="shared" si="21"/>
        <v>0</v>
      </c>
      <c r="M87" s="203" t="b">
        <f t="shared" si="22"/>
        <v>0</v>
      </c>
    </row>
    <row r="88" spans="2:13">
      <c r="B88" s="537"/>
      <c r="C88" s="515"/>
      <c r="D88" s="516"/>
      <c r="E88" s="12" t="s">
        <v>31</v>
      </c>
      <c r="F88" s="11"/>
      <c r="H88" s="236" t="str">
        <f t="shared" ref="H88:H94" si="23">IF(E88="Inget krav","","Kravet uppfyllt?")</f>
        <v/>
      </c>
      <c r="I88" s="198"/>
      <c r="J88" s="203">
        <f t="shared" si="19"/>
        <v>0</v>
      </c>
      <c r="K88" s="203" t="b">
        <f t="shared" si="20"/>
        <v>0</v>
      </c>
      <c r="L88" s="203" t="b">
        <f t="shared" si="21"/>
        <v>0</v>
      </c>
      <c r="M88" s="203" t="b">
        <f t="shared" si="22"/>
        <v>0</v>
      </c>
    </row>
    <row r="89" spans="2:13">
      <c r="B89" s="537"/>
      <c r="C89" s="515"/>
      <c r="D89" s="516"/>
      <c r="E89" s="12" t="s">
        <v>31</v>
      </c>
      <c r="F89" s="11"/>
      <c r="H89" s="236" t="str">
        <f t="shared" si="23"/>
        <v/>
      </c>
      <c r="I89" s="198"/>
      <c r="J89" s="203">
        <f t="shared" si="19"/>
        <v>0</v>
      </c>
      <c r="K89" s="203" t="b">
        <f t="shared" si="20"/>
        <v>0</v>
      </c>
      <c r="L89" s="203" t="b">
        <f t="shared" si="21"/>
        <v>0</v>
      </c>
      <c r="M89" s="203" t="b">
        <f t="shared" si="22"/>
        <v>0</v>
      </c>
    </row>
    <row r="90" spans="2:13">
      <c r="B90" s="537"/>
      <c r="C90" s="515"/>
      <c r="D90" s="516"/>
      <c r="E90" s="12" t="s">
        <v>31</v>
      </c>
      <c r="F90" s="11"/>
      <c r="H90" s="236" t="str">
        <f t="shared" si="23"/>
        <v/>
      </c>
      <c r="I90" s="198"/>
      <c r="J90" s="203">
        <f t="shared" si="19"/>
        <v>0</v>
      </c>
      <c r="K90" s="203" t="b">
        <f t="shared" si="20"/>
        <v>0</v>
      </c>
      <c r="L90" s="203" t="b">
        <f t="shared" si="21"/>
        <v>0</v>
      </c>
      <c r="M90" s="203" t="b">
        <f t="shared" si="22"/>
        <v>0</v>
      </c>
    </row>
    <row r="91" spans="2:13">
      <c r="B91" s="537"/>
      <c r="C91" s="515"/>
      <c r="D91" s="516"/>
      <c r="E91" s="12" t="s">
        <v>31</v>
      </c>
      <c r="F91" s="11"/>
      <c r="H91" s="236" t="str">
        <f t="shared" si="23"/>
        <v/>
      </c>
      <c r="I91" s="198"/>
      <c r="J91" s="203">
        <f t="shared" si="19"/>
        <v>0</v>
      </c>
      <c r="K91" s="203" t="b">
        <f t="shared" si="20"/>
        <v>0</v>
      </c>
      <c r="L91" s="203" t="b">
        <f t="shared" si="21"/>
        <v>0</v>
      </c>
      <c r="M91" s="203" t="b">
        <f t="shared" si="22"/>
        <v>0</v>
      </c>
    </row>
    <row r="92" spans="2:13">
      <c r="B92" s="537"/>
      <c r="C92" s="515"/>
      <c r="D92" s="516"/>
      <c r="E92" s="12" t="s">
        <v>31</v>
      </c>
      <c r="F92" s="11"/>
      <c r="H92" s="236" t="str">
        <f t="shared" si="23"/>
        <v/>
      </c>
      <c r="I92" s="198"/>
      <c r="J92" s="203">
        <f t="shared" si="19"/>
        <v>0</v>
      </c>
      <c r="K92" s="203" t="b">
        <f t="shared" si="20"/>
        <v>0</v>
      </c>
      <c r="L92" s="203" t="b">
        <f t="shared" si="21"/>
        <v>0</v>
      </c>
      <c r="M92" s="203" t="b">
        <f t="shared" si="22"/>
        <v>0</v>
      </c>
    </row>
    <row r="93" spans="2:13">
      <c r="B93" s="537"/>
      <c r="C93" s="515"/>
      <c r="D93" s="516"/>
      <c r="E93" s="12" t="s">
        <v>31</v>
      </c>
      <c r="F93" s="11"/>
      <c r="H93" s="236" t="str">
        <f t="shared" si="23"/>
        <v/>
      </c>
      <c r="I93" s="198"/>
      <c r="J93" s="203">
        <f t="shared" si="19"/>
        <v>0</v>
      </c>
      <c r="K93" s="203" t="b">
        <f t="shared" si="20"/>
        <v>0</v>
      </c>
      <c r="L93" s="203" t="b">
        <f t="shared" si="21"/>
        <v>0</v>
      </c>
      <c r="M93" s="203" t="b">
        <f t="shared" si="22"/>
        <v>0</v>
      </c>
    </row>
    <row r="94" spans="2:13">
      <c r="B94" s="537"/>
      <c r="C94" s="515"/>
      <c r="D94" s="516"/>
      <c r="E94" s="12" t="s">
        <v>31</v>
      </c>
      <c r="F94" s="11"/>
      <c r="H94" s="236" t="str">
        <f t="shared" si="23"/>
        <v/>
      </c>
      <c r="I94" s="198"/>
      <c r="J94" s="203">
        <f>IF(E94="Börkrav",IF(I94="Ja",F94,0),0)</f>
        <v>0</v>
      </c>
      <c r="K94" s="203" t="b">
        <f>IF(AND(E94="Ska-krav",I94&lt;&gt;"Ja"),TRUE,FALSE)</f>
        <v>0</v>
      </c>
      <c r="L94" s="203" t="b">
        <f>IF(AND(E94="Bör-krav",F94&lt;=0),TRUE,FALSE)</f>
        <v>0</v>
      </c>
      <c r="M94" s="203" t="b">
        <f>IF(E94="Ska-krav",TRUE,FALSE)</f>
        <v>0</v>
      </c>
    </row>
    <row r="95" spans="2:13">
      <c r="B95" s="203"/>
      <c r="C95" s="203"/>
      <c r="D95" s="203"/>
      <c r="E95" s="203"/>
      <c r="F95" s="203"/>
    </row>
    <row r="96" spans="2:13" s="229" customFormat="1">
      <c r="B96" s="237" t="s">
        <v>188</v>
      </c>
      <c r="E96" s="238" t="s">
        <v>93</v>
      </c>
      <c r="F96" s="239">
        <f>SUM(F74:F95)</f>
        <v>0</v>
      </c>
      <c r="H96" s="238" t="s">
        <v>94</v>
      </c>
      <c r="I96" s="239">
        <f>SUMIF(I74:I94,"Ja",F74:F94)</f>
        <v>0</v>
      </c>
      <c r="K96" s="229" t="str">
        <f>IF(OR(K74:K94),"Nej","Ja")</f>
        <v>Ja</v>
      </c>
      <c r="L96" s="229" t="str">
        <f>IF(OR(L74:L94),"Nej","Ja")</f>
        <v>Ja</v>
      </c>
      <c r="M96" s="229" t="str">
        <f>IF(OR(M74:M94),"Ja","Nej")</f>
        <v>Nej</v>
      </c>
    </row>
    <row r="97" spans="2:16" s="240" customFormat="1" ht="15">
      <c r="B97" s="240" t="s">
        <v>95</v>
      </c>
      <c r="E97" s="241"/>
      <c r="H97" s="241"/>
      <c r="I97" s="61">
        <f>IF(I96=0,0,I96/F96*I70*'2 Specifikation'!$N$119)</f>
        <v>0</v>
      </c>
    </row>
    <row r="98" spans="2:16" s="240" customFormat="1" ht="15">
      <c r="E98" s="241"/>
    </row>
    <row r="99" spans="2:16" s="101" customFormat="1" ht="26.25" customHeight="1">
      <c r="B99" s="211" t="s">
        <v>196</v>
      </c>
      <c r="C99" s="243"/>
      <c r="D99" s="243"/>
      <c r="E99" s="243"/>
      <c r="F99" s="243"/>
      <c r="H99" s="100"/>
      <c r="I99" s="232" t="s">
        <v>181</v>
      </c>
      <c r="M99" s="102"/>
      <c r="O99"/>
      <c r="P99"/>
    </row>
    <row r="100" spans="2:16" s="1" customFormat="1" ht="12.75">
      <c r="B100" s="519" t="s">
        <v>81</v>
      </c>
      <c r="C100" s="521" t="s">
        <v>185</v>
      </c>
      <c r="D100" s="522"/>
      <c r="E100" s="522"/>
      <c r="F100" s="522"/>
      <c r="G100" s="522"/>
      <c r="H100" s="523"/>
      <c r="I100" s="524"/>
      <c r="J100"/>
      <c r="K100"/>
      <c r="L100"/>
      <c r="M100"/>
      <c r="N100"/>
    </row>
    <row r="101" spans="2:16" s="1" customFormat="1" ht="60" customHeight="1">
      <c r="B101" s="520"/>
      <c r="C101" s="526"/>
      <c r="D101" s="527"/>
      <c r="E101" s="527"/>
      <c r="F101" s="527"/>
      <c r="G101" s="527"/>
      <c r="H101" s="528"/>
      <c r="I101" s="525"/>
      <c r="J101"/>
      <c r="K101"/>
      <c r="L101"/>
      <c r="M101"/>
      <c r="N101"/>
      <c r="O101" s="114"/>
    </row>
    <row r="102" spans="2:16" s="101" customFormat="1" ht="10.5" customHeight="1">
      <c r="B102" s="243"/>
      <c r="C102" s="243"/>
      <c r="D102" s="243"/>
      <c r="E102" s="243"/>
      <c r="F102" s="243"/>
      <c r="H102" s="100"/>
      <c r="I102" s="234" t="str">
        <f>IF(AND(I100&gt;0,COUNTIF(E104:E109,"Bör-krav")&lt;1),"Bör-krav saknas nedan, viktning ska endast göras i fall man har bör-krav","")</f>
        <v/>
      </c>
      <c r="M102" s="102"/>
      <c r="O102"/>
      <c r="P102"/>
    </row>
    <row r="103" spans="2:16" s="231" customFormat="1" ht="22.5">
      <c r="B103" s="347" t="s">
        <v>187</v>
      </c>
      <c r="C103" s="289"/>
      <c r="D103" s="134" t="s">
        <v>186</v>
      </c>
      <c r="E103" s="222" t="s">
        <v>64</v>
      </c>
      <c r="F103" s="235" t="s">
        <v>65</v>
      </c>
      <c r="H103" s="222" t="s">
        <v>26</v>
      </c>
      <c r="I103" s="225" t="s">
        <v>27</v>
      </c>
      <c r="J103" s="225"/>
      <c r="L103" s="203"/>
      <c r="M103" s="203"/>
    </row>
    <row r="104" spans="2:16">
      <c r="B104" s="517"/>
      <c r="C104" s="518"/>
      <c r="D104" s="10"/>
      <c r="E104" s="12" t="s">
        <v>31</v>
      </c>
      <c r="F104" s="11"/>
      <c r="G104" s="244"/>
      <c r="H104" s="236" t="str">
        <f t="shared" ref="H104:H109" si="24">IF(E104="Inget krav","","Kravet uppfyllt?")</f>
        <v/>
      </c>
      <c r="I104" s="198"/>
      <c r="J104" s="203">
        <f t="shared" ref="J104:J109" si="25">IF(E104="Börkrav",IF(I104="Ja",F104,0),0)</f>
        <v>0</v>
      </c>
      <c r="K104" s="203" t="b">
        <f t="shared" ref="K104:K109" si="26">IF(AND(E104="Ska-krav",I104&lt;&gt;"Ja"),TRUE,FALSE)</f>
        <v>0</v>
      </c>
      <c r="L104" s="203" t="b">
        <f t="shared" ref="L104:L109" si="27">IF(AND(E104="Bör-krav",F104&lt;=0),TRUE,FALSE)</f>
        <v>0</v>
      </c>
      <c r="M104" s="203" t="b">
        <f t="shared" ref="M104:M109" si="28">IF(E104="Ska-krav",TRUE,FALSE)</f>
        <v>0</v>
      </c>
    </row>
    <row r="105" spans="2:16">
      <c r="B105" s="517"/>
      <c r="C105" s="518"/>
      <c r="D105" s="10"/>
      <c r="E105" s="12" t="s">
        <v>31</v>
      </c>
      <c r="F105" s="11"/>
      <c r="H105" s="236" t="str">
        <f t="shared" si="24"/>
        <v/>
      </c>
      <c r="I105" s="198"/>
      <c r="J105" s="203">
        <f t="shared" si="25"/>
        <v>0</v>
      </c>
      <c r="K105" s="203" t="b">
        <f t="shared" si="26"/>
        <v>0</v>
      </c>
      <c r="L105" s="203" t="b">
        <f t="shared" si="27"/>
        <v>0</v>
      </c>
      <c r="M105" s="203" t="b">
        <f t="shared" si="28"/>
        <v>0</v>
      </c>
    </row>
    <row r="106" spans="2:16">
      <c r="B106" s="517"/>
      <c r="C106" s="518"/>
      <c r="D106" s="10"/>
      <c r="E106" s="12" t="s">
        <v>31</v>
      </c>
      <c r="F106" s="11"/>
      <c r="H106" s="236" t="str">
        <f t="shared" si="24"/>
        <v/>
      </c>
      <c r="I106" s="198"/>
      <c r="J106" s="203">
        <f t="shared" si="25"/>
        <v>0</v>
      </c>
      <c r="K106" s="203" t="b">
        <f t="shared" si="26"/>
        <v>0</v>
      </c>
      <c r="L106" s="203" t="b">
        <f t="shared" si="27"/>
        <v>0</v>
      </c>
      <c r="M106" s="203" t="b">
        <f t="shared" si="28"/>
        <v>0</v>
      </c>
    </row>
    <row r="107" spans="2:16">
      <c r="B107" s="517"/>
      <c r="C107" s="518"/>
      <c r="D107" s="10"/>
      <c r="E107" s="12" t="s">
        <v>31</v>
      </c>
      <c r="F107" s="11"/>
      <c r="H107" s="236" t="str">
        <f t="shared" si="24"/>
        <v/>
      </c>
      <c r="I107" s="198"/>
      <c r="J107" s="203">
        <f t="shared" si="25"/>
        <v>0</v>
      </c>
      <c r="K107" s="203" t="b">
        <f t="shared" si="26"/>
        <v>0</v>
      </c>
      <c r="L107" s="203" t="b">
        <f t="shared" si="27"/>
        <v>0</v>
      </c>
      <c r="M107" s="203" t="b">
        <f t="shared" si="28"/>
        <v>0</v>
      </c>
    </row>
    <row r="108" spans="2:16">
      <c r="B108" s="517"/>
      <c r="C108" s="518"/>
      <c r="D108" s="10"/>
      <c r="E108" s="12" t="s">
        <v>31</v>
      </c>
      <c r="F108" s="11"/>
      <c r="H108" s="236" t="str">
        <f t="shared" si="24"/>
        <v/>
      </c>
      <c r="I108" s="198"/>
      <c r="J108" s="203">
        <f t="shared" si="25"/>
        <v>0</v>
      </c>
      <c r="K108" s="203" t="b">
        <f t="shared" si="26"/>
        <v>0</v>
      </c>
      <c r="L108" s="203" t="b">
        <f t="shared" si="27"/>
        <v>0</v>
      </c>
      <c r="M108" s="203" t="b">
        <f t="shared" si="28"/>
        <v>0</v>
      </c>
    </row>
    <row r="109" spans="2:16">
      <c r="B109" s="517"/>
      <c r="C109" s="518"/>
      <c r="D109" s="10"/>
      <c r="E109" s="12" t="s">
        <v>31</v>
      </c>
      <c r="F109" s="11"/>
      <c r="H109" s="236" t="str">
        <f t="shared" si="24"/>
        <v/>
      </c>
      <c r="I109" s="198"/>
      <c r="J109" s="203">
        <f t="shared" si="25"/>
        <v>0</v>
      </c>
      <c r="K109" s="203" t="b">
        <f t="shared" si="26"/>
        <v>0</v>
      </c>
      <c r="L109" s="203" t="b">
        <f t="shared" si="27"/>
        <v>0</v>
      </c>
      <c r="M109" s="203" t="b">
        <f t="shared" si="28"/>
        <v>0</v>
      </c>
    </row>
    <row r="110" spans="2:16">
      <c r="B110" s="203"/>
      <c r="C110" s="203"/>
      <c r="D110" s="203"/>
      <c r="E110" s="203"/>
      <c r="F110" s="203"/>
    </row>
    <row r="111" spans="2:16" s="229" customFormat="1">
      <c r="B111" s="237" t="s">
        <v>188</v>
      </c>
      <c r="E111" s="238" t="s">
        <v>93</v>
      </c>
      <c r="F111" s="239">
        <f>SUM(F103:F110)</f>
        <v>0</v>
      </c>
      <c r="H111" s="238" t="s">
        <v>94</v>
      </c>
      <c r="I111" s="239">
        <f>SUMIF(I103:I109,"Ja",F103:F109)</f>
        <v>0</v>
      </c>
      <c r="K111" s="229" t="str">
        <f>IF(OR(K104:K109),"Nej","Ja")</f>
        <v>Ja</v>
      </c>
      <c r="L111" s="229" t="str">
        <f>IF(OR(L104:L109),"Nej","Ja")</f>
        <v>Ja</v>
      </c>
      <c r="M111" s="229" t="str">
        <f>IF(OR(M104:M109),"Ja","Nej")</f>
        <v>Nej</v>
      </c>
    </row>
    <row r="112" spans="2:16" s="240" customFormat="1" ht="15">
      <c r="B112" s="240" t="s">
        <v>95</v>
      </c>
      <c r="E112" s="241"/>
      <c r="H112" s="241"/>
      <c r="I112" s="61">
        <f>IF(I111=0,0,I111/F111*I100*'2 Specifikation'!$N$119)</f>
        <v>0</v>
      </c>
    </row>
    <row r="113" spans="2:13" s="240" customFormat="1" ht="15"/>
    <row r="114" spans="2:13" s="240" customFormat="1" ht="24">
      <c r="B114" s="211" t="s">
        <v>233</v>
      </c>
      <c r="C114" s="243"/>
      <c r="D114" s="243"/>
      <c r="E114" s="243"/>
      <c r="F114" s="243"/>
      <c r="G114" s="101"/>
      <c r="H114" s="100"/>
      <c r="I114" s="232" t="s">
        <v>181</v>
      </c>
    </row>
    <row r="115" spans="2:13" s="240" customFormat="1" ht="14.1" customHeight="1">
      <c r="B115" s="519" t="s">
        <v>197</v>
      </c>
      <c r="C115" s="521" t="s">
        <v>185</v>
      </c>
      <c r="D115" s="522"/>
      <c r="E115" s="522"/>
      <c r="F115" s="522"/>
      <c r="G115" s="522"/>
      <c r="H115" s="523"/>
      <c r="I115" s="524"/>
    </row>
    <row r="116" spans="2:13" s="240" customFormat="1" ht="54.95" customHeight="1">
      <c r="B116" s="520"/>
      <c r="C116" s="526"/>
      <c r="D116" s="527"/>
      <c r="E116" s="527"/>
      <c r="F116" s="527"/>
      <c r="G116" s="527"/>
      <c r="H116" s="528"/>
      <c r="I116" s="525"/>
    </row>
    <row r="117" spans="2:13" s="240" customFormat="1" ht="14.1" customHeight="1">
      <c r="B117" s="243"/>
      <c r="C117" s="243"/>
      <c r="D117" s="243"/>
      <c r="E117" s="243"/>
      <c r="F117" s="243"/>
      <c r="G117" s="101"/>
      <c r="H117" s="100"/>
      <c r="I117" s="234" t="str">
        <f>IF(AND(I115&gt;0,COUNTIF(E119:E124,"Bör-krav")&lt;1),"Bör-krav saknas nedan, viktning ska endast göras i fall man har bör-krav","")</f>
        <v/>
      </c>
    </row>
    <row r="118" spans="2:13" s="240" customFormat="1" ht="23.1" customHeight="1">
      <c r="B118" s="347" t="s">
        <v>256</v>
      </c>
      <c r="C118" s="289"/>
      <c r="D118" s="134" t="s">
        <v>186</v>
      </c>
      <c r="E118" s="222" t="s">
        <v>64</v>
      </c>
      <c r="F118" s="235" t="s">
        <v>65</v>
      </c>
      <c r="G118" s="245"/>
      <c r="H118" s="222" t="s">
        <v>26</v>
      </c>
      <c r="I118" s="225" t="s">
        <v>27</v>
      </c>
    </row>
    <row r="119" spans="2:13" s="240" customFormat="1" ht="14.1" customHeight="1">
      <c r="B119" s="517"/>
      <c r="C119" s="518"/>
      <c r="D119" s="10"/>
      <c r="E119" s="12" t="s">
        <v>31</v>
      </c>
      <c r="F119" s="11"/>
      <c r="G119" s="244"/>
      <c r="H119" s="236" t="str">
        <f t="shared" ref="H119:H124" si="29">IF(E119="Inget krav","","Kravet uppfyllt?")</f>
        <v/>
      </c>
      <c r="I119" s="198"/>
      <c r="J119" s="203">
        <f t="shared" ref="J119:J124" si="30">IF(E119="Börkrav",IF(I119="Ja",F119,0),0)</f>
        <v>0</v>
      </c>
      <c r="K119" s="203" t="b">
        <f t="shared" ref="K119:K124" si="31">IF(AND(E119="Ska-krav",I119&lt;&gt;"Ja"),TRUE,FALSE)</f>
        <v>0</v>
      </c>
      <c r="L119" s="203" t="b">
        <f t="shared" ref="L119:L124" si="32">IF(AND(E119="Bör-krav",F119&lt;=0),TRUE,FALSE)</f>
        <v>0</v>
      </c>
      <c r="M119" s="203" t="b">
        <f t="shared" ref="M119:M124" si="33">IF(E119="Ska-krav",TRUE,FALSE)</f>
        <v>0</v>
      </c>
    </row>
    <row r="120" spans="2:13" s="240" customFormat="1" ht="15">
      <c r="B120" s="517"/>
      <c r="C120" s="518"/>
      <c r="D120" s="10"/>
      <c r="E120" s="12" t="s">
        <v>31</v>
      </c>
      <c r="F120" s="11"/>
      <c r="G120" s="203"/>
      <c r="H120" s="236" t="str">
        <f t="shared" si="29"/>
        <v/>
      </c>
      <c r="I120" s="198"/>
      <c r="J120" s="203">
        <f t="shared" si="30"/>
        <v>0</v>
      </c>
      <c r="K120" s="203" t="b">
        <f t="shared" si="31"/>
        <v>0</v>
      </c>
      <c r="L120" s="203" t="b">
        <f t="shared" si="32"/>
        <v>0</v>
      </c>
      <c r="M120" s="203" t="b">
        <f t="shared" si="33"/>
        <v>0</v>
      </c>
    </row>
    <row r="121" spans="2:13" s="240" customFormat="1" ht="15">
      <c r="B121" s="517"/>
      <c r="C121" s="518"/>
      <c r="D121" s="10"/>
      <c r="E121" s="12" t="s">
        <v>31</v>
      </c>
      <c r="F121" s="11"/>
      <c r="G121" s="203"/>
      <c r="H121" s="236" t="str">
        <f t="shared" si="29"/>
        <v/>
      </c>
      <c r="I121" s="198"/>
      <c r="J121" s="203">
        <f t="shared" si="30"/>
        <v>0</v>
      </c>
      <c r="K121" s="203" t="b">
        <f t="shared" si="31"/>
        <v>0</v>
      </c>
      <c r="L121" s="203" t="b">
        <f t="shared" si="32"/>
        <v>0</v>
      </c>
      <c r="M121" s="203" t="b">
        <f t="shared" si="33"/>
        <v>0</v>
      </c>
    </row>
    <row r="122" spans="2:13" s="240" customFormat="1" ht="15">
      <c r="B122" s="517"/>
      <c r="C122" s="518"/>
      <c r="D122" s="10"/>
      <c r="E122" s="12" t="s">
        <v>31</v>
      </c>
      <c r="F122" s="11"/>
      <c r="G122" s="203"/>
      <c r="H122" s="236" t="str">
        <f t="shared" si="29"/>
        <v/>
      </c>
      <c r="I122" s="198"/>
      <c r="J122" s="203">
        <f t="shared" si="30"/>
        <v>0</v>
      </c>
      <c r="K122" s="203" t="b">
        <f t="shared" si="31"/>
        <v>0</v>
      </c>
      <c r="L122" s="203" t="b">
        <f t="shared" si="32"/>
        <v>0</v>
      </c>
      <c r="M122" s="203" t="b">
        <f t="shared" si="33"/>
        <v>0</v>
      </c>
    </row>
    <row r="123" spans="2:13" s="240" customFormat="1" ht="15">
      <c r="B123" s="517"/>
      <c r="C123" s="518"/>
      <c r="D123" s="10"/>
      <c r="E123" s="12" t="s">
        <v>31</v>
      </c>
      <c r="F123" s="11"/>
      <c r="G123" s="203"/>
      <c r="H123" s="236" t="str">
        <f t="shared" si="29"/>
        <v/>
      </c>
      <c r="I123" s="198"/>
      <c r="J123" s="203">
        <f t="shared" si="30"/>
        <v>0</v>
      </c>
      <c r="K123" s="203" t="b">
        <f t="shared" si="31"/>
        <v>0</v>
      </c>
      <c r="L123" s="203" t="b">
        <f t="shared" si="32"/>
        <v>0</v>
      </c>
      <c r="M123" s="203" t="b">
        <f t="shared" si="33"/>
        <v>0</v>
      </c>
    </row>
    <row r="124" spans="2:13" s="240" customFormat="1" ht="15">
      <c r="B124" s="517"/>
      <c r="C124" s="518"/>
      <c r="D124" s="10"/>
      <c r="E124" s="12" t="s">
        <v>31</v>
      </c>
      <c r="F124" s="11"/>
      <c r="G124" s="203"/>
      <c r="H124" s="236" t="str">
        <f t="shared" si="29"/>
        <v/>
      </c>
      <c r="I124" s="198"/>
      <c r="J124" s="203">
        <f t="shared" si="30"/>
        <v>0</v>
      </c>
      <c r="K124" s="203" t="b">
        <f t="shared" si="31"/>
        <v>0</v>
      </c>
      <c r="L124" s="203" t="b">
        <f t="shared" si="32"/>
        <v>0</v>
      </c>
      <c r="M124" s="203" t="b">
        <f t="shared" si="33"/>
        <v>0</v>
      </c>
    </row>
    <row r="125" spans="2:13" s="240" customFormat="1" ht="15">
      <c r="B125" s="203"/>
      <c r="C125" s="203"/>
      <c r="D125" s="203"/>
      <c r="E125" s="203"/>
      <c r="F125" s="203"/>
      <c r="G125" s="203"/>
      <c r="H125" s="203"/>
      <c r="I125" s="203"/>
      <c r="J125" s="203"/>
      <c r="K125" s="203"/>
      <c r="L125" s="203"/>
      <c r="M125" s="203"/>
    </row>
    <row r="126" spans="2:13" s="240" customFormat="1" ht="15">
      <c r="B126" s="237" t="s">
        <v>188</v>
      </c>
      <c r="C126" s="227"/>
      <c r="D126" s="227"/>
      <c r="E126" s="238" t="s">
        <v>93</v>
      </c>
      <c r="F126" s="239">
        <f>SUM(F118:F125)</f>
        <v>0</v>
      </c>
      <c r="G126" s="229"/>
      <c r="H126" s="238" t="s">
        <v>94</v>
      </c>
      <c r="I126" s="239">
        <f>SUMIF(I118:I124,"Ja",F118:F124)</f>
        <v>0</v>
      </c>
      <c r="J126" s="229"/>
      <c r="K126" s="229" t="str">
        <f>IF(OR(K119:K124),"Nej","Ja")</f>
        <v>Ja</v>
      </c>
      <c r="L126" s="229" t="str">
        <f>IF(OR(L119:L124),"Nej","Ja")</f>
        <v>Ja</v>
      </c>
      <c r="M126" s="229" t="str">
        <f>IF(OR(M119:M124),"Ja","Nej")</f>
        <v>Nej</v>
      </c>
    </row>
    <row r="127" spans="2:13" s="240" customFormat="1" ht="15">
      <c r="B127" s="246" t="s">
        <v>95</v>
      </c>
      <c r="C127" s="247"/>
      <c r="D127" s="247"/>
      <c r="E127" s="241"/>
      <c r="H127" s="241"/>
      <c r="I127" s="61">
        <f>IF(I126=0,0,I126/F126*I115*'2 Specifikation'!$N$119)</f>
        <v>0</v>
      </c>
    </row>
    <row r="128" spans="2:13" s="240" customFormat="1" ht="15"/>
    <row r="129" spans="2:14" s="2" customFormat="1" ht="18">
      <c r="B129" s="248" t="s">
        <v>6</v>
      </c>
      <c r="C129" s="249"/>
      <c r="D129" s="250"/>
      <c r="E129" s="250"/>
      <c r="F129" s="250"/>
      <c r="G129" s="250"/>
      <c r="H129" s="250"/>
      <c r="I129" s="251">
        <f>(I10+I100+I56+I70+I37+I17+I115)</f>
        <v>0</v>
      </c>
      <c r="J129" s="252"/>
      <c r="K129" s="253"/>
      <c r="L129" s="253"/>
      <c r="M129" s="253"/>
      <c r="N129" s="253"/>
    </row>
    <row r="130" spans="2:14" ht="24" customHeight="1">
      <c r="B130" s="203"/>
      <c r="C130" s="254" t="str">
        <f>IF(OR(K21:K111),"Minst ett av de obligatoriska kraven ovan är inte ifyllda eller besvarde med Nej","")</f>
        <v/>
      </c>
      <c r="D130" s="254"/>
      <c r="E130" s="255"/>
      <c r="F130" s="255"/>
      <c r="I130" s="256" t="str">
        <f>IF(I129&lt;&gt;1,"OBS! total kriterievikt måste summera till 100%","")</f>
        <v>OBS! total kriterievikt måste summera till 100%</v>
      </c>
      <c r="K130" s="542" t="b">
        <f>OR(K21:K126)</f>
        <v>0</v>
      </c>
      <c r="L130" s="542"/>
    </row>
    <row r="131" spans="2:14" ht="26.25" customHeight="1">
      <c r="B131" s="255"/>
      <c r="C131" s="257" t="str">
        <f>IF(OR($L21:$L30,$L41:$L50,$L74:$L94,$L60:$L64,L104:L109),"Minst ett av börkraven ovan är inte poängsatt","")</f>
        <v/>
      </c>
      <c r="D131" s="254"/>
      <c r="E131" s="255"/>
      <c r="F131" s="255"/>
      <c r="K131" s="258"/>
      <c r="L131" s="258"/>
    </row>
    <row r="132" spans="2:14" ht="26.25" customHeight="1">
      <c r="C132" s="440"/>
      <c r="D132" s="440"/>
      <c r="E132" s="440"/>
      <c r="F132" s="440"/>
      <c r="G132" s="440"/>
      <c r="H132" s="440"/>
      <c r="I132" s="440"/>
    </row>
    <row r="133" spans="2:14">
      <c r="C133" s="440"/>
      <c r="D133" s="440"/>
      <c r="E133" s="440"/>
      <c r="F133" s="440"/>
      <c r="G133" s="440"/>
      <c r="H133" s="440"/>
      <c r="I133" s="440"/>
    </row>
    <row r="134" spans="2:14">
      <c r="C134" s="259"/>
      <c r="D134" s="259"/>
      <c r="E134" s="258"/>
      <c r="F134" s="258"/>
      <c r="G134" s="258"/>
    </row>
    <row r="135" spans="2:14">
      <c r="E135" s="258"/>
      <c r="F135" s="258"/>
      <c r="G135" s="258"/>
      <c r="H135" s="258"/>
      <c r="I135" s="258"/>
    </row>
    <row r="136" spans="2:14" ht="14.25" customHeight="1">
      <c r="H136" s="440"/>
      <c r="I136" s="440"/>
      <c r="J136" s="260"/>
      <c r="K136" s="260"/>
      <c r="L136" s="260"/>
      <c r="M136" s="260"/>
    </row>
    <row r="137" spans="2:14" ht="14.25" customHeight="1">
      <c r="E137" s="203"/>
      <c r="F137" s="260"/>
      <c r="G137" s="260"/>
      <c r="H137" s="440"/>
      <c r="I137" s="440"/>
    </row>
    <row r="138" spans="2:14">
      <c r="E138" s="260"/>
      <c r="F138" s="260"/>
      <c r="G138" s="260"/>
      <c r="H138" s="440"/>
      <c r="I138" s="440"/>
    </row>
    <row r="139" spans="2:14">
      <c r="E139" s="188"/>
      <c r="F139" s="188"/>
      <c r="G139" s="188"/>
      <c r="H139" s="188"/>
      <c r="I139" s="188"/>
    </row>
    <row r="140" spans="2:14">
      <c r="E140" s="188"/>
      <c r="F140" s="188"/>
      <c r="G140" s="188"/>
      <c r="H140" s="188"/>
      <c r="I140" s="188"/>
    </row>
    <row r="141" spans="2:14">
      <c r="E141" s="188"/>
      <c r="F141" s="188"/>
      <c r="G141" s="188"/>
      <c r="H141" s="188"/>
      <c r="I141" s="188"/>
    </row>
    <row r="142" spans="2:14">
      <c r="E142" s="203"/>
      <c r="F142" s="203"/>
    </row>
    <row r="143" spans="2:14">
      <c r="F143" s="203"/>
    </row>
  </sheetData>
  <sheetProtection algorithmName="SHA-512" hashValue="Rt9lj6LqYGT3kpFxFE8lSFisLoU0RBqYwQDfRFyAZwdKq5bJjFl94jRylH7aZi6iUa7xqSi7GybUY8Vmynd2Vg==" saltValue="ejDe8I7kNsnlixwyG/8Rxg==" spinCount="100000" sheet="1" formatRows="0" selectLockedCells="1"/>
  <mergeCells count="103">
    <mergeCell ref="B83:D83"/>
    <mergeCell ref="C101:H101"/>
    <mergeCell ref="B100:B101"/>
    <mergeCell ref="C100:H100"/>
    <mergeCell ref="B94:D94"/>
    <mergeCell ref="B89:D89"/>
    <mergeCell ref="B90:D90"/>
    <mergeCell ref="B84:D84"/>
    <mergeCell ref="B91:D91"/>
    <mergeCell ref="B92:D92"/>
    <mergeCell ref="B93:D93"/>
    <mergeCell ref="B88:D88"/>
    <mergeCell ref="B62:D62"/>
    <mergeCell ref="C17:H17"/>
    <mergeCell ref="B10:B11"/>
    <mergeCell ref="C18:H18"/>
    <mergeCell ref="B42:D42"/>
    <mergeCell ref="B43:D43"/>
    <mergeCell ref="B44:D44"/>
    <mergeCell ref="B28:D28"/>
    <mergeCell ref="B27:D27"/>
    <mergeCell ref="B23:D23"/>
    <mergeCell ref="B24:D24"/>
    <mergeCell ref="B25:D25"/>
    <mergeCell ref="B26:D26"/>
    <mergeCell ref="H8:I9"/>
    <mergeCell ref="B21:D21"/>
    <mergeCell ref="B22:D22"/>
    <mergeCell ref="I17:I18"/>
    <mergeCell ref="I10:I11"/>
    <mergeCell ref="E8:G9"/>
    <mergeCell ref="K130:L130"/>
    <mergeCell ref="O7:R7"/>
    <mergeCell ref="H7:I7"/>
    <mergeCell ref="C56:H56"/>
    <mergeCell ref="C57:H57"/>
    <mergeCell ref="I100:I101"/>
    <mergeCell ref="B30:D30"/>
    <mergeCell ref="B59:D59"/>
    <mergeCell ref="B60:D60"/>
    <mergeCell ref="B73:D73"/>
    <mergeCell ref="B74:D74"/>
    <mergeCell ref="B76:D76"/>
    <mergeCell ref="B85:D85"/>
    <mergeCell ref="B86:D86"/>
    <mergeCell ref="B82:D82"/>
    <mergeCell ref="B77:D77"/>
    <mergeCell ref="I37:I38"/>
    <mergeCell ref="B13:D13"/>
    <mergeCell ref="B14:D14"/>
    <mergeCell ref="B61:D61"/>
    <mergeCell ref="B56:B57"/>
    <mergeCell ref="B70:B71"/>
    <mergeCell ref="B63:D63"/>
    <mergeCell ref="B64:D64"/>
    <mergeCell ref="B3:I3"/>
    <mergeCell ref="B4:D5"/>
    <mergeCell ref="B7:E7"/>
    <mergeCell ref="B17:B18"/>
    <mergeCell ref="B79:D79"/>
    <mergeCell ref="B37:B38"/>
    <mergeCell ref="B40:D40"/>
    <mergeCell ref="B49:D49"/>
    <mergeCell ref="I56:I57"/>
    <mergeCell ref="B20:D20"/>
    <mergeCell ref="B78:D78"/>
    <mergeCell ref="B45:D45"/>
    <mergeCell ref="B29:D29"/>
    <mergeCell ref="B48:D48"/>
    <mergeCell ref="C38:H38"/>
    <mergeCell ref="C37:H37"/>
    <mergeCell ref="B41:D41"/>
    <mergeCell ref="B47:D47"/>
    <mergeCell ref="B46:D46"/>
    <mergeCell ref="B50:D50"/>
    <mergeCell ref="I70:I71"/>
    <mergeCell ref="C70:H70"/>
    <mergeCell ref="C71:H71"/>
    <mergeCell ref="F4:I5"/>
    <mergeCell ref="B75:D75"/>
    <mergeCell ref="H136:I138"/>
    <mergeCell ref="B123:C123"/>
    <mergeCell ref="B124:C124"/>
    <mergeCell ref="B115:B116"/>
    <mergeCell ref="C115:H115"/>
    <mergeCell ref="I115:I116"/>
    <mergeCell ref="C116:H116"/>
    <mergeCell ref="B118:C118"/>
    <mergeCell ref="C132:I133"/>
    <mergeCell ref="B119:C119"/>
    <mergeCell ref="B120:C120"/>
    <mergeCell ref="B121:C121"/>
    <mergeCell ref="B122:C122"/>
    <mergeCell ref="B109:C109"/>
    <mergeCell ref="B108:C108"/>
    <mergeCell ref="B103:C103"/>
    <mergeCell ref="B80:D80"/>
    <mergeCell ref="B81:D81"/>
    <mergeCell ref="B104:C104"/>
    <mergeCell ref="B105:C105"/>
    <mergeCell ref="B106:C106"/>
    <mergeCell ref="B107:C107"/>
    <mergeCell ref="B87:D87"/>
  </mergeCells>
  <phoneticPr fontId="35" type="noConversion"/>
  <conditionalFormatting sqref="F14 F74:F94">
    <cfRule type="expression" dxfId="17" priority="1" stopIfTrue="1">
      <formula>IF(E14&lt;&gt;"Bör-krav",IF(F14&gt;0,TRUE,FALSE),FALSE)</formula>
    </cfRule>
    <cfRule type="expression" dxfId="16" priority="2">
      <formula>IF(E14&lt;&gt;"Bör-krav",TRUE,FALSE)</formula>
    </cfRule>
  </conditionalFormatting>
  <conditionalFormatting sqref="F21:F30">
    <cfRule type="expression" dxfId="15" priority="17" stopIfTrue="1">
      <formula>IF(E21&lt;&gt;"Bör-krav",IF(F21&gt;0,TRUE,FALSE),FALSE)</formula>
    </cfRule>
    <cfRule type="expression" dxfId="14" priority="18">
      <formula>IF(E21&lt;&gt;"Bör-krav",TRUE,FALSE)</formula>
    </cfRule>
  </conditionalFormatting>
  <conditionalFormatting sqref="F41:F50">
    <cfRule type="expression" dxfId="13" priority="13" stopIfTrue="1">
      <formula>IF(E41&lt;&gt;"Bör-krav",IF(F41&gt;0,TRUE,FALSE),FALSE)</formula>
    </cfRule>
    <cfRule type="expression" dxfId="12" priority="14">
      <formula>IF(E41&lt;&gt;"Bör-krav",TRUE,FALSE)</formula>
    </cfRule>
  </conditionalFormatting>
  <conditionalFormatting sqref="F60:F64 F104:F109">
    <cfRule type="expression" dxfId="11" priority="39" stopIfTrue="1">
      <formula>IF(E60&lt;&gt;"Bör-krav",IF(F60&gt;0,TRUE,FALSE),FALSE)</formula>
    </cfRule>
    <cfRule type="expression" dxfId="10" priority="40">
      <formula>IF(E60&lt;&gt;"Bör-krav",TRUE,FALSE)</formula>
    </cfRule>
  </conditionalFormatting>
  <conditionalFormatting sqref="F119:F124">
    <cfRule type="expression" dxfId="9" priority="5" stopIfTrue="1">
      <formula>IF(E119&lt;&gt;"Bör-krav",IF(F119&gt;0,TRUE,FALSE),FALSE)</formula>
    </cfRule>
    <cfRule type="expression" dxfId="8" priority="6">
      <formula>IF(E119&lt;&gt;"Bör-krav",TRUE,FALSE)</formula>
    </cfRule>
  </conditionalFormatting>
  <conditionalFormatting sqref="I14 I74:I94">
    <cfRule type="expression" dxfId="7" priority="3" stopIfTrue="1">
      <formula>IF(AND(E14="Ska-krav",I14="Nej"),TRUE,FALSE)</formula>
    </cfRule>
    <cfRule type="expression" dxfId="6" priority="4" stopIfTrue="1">
      <formula>IF(OR(E14="",E14="Inget krav"),TRUE,FALSE)</formula>
    </cfRule>
  </conditionalFormatting>
  <conditionalFormatting sqref="I21:I30 I41:I50 I60:I64 I104:I109">
    <cfRule type="expression" dxfId="5" priority="55" stopIfTrue="1">
      <formula>IF(AND(E21="Ska-krav",I21="Nej"),TRUE,FALSE)</formula>
    </cfRule>
    <cfRule type="expression" dxfId="4" priority="56" stopIfTrue="1">
      <formula>IF(OR(E21="",E21="Inget krav"),TRUE,FALSE)</formula>
    </cfRule>
  </conditionalFormatting>
  <conditionalFormatting sqref="I119:I124">
    <cfRule type="expression" dxfId="3" priority="7" stopIfTrue="1">
      <formula>IF(AND(E119="Ska-krav",I119="Nej"),TRUE,FALSE)</formula>
    </cfRule>
    <cfRule type="expression" dxfId="2" priority="8" stopIfTrue="1">
      <formula>IF(OR(E119="",E119="Inget krav"),TRUE,FALSE)</formula>
    </cfRule>
  </conditionalFormatting>
  <conditionalFormatting sqref="I129">
    <cfRule type="cellIs" dxfId="1" priority="23" stopIfTrue="1" operator="notEqual">
      <formula>1</formula>
    </cfRule>
  </conditionalFormatting>
  <dataValidations count="6">
    <dataValidation type="list" allowBlank="1" showInputMessage="1" showErrorMessage="1" sqref="E58" xr:uid="{00000000-0002-0000-0200-000000000000}">
      <formula1>"Inget krav,Börkrav,Skallkrav"</formula1>
    </dataValidation>
    <dataValidation type="list" allowBlank="1" showInputMessage="1" showErrorMessage="1" sqref="I60:I64 I104:I109 I119:I124 I41:I50 I74:I94 I21:I30 I14" xr:uid="{00000000-0002-0000-0200-000001000000}">
      <formula1>"Ja,Nej"</formula1>
    </dataValidation>
    <dataValidation type="list" allowBlank="1" showInputMessage="1" showErrorMessage="1" sqref="E104:E109 E41:E50 E60:E64 E21:E30 E119:E124 E74:E94" xr:uid="{00000000-0002-0000-0200-000002000000}">
      <formula1>"Inget krav,Bör-krav,Ska-krav"</formula1>
    </dataValidation>
    <dataValidation type="decimal" allowBlank="1" showInputMessage="1" showErrorMessage="1" error="Angivet värde måste vara 0-70%" sqref="I17:I18 I37:I38 I70:I71 I56:I57 I100:I101 I115:I116" xr:uid="{00000000-0002-0000-0200-000003000000}">
      <formula1>0</formula1>
      <formula2>0.7</formula2>
    </dataValidation>
    <dataValidation type="decimal" allowBlank="1" showInputMessage="1" showErrorMessage="1" error="Angivet värde måste vara 30-100%" sqref="I10:I11" xr:uid="{00000000-0002-0000-0200-000004000000}">
      <formula1>0.3</formula1>
      <formula2>1</formula2>
    </dataValidation>
    <dataValidation type="list" allowBlank="1" showInputMessage="1" showErrorMessage="1" sqref="E14" xr:uid="{1F916A4B-D95E-487A-AEBA-F90631E3B96D}">
      <formula1>"Inget krav,Ska-krav"</formula1>
    </dataValidation>
  </dataValidations>
  <pageMargins left="0.59055118110236227" right="0.39370078740157483" top="0.39370078740157483" bottom="0.74803149606299213" header="0.31496062992125984" footer="0.31496062992125984"/>
  <pageSetup paperSize="9" scale="90" orientation="landscape" r:id="rId1"/>
  <headerFooter>
    <oddFooter>&amp;R&amp;P</oddFooter>
  </headerFooter>
  <rowBreaks count="3" manualBreakCount="3">
    <brk id="34" max="16383" man="1"/>
    <brk id="68" max="8" man="1"/>
    <brk id="5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40"/>
  <sheetViews>
    <sheetView showGridLines="0" showRuler="0" zoomScaleNormal="100" zoomScalePageLayoutView="90" workbookViewId="0"/>
  </sheetViews>
  <sheetFormatPr defaultColWidth="9.140625" defaultRowHeight="12.75"/>
  <cols>
    <col min="1" max="1" width="2.5703125" style="1" customWidth="1"/>
    <col min="2" max="2" width="60.85546875" style="1" customWidth="1"/>
    <col min="3" max="3" width="3.140625" style="1" customWidth="1"/>
    <col min="4" max="4" width="47.7109375" style="1" customWidth="1"/>
    <col min="5" max="5" width="9.140625" style="1"/>
    <col min="6" max="6" width="13.140625" style="1" customWidth="1"/>
    <col min="7" max="16384" width="9.140625" style="1"/>
  </cols>
  <sheetData>
    <row r="1" spans="2:13" ht="17.25" customHeight="1">
      <c r="D1" s="18" t="str">
        <f>"Avrop nr: "&amp;'2 Specifikation'!E20</f>
        <v xml:space="preserve">Avrop nr: </v>
      </c>
      <c r="F1" s="42"/>
    </row>
    <row r="2" spans="2:13" ht="17.25" customHeight="1"/>
    <row r="3" spans="2:13" ht="25.5" customHeight="1">
      <c r="B3" s="32" t="s">
        <v>132</v>
      </c>
      <c r="C3" s="32"/>
      <c r="D3" s="32"/>
      <c r="J3" s="20"/>
      <c r="K3" s="20"/>
      <c r="L3" s="20"/>
      <c r="M3" s="20"/>
    </row>
    <row r="4" spans="2:13" ht="48.75" customHeight="1">
      <c r="B4" s="563" t="str">
        <f>"Detta kontrakt reglerar avrop från ramavtalsområde "&amp;'1 Försättssida'!A14&amp;", "&amp;'1 Försättssida'!A16</f>
        <v>Detta kontrakt reglerar avrop från ramavtalsområde Tjänstefordon 2024, 23.3-3052-2023</v>
      </c>
      <c r="C4" s="564"/>
      <c r="D4" s="564"/>
      <c r="F4" s="42"/>
      <c r="J4" s="20"/>
      <c r="K4" s="20"/>
      <c r="L4" s="20"/>
      <c r="M4" s="20"/>
    </row>
    <row r="5" spans="2:13" ht="25.5" customHeight="1">
      <c r="B5" s="43" t="s">
        <v>66</v>
      </c>
      <c r="C5" s="43"/>
      <c r="D5" s="43"/>
      <c r="J5" s="20"/>
      <c r="K5" s="20"/>
      <c r="L5" s="20"/>
      <c r="M5" s="20"/>
    </row>
    <row r="6" spans="2:13" ht="45.75" customHeight="1">
      <c r="B6" s="553" t="s">
        <v>133</v>
      </c>
      <c r="C6" s="553"/>
      <c r="D6" s="553"/>
      <c r="G6" s="18"/>
      <c r="J6" s="20"/>
      <c r="K6" s="20"/>
      <c r="L6" s="20"/>
      <c r="M6" s="20"/>
    </row>
    <row r="7" spans="2:13" ht="18">
      <c r="B7" s="63" t="s">
        <v>239</v>
      </c>
      <c r="C7" s="75"/>
      <c r="D7" s="75"/>
      <c r="G7" s="34"/>
      <c r="J7" s="20"/>
      <c r="K7" s="20"/>
      <c r="L7" s="20"/>
      <c r="M7" s="20"/>
    </row>
    <row r="8" spans="2:13" ht="18">
      <c r="B8" s="21" t="s">
        <v>240</v>
      </c>
      <c r="C8" s="21"/>
      <c r="D8" s="21"/>
      <c r="J8" s="20"/>
      <c r="K8" s="20"/>
      <c r="L8" s="20"/>
      <c r="M8" s="20"/>
    </row>
    <row r="9" spans="2:13" ht="18">
      <c r="B9" s="553" t="s">
        <v>241</v>
      </c>
      <c r="C9" s="553"/>
      <c r="D9" s="553"/>
      <c r="J9" s="20"/>
      <c r="K9" s="20"/>
      <c r="L9" s="20"/>
      <c r="M9" s="20"/>
    </row>
    <row r="10" spans="2:13" ht="18">
      <c r="B10" s="21" t="s">
        <v>242</v>
      </c>
      <c r="C10" s="21"/>
      <c r="D10" s="21"/>
      <c r="J10" s="20"/>
      <c r="K10" s="20"/>
      <c r="L10" s="20"/>
      <c r="M10" s="20"/>
    </row>
    <row r="11" spans="2:13" ht="38.25">
      <c r="B11" s="21" t="s">
        <v>243</v>
      </c>
      <c r="C11" s="21"/>
      <c r="D11" s="21"/>
      <c r="J11" s="20"/>
      <c r="K11" s="20"/>
      <c r="L11" s="20"/>
      <c r="M11" s="20"/>
    </row>
    <row r="12" spans="2:13" ht="18">
      <c r="B12" s="21" t="s">
        <v>244</v>
      </c>
      <c r="C12" s="21"/>
      <c r="D12" s="21"/>
      <c r="J12" s="20"/>
      <c r="K12" s="20"/>
      <c r="L12" s="20"/>
      <c r="M12" s="20"/>
    </row>
    <row r="13" spans="2:13" ht="18">
      <c r="B13" s="21"/>
      <c r="C13" s="21"/>
      <c r="D13" s="21"/>
      <c r="J13" s="20"/>
      <c r="K13" s="20"/>
      <c r="L13" s="20"/>
      <c r="M13" s="20"/>
    </row>
    <row r="14" spans="2:13" ht="41.25" customHeight="1">
      <c r="B14" s="553" t="s">
        <v>134</v>
      </c>
      <c r="C14" s="553"/>
      <c r="D14" s="553"/>
      <c r="J14" s="20"/>
      <c r="K14" s="20"/>
      <c r="L14" s="20"/>
      <c r="M14" s="20"/>
    </row>
    <row r="15" spans="2:13" ht="25.5" customHeight="1">
      <c r="B15" s="44"/>
      <c r="C15" s="19"/>
      <c r="D15" s="19"/>
      <c r="J15" s="20"/>
      <c r="K15" s="20"/>
      <c r="L15" s="20"/>
      <c r="M15" s="20"/>
    </row>
    <row r="16" spans="2:13" ht="21.75">
      <c r="B16" s="557" t="s">
        <v>135</v>
      </c>
      <c r="C16" s="558"/>
      <c r="D16" s="559"/>
      <c r="H16" s="45"/>
    </row>
    <row r="17" spans="1:13" ht="41.25" customHeight="1">
      <c r="B17" s="560"/>
      <c r="C17" s="561"/>
      <c r="D17" s="562"/>
      <c r="H17" s="46"/>
    </row>
    <row r="18" spans="1:13" ht="41.25" customHeight="1">
      <c r="B18" s="417"/>
      <c r="C18" s="418"/>
      <c r="D18" s="419"/>
      <c r="H18" s="46"/>
    </row>
    <row r="19" spans="1:13" ht="25.5" customHeight="1">
      <c r="B19" s="29"/>
      <c r="C19" s="19"/>
      <c r="D19" s="19"/>
      <c r="H19" s="46"/>
      <c r="J19" s="20"/>
      <c r="K19" s="20"/>
      <c r="L19" s="20"/>
      <c r="M19" s="20"/>
    </row>
    <row r="20" spans="1:13" s="2" customFormat="1" ht="24" customHeight="1">
      <c r="B20" s="43" t="s">
        <v>11</v>
      </c>
      <c r="C20" s="43"/>
      <c r="D20" s="43"/>
    </row>
    <row r="21" spans="1:13" ht="67.5" customHeight="1">
      <c r="B21" s="553" t="s">
        <v>136</v>
      </c>
      <c r="C21" s="553"/>
      <c r="D21" s="553"/>
    </row>
    <row r="22" spans="1:13" ht="26.25" customHeight="1">
      <c r="B22" s="21"/>
      <c r="C22" s="21"/>
      <c r="D22" s="21"/>
    </row>
    <row r="23" spans="1:13" s="22" customFormat="1" ht="18" customHeight="1">
      <c r="A23" s="1"/>
      <c r="B23" s="47" t="s">
        <v>13</v>
      </c>
      <c r="C23"/>
      <c r="D23" s="47" t="s">
        <v>167</v>
      </c>
      <c r="E23" s="43"/>
    </row>
    <row r="24" spans="1:13" s="22" customFormat="1" ht="23.25" customHeight="1">
      <c r="A24" s="1"/>
      <c r="B24" s="71">
        <f>'2 Specifikation'!B14</f>
        <v>0</v>
      </c>
      <c r="C24"/>
      <c r="D24" s="48"/>
    </row>
    <row r="25" spans="1:13" s="22" customFormat="1" ht="12.75" customHeight="1">
      <c r="A25" s="1"/>
      <c r="B25" s="49" t="s">
        <v>55</v>
      </c>
      <c r="C25"/>
      <c r="D25" s="49" t="s">
        <v>55</v>
      </c>
    </row>
    <row r="26" spans="1:13" s="22" customFormat="1" ht="18" customHeight="1">
      <c r="A26" s="1"/>
      <c r="B26" s="72">
        <f>'2 Specifikation'!H14</f>
        <v>0</v>
      </c>
      <c r="C26"/>
      <c r="D26" s="50"/>
    </row>
    <row r="27" spans="1:13" s="22" customFormat="1" ht="44.25" customHeight="1">
      <c r="A27" s="1"/>
      <c r="B27" s="23"/>
      <c r="C27"/>
      <c r="D27"/>
    </row>
    <row r="28" spans="1:13" s="22" customFormat="1">
      <c r="B28" s="51" t="s">
        <v>12</v>
      </c>
      <c r="D28" s="51" t="s">
        <v>12</v>
      </c>
    </row>
    <row r="29" spans="1:13" s="22" customFormat="1" ht="28.5" customHeight="1">
      <c r="B29" s="52"/>
      <c r="D29" s="53"/>
    </row>
    <row r="30" spans="1:13" ht="16.5" customHeight="1">
      <c r="A30" s="22"/>
      <c r="B30" s="22"/>
      <c r="C30" s="22"/>
      <c r="D30" s="22"/>
    </row>
    <row r="31" spans="1:13" ht="25.5">
      <c r="A31" s="22"/>
      <c r="B31" s="54" t="s">
        <v>137</v>
      </c>
      <c r="C31" s="22"/>
      <c r="D31" s="54" t="s">
        <v>138</v>
      </c>
    </row>
    <row r="32" spans="1:13">
      <c r="A32" s="22"/>
      <c r="B32" s="55"/>
      <c r="C32" s="22"/>
      <c r="D32" s="56"/>
    </row>
    <row r="33" spans="1:4">
      <c r="A33" s="22"/>
      <c r="B33" s="57"/>
      <c r="C33" s="22"/>
      <c r="D33" s="58"/>
    </row>
    <row r="34" spans="1:4">
      <c r="A34" s="21"/>
      <c r="B34" s="21"/>
      <c r="C34" s="21"/>
      <c r="D34" s="22"/>
    </row>
    <row r="35" spans="1:4" ht="15.75" customHeight="1">
      <c r="B35" s="47" t="s">
        <v>139</v>
      </c>
      <c r="C35" s="47"/>
      <c r="D35" s="47"/>
    </row>
    <row r="36" spans="1:4">
      <c r="B36" s="554"/>
      <c r="C36" s="555"/>
      <c r="D36" s="556"/>
    </row>
    <row r="37" spans="1:4">
      <c r="B37" s="554"/>
      <c r="C37" s="555"/>
      <c r="D37" s="556"/>
    </row>
    <row r="38" spans="1:4">
      <c r="B38" s="554"/>
      <c r="C38" s="555"/>
      <c r="D38" s="556"/>
    </row>
    <row r="39" spans="1:4">
      <c r="B39" s="554"/>
      <c r="C39" s="555"/>
      <c r="D39" s="556"/>
    </row>
    <row r="40" spans="1:4">
      <c r="B40" s="554"/>
      <c r="C40" s="555"/>
      <c r="D40" s="556"/>
    </row>
  </sheetData>
  <sheetProtection algorithmName="SHA-512" hashValue="eEE+dKc6gtIS0rLTb8GyalU1KFWF1s/HuPgYvLjDUItykynFPDjez8yxopnzGXL+139ECRSExgEp2wgVj5PI2A==" saltValue="WHcf3PBfqMBwGENQs7Qc4g==" spinCount="100000" sheet="1" formatRows="0"/>
  <mergeCells count="12">
    <mergeCell ref="B16:D16"/>
    <mergeCell ref="B17:D18"/>
    <mergeCell ref="B4:D4"/>
    <mergeCell ref="B6:D6"/>
    <mergeCell ref="B14:D14"/>
    <mergeCell ref="B9:D9"/>
    <mergeCell ref="B21:D21"/>
    <mergeCell ref="B40:D40"/>
    <mergeCell ref="B37:D37"/>
    <mergeCell ref="B38:D38"/>
    <mergeCell ref="B39:D39"/>
    <mergeCell ref="B36:D36"/>
  </mergeCells>
  <phoneticPr fontId="35" type="noConversion"/>
  <pageMargins left="0.74803149606299213" right="0.74803149606299213" top="0.39370078740157483" bottom="0.98425196850393704" header="0.51181102362204722" footer="0.51181102362204722"/>
  <pageSetup paperSize="9" scale="85" fitToHeight="0" orientation="portrait"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H32"/>
  <sheetViews>
    <sheetView showGridLines="0" topLeftCell="A19" workbookViewId="0"/>
  </sheetViews>
  <sheetFormatPr defaultColWidth="9.140625" defaultRowHeight="12.75"/>
  <cols>
    <col min="1" max="1" width="68" style="1" customWidth="1"/>
    <col min="2" max="2" width="15.7109375" style="1" bestFit="1" customWidth="1"/>
    <col min="3" max="3" width="12.42578125" style="1" customWidth="1"/>
    <col min="4" max="4" width="9.140625" style="1"/>
    <col min="5" max="5" width="15" style="1" bestFit="1" customWidth="1"/>
    <col min="6" max="6" width="9.140625" style="1"/>
    <col min="7" max="7" width="10.7109375" style="1" bestFit="1" customWidth="1"/>
    <col min="8" max="16384" width="9.140625" style="1"/>
  </cols>
  <sheetData>
    <row r="1" spans="1:8" ht="14.25">
      <c r="A1" s="40" t="s">
        <v>111</v>
      </c>
    </row>
    <row r="2" spans="1:8">
      <c r="A2" s="7" t="s">
        <v>112</v>
      </c>
    </row>
    <row r="3" spans="1:8">
      <c r="A3" s="7" t="s">
        <v>114</v>
      </c>
    </row>
    <row r="4" spans="1:8">
      <c r="A4" s="7"/>
      <c r="B4" s="1">
        <v>2</v>
      </c>
    </row>
    <row r="5" spans="1:8">
      <c r="B5" s="1" t="str">
        <f>IF(B4&gt;1,"Tbl_Fordonsklass2","Tbl_Fordonsklass")</f>
        <v>Tbl_Fordonsklass2</v>
      </c>
    </row>
    <row r="7" spans="1:8">
      <c r="A7" s="6" t="s">
        <v>130</v>
      </c>
      <c r="D7" s="1" t="s">
        <v>60</v>
      </c>
      <c r="G7" s="6" t="s">
        <v>76</v>
      </c>
    </row>
    <row r="8" spans="1:8">
      <c r="A8" s="7" t="s">
        <v>103</v>
      </c>
      <c r="B8" s="36">
        <v>0</v>
      </c>
      <c r="D8" s="1" t="s">
        <v>61</v>
      </c>
      <c r="G8" s="24" t="s">
        <v>44</v>
      </c>
      <c r="H8" s="24">
        <v>150</v>
      </c>
    </row>
    <row r="9" spans="1:8">
      <c r="A9" s="7" t="s">
        <v>104</v>
      </c>
      <c r="B9" s="36">
        <v>1201</v>
      </c>
      <c r="D9" s="1" t="s">
        <v>62</v>
      </c>
      <c r="G9" s="24" t="s">
        <v>35</v>
      </c>
      <c r="H9" s="24">
        <v>150</v>
      </c>
    </row>
    <row r="10" spans="1:8">
      <c r="A10" s="7" t="s">
        <v>105</v>
      </c>
      <c r="B10" s="36">
        <v>1451</v>
      </c>
      <c r="D10" s="1" t="s">
        <v>63</v>
      </c>
      <c r="E10" s="87" t="s">
        <v>57</v>
      </c>
      <c r="G10" s="24" t="s">
        <v>34</v>
      </c>
      <c r="H10" s="24">
        <v>150</v>
      </c>
    </row>
    <row r="11" spans="1:8">
      <c r="A11" s="7" t="s">
        <v>106</v>
      </c>
      <c r="B11" s="36">
        <v>1601</v>
      </c>
      <c r="E11" s="31"/>
      <c r="G11" s="24" t="s">
        <v>33</v>
      </c>
      <c r="H11" s="24">
        <v>95</v>
      </c>
    </row>
    <row r="12" spans="1:8">
      <c r="A12" s="7" t="s">
        <v>57</v>
      </c>
      <c r="B12" s="36"/>
      <c r="G12" s="24" t="s">
        <v>32</v>
      </c>
      <c r="H12" s="24">
        <v>95</v>
      </c>
    </row>
    <row r="13" spans="1:8">
      <c r="A13" s="7" t="s">
        <v>57</v>
      </c>
      <c r="B13" s="36"/>
    </row>
    <row r="14" spans="1:8">
      <c r="A14" s="7" t="s">
        <v>57</v>
      </c>
      <c r="B14" s="36"/>
      <c r="G14" s="1" t="s">
        <v>129</v>
      </c>
      <c r="H14" s="35">
        <v>1</v>
      </c>
    </row>
    <row r="15" spans="1:8">
      <c r="A15" s="7" t="s">
        <v>57</v>
      </c>
      <c r="B15" s="36"/>
    </row>
    <row r="17" spans="1:7">
      <c r="B17" s="1" t="e">
        <f>MATCH(Input43,Admin!A8:A15,0)</f>
        <v>#REF!</v>
      </c>
    </row>
    <row r="18" spans="1:7">
      <c r="B18" s="1" t="e">
        <f>MATCH('2 Specifikation'!#REF!,Admin!B8:B11,1)</f>
        <v>#REF!</v>
      </c>
      <c r="D18" s="13"/>
    </row>
    <row r="19" spans="1:7">
      <c r="B19" s="1" t="e">
        <f>IF(B17&lt;=4,IF(B17=B18,TRUE,FALSE),TRUE)</f>
        <v>#REF!</v>
      </c>
    </row>
    <row r="20" spans="1:7">
      <c r="B20" s="1" t="e">
        <f>IF(ViktKontroll,"Ja","Nej")</f>
        <v>#REF!</v>
      </c>
    </row>
    <row r="22" spans="1:7" ht="14.25">
      <c r="F22" s="39" t="s">
        <v>103</v>
      </c>
    </row>
    <row r="23" spans="1:7" ht="14.25">
      <c r="F23" s="39" t="s">
        <v>104</v>
      </c>
    </row>
    <row r="24" spans="1:7" ht="14.25">
      <c r="A24" s="6" t="s">
        <v>131</v>
      </c>
      <c r="F24" s="39" t="s">
        <v>105</v>
      </c>
    </row>
    <row r="25" spans="1:7" ht="14.25">
      <c r="A25" s="7" t="s">
        <v>107</v>
      </c>
      <c r="F25" s="39" t="s">
        <v>106</v>
      </c>
    </row>
    <row r="26" spans="1:7">
      <c r="A26" s="7" t="s">
        <v>108</v>
      </c>
      <c r="F26" s="1" t="s">
        <v>107</v>
      </c>
    </row>
    <row r="27" spans="1:7">
      <c r="A27" s="7" t="s">
        <v>109</v>
      </c>
      <c r="F27" s="1" t="s">
        <v>108</v>
      </c>
    </row>
    <row r="28" spans="1:7">
      <c r="A28" s="7" t="s">
        <v>110</v>
      </c>
      <c r="F28" s="1" t="s">
        <v>109</v>
      </c>
    </row>
    <row r="29" spans="1:7">
      <c r="F29" s="1" t="s">
        <v>110</v>
      </c>
    </row>
    <row r="30" spans="1:7" ht="14.25">
      <c r="G30" s="39" t="s">
        <v>112</v>
      </c>
    </row>
    <row r="31" spans="1:7" ht="14.25">
      <c r="G31" s="39" t="s">
        <v>113</v>
      </c>
    </row>
    <row r="32" spans="1:7" ht="14.25">
      <c r="G32" s="39" t="s">
        <v>114</v>
      </c>
    </row>
  </sheetData>
  <phoneticPr fontId="35" type="noConversion"/>
  <conditionalFormatting sqref="H14">
    <cfRule type="expression" dxfId="0" priority="1" stopIfTrue="1">
      <formula>RestType=2</formula>
    </cfRule>
  </conditionalFormatting>
  <pageMargins left="0.7" right="0.7" top="0.75" bottom="0.75" header="0.3" footer="0.3"/>
  <pageSetup paperSize="9"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E9"/>
  <sheetViews>
    <sheetView workbookViewId="0"/>
  </sheetViews>
  <sheetFormatPr defaultRowHeight="12.75"/>
  <cols>
    <col min="1" max="1" width="10.42578125" bestFit="1" customWidth="1"/>
    <col min="2" max="2" width="12.42578125" customWidth="1"/>
    <col min="3" max="3" width="12.28515625" bestFit="1" customWidth="1"/>
  </cols>
  <sheetData>
    <row r="1" spans="1:5">
      <c r="A1" s="76" t="s">
        <v>203</v>
      </c>
      <c r="B1" s="76" t="b">
        <v>0</v>
      </c>
      <c r="C1" s="76"/>
    </row>
    <row r="2" spans="1:5">
      <c r="A2" s="77" t="s">
        <v>60</v>
      </c>
      <c r="B2" s="13" t="s">
        <v>204</v>
      </c>
      <c r="C2" s="13"/>
      <c r="D2" s="76">
        <v>2</v>
      </c>
      <c r="E2" s="85" t="str">
        <f>INDEX(E3:E5,D2)</f>
        <v>Avroppsblanketten är nu upplåst, klicka här för att låsa avropsblanketten.</v>
      </c>
    </row>
    <row r="3" spans="1:5">
      <c r="A3" s="77" t="s">
        <v>61</v>
      </c>
      <c r="B3" s="78" t="s">
        <v>204</v>
      </c>
      <c r="C3" s="13"/>
      <c r="D3" s="76"/>
      <c r="E3" s="13" t="s">
        <v>211</v>
      </c>
    </row>
    <row r="4" spans="1:5">
      <c r="A4" s="77" t="s">
        <v>62</v>
      </c>
      <c r="B4" s="79" t="s">
        <v>204</v>
      </c>
      <c r="C4" s="13" t="s">
        <v>205</v>
      </c>
      <c r="D4" s="76"/>
      <c r="E4" s="85" t="s">
        <v>212</v>
      </c>
    </row>
    <row r="5" spans="1:5">
      <c r="A5" s="77" t="s">
        <v>63</v>
      </c>
      <c r="B5" s="80" t="s">
        <v>57</v>
      </c>
      <c r="C5" s="13" t="s">
        <v>206</v>
      </c>
      <c r="D5" s="76"/>
      <c r="E5" s="85" t="s">
        <v>213</v>
      </c>
    </row>
    <row r="6" spans="1:5">
      <c r="A6" s="77"/>
      <c r="B6" s="81"/>
      <c r="C6" s="13" t="s">
        <v>207</v>
      </c>
      <c r="D6" s="76"/>
      <c r="E6" s="76"/>
    </row>
    <row r="7" spans="1:5">
      <c r="A7" s="77"/>
      <c r="B7" s="82"/>
      <c r="C7" s="13" t="s">
        <v>208</v>
      </c>
      <c r="D7" s="76"/>
      <c r="E7" s="76" t="s">
        <v>214</v>
      </c>
    </row>
    <row r="8" spans="1:5">
      <c r="A8" s="77"/>
      <c r="B8" s="83"/>
      <c r="C8" s="13" t="s">
        <v>209</v>
      </c>
      <c r="D8" s="76"/>
      <c r="E8" s="76">
        <v>2</v>
      </c>
    </row>
    <row r="9" spans="1:5">
      <c r="A9" s="77"/>
      <c r="B9" s="84"/>
      <c r="C9" s="13" t="s">
        <v>210</v>
      </c>
      <c r="D9" s="76"/>
      <c r="E9" s="76"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79</vt:i4>
      </vt:variant>
    </vt:vector>
  </HeadingPairs>
  <TitlesOfParts>
    <vt:vector size="85" baseType="lpstr">
      <vt:lpstr>1 Försättssida</vt:lpstr>
      <vt:lpstr>2 Specifikation</vt:lpstr>
      <vt:lpstr>3 Detaljerad kravspec. </vt:lpstr>
      <vt:lpstr>4 Avtalstecknande</vt:lpstr>
      <vt:lpstr>Admin</vt:lpstr>
      <vt:lpstr>SysAdmin</vt:lpstr>
      <vt:lpstr>Admin!_Toc429684918</vt:lpstr>
      <vt:lpstr>ButtonStatus</vt:lpstr>
      <vt:lpstr>ButtonText</vt:lpstr>
      <vt:lpstr>FKNo</vt:lpstr>
      <vt:lpstr>Input18</vt:lpstr>
      <vt:lpstr>Input19</vt:lpstr>
      <vt:lpstr>Input33</vt:lpstr>
      <vt:lpstr>Input34</vt:lpstr>
      <vt:lpstr>Input35</vt:lpstr>
      <vt:lpstr>Input36</vt:lpstr>
      <vt:lpstr>Input37</vt:lpstr>
      <vt:lpstr>Input38</vt:lpstr>
      <vt:lpstr>Input39</vt:lpstr>
      <vt:lpstr>Input40</vt:lpstr>
      <vt:lpstr>Input42</vt:lpstr>
      <vt:lpstr>Input45</vt:lpstr>
      <vt:lpstr>Input46</vt:lpstr>
      <vt:lpstr>Input47</vt:lpstr>
      <vt:lpstr>Input48</vt:lpstr>
      <vt:lpstr>Input49</vt:lpstr>
      <vt:lpstr>Input50</vt:lpstr>
      <vt:lpstr>Input51</vt:lpstr>
      <vt:lpstr>Input54</vt:lpstr>
      <vt:lpstr>Input55</vt:lpstr>
      <vt:lpstr>Input56</vt:lpstr>
      <vt:lpstr>Input57</vt:lpstr>
      <vt:lpstr>Input58</vt:lpstr>
      <vt:lpstr>Input59</vt:lpstr>
      <vt:lpstr>Input60</vt:lpstr>
      <vt:lpstr>Input61</vt:lpstr>
      <vt:lpstr>Input63</vt:lpstr>
      <vt:lpstr>Input64</vt:lpstr>
      <vt:lpstr>Input65</vt:lpstr>
      <vt:lpstr>Input67</vt:lpstr>
      <vt:lpstr>Input68</vt:lpstr>
      <vt:lpstr>Input70</vt:lpstr>
      <vt:lpstr>Input71</vt:lpstr>
      <vt:lpstr>Input72</vt:lpstr>
      <vt:lpstr>Input73</vt:lpstr>
      <vt:lpstr>Input76</vt:lpstr>
      <vt:lpstr>Input77</vt:lpstr>
      <vt:lpstr>Input80</vt:lpstr>
      <vt:lpstr>Input81</vt:lpstr>
      <vt:lpstr>Input83</vt:lpstr>
      <vt:lpstr>Input84</vt:lpstr>
      <vt:lpstr>Input87</vt:lpstr>
      <vt:lpstr>Input88</vt:lpstr>
      <vt:lpstr>Input95</vt:lpstr>
      <vt:lpstr>Input96</vt:lpstr>
      <vt:lpstr>KlkRta</vt:lpstr>
      <vt:lpstr>LarmStatus</vt:lpstr>
      <vt:lpstr>pkey</vt:lpstr>
      <vt:lpstr>RestType</vt:lpstr>
      <vt:lpstr>SelectedDelOmr</vt:lpstr>
      <vt:lpstr>Tbl_Fordonsklass</vt:lpstr>
      <vt:lpstr>Tbl_Fordonsklass2</vt:lpstr>
      <vt:lpstr>TblBilagor</vt:lpstr>
      <vt:lpstr>TblCo2GrDrivmedel</vt:lpstr>
      <vt:lpstr>TblDelområden</vt:lpstr>
      <vt:lpstr>TblDrivmedelkost</vt:lpstr>
      <vt:lpstr>TblKalkFaktorer</vt:lpstr>
      <vt:lpstr>TblSpecKomfort</vt:lpstr>
      <vt:lpstr>TblSpecMiljö</vt:lpstr>
      <vt:lpstr>TblSpecServiceGarant</vt:lpstr>
      <vt:lpstr>TblSpecSäkerhet</vt:lpstr>
      <vt:lpstr>TblStationeringsorter</vt:lpstr>
      <vt:lpstr>TblViktKontroll</vt:lpstr>
      <vt:lpstr>TillDelVal</vt:lpstr>
      <vt:lpstr>UKey</vt:lpstr>
      <vt:lpstr>'2 Specifikation'!Utskriftsområde</vt:lpstr>
      <vt:lpstr>'3 Detaljerad kravspec. '!Utskriftsområde</vt:lpstr>
      <vt:lpstr>'4 Avtalstecknande'!Utskriftsområde</vt:lpstr>
      <vt:lpstr>'4 Avtalstecknande'!Utskriftsrubriker</vt:lpstr>
      <vt:lpstr>UtvarderingsVal</vt:lpstr>
      <vt:lpstr>VerNr</vt:lpstr>
      <vt:lpstr>ViktKontroll</vt:lpstr>
      <vt:lpstr>ViktKontrollStatus</vt:lpstr>
      <vt:lpstr>Wkey</vt:lpstr>
      <vt:lpstr>YColor</vt:lpstr>
    </vt:vector>
  </TitlesOfParts>
  <Company>VHS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dc:creator>
  <cp:lastModifiedBy>Linda Sörqvist</cp:lastModifiedBy>
  <cp:lastPrinted>2015-10-21T09:40:40Z</cp:lastPrinted>
  <dcterms:created xsi:type="dcterms:W3CDTF">2008-11-24T11:40:31Z</dcterms:created>
  <dcterms:modified xsi:type="dcterms:W3CDTF">2025-10-16T07:16:54Z</dcterms:modified>
</cp:coreProperties>
</file>