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G:\4 Förvaltning\1 Ramavtalsområden\Bevakningstjänster\23.3-4138-2018\Avropsstöd\"/>
    </mc:Choice>
  </mc:AlternateContent>
  <xr:revisionPtr revIDLastSave="0" documentId="13_ncr:1_{28BDB250-CF08-4A4F-9FF1-6B2C75DD6665}" xr6:coauthVersionLast="47" xr6:coauthVersionMax="47" xr10:uidLastSave="{00000000-0000-0000-0000-000000000000}"/>
  <workbookProtection workbookAlgorithmName="SHA-512" workbookHashValue="SWFxhXaa3oyvUAmycIVbm7wHErNNsKeooit0Qp8vgiVeoxK0vOun4uR4KuT6CSx3nnfS6AXy30EpO4qChpEMNw==" workbookSaltValue="HyjnbFcWUWP2nIXauoOFQw==" workbookSpinCount="100000" lockStructure="1"/>
  <bookViews>
    <workbookView xWindow="-110" yWindow="-110" windowWidth="19420" windowHeight="10420" firstSheet="1" activeTab="1" xr2:uid="{00000000-000D-0000-FFFF-FFFF00000000}"/>
  </bookViews>
  <sheets>
    <sheet name="Blad1" sheetId="1" state="hidden" r:id="rId1"/>
    <sheet name="Blad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" i="2" l="1"/>
  <c r="Q151" i="1"/>
  <c r="L151" i="1" l="1"/>
  <c r="L175" i="1"/>
  <c r="L261" i="1" l="1"/>
  <c r="S265" i="1" l="1"/>
  <c r="D43" i="1" l="1"/>
  <c r="D19" i="1"/>
  <c r="C43" i="1"/>
  <c r="F24" i="2" l="1"/>
  <c r="E50" i="2"/>
  <c r="K247" i="1" l="1"/>
  <c r="J247" i="1"/>
  <c r="R235" i="1"/>
  <c r="N235" i="1"/>
  <c r="J235" i="1"/>
  <c r="I235" i="1"/>
  <c r="J187" i="1"/>
  <c r="K175" i="1"/>
  <c r="K163" i="1"/>
  <c r="K151" i="1"/>
  <c r="J151" i="1"/>
  <c r="P139" i="1"/>
  <c r="H139" i="1"/>
  <c r="O127" i="1"/>
  <c r="I115" i="1"/>
  <c r="I103" i="1"/>
  <c r="I91" i="1"/>
  <c r="N67" i="1"/>
  <c r="J67" i="1"/>
  <c r="I67" i="1"/>
  <c r="J31" i="1"/>
  <c r="I19" i="1"/>
  <c r="H19" i="1"/>
  <c r="H43" i="1"/>
  <c r="H55" i="1"/>
  <c r="H67" i="1"/>
  <c r="H91" i="1"/>
  <c r="H163" i="1"/>
  <c r="H175" i="1"/>
  <c r="H187" i="1"/>
  <c r="H235" i="1"/>
  <c r="H259" i="1"/>
  <c r="H247" i="1"/>
  <c r="F247" i="1"/>
  <c r="G223" i="1"/>
  <c r="G211" i="1"/>
  <c r="G187" i="1"/>
  <c r="G175" i="1"/>
  <c r="G67" i="1"/>
  <c r="G163" i="1"/>
  <c r="K261" i="1" l="1"/>
  <c r="I139" i="1"/>
  <c r="M151" i="1"/>
  <c r="M31" i="1"/>
  <c r="I261" i="1" l="1"/>
  <c r="E261" i="1"/>
  <c r="C19" i="1"/>
  <c r="A21" i="1"/>
  <c r="A33" i="1"/>
  <c r="A45" i="1"/>
  <c r="A57" i="1"/>
  <c r="A69" i="1"/>
  <c r="A81" i="1"/>
  <c r="A93" i="1"/>
  <c r="A105" i="1"/>
  <c r="A117" i="1"/>
  <c r="A129" i="1"/>
  <c r="A141" i="1"/>
  <c r="A153" i="1"/>
  <c r="A165" i="1"/>
  <c r="A177" i="1"/>
  <c r="A189" i="1"/>
  <c r="A201" i="1"/>
  <c r="A213" i="1"/>
  <c r="A225" i="1"/>
  <c r="A237" i="1"/>
  <c r="A249" i="1"/>
  <c r="A9" i="1"/>
  <c r="R264" i="1" l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R261" i="1" l="1"/>
  <c r="Q261" i="1"/>
  <c r="Q265" i="1" s="1"/>
  <c r="O261" i="1"/>
  <c r="F67" i="1"/>
  <c r="G235" i="1"/>
  <c r="G151" i="1"/>
  <c r="G139" i="1"/>
  <c r="F235" i="1"/>
  <c r="F223" i="1"/>
  <c r="F187" i="1"/>
  <c r="F175" i="1"/>
  <c r="F163" i="1"/>
  <c r="F151" i="1"/>
  <c r="F139" i="1"/>
  <c r="D259" i="1"/>
  <c r="D247" i="1"/>
  <c r="D235" i="1"/>
  <c r="D223" i="1"/>
  <c r="D211" i="1"/>
  <c r="D199" i="1"/>
  <c r="D187" i="1"/>
  <c r="D175" i="1"/>
  <c r="D163" i="1"/>
  <c r="D151" i="1"/>
  <c r="D139" i="1"/>
  <c r="D127" i="1"/>
  <c r="D115" i="1"/>
  <c r="D103" i="1"/>
  <c r="D91" i="1"/>
  <c r="D79" i="1"/>
  <c r="D67" i="1"/>
  <c r="C259" i="1"/>
  <c r="C247" i="1"/>
  <c r="C235" i="1"/>
  <c r="C223" i="1"/>
  <c r="C211" i="1"/>
  <c r="C199" i="1"/>
  <c r="C187" i="1"/>
  <c r="C175" i="1"/>
  <c r="C163" i="1"/>
  <c r="C151" i="1"/>
  <c r="C139" i="1"/>
  <c r="C127" i="1"/>
  <c r="C115" i="1"/>
  <c r="C103" i="1"/>
  <c r="C91" i="1"/>
  <c r="C79" i="1"/>
  <c r="C67" i="1"/>
  <c r="C55" i="1"/>
  <c r="D55" i="1"/>
  <c r="D31" i="1"/>
  <c r="C31" i="1"/>
  <c r="F261" i="1" l="1"/>
  <c r="F265" i="1" s="1"/>
  <c r="N261" i="1"/>
  <c r="N263" i="1" s="1"/>
  <c r="L265" i="1"/>
  <c r="M261" i="1"/>
  <c r="M265" i="1" s="1"/>
  <c r="J261" i="1"/>
  <c r="J265" i="1" s="1"/>
  <c r="H261" i="1"/>
  <c r="H265" i="1" s="1"/>
  <c r="I265" i="1"/>
  <c r="P261" i="1"/>
  <c r="P265" i="1" s="1"/>
  <c r="G261" i="1"/>
  <c r="G265" i="1" s="1"/>
  <c r="E265" i="1"/>
  <c r="D261" i="1"/>
  <c r="C261" i="1"/>
  <c r="C265" i="1" s="1"/>
  <c r="O265" i="1"/>
  <c r="R265" i="1"/>
  <c r="K265" i="1"/>
  <c r="O263" i="1"/>
  <c r="R263" i="1"/>
  <c r="N265" i="1" l="1"/>
  <c r="P263" i="1"/>
  <c r="Q263" i="1"/>
  <c r="D265" i="1"/>
  <c r="E263" i="1"/>
  <c r="C264" i="1"/>
  <c r="C263" i="1"/>
  <c r="K263" i="1"/>
  <c r="M263" i="1"/>
  <c r="F263" i="1"/>
  <c r="G263" i="1"/>
  <c r="L263" i="1"/>
  <c r="J263" i="1"/>
  <c r="I263" i="1"/>
  <c r="D263" i="1"/>
  <c r="H263" i="1"/>
  <c r="R267" i="1" l="1"/>
  <c r="S267" i="1"/>
  <c r="K267" i="1"/>
  <c r="L267" i="1"/>
  <c r="Q267" i="1"/>
  <c r="F267" i="1"/>
  <c r="D267" i="1"/>
  <c r="P267" i="1"/>
  <c r="O267" i="1"/>
  <c r="N267" i="1"/>
  <c r="I267" i="1"/>
  <c r="G267" i="1"/>
  <c r="J267" i="1"/>
  <c r="M267" i="1"/>
  <c r="H267" i="1"/>
  <c r="C267" i="1"/>
  <c r="E267" i="1"/>
  <c r="D272" i="1" l="1"/>
  <c r="D287" i="1"/>
  <c r="D279" i="1"/>
  <c r="C287" i="1"/>
  <c r="C278" i="1"/>
  <c r="C286" i="1"/>
  <c r="D285" i="1"/>
  <c r="D277" i="1"/>
  <c r="C285" i="1"/>
  <c r="C276" i="1"/>
  <c r="C275" i="1"/>
  <c r="D275" i="1"/>
  <c r="C274" i="1"/>
  <c r="D274" i="1"/>
  <c r="C273" i="1"/>
  <c r="D280" i="1"/>
  <c r="C280" i="1"/>
  <c r="D286" i="1"/>
  <c r="D284" i="1"/>
  <c r="D276" i="1"/>
  <c r="C284" i="1"/>
  <c r="C283" i="1"/>
  <c r="D282" i="1"/>
  <c r="C282" i="1"/>
  <c r="C279" i="1"/>
  <c r="D278" i="1"/>
  <c r="D283" i="1"/>
  <c r="C277" i="1"/>
  <c r="D281" i="1"/>
  <c r="D273" i="1"/>
  <c r="C281" i="1"/>
  <c r="C272" i="1"/>
  <c r="C1" i="1"/>
  <c r="F15" i="2"/>
  <c r="F19" i="2" l="1"/>
  <c r="F25" i="2" s="1"/>
  <c r="E51" i="2"/>
  <c r="H16" i="2" l="1"/>
  <c r="I15" i="2"/>
  <c r="I16" i="2"/>
  <c r="I24" i="2"/>
  <c r="I25" i="2"/>
  <c r="I22" i="2"/>
  <c r="I23" i="2"/>
  <c r="I20" i="2"/>
  <c r="I21" i="2"/>
  <c r="I18" i="2"/>
  <c r="I19" i="2"/>
  <c r="I10" i="2"/>
  <c r="I17" i="2"/>
  <c r="I12" i="2"/>
  <c r="I11" i="2"/>
  <c r="I14" i="2"/>
  <c r="I13" i="2"/>
  <c r="H10" i="2"/>
  <c r="H11" i="2"/>
  <c r="B25" i="2"/>
  <c r="B21" i="2"/>
  <c r="B8" i="2"/>
  <c r="B16" i="2"/>
  <c r="H23" i="2"/>
  <c r="H19" i="2"/>
  <c r="H15" i="2"/>
  <c r="H22" i="2"/>
  <c r="H18" i="2"/>
  <c r="H14" i="2"/>
  <c r="H25" i="2"/>
  <c r="H21" i="2"/>
  <c r="H17" i="2"/>
  <c r="H13" i="2"/>
  <c r="H24" i="2"/>
  <c r="H20" i="2"/>
  <c r="H12" i="2"/>
  <c r="D19" i="2"/>
  <c r="D17" i="2"/>
  <c r="D18" i="2"/>
  <c r="D23" i="2"/>
  <c r="D11" i="2"/>
  <c r="D10" i="2"/>
  <c r="D24" i="2"/>
  <c r="D15" i="2"/>
  <c r="D14" i="2"/>
  <c r="D22" i="2"/>
  <c r="D12" i="2"/>
  <c r="D13" i="2"/>
</calcChain>
</file>

<file path=xl/sharedStrings.xml><?xml version="1.0" encoding="utf-8"?>
<sst xmlns="http://schemas.openxmlformats.org/spreadsheetml/2006/main" count="1405" uniqueCount="96">
  <si>
    <t>Blekinge</t>
  </si>
  <si>
    <t>Dalarna</t>
  </si>
  <si>
    <t>Gotland</t>
  </si>
  <si>
    <t>Gävleborg</t>
  </si>
  <si>
    <t>Halland</t>
  </si>
  <si>
    <t>AVARN</t>
  </si>
  <si>
    <t>Securitas</t>
  </si>
  <si>
    <t>Bev.gruppen</t>
  </si>
  <si>
    <t>Securus</t>
  </si>
  <si>
    <t xml:space="preserve">Nokas </t>
  </si>
  <si>
    <t>Jämtland</t>
  </si>
  <si>
    <t>Jönköping</t>
  </si>
  <si>
    <t>Kalmar</t>
  </si>
  <si>
    <t>Kronoberg</t>
  </si>
  <si>
    <t>Norrbotten</t>
  </si>
  <si>
    <t>Skåne</t>
  </si>
  <si>
    <t>Stockholm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</si>
  <si>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</si>
  <si>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</si>
  <si>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</si>
  <si>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</si>
  <si>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</si>
  <si>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</si>
  <si>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</si>
  <si>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</si>
  <si>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Q Security</t>
  </si>
  <si>
    <t>Rapid</t>
  </si>
  <si>
    <t>CPG</t>
  </si>
  <si>
    <t>Tempest</t>
  </si>
  <si>
    <t>Väktarskolan</t>
  </si>
  <si>
    <t>Cubsec</t>
  </si>
  <si>
    <t>GdR</t>
  </si>
  <si>
    <t>Ramavtal för bevakningstjänster och larmcentraltjänster 23.3-4138-18</t>
  </si>
  <si>
    <t>Södermanland</t>
  </si>
  <si>
    <t>Skyddsvakt</t>
  </si>
  <si>
    <t>Personskydd</t>
  </si>
  <si>
    <t>Rådgivning</t>
  </si>
  <si>
    <t>Säk.utbildn.</t>
  </si>
  <si>
    <t>Larmcentral</t>
  </si>
  <si>
    <t>Fjärrtjänster</t>
  </si>
  <si>
    <t>Aut. brandlarm</t>
  </si>
  <si>
    <t>Obl. tjänster</t>
  </si>
  <si>
    <t>Mobila larm</t>
  </si>
  <si>
    <t>e-postadresser</t>
  </si>
  <si>
    <t>forfragan@securitas.se</t>
  </si>
  <si>
    <t>avrop@nokas.com</t>
  </si>
  <si>
    <t>info@bevakningsgruppen.se</t>
  </si>
  <si>
    <t>avrop@securus.se</t>
  </si>
  <si>
    <t>forsaljning@tempest.se</t>
  </si>
  <si>
    <t>anbud@cubsec.se</t>
  </si>
  <si>
    <t>ramavtal@qsecurity.se</t>
  </si>
  <si>
    <t>sales@rapidsakerhet.se</t>
  </si>
  <si>
    <t>kundservice@cpgbevakning.se</t>
  </si>
  <si>
    <t>Obl. Tjänster</t>
  </si>
  <si>
    <t>Commuter</t>
  </si>
  <si>
    <t>Säk.tjänst Väst</t>
  </si>
  <si>
    <t>info@vaktarskolan.se</t>
  </si>
  <si>
    <t>info@gdr.se</t>
  </si>
  <si>
    <t>avrop@commutersecurity.se</t>
  </si>
  <si>
    <t>info@saktjanst.se</t>
  </si>
  <si>
    <t>E-postadresser hittar du i tabellen till höger. Kopiera in de aktuella adresserna i ett tomt e-postmeddelande. Bifoga avropsförfrågan.</t>
  </si>
  <si>
    <r>
      <t xml:space="preserve">Om avropet avser ett (1) län ska avropet riktas till de leverantörer som har ramavtal i det aktuella länet </t>
    </r>
    <r>
      <rPr>
        <b/>
        <u/>
        <sz val="10"/>
        <color theme="1"/>
        <rFont val="Franklin Gothic Book"/>
        <family val="2"/>
        <scheme val="minor"/>
      </rPr>
      <t>och</t>
    </r>
    <r>
      <rPr>
        <b/>
        <sz val="10"/>
        <color theme="1"/>
        <rFont val="Franklin Gothic Book"/>
        <family val="2"/>
        <scheme val="minor"/>
      </rPr>
      <t xml:space="preserve"> kan erbjuda </t>
    </r>
    <r>
      <rPr>
        <b/>
        <u/>
        <sz val="10"/>
        <color theme="1"/>
        <rFont val="Franklin Gothic Book"/>
        <family val="2"/>
        <scheme val="minor"/>
      </rPr>
      <t>efterfrågade tjänster</t>
    </r>
    <r>
      <rPr>
        <b/>
        <sz val="10"/>
        <color theme="1"/>
        <rFont val="Franklin Gothic Book"/>
        <family val="2"/>
        <scheme val="minor"/>
      </rPr>
      <t>.</t>
    </r>
  </si>
  <si>
    <r>
      <t xml:space="preserve">Om avropet avser </t>
    </r>
    <r>
      <rPr>
        <b/>
        <u/>
        <sz val="10"/>
        <color theme="1"/>
        <rFont val="Franklin Gothic Book"/>
        <family val="2"/>
        <scheme val="minor"/>
      </rPr>
      <t>fler än ett län</t>
    </r>
    <r>
      <rPr>
        <b/>
        <sz val="10"/>
        <color theme="1"/>
        <rFont val="Franklin Gothic Book"/>
        <family val="2"/>
        <scheme val="minor"/>
      </rPr>
      <t xml:space="preserve"> ska avropet riktas till de leverantörer som har ramavtal i </t>
    </r>
    <r>
      <rPr>
        <b/>
        <u/>
        <sz val="10"/>
        <color theme="1"/>
        <rFont val="Franklin Gothic Book"/>
        <family val="2"/>
        <scheme val="minor"/>
      </rPr>
      <t>samtliga</t>
    </r>
    <r>
      <rPr>
        <b/>
        <sz val="10"/>
        <color theme="1"/>
        <rFont val="Franklin Gothic Book"/>
        <family val="2"/>
        <scheme val="minor"/>
      </rPr>
      <t xml:space="preserve"> aktuella län </t>
    </r>
    <r>
      <rPr>
        <b/>
        <u/>
        <sz val="10"/>
        <color theme="1"/>
        <rFont val="Franklin Gothic Book"/>
        <family val="2"/>
        <scheme val="minor"/>
      </rPr>
      <t>och</t>
    </r>
    <r>
      <rPr>
        <b/>
        <sz val="10"/>
        <color theme="1"/>
        <rFont val="Franklin Gothic Book"/>
        <family val="2"/>
        <scheme val="minor"/>
      </rPr>
      <t xml:space="preserve"> kan erbjuda </t>
    </r>
    <r>
      <rPr>
        <b/>
        <u/>
        <sz val="10"/>
        <color theme="1"/>
        <rFont val="Franklin Gothic Book"/>
        <family val="2"/>
        <scheme val="minor"/>
      </rPr>
      <t>efterfrågade tjänster</t>
    </r>
    <r>
      <rPr>
        <b/>
        <sz val="10"/>
        <color theme="1"/>
        <rFont val="Franklin Gothic Book"/>
        <family val="2"/>
        <scheme val="minor"/>
      </rPr>
      <t>.</t>
    </r>
  </si>
  <si>
    <r>
      <t xml:space="preserve">Vid avrop av </t>
    </r>
    <r>
      <rPr>
        <b/>
        <u/>
        <sz val="12"/>
        <color theme="1"/>
        <rFont val="Franklin Gothic Book"/>
        <family val="2"/>
        <scheme val="minor"/>
      </rPr>
      <t>enbart</t>
    </r>
    <r>
      <rPr>
        <b/>
        <sz val="12"/>
        <color theme="1"/>
        <rFont val="Franklin Gothic Book"/>
        <family val="2"/>
        <scheme val="minor"/>
      </rPr>
      <t xml:space="preserve"> bevakningstjänster </t>
    </r>
    <r>
      <rPr>
        <b/>
        <u/>
        <sz val="12"/>
        <color theme="1"/>
        <rFont val="Franklin Gothic Book"/>
        <family val="2"/>
        <scheme val="minor"/>
      </rPr>
      <t>eller</t>
    </r>
    <r>
      <rPr>
        <b/>
        <sz val="12"/>
        <color theme="1"/>
        <rFont val="Franklin Gothic Book"/>
        <family val="2"/>
        <scheme val="minor"/>
      </rPr>
      <t xml:space="preserve"> bevakningstjänster som </t>
    </r>
    <r>
      <rPr>
        <b/>
        <u/>
        <sz val="12"/>
        <color theme="1"/>
        <rFont val="Franklin Gothic Book"/>
        <family val="2"/>
        <scheme val="minor"/>
      </rPr>
      <t>inkluderar</t>
    </r>
    <r>
      <rPr>
        <b/>
        <sz val="12"/>
        <color theme="1"/>
        <rFont val="Franklin Gothic Book"/>
        <family val="2"/>
        <scheme val="minor"/>
      </rPr>
      <t xml:space="preserve"> larmcentraltjänster: </t>
    </r>
  </si>
  <si>
    <r>
      <t xml:space="preserve">Exempel: </t>
    </r>
    <r>
      <rPr>
        <i/>
        <sz val="10"/>
        <rFont val="Franklin Gothic Book"/>
        <family val="2"/>
        <scheme val="minor"/>
      </rPr>
      <t>Ett</t>
    </r>
    <r>
      <rPr>
        <b/>
        <i/>
        <sz val="10"/>
        <rFont val="Franklin Gothic Book"/>
        <family val="2"/>
        <scheme val="minor"/>
      </rPr>
      <t xml:space="preserve"> </t>
    </r>
    <r>
      <rPr>
        <i/>
        <sz val="10"/>
        <rFont val="Franklin Gothic Book"/>
        <family val="2"/>
        <scheme val="minor"/>
      </rPr>
      <t xml:space="preserve">Avrop avser förutom obligatoriska tjänster även skyddsvakt och larmcentral i Skåne, Stockholm och Västra Götaland. Då ska </t>
    </r>
    <r>
      <rPr>
        <i/>
        <u/>
        <sz val="10"/>
        <rFont val="Franklin Gothic Book"/>
        <family val="2"/>
        <scheme val="minor"/>
      </rPr>
      <t>endast</t>
    </r>
    <r>
      <rPr>
        <i/>
        <sz val="10"/>
        <rFont val="Franklin Gothic Book"/>
        <family val="2"/>
        <scheme val="minor"/>
      </rPr>
      <t xml:space="preserve"> de 5 första leverantörerna tillfrågas eftersom de har ramavtal i samtliga </t>
    </r>
    <r>
      <rPr>
        <i/>
        <u/>
        <sz val="10"/>
        <rFont val="Franklin Gothic Book"/>
        <family val="2"/>
        <scheme val="minor"/>
      </rPr>
      <t>aktuella</t>
    </r>
    <r>
      <rPr>
        <i/>
        <sz val="10"/>
        <rFont val="Franklin Gothic Book"/>
        <family val="2"/>
        <scheme val="minor"/>
      </rPr>
      <t xml:space="preserve"> län </t>
    </r>
    <r>
      <rPr>
        <i/>
        <u/>
        <sz val="10"/>
        <rFont val="Franklin Gothic Book"/>
        <family val="2"/>
        <scheme val="minor"/>
      </rPr>
      <t>och</t>
    </r>
    <r>
      <rPr>
        <i/>
        <sz val="10"/>
        <rFont val="Franklin Gothic Book"/>
        <family val="2"/>
        <scheme val="minor"/>
      </rPr>
      <t xml:space="preserve"> kan offerera de </t>
    </r>
    <r>
      <rPr>
        <i/>
        <u/>
        <sz val="10"/>
        <rFont val="Franklin Gothic Book"/>
        <family val="2"/>
        <scheme val="minor"/>
      </rPr>
      <t>efterfrågade</t>
    </r>
    <r>
      <rPr>
        <i/>
        <sz val="10"/>
        <rFont val="Franklin Gothic Book"/>
        <family val="2"/>
        <scheme val="minor"/>
      </rPr>
      <t xml:space="preserve"> tjänsterna.</t>
    </r>
  </si>
  <si>
    <t>Lista med leverantörer</t>
  </si>
  <si>
    <t xml:space="preserve"> </t>
  </si>
  <si>
    <t>Nokas</t>
  </si>
  <si>
    <r>
      <t xml:space="preserve">vid avrop av </t>
    </r>
    <r>
      <rPr>
        <b/>
        <i/>
        <u/>
        <sz val="10"/>
        <color theme="1"/>
        <rFont val="Franklin Gothic Book"/>
        <family val="2"/>
        <scheme val="minor"/>
      </rPr>
      <t>enbart</t>
    </r>
    <r>
      <rPr>
        <b/>
        <i/>
        <sz val="10"/>
        <color theme="1"/>
        <rFont val="Franklin Gothic Book"/>
        <family val="2"/>
        <scheme val="minor"/>
      </rPr>
      <t xml:space="preserve"> larmcentraltjänster:</t>
    </r>
  </si>
  <si>
    <t>SOS Alarm</t>
  </si>
  <si>
    <t>Tabell A 1</t>
  </si>
  <si>
    <t>Tabell A 2</t>
  </si>
  <si>
    <t>Tabell B</t>
  </si>
  <si>
    <t>Tabell C</t>
  </si>
  <si>
    <t>Ange aktuella län i tabell C.</t>
  </si>
  <si>
    <t>Tabell D</t>
  </si>
  <si>
    <t xml:space="preserve">Lista med de leverantörer som avropsförfrågan ska skickas till framgår av tabell D. </t>
  </si>
  <si>
    <r>
      <t>Ange vilket/vilka län som tjänsten/tjänsterna ska utföras i</t>
    </r>
    <r>
      <rPr>
        <sz val="12"/>
        <color rgb="FFFF0000"/>
        <rFont val="Franklin Gothic Book"/>
        <family val="2"/>
        <scheme val="minor"/>
      </rPr>
      <t>:</t>
    </r>
  </si>
  <si>
    <t>Kopiera e-postadresserna och klistra in i ett tomt e-postmeddelande. Bifoga din avropsförfrågan + ev. bilagor.</t>
  </si>
  <si>
    <t>Bevakningstjänster och larmcentraltjänster 23.3-4138-18</t>
  </si>
  <si>
    <t>Avropsmatris - stöd för att visa vilka leverantörer som ska tillfrågas vid avropet</t>
  </si>
  <si>
    <r>
      <t xml:space="preserve">Vid avrop av </t>
    </r>
    <r>
      <rPr>
        <u/>
        <sz val="12"/>
        <color theme="1"/>
        <rFont val="Franklin Gothic Book"/>
        <family val="2"/>
        <scheme val="minor"/>
      </rPr>
      <t>enbart</t>
    </r>
    <r>
      <rPr>
        <sz val="12"/>
        <color theme="1"/>
        <rFont val="Franklin Gothic Book"/>
        <family val="2"/>
        <scheme val="minor"/>
      </rPr>
      <t xml:space="preserve"> bevakningstjänster </t>
    </r>
    <r>
      <rPr>
        <u/>
        <sz val="12"/>
        <color theme="1"/>
        <rFont val="Franklin Gothic Book"/>
        <family val="2"/>
        <scheme val="minor"/>
      </rPr>
      <t>eller</t>
    </r>
    <r>
      <rPr>
        <sz val="12"/>
        <color theme="1"/>
        <rFont val="Franklin Gothic Book"/>
        <family val="2"/>
        <scheme val="minor"/>
      </rPr>
      <t xml:space="preserve"> bevakningstjänster </t>
    </r>
    <r>
      <rPr>
        <u/>
        <sz val="12"/>
        <color theme="1"/>
        <rFont val="Franklin Gothic Book"/>
        <family val="2"/>
        <scheme val="minor"/>
      </rPr>
      <t>i kombination med</t>
    </r>
    <r>
      <rPr>
        <sz val="12"/>
        <color theme="1"/>
        <rFont val="Franklin Gothic Book"/>
        <family val="2"/>
        <scheme val="minor"/>
      </rPr>
      <t xml:space="preserve"> larmcentraltjänster: </t>
    </r>
    <r>
      <rPr>
        <sz val="12"/>
        <rFont val="Franklin Gothic Book"/>
        <family val="2"/>
        <scheme val="minor"/>
      </rPr>
      <t>bocka för aktuella tjänster i tabell A 1 alt. A 1 + A 2, (t</t>
    </r>
    <r>
      <rPr>
        <sz val="12"/>
        <color theme="1"/>
        <rFont val="Franklin Gothic Book"/>
        <family val="2"/>
        <scheme val="minor"/>
      </rPr>
      <t>abell B blir svart).</t>
    </r>
  </si>
  <si>
    <r>
      <t xml:space="preserve">Vid avrop av </t>
    </r>
    <r>
      <rPr>
        <u/>
        <sz val="12"/>
        <rFont val="Franklin Gothic Book"/>
        <family val="2"/>
        <scheme val="minor"/>
      </rPr>
      <t>enbart</t>
    </r>
    <r>
      <rPr>
        <sz val="12"/>
        <rFont val="Franklin Gothic Book"/>
        <family val="2"/>
        <scheme val="minor"/>
      </rPr>
      <t xml:space="preserve"> larmcentraltjänster: bocka för aktuella tjänster i tabell B, (tabell A1 och A2 blir svarta).</t>
    </r>
  </si>
  <si>
    <t xml:space="preserve">Med "obligatoriska tjänster" avses ronderande och stationär </t>
  </si>
  <si>
    <t>bevakning, ordningsvakter och larmutryckning. Dessa tjänster</t>
  </si>
  <si>
    <t>ska samtliga leverantörer inom anbudsområde Bevaknings-</t>
  </si>
  <si>
    <t>tjänster kunna leverera.</t>
  </si>
  <si>
    <t>Lista med de leverantörer som kan leverera tjänsterna i avropade län</t>
  </si>
  <si>
    <t>avropbevakningstjanster@kammarkollegiet.se</t>
  </si>
  <si>
    <t>Kopia  Kammarkollegiet</t>
  </si>
  <si>
    <t>saljstod@sosalarm.se</t>
  </si>
  <si>
    <t>upphandling@avarnsecurity.com</t>
  </si>
  <si>
    <t>Cequred International</t>
  </si>
  <si>
    <t>info@cequred.org</t>
  </si>
  <si>
    <t>Nordic Level</t>
  </si>
  <si>
    <t>josef.darbo@nordiclevelgroup.com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</si>
</sst>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theme="1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u/>
      <sz val="10"/>
      <color theme="1"/>
      <name val="Franklin Gothic Book"/>
      <family val="2"/>
      <scheme val="minor"/>
    </font>
    <font>
      <sz val="14"/>
      <color theme="1"/>
      <name val="Franklin Gothic Book"/>
      <family val="2"/>
      <scheme val="minor"/>
    </font>
    <font>
      <b/>
      <sz val="10"/>
      <name val="Franklin Gothic Book"/>
      <family val="2"/>
      <scheme val="minor"/>
    </font>
    <font>
      <i/>
      <sz val="10"/>
      <name val="Franklin Gothic Book"/>
      <family val="2"/>
      <scheme val="minor"/>
    </font>
    <font>
      <b/>
      <i/>
      <sz val="10"/>
      <name val="Franklin Gothic Book"/>
      <family val="2"/>
      <scheme val="minor"/>
    </font>
    <font>
      <i/>
      <u/>
      <sz val="10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b/>
      <u/>
      <sz val="12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u/>
      <sz val="10"/>
      <color theme="1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"/>
      <color theme="5" tint="0.59999389629810485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8"/>
      <color rgb="FF000000"/>
      <name val="Tahoma"/>
      <family val="2"/>
    </font>
    <font>
      <b/>
      <i/>
      <sz val="10"/>
      <color theme="1"/>
      <name val="Franklin Gothic Book"/>
      <family val="2"/>
      <scheme val="minor"/>
    </font>
    <font>
      <b/>
      <i/>
      <u/>
      <sz val="10"/>
      <color theme="1"/>
      <name val="Franklin Gothic Book"/>
      <family val="2"/>
      <scheme val="minor"/>
    </font>
    <font>
      <sz val="10"/>
      <color rgb="FFFFFFFF"/>
      <name val="Franklin Gothic Book"/>
      <family val="2"/>
      <scheme val="minor"/>
    </font>
    <font>
      <sz val="12"/>
      <color rgb="FFFF0000"/>
      <name val="Franklin Gothic Book"/>
      <family val="2"/>
      <scheme val="minor"/>
    </font>
    <font>
      <i/>
      <sz val="10"/>
      <color theme="6" tint="-0.249977111117893"/>
      <name val="Franklin Gothic Book"/>
      <family val="2"/>
      <scheme val="minor"/>
    </font>
    <font>
      <sz val="10"/>
      <color rgb="FFFFFF99"/>
      <name val="Franklin Gothic Book"/>
      <family val="2"/>
      <scheme val="minor"/>
    </font>
    <font>
      <sz val="1"/>
      <color rgb="FFFFFF00"/>
      <name val="Franklin Gothic Book"/>
      <family val="2"/>
      <scheme val="minor"/>
    </font>
    <font>
      <b/>
      <sz val="14"/>
      <color theme="1"/>
      <name val="Franklin Gothic Book"/>
      <family val="2"/>
      <scheme val="minor"/>
    </font>
    <font>
      <u/>
      <sz val="12"/>
      <color theme="1"/>
      <name val="Franklin Gothic Book"/>
      <family val="2"/>
      <scheme val="minor"/>
    </font>
    <font>
      <sz val="12"/>
      <name val="Franklin Gothic Book"/>
      <family val="2"/>
      <scheme val="minor"/>
    </font>
    <font>
      <u/>
      <sz val="12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0"/>
      <name val="Franklin Gothic Book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0" fillId="0" borderId="4" xfId="0" applyFill="1" applyBorder="1"/>
    <xf numFmtId="0" fontId="3" fillId="0" borderId="0" xfId="0" applyFont="1"/>
    <xf numFmtId="0" fontId="1" fillId="2" borderId="5" xfId="0" applyFont="1" applyFill="1" applyBorder="1"/>
    <xf numFmtId="0" fontId="1" fillId="2" borderId="1" xfId="0" applyFont="1" applyFill="1" applyBorder="1"/>
    <xf numFmtId="0" fontId="1" fillId="0" borderId="1" xfId="0" applyFont="1" applyFill="1" applyBorder="1"/>
    <xf numFmtId="0" fontId="1" fillId="3" borderId="1" xfId="0" applyFont="1" applyFill="1" applyBorder="1"/>
    <xf numFmtId="0" fontId="1" fillId="2" borderId="3" xfId="0" applyFont="1" applyFill="1" applyBorder="1"/>
    <xf numFmtId="0" fontId="0" fillId="0" borderId="1" xfId="0" applyFont="1" applyFill="1" applyBorder="1"/>
    <xf numFmtId="0" fontId="1" fillId="2" borderId="6" xfId="0" applyFont="1" applyFill="1" applyBorder="1"/>
    <xf numFmtId="0" fontId="1" fillId="3" borderId="5" xfId="0" applyFont="1" applyFill="1" applyBorder="1"/>
    <xf numFmtId="0" fontId="1" fillId="2" borderId="9" xfId="0" applyFont="1" applyFill="1" applyBorder="1"/>
    <xf numFmtId="0" fontId="1" fillId="2" borderId="2" xfId="0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0" fontId="0" fillId="0" borderId="10" xfId="0" applyFont="1" applyFill="1" applyBorder="1"/>
    <xf numFmtId="0" fontId="0" fillId="0" borderId="10" xfId="0" applyFill="1" applyBorder="1"/>
    <xf numFmtId="0" fontId="1" fillId="0" borderId="8" xfId="0" applyFont="1" applyFill="1" applyBorder="1"/>
    <xf numFmtId="0" fontId="0" fillId="0" borderId="8" xfId="0" applyFont="1" applyFill="1" applyBorder="1"/>
    <xf numFmtId="0" fontId="0" fillId="0" borderId="8" xfId="0" applyFill="1" applyBorder="1"/>
    <xf numFmtId="0" fontId="0" fillId="3" borderId="1" xfId="0" applyFont="1" applyFill="1" applyBorder="1"/>
    <xf numFmtId="0" fontId="0" fillId="3" borderId="1" xfId="0" applyFill="1" applyBorder="1"/>
    <xf numFmtId="0" fontId="0" fillId="3" borderId="5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7" xfId="0" applyFill="1" applyBorder="1"/>
    <xf numFmtId="0" fontId="0" fillId="3" borderId="4" xfId="0" applyFill="1" applyBorder="1"/>
    <xf numFmtId="0" fontId="8" fillId="0" borderId="0" xfId="0" applyFont="1"/>
    <xf numFmtId="0" fontId="0" fillId="4" borderId="0" xfId="0" applyFont="1" applyFill="1"/>
    <xf numFmtId="0" fontId="0" fillId="4" borderId="0" xfId="0" applyFill="1"/>
    <xf numFmtId="0" fontId="10" fillId="4" borderId="0" xfId="0" applyFont="1" applyFill="1"/>
    <xf numFmtId="0" fontId="1" fillId="4" borderId="0" xfId="0" applyFont="1" applyFill="1"/>
    <xf numFmtId="0" fontId="1" fillId="0" borderId="14" xfId="0" applyFont="1" applyFill="1" applyBorder="1"/>
    <xf numFmtId="0" fontId="0" fillId="0" borderId="14" xfId="0" applyFill="1" applyBorder="1"/>
    <xf numFmtId="0" fontId="0" fillId="0" borderId="8" xfId="0" applyBorder="1"/>
    <xf numFmtId="0" fontId="0" fillId="0" borderId="14" xfId="0" applyFont="1" applyFill="1" applyBorder="1"/>
    <xf numFmtId="0" fontId="0" fillId="0" borderId="14" xfId="0" applyBorder="1"/>
    <xf numFmtId="0" fontId="14" fillId="4" borderId="0" xfId="0" applyFont="1" applyFill="1"/>
    <xf numFmtId="0" fontId="12" fillId="4" borderId="0" xfId="0" applyFont="1" applyFill="1"/>
    <xf numFmtId="0" fontId="14" fillId="4" borderId="0" xfId="0" applyFont="1" applyFill="1" applyProtection="1">
      <protection locked="0"/>
    </xf>
    <xf numFmtId="0" fontId="16" fillId="0" borderId="5" xfId="0" applyFont="1" applyFill="1" applyBorder="1"/>
    <xf numFmtId="0" fontId="0" fillId="0" borderId="5" xfId="0" applyFont="1" applyFill="1" applyBorder="1"/>
    <xf numFmtId="0" fontId="0" fillId="0" borderId="5" xfId="0" applyFill="1" applyBorder="1"/>
    <xf numFmtId="0" fontId="1" fillId="5" borderId="1" xfId="0" applyFont="1" applyFill="1" applyBorder="1"/>
    <xf numFmtId="0" fontId="0" fillId="5" borderId="1" xfId="0" applyFont="1" applyFill="1" applyBorder="1"/>
    <xf numFmtId="0" fontId="0" fillId="5" borderId="1" xfId="0" applyFill="1" applyBorder="1"/>
    <xf numFmtId="0" fontId="18" fillId="4" borderId="0" xfId="0" applyFont="1" applyFill="1"/>
    <xf numFmtId="0" fontId="0" fillId="6" borderId="1" xfId="0" applyFill="1" applyBorder="1"/>
    <xf numFmtId="0" fontId="0" fillId="7" borderId="12" xfId="0" applyFill="1" applyBorder="1"/>
    <xf numFmtId="0" fontId="0" fillId="7" borderId="11" xfId="0" applyFill="1" applyBorder="1"/>
    <xf numFmtId="0" fontId="0" fillId="7" borderId="13" xfId="0" applyFill="1" applyBorder="1"/>
    <xf numFmtId="0" fontId="20" fillId="4" borderId="0" xfId="0" applyFont="1" applyFill="1"/>
    <xf numFmtId="0" fontId="21" fillId="6" borderId="1" xfId="0" applyFont="1" applyFill="1" applyBorder="1"/>
    <xf numFmtId="0" fontId="14" fillId="4" borderId="0" xfId="0" applyFont="1" applyFill="1" applyAlignment="1">
      <alignment horizontal="center" vertical="center"/>
    </xf>
    <xf numFmtId="0" fontId="22" fillId="6" borderId="1" xfId="0" applyFont="1" applyFill="1" applyBorder="1" applyAlignment="1">
      <alignment vertical="center"/>
    </xf>
    <xf numFmtId="0" fontId="13" fillId="8" borderId="1" xfId="0" applyFont="1" applyFill="1" applyBorder="1" applyAlignment="1">
      <alignment vertical="center"/>
    </xf>
    <xf numFmtId="0" fontId="13" fillId="8" borderId="1" xfId="0" applyFont="1" applyFill="1" applyBorder="1" applyAlignment="1">
      <alignment horizontal="center" vertical="center"/>
    </xf>
    <xf numFmtId="0" fontId="11" fillId="0" borderId="1" xfId="1" applyBorder="1"/>
    <xf numFmtId="0" fontId="11" fillId="0" borderId="5" xfId="1" applyBorder="1"/>
    <xf numFmtId="0" fontId="1" fillId="4" borderId="0" xfId="0" applyFont="1" applyFill="1" applyProtection="1"/>
    <xf numFmtId="0" fontId="23" fillId="0" borderId="0" xfId="0" applyFont="1" applyAlignment="1" applyProtection="1">
      <alignment vertical="center"/>
    </xf>
    <xf numFmtId="0" fontId="12" fillId="0" borderId="0" xfId="0" applyFont="1" applyProtection="1"/>
    <xf numFmtId="0" fontId="25" fillId="4" borderId="0" xfId="0" applyFont="1" applyFill="1" applyProtection="1"/>
    <xf numFmtId="0" fontId="27" fillId="4" borderId="0" xfId="0" applyFont="1" applyFill="1" applyProtection="1"/>
    <xf numFmtId="0" fontId="25" fillId="4" borderId="0" xfId="0" applyFont="1" applyFill="1"/>
    <xf numFmtId="0" fontId="27" fillId="4" borderId="0" xfId="0" applyFont="1" applyFill="1" applyAlignment="1">
      <alignment horizontal="center"/>
    </xf>
    <xf numFmtId="0" fontId="14" fillId="0" borderId="0" xfId="0" applyFont="1"/>
    <xf numFmtId="0" fontId="1" fillId="9" borderId="1" xfId="0" applyFont="1" applyFill="1" applyBorder="1"/>
    <xf numFmtId="0" fontId="0" fillId="9" borderId="1" xfId="0" applyFont="1" applyFill="1" applyBorder="1"/>
    <xf numFmtId="0" fontId="0" fillId="9" borderId="5" xfId="0" applyFont="1" applyFill="1" applyBorder="1"/>
    <xf numFmtId="0" fontId="1" fillId="9" borderId="2" xfId="0" applyFont="1" applyFill="1" applyBorder="1"/>
    <xf numFmtId="0" fontId="1" fillId="9" borderId="5" xfId="0" applyFont="1" applyFill="1" applyBorder="1"/>
    <xf numFmtId="0" fontId="0" fillId="0" borderId="0" xfId="0" applyAlignment="1"/>
    <xf numFmtId="0" fontId="0" fillId="7" borderId="6" xfId="0" applyFill="1" applyBorder="1" applyAlignment="1">
      <alignment wrapText="1"/>
    </xf>
    <xf numFmtId="0" fontId="28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28" fillId="0" borderId="0" xfId="0" applyFont="1" applyBorder="1"/>
    <xf numFmtId="0" fontId="11" fillId="0" borderId="1" xfId="1" applyBorder="1" applyAlignment="1"/>
    <xf numFmtId="0" fontId="0" fillId="7" borderId="4" xfId="0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/>
    <xf numFmtId="0" fontId="0" fillId="0" borderId="0" xfId="0" applyAlignment="1"/>
    <xf numFmtId="0" fontId="11" fillId="4" borderId="0" xfId="1" applyFill="1" applyAlignment="1"/>
    <xf numFmtId="0" fontId="0" fillId="4" borderId="0" xfId="0" applyFill="1" applyAlignment="1" applyProtection="1">
      <alignment wrapText="1"/>
    </xf>
    <xf numFmtId="0" fontId="0" fillId="4" borderId="0" xfId="0" applyFill="1" applyAlignment="1" applyProtection="1">
      <alignment vertical="top" wrapText="1"/>
    </xf>
    <xf numFmtId="0" fontId="0" fillId="0" borderId="0" xfId="0" applyAlignment="1">
      <alignment vertical="top" wrapText="1"/>
    </xf>
  </cellXfs>
  <cellStyles count="2">
    <cellStyle name="Hyperlänk" xfId="1" builtinId="8"/>
    <cellStyle name="Normal" xfId="0" builtinId="0" customBuiltin="1"/>
  </cellStyles>
  <dxfs count="11">
    <dxf>
      <font>
        <color theme="1"/>
      </font>
      <fill>
        <patternFill>
          <bgColor theme="1"/>
        </patternFill>
      </fill>
    </dxf>
    <dxf>
      <font>
        <color theme="0" tint="-0.14993743705557422"/>
      </font>
      <numFmt numFmtId="30" formatCode="@"/>
      <fill>
        <patternFill patternType="solid">
          <bgColor theme="1"/>
        </patternFill>
      </fill>
    </dxf>
    <dxf>
      <font>
        <color theme="1"/>
      </font>
      <numFmt numFmtId="30" formatCode="@"/>
      <fill>
        <patternFill patternType="solid"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strike/>
      </font>
      <fill>
        <patternFill>
          <bgColor rgb="FFFF0000"/>
        </patternFill>
      </fill>
    </dxf>
    <dxf>
      <font>
        <color theme="0" tint="-0.14993743705557422"/>
      </font>
      <numFmt numFmtId="30" formatCode="@"/>
      <fill>
        <patternFill>
          <bgColor rgb="FFFFFF99"/>
        </patternFill>
      </fill>
    </dxf>
    <dxf>
      <fill>
        <patternFill>
          <bgColor theme="1"/>
        </patternFill>
      </fill>
    </dxf>
    <dxf>
      <fill>
        <patternFill>
          <bgColor rgb="FFFFFF99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FF66"/>
      <color rgb="FFCCFFCC"/>
      <color rgb="FF99FF99"/>
      <color rgb="FFFFFFFF"/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$22" lockText="1" noThreeD="1"/>
</file>

<file path=xl/ctrlProps/ctrlProp10.xml><?xml version="1.0" encoding="utf-8"?>
<formControlPr xmlns="http://schemas.microsoft.com/office/spreadsheetml/2009/9/main" objectType="CheckBox" fmlaLink="$E$18" lockText="1" noThreeD="1"/>
</file>

<file path=xl/ctrlProps/ctrlProp11.xml><?xml version="1.0" encoding="utf-8"?>
<formControlPr xmlns="http://schemas.microsoft.com/office/spreadsheetml/2009/9/main" objectType="CheckBox" fmlaLink="$E$29" lockText="1" noThreeD="1"/>
</file>

<file path=xl/ctrlProps/ctrlProp12.xml><?xml version="1.0" encoding="utf-8"?>
<formControlPr xmlns="http://schemas.microsoft.com/office/spreadsheetml/2009/9/main" objectType="CheckBox" fmlaLink="$E$30" lockText="1" noThreeD="1"/>
</file>

<file path=xl/ctrlProps/ctrlProp13.xml><?xml version="1.0" encoding="utf-8"?>
<formControlPr xmlns="http://schemas.microsoft.com/office/spreadsheetml/2009/9/main" objectType="CheckBox" fmlaLink="$E$31" lockText="1" noThreeD="1"/>
</file>

<file path=xl/ctrlProps/ctrlProp14.xml><?xml version="1.0" encoding="utf-8"?>
<formControlPr xmlns="http://schemas.microsoft.com/office/spreadsheetml/2009/9/main" objectType="CheckBox" fmlaLink="$E$32" lockText="1" noThreeD="1"/>
</file>

<file path=xl/ctrlProps/ctrlProp15.xml><?xml version="1.0" encoding="utf-8"?>
<formControlPr xmlns="http://schemas.microsoft.com/office/spreadsheetml/2009/9/main" objectType="CheckBox" fmlaLink="$E$33" lockText="1" noThreeD="1"/>
</file>

<file path=xl/ctrlProps/ctrlProp16.xml><?xml version="1.0" encoding="utf-8"?>
<formControlPr xmlns="http://schemas.microsoft.com/office/spreadsheetml/2009/9/main" objectType="CheckBox" fmlaLink="$E$34" lockText="1" noThreeD="1"/>
</file>

<file path=xl/ctrlProps/ctrlProp17.xml><?xml version="1.0" encoding="utf-8"?>
<formControlPr xmlns="http://schemas.microsoft.com/office/spreadsheetml/2009/9/main" objectType="CheckBox" fmlaLink="$E$35" lockText="1" noThreeD="1"/>
</file>

<file path=xl/ctrlProps/ctrlProp18.xml><?xml version="1.0" encoding="utf-8"?>
<formControlPr xmlns="http://schemas.microsoft.com/office/spreadsheetml/2009/9/main" objectType="CheckBox" fmlaLink="$E$36" lockText="1" noThreeD="1"/>
</file>

<file path=xl/ctrlProps/ctrlProp19.xml><?xml version="1.0" encoding="utf-8"?>
<formControlPr xmlns="http://schemas.microsoft.com/office/spreadsheetml/2009/9/main" objectType="CheckBox" fmlaLink="$E$37" lockText="1" noThreeD="1"/>
</file>

<file path=xl/ctrlProps/ctrlProp2.xml><?xml version="1.0" encoding="utf-8"?>
<formControlPr xmlns="http://schemas.microsoft.com/office/spreadsheetml/2009/9/main" objectType="CheckBox" fmlaLink="$E$17" lockText="1" noThreeD="1"/>
</file>

<file path=xl/ctrlProps/ctrlProp20.xml><?xml version="1.0" encoding="utf-8"?>
<formControlPr xmlns="http://schemas.microsoft.com/office/spreadsheetml/2009/9/main" objectType="CheckBox" fmlaLink="$E$38" lockText="1" noThreeD="1"/>
</file>

<file path=xl/ctrlProps/ctrlProp21.xml><?xml version="1.0" encoding="utf-8"?>
<formControlPr xmlns="http://schemas.microsoft.com/office/spreadsheetml/2009/9/main" objectType="CheckBox" fmlaLink="$E$39" lockText="1" noThreeD="1"/>
</file>

<file path=xl/ctrlProps/ctrlProp22.xml><?xml version="1.0" encoding="utf-8"?>
<formControlPr xmlns="http://schemas.microsoft.com/office/spreadsheetml/2009/9/main" objectType="CheckBox" fmlaLink="$E$40" lockText="1" noThreeD="1"/>
</file>

<file path=xl/ctrlProps/ctrlProp23.xml><?xml version="1.0" encoding="utf-8"?>
<formControlPr xmlns="http://schemas.microsoft.com/office/spreadsheetml/2009/9/main" objectType="CheckBox" fmlaLink="$E$41" lockText="1" noThreeD="1"/>
</file>

<file path=xl/ctrlProps/ctrlProp24.xml><?xml version="1.0" encoding="utf-8"?>
<formControlPr xmlns="http://schemas.microsoft.com/office/spreadsheetml/2009/9/main" objectType="CheckBox" fmlaLink="$E$42" lockText="1" noThreeD="1"/>
</file>

<file path=xl/ctrlProps/ctrlProp25.xml><?xml version="1.0" encoding="utf-8"?>
<formControlPr xmlns="http://schemas.microsoft.com/office/spreadsheetml/2009/9/main" objectType="CheckBox" fmlaLink="$E$43" lockText="1" noThreeD="1"/>
</file>

<file path=xl/ctrlProps/ctrlProp26.xml><?xml version="1.0" encoding="utf-8"?>
<formControlPr xmlns="http://schemas.microsoft.com/office/spreadsheetml/2009/9/main" objectType="CheckBox" fmlaLink="$E$44" lockText="1" noThreeD="1"/>
</file>

<file path=xl/ctrlProps/ctrlProp27.xml><?xml version="1.0" encoding="utf-8"?>
<formControlPr xmlns="http://schemas.microsoft.com/office/spreadsheetml/2009/9/main" objectType="CheckBox" fmlaLink="$E$45" lockText="1" noThreeD="1"/>
</file>

<file path=xl/ctrlProps/ctrlProp28.xml><?xml version="1.0" encoding="utf-8"?>
<formControlPr xmlns="http://schemas.microsoft.com/office/spreadsheetml/2009/9/main" objectType="CheckBox" fmlaLink="$E$46" lockText="1" noThreeD="1"/>
</file>

<file path=xl/ctrlProps/ctrlProp29.xml><?xml version="1.0" encoding="utf-8"?>
<formControlPr xmlns="http://schemas.microsoft.com/office/spreadsheetml/2009/9/main" objectType="CheckBox" fmlaLink="$E$47" lockText="1" noThreeD="1"/>
</file>

<file path=xl/ctrlProps/ctrlProp3.xml><?xml version="1.0" encoding="utf-8"?>
<formControlPr xmlns="http://schemas.microsoft.com/office/spreadsheetml/2009/9/main" objectType="CheckBox" fmlaLink="$E$10" lockText="1" noThreeD="1"/>
</file>

<file path=xl/ctrlProps/ctrlProp30.xml><?xml version="1.0" encoding="utf-8"?>
<formControlPr xmlns="http://schemas.microsoft.com/office/spreadsheetml/2009/9/main" objectType="CheckBox" fmlaLink="$E$48" lockText="1" noThreeD="1"/>
</file>

<file path=xl/ctrlProps/ctrlProp31.xml><?xml version="1.0" encoding="utf-8"?>
<formControlPr xmlns="http://schemas.microsoft.com/office/spreadsheetml/2009/9/main" objectType="CheckBox" fmlaLink="$E$49" lockText="1" noThreeD="1"/>
</file>

<file path=xl/ctrlProps/ctrlProp32.xml><?xml version="1.0" encoding="utf-8"?>
<formControlPr xmlns="http://schemas.microsoft.com/office/spreadsheetml/2009/9/main" objectType="CheckBox" fmlaLink="$E$23" lockText="1" noThreeD="1"/>
</file>

<file path=xl/ctrlProps/ctrlProp33.xml><?xml version="1.0" encoding="utf-8"?>
<formControlPr xmlns="http://schemas.microsoft.com/office/spreadsheetml/2009/9/main" objectType="CheckBox" fmlaLink="$E$24" lockText="1" noThreeD="1"/>
</file>

<file path=xl/ctrlProps/ctrlProp4.xml><?xml version="1.0" encoding="utf-8"?>
<formControlPr xmlns="http://schemas.microsoft.com/office/spreadsheetml/2009/9/main" objectType="CheckBox" fmlaLink="$E$11" lockText="1" noThreeD="1"/>
</file>

<file path=xl/ctrlProps/ctrlProp5.xml><?xml version="1.0" encoding="utf-8"?>
<formControlPr xmlns="http://schemas.microsoft.com/office/spreadsheetml/2009/9/main" objectType="CheckBox" fmlaLink="$E$12" lockText="1" noThreeD="1"/>
</file>

<file path=xl/ctrlProps/ctrlProp6.xml><?xml version="1.0" encoding="utf-8"?>
<formControlPr xmlns="http://schemas.microsoft.com/office/spreadsheetml/2009/9/main" objectType="CheckBox" fmlaLink="$E$13" lockText="1" noThreeD="1"/>
</file>

<file path=xl/ctrlProps/ctrlProp7.xml><?xml version="1.0" encoding="utf-8"?>
<formControlPr xmlns="http://schemas.microsoft.com/office/spreadsheetml/2009/9/main" objectType="CheckBox" fmlaLink="$E$14" lockText="1" noThreeD="1"/>
</file>

<file path=xl/ctrlProps/ctrlProp8.xml><?xml version="1.0" encoding="utf-8"?>
<formControlPr xmlns="http://schemas.microsoft.com/office/spreadsheetml/2009/9/main" objectType="CheckBox" fmlaLink="$E$15" lockText="1" noThreeD="1"/>
</file>

<file path=xl/ctrlProps/ctrlProp9.xml><?xml version="1.0" encoding="utf-8"?>
<formControlPr xmlns="http://schemas.microsoft.com/office/spreadsheetml/2009/9/main" objectType="CheckBox" fmlaLink="$E$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21</xdr:row>
          <xdr:rowOff>76200</xdr:rowOff>
        </xdr:from>
        <xdr:to>
          <xdr:col>3</xdr:col>
          <xdr:colOff>1028700</xdr:colOff>
          <xdr:row>21</xdr:row>
          <xdr:rowOff>285750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Larmcentral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16</xdr:row>
          <xdr:rowOff>0</xdr:rowOff>
        </xdr:from>
        <xdr:to>
          <xdr:col>6</xdr:col>
          <xdr:colOff>76200</xdr:colOff>
          <xdr:row>16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Larmcentral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9</xdr:row>
          <xdr:rowOff>12700</xdr:rowOff>
        </xdr:from>
        <xdr:to>
          <xdr:col>6</xdr:col>
          <xdr:colOff>381000</xdr:colOff>
          <xdr:row>9</xdr:row>
          <xdr:rowOff>241300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Obl. Tjänster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10</xdr:row>
          <xdr:rowOff>19050</xdr:rowOff>
        </xdr:from>
        <xdr:to>
          <xdr:col>6</xdr:col>
          <xdr:colOff>374650</xdr:colOff>
          <xdr:row>10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Skyddsvakt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11</xdr:row>
          <xdr:rowOff>50800</xdr:rowOff>
        </xdr:from>
        <xdr:to>
          <xdr:col>6</xdr:col>
          <xdr:colOff>374650</xdr:colOff>
          <xdr:row>11</xdr:row>
          <xdr:rowOff>279400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Personskydd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12</xdr:row>
          <xdr:rowOff>57150</xdr:rowOff>
        </xdr:from>
        <xdr:to>
          <xdr:col>6</xdr:col>
          <xdr:colOff>374650</xdr:colOff>
          <xdr:row>12</xdr:row>
          <xdr:rowOff>285750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Säk.utbildn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13</xdr:row>
          <xdr:rowOff>50800</xdr:rowOff>
        </xdr:from>
        <xdr:to>
          <xdr:col>6</xdr:col>
          <xdr:colOff>381000</xdr:colOff>
          <xdr:row>13</xdr:row>
          <xdr:rowOff>279400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Rådgiving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14</xdr:row>
          <xdr:rowOff>69850</xdr:rowOff>
        </xdr:from>
        <xdr:to>
          <xdr:col>6</xdr:col>
          <xdr:colOff>381000</xdr:colOff>
          <xdr:row>14</xdr:row>
          <xdr:rowOff>298450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Mobila larm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18</xdr:row>
          <xdr:rowOff>19050</xdr:rowOff>
        </xdr:from>
        <xdr:to>
          <xdr:col>6</xdr:col>
          <xdr:colOff>76200</xdr:colOff>
          <xdr:row>18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 brandlarm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17</xdr:row>
          <xdr:rowOff>0</xdr:rowOff>
        </xdr:from>
        <xdr:to>
          <xdr:col>6</xdr:col>
          <xdr:colOff>76200</xdr:colOff>
          <xdr:row>17</xdr:row>
          <xdr:rowOff>279400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Fjärrtjänster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12700</xdr:rowOff>
        </xdr:from>
        <xdr:to>
          <xdr:col>3</xdr:col>
          <xdr:colOff>1009650</xdr:colOff>
          <xdr:row>29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Blekinge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29</xdr:row>
          <xdr:rowOff>12700</xdr:rowOff>
        </xdr:from>
        <xdr:to>
          <xdr:col>3</xdr:col>
          <xdr:colOff>1022350</xdr:colOff>
          <xdr:row>30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Dalarna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30</xdr:row>
          <xdr:rowOff>19050</xdr:rowOff>
        </xdr:from>
        <xdr:to>
          <xdr:col>3</xdr:col>
          <xdr:colOff>1028700</xdr:colOff>
          <xdr:row>31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Gotland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31</xdr:row>
          <xdr:rowOff>19050</xdr:rowOff>
        </xdr:from>
        <xdr:to>
          <xdr:col>3</xdr:col>
          <xdr:colOff>1022350</xdr:colOff>
          <xdr:row>32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Gävleborg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32</xdr:row>
          <xdr:rowOff>12700</xdr:rowOff>
        </xdr:from>
        <xdr:to>
          <xdr:col>3</xdr:col>
          <xdr:colOff>1028700</xdr:colOff>
          <xdr:row>33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Halland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33</xdr:row>
          <xdr:rowOff>12700</xdr:rowOff>
        </xdr:from>
        <xdr:to>
          <xdr:col>3</xdr:col>
          <xdr:colOff>1028700</xdr:colOff>
          <xdr:row>34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Jämtland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34</xdr:row>
          <xdr:rowOff>12700</xdr:rowOff>
        </xdr:from>
        <xdr:to>
          <xdr:col>3</xdr:col>
          <xdr:colOff>1028700</xdr:colOff>
          <xdr:row>35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Jönköping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35</xdr:row>
          <xdr:rowOff>12700</xdr:rowOff>
        </xdr:from>
        <xdr:to>
          <xdr:col>3</xdr:col>
          <xdr:colOff>1028700</xdr:colOff>
          <xdr:row>36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Kalmar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36</xdr:row>
          <xdr:rowOff>12700</xdr:rowOff>
        </xdr:from>
        <xdr:to>
          <xdr:col>3</xdr:col>
          <xdr:colOff>1028700</xdr:colOff>
          <xdr:row>37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Kronoberg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37</xdr:row>
          <xdr:rowOff>12700</xdr:rowOff>
        </xdr:from>
        <xdr:to>
          <xdr:col>3</xdr:col>
          <xdr:colOff>1028700</xdr:colOff>
          <xdr:row>38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Norrbotten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38</xdr:row>
          <xdr:rowOff>12700</xdr:rowOff>
        </xdr:from>
        <xdr:to>
          <xdr:col>3</xdr:col>
          <xdr:colOff>1028700</xdr:colOff>
          <xdr:row>39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Skåne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39</xdr:row>
          <xdr:rowOff>12700</xdr:rowOff>
        </xdr:from>
        <xdr:to>
          <xdr:col>3</xdr:col>
          <xdr:colOff>1028700</xdr:colOff>
          <xdr:row>40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Stockholm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40</xdr:row>
          <xdr:rowOff>12700</xdr:rowOff>
        </xdr:from>
        <xdr:to>
          <xdr:col>3</xdr:col>
          <xdr:colOff>1028700</xdr:colOff>
          <xdr:row>41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Södermanland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41</xdr:row>
          <xdr:rowOff>12700</xdr:rowOff>
        </xdr:from>
        <xdr:to>
          <xdr:col>3</xdr:col>
          <xdr:colOff>1028700</xdr:colOff>
          <xdr:row>42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Uppsala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42</xdr:row>
          <xdr:rowOff>12700</xdr:rowOff>
        </xdr:from>
        <xdr:to>
          <xdr:col>3</xdr:col>
          <xdr:colOff>1028700</xdr:colOff>
          <xdr:row>43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Värmland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43</xdr:row>
          <xdr:rowOff>12700</xdr:rowOff>
        </xdr:from>
        <xdr:to>
          <xdr:col>3</xdr:col>
          <xdr:colOff>1028700</xdr:colOff>
          <xdr:row>43</xdr:row>
          <xdr:rowOff>222250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Västerbotten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44</xdr:row>
          <xdr:rowOff>12700</xdr:rowOff>
        </xdr:from>
        <xdr:to>
          <xdr:col>3</xdr:col>
          <xdr:colOff>1028700</xdr:colOff>
          <xdr:row>44</xdr:row>
          <xdr:rowOff>222250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Västernorrland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45</xdr:row>
          <xdr:rowOff>12700</xdr:rowOff>
        </xdr:from>
        <xdr:to>
          <xdr:col>3</xdr:col>
          <xdr:colOff>1028700</xdr:colOff>
          <xdr:row>45</xdr:row>
          <xdr:rowOff>222250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Västmanland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46</xdr:row>
          <xdr:rowOff>12700</xdr:rowOff>
        </xdr:from>
        <xdr:to>
          <xdr:col>3</xdr:col>
          <xdr:colOff>1028700</xdr:colOff>
          <xdr:row>46</xdr:row>
          <xdr:rowOff>222250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Västra Götaland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47</xdr:row>
          <xdr:rowOff>12700</xdr:rowOff>
        </xdr:from>
        <xdr:to>
          <xdr:col>3</xdr:col>
          <xdr:colOff>1028700</xdr:colOff>
          <xdr:row>47</xdr:row>
          <xdr:rowOff>222250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Örebro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48</xdr:row>
          <xdr:rowOff>12700</xdr:rowOff>
        </xdr:from>
        <xdr:to>
          <xdr:col>3</xdr:col>
          <xdr:colOff>1028700</xdr:colOff>
          <xdr:row>48</xdr:row>
          <xdr:rowOff>222250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Östergötland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22</xdr:row>
          <xdr:rowOff>57150</xdr:rowOff>
        </xdr:from>
        <xdr:to>
          <xdr:col>3</xdr:col>
          <xdr:colOff>1022350</xdr:colOff>
          <xdr:row>22</xdr:row>
          <xdr:rowOff>266700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Fjärrtjänster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23</xdr:row>
          <xdr:rowOff>50800</xdr:rowOff>
        </xdr:from>
        <xdr:to>
          <xdr:col>3</xdr:col>
          <xdr:colOff>1022350</xdr:colOff>
          <xdr:row>23</xdr:row>
          <xdr:rowOff>260350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 brandlarm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ammarkollegiet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297189"/>
      </a:accent1>
      <a:accent2>
        <a:srgbClr val="E07800"/>
      </a:accent2>
      <a:accent3>
        <a:srgbClr val="C70E08"/>
      </a:accent3>
      <a:accent4>
        <a:srgbClr val="A7185C"/>
      </a:accent4>
      <a:accent5>
        <a:srgbClr val="009EC6"/>
      </a:accent5>
      <a:accent6>
        <a:srgbClr val="008577"/>
      </a:accent6>
      <a:hlink>
        <a:srgbClr val="5F5F5F"/>
      </a:hlink>
      <a:folHlink>
        <a:srgbClr val="919191"/>
      </a:folHlink>
    </a:clrScheme>
    <a:fontScheme name="Kammarkollegiet Excel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bevakningsgruppen.se" TargetMode="External"/><Relationship Id="rId13" Type="http://schemas.openxmlformats.org/officeDocument/2006/relationships/hyperlink" Target="mailto:kundservice@cpgbevakning.se" TargetMode="External"/><Relationship Id="rId18" Type="http://schemas.openxmlformats.org/officeDocument/2006/relationships/hyperlink" Target="mailto:avropbevakningstjanster@kammarkollegiet.se" TargetMode="External"/><Relationship Id="rId3" Type="http://schemas.openxmlformats.org/officeDocument/2006/relationships/hyperlink" Target="mailto:upphandling@avarnsecurity.com" TargetMode="External"/><Relationship Id="rId7" Type="http://schemas.openxmlformats.org/officeDocument/2006/relationships/hyperlink" Target="mailto:avrop@securus.se" TargetMode="External"/><Relationship Id="rId12" Type="http://schemas.openxmlformats.org/officeDocument/2006/relationships/hyperlink" Target="mailto:sales@rapidsakerhet.se" TargetMode="External"/><Relationship Id="rId17" Type="http://schemas.openxmlformats.org/officeDocument/2006/relationships/hyperlink" Target="mailto:info@saktjanst.se" TargetMode="External"/><Relationship Id="rId2" Type="http://schemas.openxmlformats.org/officeDocument/2006/relationships/hyperlink" Target="mailto:forfragan@securitas.se" TargetMode="External"/><Relationship Id="rId16" Type="http://schemas.openxmlformats.org/officeDocument/2006/relationships/hyperlink" Target="mailto:josef.darbo@nordiclevelgroup.com" TargetMode="External"/><Relationship Id="rId1" Type="http://schemas.openxmlformats.org/officeDocument/2006/relationships/hyperlink" Target="mailto:saljstod@sosalarm.se" TargetMode="External"/><Relationship Id="rId6" Type="http://schemas.openxmlformats.org/officeDocument/2006/relationships/hyperlink" Target="mailto:anbud@cubsec.se" TargetMode="External"/><Relationship Id="rId11" Type="http://schemas.openxmlformats.org/officeDocument/2006/relationships/hyperlink" Target="mailto:info@cequred.org" TargetMode="External"/><Relationship Id="rId5" Type="http://schemas.openxmlformats.org/officeDocument/2006/relationships/hyperlink" Target="mailto:forsaljning@tempest.se" TargetMode="External"/><Relationship Id="rId15" Type="http://schemas.openxmlformats.org/officeDocument/2006/relationships/hyperlink" Target="mailto:info@gdr.se" TargetMode="External"/><Relationship Id="rId10" Type="http://schemas.openxmlformats.org/officeDocument/2006/relationships/hyperlink" Target="mailto:avrop@commutersecurity.s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avrop@nokas.com" TargetMode="External"/><Relationship Id="rId9" Type="http://schemas.openxmlformats.org/officeDocument/2006/relationships/hyperlink" Target="mailto:ramavtal@qsecurity.se" TargetMode="External"/><Relationship Id="rId14" Type="http://schemas.openxmlformats.org/officeDocument/2006/relationships/hyperlink" Target="mailto:info@vaktarskolan.se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X296"/>
  <sheetViews>
    <sheetView workbookViewId="0"/>
  </sheetViews>
  <sheetFormatPr defaultRowHeight="13.5" x14ac:dyDescent="0.35"/>
  <cols>
    <col min="1" max="1" width="19.75" style="71" customWidth="1"/>
    <col min="2" max="2" width="14.25" customWidth="1"/>
    <col min="3" max="3" width="9.25" customWidth="1"/>
    <col min="4" max="4" width="7.58203125" customWidth="1"/>
    <col min="5" max="5" width="7.5" customWidth="1"/>
    <col min="6" max="6" width="8.83203125" customWidth="1"/>
    <col min="7" max="7" width="8.33203125" customWidth="1"/>
    <col min="8" max="8" width="9.5" customWidth="1"/>
    <col min="9" max="9" width="11.08203125" bestFit="1" customWidth="1"/>
    <col min="10" max="10" width="9.5" customWidth="1"/>
    <col min="11" max="11" width="9.58203125" customWidth="1"/>
    <col min="12" max="12" width="11.5" customWidth="1"/>
    <col min="13" max="13" width="6.75" customWidth="1"/>
    <col min="14" max="14" width="10.5" customWidth="1"/>
    <col min="15" max="15" width="11.58203125" customWidth="1"/>
    <col min="16" max="16" width="6.08203125" customWidth="1"/>
    <col min="17" max="17" width="6.83203125" customWidth="1"/>
    <col min="18" max="18" width="12.83203125" customWidth="1"/>
    <col min="19" max="19" width="10.9140625" customWidth="1"/>
    <col min="20" max="20" width="33.4140625" customWidth="1"/>
    <col min="21" max="21" width="11.75" bestFit="1" customWidth="1"/>
    <col min="22" max="22" width="11" customWidth="1"/>
    <col min="23" max="23" width="9.33203125" bestFit="1" customWidth="1"/>
    <col min="24" max="24" width="14.33203125" bestFit="1" customWidth="1"/>
    <col min="25" max="25" width="11.58203125" bestFit="1" customWidth="1"/>
    <col min="26" max="26" width="14.08203125" bestFit="1" customWidth="1"/>
    <col min="28" max="28" width="11.33203125" bestFit="1" customWidth="1"/>
    <col min="29" max="29" width="22.08203125" customWidth="1"/>
  </cols>
  <sheetData>
    <row r="1" spans="1:24" ht="19" x14ac:dyDescent="0.5">
      <c r="B1" s="7" t="s">
        <v>32</v>
      </c>
      <c r="C1" s="21" t="str">
        <f>IF(Blad2!E10,," ")</f>
        <v xml:space="preserve"> </v>
      </c>
    </row>
    <row r="2" spans="1:24" ht="19.5" customHeight="1" x14ac:dyDescent="0.4">
      <c r="B2" s="32" t="s">
        <v>63</v>
      </c>
      <c r="C2" s="1"/>
      <c r="D2" s="1"/>
      <c r="E2" s="1"/>
      <c r="F2" s="1"/>
      <c r="G2" s="1"/>
    </row>
    <row r="3" spans="1:24" x14ac:dyDescent="0.35">
      <c r="B3" s="1"/>
      <c r="C3" s="1"/>
      <c r="D3" s="1"/>
      <c r="E3" s="1"/>
      <c r="F3" s="1"/>
      <c r="G3" s="1"/>
    </row>
    <row r="4" spans="1:24" ht="18.75" customHeight="1" x14ac:dyDescent="0.35">
      <c r="B4" s="1" t="s">
        <v>61</v>
      </c>
      <c r="C4" s="1"/>
      <c r="D4" s="1"/>
      <c r="E4" s="1"/>
      <c r="F4" s="1"/>
      <c r="G4" s="1"/>
    </row>
    <row r="5" spans="1:24" ht="19.5" customHeight="1" x14ac:dyDescent="0.35">
      <c r="B5" s="1" t="s">
        <v>62</v>
      </c>
    </row>
    <row r="6" spans="1:24" ht="32.25" customHeight="1" x14ac:dyDescent="0.35">
      <c r="B6" s="85" t="s">
        <v>64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24" ht="18" customHeight="1" x14ac:dyDescent="0.35">
      <c r="B7" s="1" t="s">
        <v>60</v>
      </c>
    </row>
    <row r="8" spans="1:24" x14ac:dyDescent="0.35">
      <c r="B8" s="1"/>
    </row>
    <row r="9" spans="1:24" x14ac:dyDescent="0.35">
      <c r="A9" s="71" t="b">
        <f>Blad2!E29</f>
        <v>0</v>
      </c>
      <c r="B9" s="9" t="s">
        <v>0</v>
      </c>
      <c r="C9" s="9" t="s">
        <v>6</v>
      </c>
      <c r="D9" s="9" t="s">
        <v>5</v>
      </c>
      <c r="E9" s="72" t="s">
        <v>9</v>
      </c>
      <c r="F9" s="9" t="s">
        <v>28</v>
      </c>
      <c r="G9" s="9" t="s">
        <v>30</v>
      </c>
      <c r="H9" s="9" t="s">
        <v>8</v>
      </c>
      <c r="I9" s="9" t="s">
        <v>7</v>
      </c>
      <c r="J9" s="9" t="s">
        <v>25</v>
      </c>
      <c r="K9" s="9" t="s">
        <v>54</v>
      </c>
      <c r="L9" s="9" t="s">
        <v>92</v>
      </c>
      <c r="M9" s="9" t="s">
        <v>26</v>
      </c>
      <c r="N9" s="9" t="s">
        <v>27</v>
      </c>
      <c r="O9" s="9" t="s">
        <v>29</v>
      </c>
      <c r="P9" s="9" t="s">
        <v>31</v>
      </c>
      <c r="Q9" s="9" t="s">
        <v>94</v>
      </c>
      <c r="R9" s="9" t="s">
        <v>55</v>
      </c>
      <c r="S9" s="5"/>
      <c r="U9" s="5"/>
      <c r="V9" s="5"/>
      <c r="W9" s="5"/>
      <c r="X9" s="5"/>
    </row>
    <row r="10" spans="1:24" x14ac:dyDescent="0.35">
      <c r="B10" s="11" t="s">
        <v>53</v>
      </c>
      <c r="C10" s="25" t="s">
        <v>6</v>
      </c>
      <c r="D10" s="25" t="s">
        <v>5</v>
      </c>
      <c r="E10" s="73" t="s">
        <v>9</v>
      </c>
      <c r="F10" s="26"/>
      <c r="G10" s="26"/>
      <c r="H10" s="26" t="s">
        <v>8</v>
      </c>
      <c r="I10" s="26" t="s">
        <v>7</v>
      </c>
      <c r="J10" s="26"/>
      <c r="K10" s="26"/>
      <c r="L10" s="26"/>
      <c r="M10" s="26"/>
      <c r="N10" s="26"/>
      <c r="O10" s="26"/>
      <c r="P10" s="26"/>
      <c r="Q10" s="26"/>
      <c r="R10" s="26"/>
      <c r="S10" s="4"/>
      <c r="U10" s="5"/>
      <c r="V10" s="5"/>
      <c r="W10" s="5"/>
      <c r="X10" s="5"/>
    </row>
    <row r="11" spans="1:24" x14ac:dyDescent="0.35">
      <c r="B11" s="10" t="s">
        <v>34</v>
      </c>
      <c r="C11" s="13" t="s">
        <v>6</v>
      </c>
      <c r="D11" s="13" t="s">
        <v>5</v>
      </c>
      <c r="E11" s="73" t="s">
        <v>9</v>
      </c>
      <c r="F11" s="2"/>
      <c r="G11" s="2"/>
      <c r="H11" s="3"/>
      <c r="I11" s="3"/>
      <c r="J11" s="3"/>
      <c r="K11" s="2"/>
      <c r="L11" s="3"/>
      <c r="M11" s="3"/>
      <c r="N11" s="2"/>
      <c r="O11" s="2"/>
      <c r="P11" s="3"/>
      <c r="Q11" s="3"/>
      <c r="R11" s="3"/>
      <c r="S11" s="4"/>
      <c r="U11" s="5"/>
      <c r="V11" s="5"/>
      <c r="W11" s="5"/>
      <c r="X11" s="5"/>
    </row>
    <row r="12" spans="1:24" x14ac:dyDescent="0.35">
      <c r="B12" s="11" t="s">
        <v>35</v>
      </c>
      <c r="C12" s="25" t="s">
        <v>6</v>
      </c>
      <c r="D12" s="25" t="s">
        <v>5</v>
      </c>
      <c r="E12" s="73" t="s">
        <v>9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4"/>
      <c r="U12" s="5"/>
      <c r="V12" s="5"/>
      <c r="W12" s="5"/>
      <c r="X12" s="5"/>
    </row>
    <row r="13" spans="1:24" x14ac:dyDescent="0.35">
      <c r="B13" s="10" t="s">
        <v>37</v>
      </c>
      <c r="C13" s="13" t="s">
        <v>6</v>
      </c>
      <c r="D13" s="13" t="s">
        <v>5</v>
      </c>
      <c r="E13" s="73" t="s">
        <v>9</v>
      </c>
      <c r="F13" s="2"/>
      <c r="G13" s="2"/>
      <c r="H13" s="3" t="s">
        <v>8</v>
      </c>
      <c r="I13" s="3" t="s">
        <v>7</v>
      </c>
      <c r="J13" s="3"/>
      <c r="K13" s="2"/>
      <c r="L13" s="3"/>
      <c r="M13" s="3"/>
      <c r="N13" s="2"/>
      <c r="O13" s="2"/>
      <c r="P13" s="3"/>
      <c r="Q13" s="3"/>
      <c r="R13" s="3"/>
      <c r="S13" s="4"/>
      <c r="U13" s="5"/>
      <c r="V13" s="5"/>
      <c r="W13" s="5"/>
      <c r="X13" s="5"/>
    </row>
    <row r="14" spans="1:24" x14ac:dyDescent="0.35">
      <c r="B14" s="11" t="s">
        <v>36</v>
      </c>
      <c r="C14" s="25" t="s">
        <v>6</v>
      </c>
      <c r="D14" s="25" t="s">
        <v>5</v>
      </c>
      <c r="E14" s="73" t="s">
        <v>9</v>
      </c>
      <c r="F14" s="26"/>
      <c r="G14" s="26"/>
      <c r="H14" s="26" t="s">
        <v>8</v>
      </c>
      <c r="I14" s="26" t="s">
        <v>7</v>
      </c>
      <c r="J14" s="26"/>
      <c r="K14" s="26"/>
      <c r="L14" s="26"/>
      <c r="M14" s="26"/>
      <c r="N14" s="26"/>
      <c r="O14" s="26"/>
      <c r="P14" s="26"/>
      <c r="Q14" s="26"/>
      <c r="R14" s="26"/>
      <c r="S14" s="4"/>
      <c r="U14" s="5"/>
      <c r="V14" s="5"/>
      <c r="W14" s="5"/>
      <c r="X14" s="5"/>
    </row>
    <row r="15" spans="1:24" x14ac:dyDescent="0.35">
      <c r="B15" s="10" t="s">
        <v>42</v>
      </c>
      <c r="C15" s="13" t="s">
        <v>6</v>
      </c>
      <c r="D15" s="13" t="s">
        <v>5</v>
      </c>
      <c r="E15" s="73" t="s">
        <v>9</v>
      </c>
      <c r="F15" s="2"/>
      <c r="G15" s="2"/>
      <c r="H15" s="3" t="s">
        <v>8</v>
      </c>
      <c r="I15" s="3"/>
      <c r="J15" s="3"/>
      <c r="K15" s="2"/>
      <c r="L15" s="3"/>
      <c r="M15" s="3"/>
      <c r="N15" s="2"/>
      <c r="O15" s="2"/>
      <c r="P15" s="3"/>
      <c r="Q15" s="3"/>
      <c r="R15" s="3"/>
      <c r="S15" s="4"/>
      <c r="U15" s="5"/>
      <c r="V15" s="5"/>
      <c r="W15" s="5"/>
      <c r="X15" s="5"/>
    </row>
    <row r="16" spans="1:24" x14ac:dyDescent="0.35">
      <c r="B16" s="11" t="s">
        <v>38</v>
      </c>
      <c r="C16" s="25" t="s">
        <v>6</v>
      </c>
      <c r="D16" s="25" t="s">
        <v>5</v>
      </c>
      <c r="E16" s="73" t="s">
        <v>9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4"/>
      <c r="U16" s="5"/>
      <c r="V16" s="5"/>
      <c r="W16" s="5"/>
      <c r="X16" s="5"/>
    </row>
    <row r="17" spans="1:24" x14ac:dyDescent="0.35">
      <c r="B17" s="10" t="s">
        <v>39</v>
      </c>
      <c r="C17" s="13" t="s">
        <v>6</v>
      </c>
      <c r="D17" s="13" t="s">
        <v>5</v>
      </c>
      <c r="E17" s="73" t="s">
        <v>9</v>
      </c>
      <c r="F17" s="2"/>
      <c r="G17" s="2"/>
      <c r="H17" s="3"/>
      <c r="I17" s="3"/>
      <c r="J17" s="3"/>
      <c r="K17" s="2"/>
      <c r="L17" s="3"/>
      <c r="M17" s="3"/>
      <c r="N17" s="2"/>
      <c r="O17" s="2"/>
      <c r="P17" s="3"/>
      <c r="Q17" s="3"/>
      <c r="R17" s="3"/>
      <c r="S17" s="4"/>
      <c r="U17" s="5"/>
      <c r="V17" s="5"/>
      <c r="W17" s="5"/>
      <c r="X17" s="5"/>
    </row>
    <row r="18" spans="1:24" x14ac:dyDescent="0.35">
      <c r="B18" s="15" t="s">
        <v>40</v>
      </c>
      <c r="C18" s="27" t="s">
        <v>6</v>
      </c>
      <c r="D18" s="27" t="s">
        <v>5</v>
      </c>
      <c r="E18" s="74" t="s">
        <v>9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4"/>
      <c r="U18" s="5"/>
      <c r="V18" s="5"/>
      <c r="W18" s="5"/>
      <c r="X18" s="5"/>
    </row>
    <row r="19" spans="1:24" x14ac:dyDescent="0.35">
      <c r="B19" s="22"/>
      <c r="C19" s="23" t="str">
        <f>IF(Blad2!E29,"Securitas","")</f>
        <v/>
      </c>
      <c r="D19" s="23" t="str">
        <f>IF(Blad2!E29,"AVARN","")</f>
        <v/>
      </c>
      <c r="E19" s="23"/>
      <c r="F19" s="24"/>
      <c r="G19" s="24"/>
      <c r="H19" s="39" t="str">
        <f>IF(Blad2!E29,IF(Blad2!E11,"",IF(Blad2!E12,"",IF(Blad2!E17,"",IF(Blad2!E18,"",IF(Blad2!E19,"","Securus"))))),"")</f>
        <v/>
      </c>
      <c r="I19" s="24" t="str">
        <f>IF(Blad2!E29,IF(Blad2!E11,"",IF(Blad2!E12,"",IF(Blad2!E15,"",IF(Blad2!E17,"",IF(Blad2!E18,"",IF(Blad2!E19,"","Bev.gruppen")))))),"")</f>
        <v/>
      </c>
      <c r="J19" s="24"/>
      <c r="K19" s="24"/>
      <c r="L19" s="24"/>
      <c r="M19" s="24"/>
      <c r="N19" s="24"/>
      <c r="O19" s="24"/>
      <c r="P19" s="24"/>
      <c r="Q19" s="24"/>
      <c r="R19" s="24"/>
      <c r="S19" s="4"/>
      <c r="U19" s="5"/>
      <c r="V19" s="5"/>
      <c r="W19" s="5"/>
      <c r="X19" s="5"/>
    </row>
    <row r="20" spans="1:24" x14ac:dyDescent="0.35">
      <c r="B20" s="37"/>
      <c r="C20" s="40"/>
      <c r="D20" s="40"/>
      <c r="E20" s="40"/>
      <c r="F20" s="38"/>
      <c r="G20" s="38"/>
      <c r="H20" s="41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4"/>
      <c r="U20" s="5"/>
      <c r="V20" s="5"/>
      <c r="W20" s="5"/>
      <c r="X20" s="5"/>
    </row>
    <row r="21" spans="1:24" x14ac:dyDescent="0.35">
      <c r="A21" s="71" t="b">
        <f>Blad2!E30</f>
        <v>0</v>
      </c>
      <c r="B21" s="12" t="s">
        <v>1</v>
      </c>
      <c r="C21" s="16" t="s">
        <v>6</v>
      </c>
      <c r="D21" s="17" t="s">
        <v>5</v>
      </c>
      <c r="E21" s="17" t="s">
        <v>9</v>
      </c>
      <c r="F21" s="12" t="s">
        <v>28</v>
      </c>
      <c r="G21" s="12" t="s">
        <v>30</v>
      </c>
      <c r="H21" s="12" t="s">
        <v>8</v>
      </c>
      <c r="I21" s="12" t="s">
        <v>7</v>
      </c>
      <c r="J21" s="12" t="s">
        <v>25</v>
      </c>
      <c r="K21" s="12" t="s">
        <v>54</v>
      </c>
      <c r="L21" s="12" t="s">
        <v>92</v>
      </c>
      <c r="M21" s="12" t="s">
        <v>26</v>
      </c>
      <c r="N21" s="12" t="s">
        <v>27</v>
      </c>
      <c r="O21" s="12" t="s">
        <v>29</v>
      </c>
      <c r="P21" s="12" t="s">
        <v>31</v>
      </c>
      <c r="Q21" s="9" t="s">
        <v>94</v>
      </c>
      <c r="R21" s="12" t="s">
        <v>55</v>
      </c>
      <c r="S21" s="5"/>
      <c r="U21" s="5"/>
      <c r="V21" s="5"/>
      <c r="W21" s="5"/>
      <c r="X21" s="5"/>
    </row>
    <row r="22" spans="1:24" x14ac:dyDescent="0.35">
      <c r="B22" s="11" t="s">
        <v>41</v>
      </c>
      <c r="C22" s="25" t="s">
        <v>6</v>
      </c>
      <c r="D22" s="25" t="s">
        <v>5</v>
      </c>
      <c r="E22" s="26"/>
      <c r="F22" s="29"/>
      <c r="G22" s="29"/>
      <c r="H22" s="29"/>
      <c r="I22" s="29"/>
      <c r="J22" s="30" t="s">
        <v>25</v>
      </c>
      <c r="K22" s="29"/>
      <c r="L22" s="29"/>
      <c r="M22" s="26" t="s">
        <v>26</v>
      </c>
      <c r="N22" s="26"/>
      <c r="O22" s="26"/>
      <c r="P22" s="26"/>
      <c r="Q22" s="26"/>
      <c r="R22" s="26"/>
      <c r="S22" s="5"/>
      <c r="U22" s="5"/>
      <c r="V22" s="5"/>
      <c r="W22" s="5"/>
      <c r="X22" s="5"/>
    </row>
    <row r="23" spans="1:24" x14ac:dyDescent="0.35">
      <c r="B23" s="10" t="s">
        <v>34</v>
      </c>
      <c r="C23" s="13" t="s">
        <v>6</v>
      </c>
      <c r="D23" s="13" t="s">
        <v>5</v>
      </c>
      <c r="E23" s="3"/>
      <c r="F23" s="3"/>
      <c r="G23" s="2"/>
      <c r="H23" s="2"/>
      <c r="I23" s="2"/>
      <c r="J23" s="3" t="s">
        <v>25</v>
      </c>
      <c r="K23" s="2"/>
      <c r="L23" s="3"/>
      <c r="M23" s="3"/>
      <c r="N23" s="3"/>
      <c r="O23" s="3"/>
      <c r="P23" s="3"/>
      <c r="Q23" s="3"/>
      <c r="R23" s="3"/>
      <c r="S23" s="5"/>
      <c r="U23" s="5"/>
      <c r="V23" s="5"/>
      <c r="W23" s="5"/>
      <c r="X23" s="5"/>
    </row>
    <row r="24" spans="1:24" x14ac:dyDescent="0.35">
      <c r="B24" s="11" t="s">
        <v>35</v>
      </c>
      <c r="C24" s="25" t="s">
        <v>6</v>
      </c>
      <c r="D24" s="25" t="s">
        <v>5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5"/>
      <c r="U24" s="5"/>
      <c r="V24" s="5"/>
      <c r="W24" s="5"/>
      <c r="X24" s="5"/>
    </row>
    <row r="25" spans="1:24" x14ac:dyDescent="0.35">
      <c r="B25" s="10" t="s">
        <v>37</v>
      </c>
      <c r="C25" s="13" t="s">
        <v>6</v>
      </c>
      <c r="D25" s="13" t="s">
        <v>5</v>
      </c>
      <c r="E25" s="3"/>
      <c r="F25" s="3"/>
      <c r="G25" s="2"/>
      <c r="H25" s="2"/>
      <c r="I25" s="2"/>
      <c r="J25" s="3" t="s">
        <v>25</v>
      </c>
      <c r="K25" s="2"/>
      <c r="L25" s="3"/>
      <c r="M25" s="3"/>
      <c r="N25" s="3"/>
      <c r="O25" s="3"/>
      <c r="P25" s="3"/>
      <c r="Q25" s="3"/>
      <c r="R25" s="3"/>
      <c r="S25" s="5"/>
      <c r="U25" s="5"/>
      <c r="V25" s="5"/>
      <c r="W25" s="5"/>
      <c r="X25" s="5"/>
    </row>
    <row r="26" spans="1:24" x14ac:dyDescent="0.35">
      <c r="B26" s="11" t="s">
        <v>36</v>
      </c>
      <c r="C26" s="25" t="s">
        <v>6</v>
      </c>
      <c r="D26" s="25" t="s">
        <v>5</v>
      </c>
      <c r="E26" s="26"/>
      <c r="F26" s="26"/>
      <c r="G26" s="26"/>
      <c r="H26" s="26"/>
      <c r="I26" s="26"/>
      <c r="J26" s="26" t="s">
        <v>25</v>
      </c>
      <c r="K26" s="26"/>
      <c r="L26" s="26"/>
      <c r="M26" s="26" t="s">
        <v>26</v>
      </c>
      <c r="N26" s="26"/>
      <c r="O26" s="26"/>
      <c r="P26" s="26"/>
      <c r="Q26" s="26"/>
      <c r="R26" s="26"/>
      <c r="S26" s="5"/>
      <c r="U26" s="5"/>
      <c r="V26" s="5"/>
      <c r="W26" s="5"/>
      <c r="X26" s="5"/>
    </row>
    <row r="27" spans="1:24" x14ac:dyDescent="0.35">
      <c r="B27" s="10" t="s">
        <v>42</v>
      </c>
      <c r="C27" s="13" t="s">
        <v>6</v>
      </c>
      <c r="D27" s="13" t="s">
        <v>5</v>
      </c>
      <c r="E27" s="3"/>
      <c r="F27" s="3"/>
      <c r="G27" s="2"/>
      <c r="H27" s="2"/>
      <c r="I27" s="2"/>
      <c r="J27" s="6" t="s">
        <v>25</v>
      </c>
      <c r="K27" s="2"/>
      <c r="L27" s="3"/>
      <c r="M27" s="3"/>
      <c r="N27" s="3"/>
      <c r="O27" s="3"/>
      <c r="P27" s="3"/>
      <c r="Q27" s="3"/>
      <c r="R27" s="3"/>
      <c r="S27" s="5"/>
      <c r="U27" s="5"/>
      <c r="V27" s="5"/>
      <c r="W27" s="5"/>
      <c r="X27" s="5"/>
    </row>
    <row r="28" spans="1:24" x14ac:dyDescent="0.35">
      <c r="B28" s="11" t="s">
        <v>38</v>
      </c>
      <c r="C28" s="25" t="s">
        <v>6</v>
      </c>
      <c r="D28" s="25" t="s">
        <v>5</v>
      </c>
      <c r="E28" s="26"/>
      <c r="F28" s="26"/>
      <c r="G28" s="26"/>
      <c r="H28" s="26"/>
      <c r="I28" s="26"/>
      <c r="J28" s="26"/>
      <c r="K28" s="26"/>
      <c r="L28" s="26"/>
      <c r="M28" s="26" t="s">
        <v>26</v>
      </c>
      <c r="N28" s="26"/>
      <c r="O28" s="26"/>
      <c r="P28" s="26"/>
      <c r="Q28" s="26"/>
      <c r="R28" s="26"/>
      <c r="S28" s="5"/>
      <c r="U28" s="5"/>
      <c r="V28" s="5"/>
      <c r="W28" s="5"/>
      <c r="X28" s="5"/>
    </row>
    <row r="29" spans="1:24" x14ac:dyDescent="0.35">
      <c r="B29" s="10" t="s">
        <v>39</v>
      </c>
      <c r="C29" s="13" t="s">
        <v>6</v>
      </c>
      <c r="D29" s="13" t="s">
        <v>5</v>
      </c>
      <c r="E29" s="3"/>
      <c r="F29" s="3"/>
      <c r="G29" s="2"/>
      <c r="H29" s="2"/>
      <c r="I29" s="2"/>
      <c r="J29" s="3"/>
      <c r="K29" s="2"/>
      <c r="L29" s="3"/>
      <c r="M29" s="3" t="s">
        <v>26</v>
      </c>
      <c r="N29" s="3"/>
      <c r="O29" s="3"/>
      <c r="P29" s="3"/>
      <c r="Q29" s="3"/>
      <c r="R29" s="3"/>
      <c r="S29" s="5"/>
      <c r="U29" s="5"/>
      <c r="V29" s="5"/>
      <c r="W29" s="5"/>
      <c r="X29" s="5"/>
    </row>
    <row r="30" spans="1:24" x14ac:dyDescent="0.35">
      <c r="B30" s="11" t="s">
        <v>40</v>
      </c>
      <c r="C30" s="25" t="s">
        <v>6</v>
      </c>
      <c r="D30" s="25" t="s">
        <v>5</v>
      </c>
      <c r="E30" s="26"/>
      <c r="F30" s="26"/>
      <c r="G30" s="26"/>
      <c r="H30" s="26"/>
      <c r="I30" s="26"/>
      <c r="J30" s="26"/>
      <c r="K30" s="26"/>
      <c r="L30" s="26"/>
      <c r="M30" s="26" t="s">
        <v>26</v>
      </c>
      <c r="N30" s="26"/>
      <c r="O30" s="26"/>
      <c r="P30" s="26"/>
      <c r="Q30" s="26"/>
      <c r="R30" s="26"/>
      <c r="S30" s="5"/>
      <c r="U30" s="5"/>
      <c r="V30" s="5"/>
      <c r="W30" s="5"/>
      <c r="X30" s="5"/>
    </row>
    <row r="31" spans="1:24" x14ac:dyDescent="0.35">
      <c r="B31" s="22"/>
      <c r="C31" s="23" t="str">
        <f>IF(Blad2!E30,"Securitas","")</f>
        <v/>
      </c>
      <c r="D31" s="23" t="str">
        <f>IF(Blad2!E30,"AVARN","")</f>
        <v/>
      </c>
      <c r="E31" s="24"/>
      <c r="F31" s="24"/>
      <c r="G31" s="24"/>
      <c r="H31" s="24"/>
      <c r="I31" s="24"/>
      <c r="J31" s="24" t="str">
        <f>IF(Blad2!E30,IF(Blad2!E12,"",IF(Blad2!E17,"",IF(Blad2!E18,"",IF(Blad2!E19,"","Q Security")))),"")</f>
        <v/>
      </c>
      <c r="K31" s="24"/>
      <c r="L31" s="24"/>
      <c r="M31" s="24" t="str">
        <f>IF(Blad2!E30,IF(Blad2!E11,"",IF(Blad2!E12,"",IF(Blad2!E13,"",IF(Blad2!E15,"","Rapid")))),"")</f>
        <v/>
      </c>
      <c r="N31" s="24"/>
      <c r="O31" s="24"/>
      <c r="P31" s="24"/>
      <c r="Q31" s="24"/>
      <c r="R31" s="24"/>
      <c r="S31" s="5"/>
      <c r="T31" s="5"/>
      <c r="U31" s="5"/>
      <c r="V31" s="5"/>
      <c r="W31" s="5"/>
      <c r="X31" s="5"/>
    </row>
    <row r="32" spans="1:24" x14ac:dyDescent="0.35">
      <c r="B32" s="37"/>
      <c r="C32" s="40"/>
      <c r="D32" s="40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5"/>
      <c r="T32" s="5"/>
      <c r="U32" s="5"/>
      <c r="V32" s="5"/>
      <c r="W32" s="5"/>
      <c r="X32" s="5"/>
    </row>
    <row r="33" spans="1:24" x14ac:dyDescent="0.35">
      <c r="A33" s="71" t="b">
        <f>Blad2!E31</f>
        <v>0</v>
      </c>
      <c r="B33" s="12" t="s">
        <v>2</v>
      </c>
      <c r="C33" s="16" t="s">
        <v>6</v>
      </c>
      <c r="D33" s="17" t="s">
        <v>5</v>
      </c>
      <c r="E33" s="75" t="s">
        <v>9</v>
      </c>
      <c r="F33" s="12" t="s">
        <v>28</v>
      </c>
      <c r="G33" s="12" t="s">
        <v>30</v>
      </c>
      <c r="H33" s="12" t="s">
        <v>8</v>
      </c>
      <c r="I33" s="12" t="s">
        <v>7</v>
      </c>
      <c r="J33" s="12" t="s">
        <v>25</v>
      </c>
      <c r="K33" s="12" t="s">
        <v>54</v>
      </c>
      <c r="L33" s="12" t="s">
        <v>92</v>
      </c>
      <c r="M33" s="12" t="s">
        <v>26</v>
      </c>
      <c r="N33" s="12" t="s">
        <v>27</v>
      </c>
      <c r="O33" s="12" t="s">
        <v>29</v>
      </c>
      <c r="P33" s="12" t="s">
        <v>31</v>
      </c>
      <c r="Q33" s="9" t="s">
        <v>94</v>
      </c>
      <c r="R33" s="12" t="s">
        <v>55</v>
      </c>
      <c r="S33" s="5"/>
      <c r="T33" s="18"/>
      <c r="U33" s="5"/>
      <c r="V33" s="5"/>
      <c r="W33" s="5"/>
      <c r="X33" s="5"/>
    </row>
    <row r="34" spans="1:24" x14ac:dyDescent="0.35">
      <c r="B34" s="11" t="s">
        <v>41</v>
      </c>
      <c r="C34" s="25" t="s">
        <v>6</v>
      </c>
      <c r="D34" s="25" t="s">
        <v>5</v>
      </c>
      <c r="E34" s="73" t="s">
        <v>9</v>
      </c>
      <c r="F34" s="26"/>
      <c r="G34" s="26"/>
      <c r="H34" s="31" t="s">
        <v>8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5"/>
      <c r="T34" s="5"/>
      <c r="U34" s="5"/>
      <c r="V34" s="5"/>
      <c r="W34" s="5"/>
      <c r="X34" s="5"/>
    </row>
    <row r="35" spans="1:24" x14ac:dyDescent="0.35">
      <c r="B35" s="10" t="s">
        <v>34</v>
      </c>
      <c r="C35" s="13" t="s">
        <v>6</v>
      </c>
      <c r="D35" s="13" t="s">
        <v>5</v>
      </c>
      <c r="E35" s="73" t="s">
        <v>9</v>
      </c>
      <c r="F35" s="2"/>
      <c r="G35" s="2"/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5"/>
      <c r="T35" s="5"/>
      <c r="U35" s="5"/>
      <c r="V35" s="5"/>
      <c r="W35" s="5"/>
      <c r="X35" s="5"/>
    </row>
    <row r="36" spans="1:24" x14ac:dyDescent="0.35">
      <c r="B36" s="11" t="s">
        <v>35</v>
      </c>
      <c r="C36" s="25" t="s">
        <v>6</v>
      </c>
      <c r="D36" s="25" t="s">
        <v>5</v>
      </c>
      <c r="E36" s="73" t="s">
        <v>9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5"/>
      <c r="T36" s="5"/>
      <c r="U36" s="5"/>
      <c r="V36" s="5"/>
      <c r="W36" s="5"/>
      <c r="X36" s="5"/>
    </row>
    <row r="37" spans="1:24" x14ac:dyDescent="0.35">
      <c r="B37" s="10" t="s">
        <v>37</v>
      </c>
      <c r="C37" s="13" t="s">
        <v>6</v>
      </c>
      <c r="D37" s="13" t="s">
        <v>5</v>
      </c>
      <c r="E37" s="73" t="s">
        <v>9</v>
      </c>
      <c r="F37" s="2"/>
      <c r="G37" s="2"/>
      <c r="H37" s="3" t="s">
        <v>8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5"/>
      <c r="T37" s="5"/>
      <c r="U37" s="5"/>
      <c r="V37" s="5"/>
      <c r="W37" s="5"/>
      <c r="X37" s="5"/>
    </row>
    <row r="38" spans="1:24" x14ac:dyDescent="0.35">
      <c r="B38" s="11" t="s">
        <v>36</v>
      </c>
      <c r="C38" s="25" t="s">
        <v>6</v>
      </c>
      <c r="D38" s="25" t="s">
        <v>5</v>
      </c>
      <c r="E38" s="73" t="s">
        <v>9</v>
      </c>
      <c r="F38" s="26"/>
      <c r="G38" s="26"/>
      <c r="H38" s="26" t="s">
        <v>8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5"/>
      <c r="U38" s="5"/>
      <c r="V38" s="5"/>
      <c r="W38" s="5"/>
      <c r="X38" s="5"/>
    </row>
    <row r="39" spans="1:24" x14ac:dyDescent="0.35">
      <c r="B39" s="10" t="s">
        <v>42</v>
      </c>
      <c r="C39" s="13" t="s">
        <v>6</v>
      </c>
      <c r="D39" s="13" t="s">
        <v>5</v>
      </c>
      <c r="E39" s="73" t="s">
        <v>9</v>
      </c>
      <c r="F39" s="2"/>
      <c r="G39" s="2"/>
      <c r="H39" s="6" t="s">
        <v>8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5"/>
      <c r="T39" s="5"/>
      <c r="U39" s="5"/>
      <c r="V39" s="5"/>
      <c r="W39" s="5"/>
      <c r="X39" s="5"/>
    </row>
    <row r="40" spans="1:24" x14ac:dyDescent="0.35">
      <c r="B40" s="11" t="s">
        <v>38</v>
      </c>
      <c r="C40" s="25" t="s">
        <v>6</v>
      </c>
      <c r="D40" s="25" t="s">
        <v>5</v>
      </c>
      <c r="E40" s="73" t="s">
        <v>9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5"/>
      <c r="T40" s="5"/>
      <c r="U40" s="5"/>
      <c r="V40" s="5"/>
      <c r="W40" s="5"/>
      <c r="X40" s="5"/>
    </row>
    <row r="41" spans="1:24" x14ac:dyDescent="0.35">
      <c r="B41" s="10" t="s">
        <v>39</v>
      </c>
      <c r="C41" s="13" t="s">
        <v>6</v>
      </c>
      <c r="D41" s="13" t="s">
        <v>5</v>
      </c>
      <c r="E41" s="73" t="s">
        <v>9</v>
      </c>
      <c r="F41" s="2"/>
      <c r="G41" s="2"/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5"/>
      <c r="T41" s="5"/>
      <c r="U41" s="5"/>
      <c r="V41" s="5"/>
      <c r="W41" s="5"/>
      <c r="X41" s="5"/>
    </row>
    <row r="42" spans="1:24" x14ac:dyDescent="0.35">
      <c r="B42" s="11" t="s">
        <v>40</v>
      </c>
      <c r="C42" s="25" t="s">
        <v>6</v>
      </c>
      <c r="D42" s="25" t="s">
        <v>5</v>
      </c>
      <c r="E42" s="73" t="s">
        <v>9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5"/>
      <c r="T42" s="5"/>
      <c r="U42" s="5"/>
      <c r="V42" s="5"/>
      <c r="W42" s="5"/>
      <c r="X42" s="5"/>
    </row>
    <row r="43" spans="1:24" x14ac:dyDescent="0.35">
      <c r="B43" s="22"/>
      <c r="C43" s="23" t="str">
        <f>IF(Blad2!E31,"Securitas","")</f>
        <v/>
      </c>
      <c r="D43" s="24" t="str">
        <f>IF(Blad2!E31,"AVARN","")</f>
        <v/>
      </c>
      <c r="E43" s="23"/>
      <c r="F43" s="24"/>
      <c r="G43" s="24"/>
      <c r="H43" s="24" t="str">
        <f>IF(Blad2!E31,IF(Blad2!E11,"",IF(Blad2!E12,"",IF(Blad2!E17,"",IF(Blad2!E18,"",IF(Blad2!E19,"","Securus"))))),"")</f>
        <v/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5"/>
      <c r="T43" s="5"/>
      <c r="U43" s="5"/>
      <c r="V43" s="5"/>
      <c r="W43" s="5"/>
      <c r="X43" s="5"/>
    </row>
    <row r="44" spans="1:24" x14ac:dyDescent="0.35">
      <c r="B44" s="37"/>
      <c r="C44" s="40"/>
      <c r="D44" s="38"/>
      <c r="E44" s="40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5"/>
      <c r="T44" s="5"/>
      <c r="U44" s="5"/>
      <c r="V44" s="5"/>
      <c r="W44" s="5"/>
      <c r="X44" s="5"/>
    </row>
    <row r="45" spans="1:24" x14ac:dyDescent="0.35">
      <c r="A45" s="71" t="b">
        <f>Blad2!E32</f>
        <v>0</v>
      </c>
      <c r="B45" s="12" t="s">
        <v>3</v>
      </c>
      <c r="C45" s="16" t="s">
        <v>6</v>
      </c>
      <c r="D45" s="17" t="s">
        <v>5</v>
      </c>
      <c r="E45" s="17" t="s">
        <v>9</v>
      </c>
      <c r="F45" s="12" t="s">
        <v>28</v>
      </c>
      <c r="G45" s="12" t="s">
        <v>30</v>
      </c>
      <c r="H45" s="12" t="s">
        <v>8</v>
      </c>
      <c r="I45" s="12" t="s">
        <v>7</v>
      </c>
      <c r="J45" s="12" t="s">
        <v>25</v>
      </c>
      <c r="K45" s="12" t="s">
        <v>54</v>
      </c>
      <c r="L45" s="12" t="s">
        <v>92</v>
      </c>
      <c r="M45" s="12" t="s">
        <v>26</v>
      </c>
      <c r="N45" s="12" t="s">
        <v>27</v>
      </c>
      <c r="O45" s="12" t="s">
        <v>29</v>
      </c>
      <c r="P45" s="12" t="s">
        <v>31</v>
      </c>
      <c r="Q45" s="9" t="s">
        <v>94</v>
      </c>
      <c r="R45" s="12" t="s">
        <v>55</v>
      </c>
      <c r="S45" s="5"/>
      <c r="T45" s="18"/>
      <c r="U45" s="5"/>
      <c r="V45" s="5"/>
      <c r="W45" s="5"/>
      <c r="X45" s="5"/>
    </row>
    <row r="46" spans="1:24" x14ac:dyDescent="0.35">
      <c r="B46" s="11" t="s">
        <v>41</v>
      </c>
      <c r="C46" s="25" t="s">
        <v>6</v>
      </c>
      <c r="D46" s="25" t="s">
        <v>5</v>
      </c>
      <c r="E46" s="26"/>
      <c r="F46" s="26"/>
      <c r="G46" s="26"/>
      <c r="H46" s="31" t="s">
        <v>8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5"/>
      <c r="T46" s="5"/>
      <c r="U46" s="5"/>
      <c r="V46" s="5"/>
      <c r="W46" s="5"/>
      <c r="X46" s="5"/>
    </row>
    <row r="47" spans="1:24" x14ac:dyDescent="0.35">
      <c r="B47" s="10" t="s">
        <v>34</v>
      </c>
      <c r="C47" s="13" t="s">
        <v>6</v>
      </c>
      <c r="D47" s="13" t="s">
        <v>5</v>
      </c>
      <c r="E47" s="2"/>
      <c r="F47" s="2"/>
      <c r="G47" s="2"/>
      <c r="H47" s="3"/>
      <c r="I47" s="2"/>
      <c r="J47" s="2"/>
      <c r="K47" s="2"/>
      <c r="L47" s="2"/>
      <c r="M47" s="2"/>
      <c r="N47" s="2"/>
      <c r="O47" s="2"/>
      <c r="P47" s="2"/>
      <c r="Q47" s="2"/>
      <c r="R47" s="2"/>
      <c r="S47" s="5"/>
      <c r="T47" s="5"/>
      <c r="U47" s="5"/>
      <c r="V47" s="5"/>
      <c r="W47" s="5"/>
      <c r="X47" s="5"/>
    </row>
    <row r="48" spans="1:24" x14ac:dyDescent="0.35">
      <c r="B48" s="11" t="s">
        <v>35</v>
      </c>
      <c r="C48" s="25" t="s">
        <v>6</v>
      </c>
      <c r="D48" s="25" t="s">
        <v>5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5"/>
      <c r="T48" s="5"/>
      <c r="U48" s="5"/>
      <c r="V48" s="5"/>
      <c r="W48" s="5"/>
      <c r="X48" s="5"/>
    </row>
    <row r="49" spans="1:24" x14ac:dyDescent="0.35">
      <c r="B49" s="10" t="s">
        <v>37</v>
      </c>
      <c r="C49" s="13" t="s">
        <v>6</v>
      </c>
      <c r="D49" s="13" t="s">
        <v>5</v>
      </c>
      <c r="E49" s="2"/>
      <c r="F49" s="2"/>
      <c r="G49" s="2"/>
      <c r="H49" s="3" t="s">
        <v>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5"/>
      <c r="T49" s="5"/>
      <c r="U49" s="5"/>
      <c r="V49" s="5"/>
      <c r="W49" s="5"/>
      <c r="X49" s="5"/>
    </row>
    <row r="50" spans="1:24" x14ac:dyDescent="0.35">
      <c r="B50" s="11" t="s">
        <v>36</v>
      </c>
      <c r="C50" s="25" t="s">
        <v>6</v>
      </c>
      <c r="D50" s="25" t="s">
        <v>5</v>
      </c>
      <c r="E50" s="26"/>
      <c r="F50" s="26"/>
      <c r="G50" s="26"/>
      <c r="H50" s="26" t="s">
        <v>8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5"/>
      <c r="U50" s="5"/>
      <c r="V50" s="5"/>
      <c r="W50" s="5"/>
      <c r="X50" s="5"/>
    </row>
    <row r="51" spans="1:24" x14ac:dyDescent="0.35">
      <c r="B51" s="10" t="s">
        <v>42</v>
      </c>
      <c r="C51" s="13" t="s">
        <v>6</v>
      </c>
      <c r="D51" s="13" t="s">
        <v>5</v>
      </c>
      <c r="E51" s="2"/>
      <c r="F51" s="2"/>
      <c r="G51" s="2"/>
      <c r="H51" s="6" t="s">
        <v>8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5"/>
      <c r="T51" s="5"/>
      <c r="U51" s="5"/>
      <c r="V51" s="5"/>
      <c r="W51" s="5"/>
      <c r="X51" s="5"/>
    </row>
    <row r="52" spans="1:24" x14ac:dyDescent="0.35">
      <c r="B52" s="11" t="s">
        <v>38</v>
      </c>
      <c r="C52" s="25" t="s">
        <v>6</v>
      </c>
      <c r="D52" s="25" t="s">
        <v>5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5"/>
      <c r="T52" s="5"/>
      <c r="U52" s="5"/>
      <c r="V52" s="5"/>
      <c r="W52" s="5"/>
      <c r="X52" s="5"/>
    </row>
    <row r="53" spans="1:24" x14ac:dyDescent="0.35">
      <c r="B53" s="10" t="s">
        <v>39</v>
      </c>
      <c r="C53" s="13" t="s">
        <v>6</v>
      </c>
      <c r="D53" s="13" t="s">
        <v>5</v>
      </c>
      <c r="E53" s="2"/>
      <c r="F53" s="2"/>
      <c r="G53" s="2"/>
      <c r="H53" s="3"/>
      <c r="I53" s="2"/>
      <c r="J53" s="2"/>
      <c r="K53" s="2"/>
      <c r="L53" s="2"/>
      <c r="M53" s="2"/>
      <c r="N53" s="2"/>
      <c r="O53" s="2"/>
      <c r="P53" s="2"/>
      <c r="Q53" s="2"/>
      <c r="R53" s="2"/>
      <c r="S53" s="5"/>
      <c r="T53" s="5"/>
      <c r="U53" s="5"/>
      <c r="V53" s="5"/>
      <c r="W53" s="5"/>
      <c r="X53" s="5"/>
    </row>
    <row r="54" spans="1:24" x14ac:dyDescent="0.35">
      <c r="B54" s="11" t="s">
        <v>40</v>
      </c>
      <c r="C54" s="25" t="s">
        <v>6</v>
      </c>
      <c r="D54" s="25" t="s">
        <v>5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5"/>
      <c r="T54" s="5"/>
      <c r="U54" s="5"/>
      <c r="V54" s="5"/>
      <c r="W54" s="5"/>
      <c r="X54" s="5"/>
    </row>
    <row r="55" spans="1:24" x14ac:dyDescent="0.35">
      <c r="B55" s="19"/>
      <c r="C55" s="20" t="str">
        <f>IF(Blad2!E32,"Securitas","")</f>
        <v/>
      </c>
      <c r="D55" s="20" t="str">
        <f>IF(Blad2!E32,"AVARN","")</f>
        <v/>
      </c>
      <c r="E55" s="21"/>
      <c r="F55" s="21"/>
      <c r="G55" s="21"/>
      <c r="H55" s="21" t="str">
        <f>IF(Blad2!E32,IF(Blad2!E11,"",IF(Blad2!E12,"",IF(Blad2!E17,"",IF(Blad2!E18,"",IF(Blad2!E19,"","Securus"))))),"")</f>
        <v/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5"/>
      <c r="T55" s="5"/>
      <c r="U55" s="5"/>
      <c r="V55" s="5"/>
      <c r="W55" s="5"/>
      <c r="X55" s="5"/>
    </row>
    <row r="56" spans="1:24" x14ac:dyDescent="0.35">
      <c r="B56" s="19"/>
      <c r="C56" s="23"/>
      <c r="D56" s="23"/>
      <c r="E56" s="24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5"/>
      <c r="T56" s="5"/>
      <c r="U56" s="5"/>
      <c r="V56" s="5"/>
      <c r="W56" s="5"/>
      <c r="X56" s="5"/>
    </row>
    <row r="57" spans="1:24" x14ac:dyDescent="0.35">
      <c r="A57" s="71" t="b">
        <f>Blad2!E33</f>
        <v>0</v>
      </c>
      <c r="B57" s="9" t="s">
        <v>4</v>
      </c>
      <c r="C57" s="14" t="s">
        <v>6</v>
      </c>
      <c r="D57" s="8" t="s">
        <v>5</v>
      </c>
      <c r="E57" s="76" t="s">
        <v>9</v>
      </c>
      <c r="F57" s="9" t="s">
        <v>28</v>
      </c>
      <c r="G57" s="9" t="s">
        <v>30</v>
      </c>
      <c r="H57" s="9" t="s">
        <v>8</v>
      </c>
      <c r="I57" s="9" t="s">
        <v>7</v>
      </c>
      <c r="J57" s="9" t="s">
        <v>25</v>
      </c>
      <c r="K57" s="9" t="s">
        <v>54</v>
      </c>
      <c r="L57" s="9" t="s">
        <v>92</v>
      </c>
      <c r="M57" s="9" t="s">
        <v>26</v>
      </c>
      <c r="N57" s="9" t="s">
        <v>27</v>
      </c>
      <c r="O57" s="9" t="s">
        <v>29</v>
      </c>
      <c r="P57" s="9" t="s">
        <v>31</v>
      </c>
      <c r="Q57" s="9" t="s">
        <v>94</v>
      </c>
      <c r="R57" s="9" t="s">
        <v>55</v>
      </c>
      <c r="S57" s="5"/>
      <c r="T57" s="18"/>
      <c r="U57" s="5"/>
      <c r="V57" s="5"/>
      <c r="W57" s="5"/>
      <c r="X57" s="5"/>
    </row>
    <row r="58" spans="1:24" x14ac:dyDescent="0.35">
      <c r="B58" s="11" t="s">
        <v>41</v>
      </c>
      <c r="C58" s="25" t="s">
        <v>6</v>
      </c>
      <c r="D58" s="25" t="s">
        <v>5</v>
      </c>
      <c r="E58" s="73" t="s">
        <v>9</v>
      </c>
      <c r="F58" s="31" t="s">
        <v>28</v>
      </c>
      <c r="G58" s="31" t="s">
        <v>30</v>
      </c>
      <c r="H58" s="31" t="s">
        <v>8</v>
      </c>
      <c r="I58" s="31" t="s">
        <v>7</v>
      </c>
      <c r="J58" s="30" t="s">
        <v>25</v>
      </c>
      <c r="K58" s="26"/>
      <c r="L58" s="26"/>
      <c r="M58" s="26"/>
      <c r="N58" s="31" t="s">
        <v>27</v>
      </c>
      <c r="O58" s="26"/>
      <c r="P58" s="26"/>
      <c r="Q58" s="26"/>
      <c r="R58" s="26"/>
      <c r="S58" s="5"/>
      <c r="T58" s="5"/>
      <c r="U58" s="5"/>
      <c r="V58" s="5"/>
      <c r="W58" s="5"/>
      <c r="X58" s="5"/>
    </row>
    <row r="59" spans="1:24" x14ac:dyDescent="0.35">
      <c r="B59" s="10" t="s">
        <v>34</v>
      </c>
      <c r="C59" s="13" t="s">
        <v>6</v>
      </c>
      <c r="D59" s="13" t="s">
        <v>5</v>
      </c>
      <c r="E59" s="73" t="s">
        <v>9</v>
      </c>
      <c r="F59" s="3" t="s">
        <v>28</v>
      </c>
      <c r="G59" s="3"/>
      <c r="H59" s="3"/>
      <c r="I59" s="3"/>
      <c r="J59" s="3" t="s">
        <v>25</v>
      </c>
      <c r="K59" s="2"/>
      <c r="L59" s="2"/>
      <c r="M59" s="2"/>
      <c r="N59" s="6"/>
      <c r="O59" s="2"/>
      <c r="P59" s="2"/>
      <c r="Q59" s="2"/>
      <c r="R59" s="2"/>
      <c r="S59" s="5"/>
      <c r="T59" s="5"/>
      <c r="U59" s="5"/>
      <c r="V59" s="5"/>
      <c r="W59" s="5"/>
      <c r="X59" s="5"/>
    </row>
    <row r="60" spans="1:24" x14ac:dyDescent="0.35">
      <c r="B60" s="11" t="s">
        <v>35</v>
      </c>
      <c r="C60" s="25" t="s">
        <v>6</v>
      </c>
      <c r="D60" s="25" t="s">
        <v>5</v>
      </c>
      <c r="E60" s="73" t="s">
        <v>9</v>
      </c>
      <c r="F60" s="26" t="s">
        <v>28</v>
      </c>
      <c r="G60" s="26"/>
      <c r="H60" s="26"/>
      <c r="I60" s="26"/>
      <c r="J60" s="26"/>
      <c r="K60" s="26"/>
      <c r="L60" s="26"/>
      <c r="M60" s="26"/>
      <c r="N60" s="31"/>
      <c r="O60" s="26"/>
      <c r="P60" s="26"/>
      <c r="Q60" s="26"/>
      <c r="R60" s="26"/>
      <c r="S60" s="5"/>
      <c r="T60" s="5"/>
      <c r="U60" s="5"/>
      <c r="V60" s="5"/>
      <c r="W60" s="5"/>
      <c r="X60" s="5"/>
    </row>
    <row r="61" spans="1:24" x14ac:dyDescent="0.35">
      <c r="B61" s="10" t="s">
        <v>37</v>
      </c>
      <c r="C61" s="13" t="s">
        <v>6</v>
      </c>
      <c r="D61" s="13" t="s">
        <v>5</v>
      </c>
      <c r="E61" s="73" t="s">
        <v>9</v>
      </c>
      <c r="F61" s="3" t="s">
        <v>28</v>
      </c>
      <c r="G61" s="3"/>
      <c r="H61" s="3" t="s">
        <v>8</v>
      </c>
      <c r="I61" s="3" t="s">
        <v>7</v>
      </c>
      <c r="J61" s="3" t="s">
        <v>25</v>
      </c>
      <c r="K61" s="2"/>
      <c r="L61" s="2"/>
      <c r="M61" s="2"/>
      <c r="N61" s="6" t="s">
        <v>27</v>
      </c>
      <c r="O61" s="2"/>
      <c r="P61" s="2"/>
      <c r="Q61" s="2"/>
      <c r="R61" s="2"/>
      <c r="S61" s="5"/>
      <c r="T61" s="5"/>
      <c r="U61" s="5"/>
      <c r="V61" s="5"/>
      <c r="W61" s="5"/>
      <c r="X61" s="5"/>
    </row>
    <row r="62" spans="1:24" x14ac:dyDescent="0.35">
      <c r="B62" s="11" t="s">
        <v>36</v>
      </c>
      <c r="C62" s="25" t="s">
        <v>6</v>
      </c>
      <c r="D62" s="25" t="s">
        <v>5</v>
      </c>
      <c r="E62" s="73" t="s">
        <v>9</v>
      </c>
      <c r="F62" s="26" t="s">
        <v>28</v>
      </c>
      <c r="G62" s="26"/>
      <c r="H62" s="26" t="s">
        <v>8</v>
      </c>
      <c r="I62" s="26" t="s">
        <v>7</v>
      </c>
      <c r="J62" s="26" t="s">
        <v>25</v>
      </c>
      <c r="K62" s="26"/>
      <c r="L62" s="26"/>
      <c r="M62" s="26"/>
      <c r="N62" s="31" t="s">
        <v>27</v>
      </c>
      <c r="O62" s="26"/>
      <c r="P62" s="26"/>
      <c r="Q62" s="26"/>
      <c r="R62" s="26"/>
      <c r="S62" s="5"/>
      <c r="T62" s="5"/>
      <c r="V62" s="5"/>
      <c r="W62" s="5"/>
      <c r="X62" s="5"/>
    </row>
    <row r="63" spans="1:24" x14ac:dyDescent="0.35">
      <c r="B63" s="10" t="s">
        <v>42</v>
      </c>
      <c r="C63" s="13" t="s">
        <v>6</v>
      </c>
      <c r="D63" s="13" t="s">
        <v>5</v>
      </c>
      <c r="E63" s="73" t="s">
        <v>9</v>
      </c>
      <c r="F63" s="6" t="s">
        <v>28</v>
      </c>
      <c r="G63" s="3"/>
      <c r="H63" s="6" t="s">
        <v>8</v>
      </c>
      <c r="I63" s="3"/>
      <c r="J63" s="6" t="s">
        <v>25</v>
      </c>
      <c r="K63" s="2"/>
      <c r="L63" s="2"/>
      <c r="M63" s="2"/>
      <c r="N63" s="6" t="s">
        <v>27</v>
      </c>
      <c r="O63" s="2"/>
      <c r="P63" s="2"/>
      <c r="Q63" s="2"/>
      <c r="R63" s="2"/>
      <c r="S63" s="5"/>
      <c r="T63" s="5"/>
      <c r="V63" s="5"/>
      <c r="W63" s="5"/>
      <c r="X63" s="5"/>
    </row>
    <row r="64" spans="1:24" x14ac:dyDescent="0.35">
      <c r="B64" s="11" t="s">
        <v>38</v>
      </c>
      <c r="C64" s="25" t="s">
        <v>6</v>
      </c>
      <c r="D64" s="25" t="s">
        <v>5</v>
      </c>
      <c r="E64" s="73" t="s">
        <v>9</v>
      </c>
      <c r="F64" s="26" t="s">
        <v>28</v>
      </c>
      <c r="G64" s="26" t="s">
        <v>30</v>
      </c>
      <c r="H64" s="26"/>
      <c r="I64" s="26"/>
      <c r="J64" s="26"/>
      <c r="K64" s="26"/>
      <c r="L64" s="26"/>
      <c r="M64" s="26"/>
      <c r="N64" s="31"/>
      <c r="O64" s="26"/>
      <c r="P64" s="26"/>
      <c r="Q64" s="26"/>
      <c r="R64" s="26"/>
      <c r="S64" s="5"/>
      <c r="T64" s="5"/>
      <c r="U64" s="5"/>
      <c r="V64" s="5"/>
      <c r="W64" s="5"/>
      <c r="X64" s="5"/>
    </row>
    <row r="65" spans="1:24" x14ac:dyDescent="0.35">
      <c r="B65" s="10" t="s">
        <v>39</v>
      </c>
      <c r="C65" s="13" t="s">
        <v>6</v>
      </c>
      <c r="D65" s="13" t="s">
        <v>5</v>
      </c>
      <c r="E65" s="73" t="s">
        <v>9</v>
      </c>
      <c r="F65" s="3" t="s">
        <v>28</v>
      </c>
      <c r="G65" s="3" t="s">
        <v>30</v>
      </c>
      <c r="H65" s="3"/>
      <c r="I65" s="3"/>
      <c r="J65" s="3"/>
      <c r="K65" s="2"/>
      <c r="L65" s="2"/>
      <c r="M65" s="2"/>
      <c r="N65" s="6"/>
      <c r="O65" s="2"/>
      <c r="P65" s="2"/>
      <c r="Q65" s="2"/>
      <c r="R65" s="2"/>
      <c r="S65" s="5"/>
      <c r="T65" s="5"/>
      <c r="U65" s="5"/>
      <c r="V65" s="5"/>
      <c r="W65" s="5"/>
      <c r="X65" s="5"/>
    </row>
    <row r="66" spans="1:24" x14ac:dyDescent="0.35">
      <c r="B66" s="11" t="s">
        <v>40</v>
      </c>
      <c r="C66" s="25" t="s">
        <v>6</v>
      </c>
      <c r="D66" s="25" t="s">
        <v>5</v>
      </c>
      <c r="E66" s="73" t="s">
        <v>9</v>
      </c>
      <c r="F66" s="26" t="s">
        <v>28</v>
      </c>
      <c r="G66" s="26" t="s">
        <v>30</v>
      </c>
      <c r="H66" s="26"/>
      <c r="I66" s="26"/>
      <c r="J66" s="26"/>
      <c r="K66" s="26"/>
      <c r="L66" s="26"/>
      <c r="M66" s="26"/>
      <c r="N66" s="31"/>
      <c r="O66" s="26"/>
      <c r="P66" s="26"/>
      <c r="Q66" s="26"/>
      <c r="R66" s="26"/>
      <c r="S66" s="5"/>
      <c r="T66" s="5"/>
      <c r="U66" s="5"/>
      <c r="V66" s="5"/>
      <c r="W66" s="5"/>
      <c r="X66" s="5"/>
    </row>
    <row r="67" spans="1:24" x14ac:dyDescent="0.35">
      <c r="B67" s="22"/>
      <c r="C67" s="23" t="str">
        <f>IF(Blad2!E33,"Securitas","")</f>
        <v/>
      </c>
      <c r="D67" s="24" t="str">
        <f>IF(Blad2!E33,"AVARN","")</f>
        <v/>
      </c>
      <c r="E67" s="23"/>
      <c r="F67" s="24" t="str">
        <f>IF(Blad2!E33,"Tempest","")</f>
        <v/>
      </c>
      <c r="G67" s="24" t="str">
        <f>IF(Blad2!E33,IF(Blad2!E11,"",IF(Blad2!E12,"",IF(Blad2!E13,"",IF(Blad2!E14,"",IF(Blad2!E15,"","Cubsec"))))),"")</f>
        <v/>
      </c>
      <c r="H67" s="24" t="str">
        <f>IF(Blad2!E33,IF(Blad2!E11,"",IF(Blad2!E12,"",IF(Blad2!E17,"",IF(Blad2!E18,"",IF(Blad2!E19,"","Securus"))))),"")</f>
        <v/>
      </c>
      <c r="I67" s="24" t="str">
        <f>IF(Blad2!E33,IF(Blad2!E11,"",IF(Blad2!E12,"",IF(Blad2!E15,"",IF(Blad2!E17,"",IF(Blad2!E18,"",IF(Blad2!E19,"","Bev.gruppen")))))),"")</f>
        <v/>
      </c>
      <c r="J67" s="24" t="str">
        <f>IF(Blad2!E33,IF(Blad2!E12,"",IF(Blad2!E17,"",IF(Blad2!E18,"",IF(Blad2!E19,"","Q Security")))),"")</f>
        <v/>
      </c>
      <c r="K67" s="24"/>
      <c r="L67" s="24"/>
      <c r="M67" s="24"/>
      <c r="N67" s="24" t="str">
        <f>IF(Blad2!E33,IF(Blad2!E11,"",IF(Blad2!E12,"",IF(Blad2!E17,"",IF(Blad2!E18,"",IF(Blad2!E19,"","CPG"))))),"")</f>
        <v/>
      </c>
      <c r="O67" s="24"/>
      <c r="P67" s="24"/>
      <c r="Q67" s="24"/>
      <c r="R67" s="24"/>
      <c r="S67" s="5"/>
      <c r="T67" s="5"/>
      <c r="U67" s="5"/>
      <c r="V67" s="5"/>
      <c r="W67" s="5"/>
      <c r="X67" s="5"/>
    </row>
    <row r="68" spans="1:24" x14ac:dyDescent="0.35">
      <c r="B68" s="37"/>
      <c r="C68" s="40"/>
      <c r="D68" s="38"/>
      <c r="E68" s="40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5"/>
      <c r="T68" s="5"/>
      <c r="U68" s="5"/>
      <c r="V68" s="5"/>
      <c r="W68" s="5"/>
      <c r="X68" s="5"/>
    </row>
    <row r="69" spans="1:24" x14ac:dyDescent="0.35">
      <c r="A69" s="71" t="b">
        <f>Blad2!E34</f>
        <v>0</v>
      </c>
      <c r="B69" s="9" t="s">
        <v>10</v>
      </c>
      <c r="C69" s="14" t="s">
        <v>6</v>
      </c>
      <c r="D69" s="8" t="s">
        <v>5</v>
      </c>
      <c r="E69" s="8" t="s">
        <v>9</v>
      </c>
      <c r="F69" s="9" t="s">
        <v>28</v>
      </c>
      <c r="G69" s="9" t="s">
        <v>30</v>
      </c>
      <c r="H69" s="9" t="s">
        <v>8</v>
      </c>
      <c r="I69" s="9" t="s">
        <v>7</v>
      </c>
      <c r="J69" s="9" t="s">
        <v>25</v>
      </c>
      <c r="K69" s="9" t="s">
        <v>54</v>
      </c>
      <c r="L69" s="9" t="s">
        <v>92</v>
      </c>
      <c r="M69" s="9" t="s">
        <v>26</v>
      </c>
      <c r="N69" s="9" t="s">
        <v>27</v>
      </c>
      <c r="O69" s="9" t="s">
        <v>29</v>
      </c>
      <c r="P69" s="9" t="s">
        <v>31</v>
      </c>
      <c r="Q69" s="9" t="s">
        <v>94</v>
      </c>
      <c r="R69" s="9" t="s">
        <v>55</v>
      </c>
      <c r="S69" s="5"/>
      <c r="T69" s="18"/>
      <c r="U69" s="5"/>
      <c r="V69" s="5"/>
      <c r="W69" s="5"/>
      <c r="X69" s="5"/>
    </row>
    <row r="70" spans="1:24" x14ac:dyDescent="0.35">
      <c r="B70" s="11" t="s">
        <v>41</v>
      </c>
      <c r="C70" s="25" t="s">
        <v>6</v>
      </c>
      <c r="D70" s="25" t="s">
        <v>5</v>
      </c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5"/>
      <c r="T70" s="5"/>
      <c r="U70" s="5"/>
      <c r="V70" s="5"/>
      <c r="W70" s="5"/>
      <c r="X70" s="5"/>
    </row>
    <row r="71" spans="1:24" x14ac:dyDescent="0.35">
      <c r="B71" s="10" t="s">
        <v>34</v>
      </c>
      <c r="C71" s="13" t="s">
        <v>6</v>
      </c>
      <c r="D71" s="13" t="s">
        <v>5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5"/>
      <c r="T71" s="5"/>
      <c r="U71" s="5"/>
      <c r="V71" s="5"/>
      <c r="W71" s="5"/>
      <c r="X71" s="5"/>
    </row>
    <row r="72" spans="1:24" x14ac:dyDescent="0.35">
      <c r="B72" s="11" t="s">
        <v>35</v>
      </c>
      <c r="C72" s="25" t="s">
        <v>6</v>
      </c>
      <c r="D72" s="25" t="s">
        <v>5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5"/>
      <c r="T72" s="5"/>
      <c r="U72" s="5"/>
      <c r="V72" s="5"/>
      <c r="W72" s="5"/>
      <c r="X72" s="5"/>
    </row>
    <row r="73" spans="1:24" x14ac:dyDescent="0.35">
      <c r="B73" s="10" t="s">
        <v>37</v>
      </c>
      <c r="C73" s="13" t="s">
        <v>6</v>
      </c>
      <c r="D73" s="13" t="s">
        <v>5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5"/>
      <c r="T73" s="5"/>
      <c r="U73" s="5"/>
      <c r="V73" s="5"/>
      <c r="W73" s="5"/>
      <c r="X73" s="5"/>
    </row>
    <row r="74" spans="1:24" x14ac:dyDescent="0.35">
      <c r="B74" s="11" t="s">
        <v>36</v>
      </c>
      <c r="C74" s="25" t="s">
        <v>6</v>
      </c>
      <c r="D74" s="25" t="s">
        <v>5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5"/>
      <c r="T74" s="5"/>
      <c r="U74" s="5"/>
      <c r="V74" s="5"/>
      <c r="W74" s="5"/>
      <c r="X74" s="5"/>
    </row>
    <row r="75" spans="1:24" x14ac:dyDescent="0.35">
      <c r="B75" s="10" t="s">
        <v>42</v>
      </c>
      <c r="C75" s="13" t="s">
        <v>6</v>
      </c>
      <c r="D75" s="13" t="s">
        <v>5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5"/>
      <c r="T75" s="5"/>
      <c r="U75" s="5"/>
      <c r="V75" s="5"/>
      <c r="W75" s="5"/>
      <c r="X75" s="5"/>
    </row>
    <row r="76" spans="1:24" x14ac:dyDescent="0.35">
      <c r="B76" s="11" t="s">
        <v>38</v>
      </c>
      <c r="C76" s="25" t="s">
        <v>6</v>
      </c>
      <c r="D76" s="25" t="s">
        <v>5</v>
      </c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5"/>
      <c r="T76" s="5"/>
      <c r="U76" s="5"/>
      <c r="V76" s="5"/>
      <c r="W76" s="5"/>
      <c r="X76" s="5"/>
    </row>
    <row r="77" spans="1:24" x14ac:dyDescent="0.35">
      <c r="B77" s="10" t="s">
        <v>39</v>
      </c>
      <c r="C77" s="13" t="s">
        <v>6</v>
      </c>
      <c r="D77" s="13" t="s">
        <v>5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5"/>
      <c r="T77" s="5"/>
      <c r="U77" s="5"/>
      <c r="V77" s="5"/>
      <c r="W77" s="5"/>
      <c r="X77" s="5"/>
    </row>
    <row r="78" spans="1:24" x14ac:dyDescent="0.35">
      <c r="B78" s="11" t="s">
        <v>40</v>
      </c>
      <c r="C78" s="25" t="s">
        <v>6</v>
      </c>
      <c r="D78" s="25" t="s">
        <v>5</v>
      </c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5"/>
      <c r="T78" s="5"/>
      <c r="U78" s="5"/>
      <c r="V78" s="5"/>
      <c r="W78" s="5"/>
      <c r="X78" s="5"/>
    </row>
    <row r="79" spans="1:24" x14ac:dyDescent="0.35">
      <c r="B79" s="22"/>
      <c r="C79" s="23" t="str">
        <f>IF(Blad2!E34,"Securitas","")</f>
        <v/>
      </c>
      <c r="D79" s="24" t="str">
        <f>IF(Blad2!E34,"AVARN","")</f>
        <v/>
      </c>
      <c r="E79" s="23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5"/>
      <c r="T79" s="5"/>
      <c r="U79" s="5"/>
      <c r="V79" s="5"/>
      <c r="W79" s="5"/>
      <c r="X79" s="5"/>
    </row>
    <row r="80" spans="1:24" x14ac:dyDescent="0.35">
      <c r="B80" s="37"/>
      <c r="C80" s="40"/>
      <c r="D80" s="38"/>
      <c r="E80" s="40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5"/>
      <c r="T80" s="5"/>
      <c r="U80" s="5"/>
      <c r="V80" s="5"/>
      <c r="W80" s="5"/>
      <c r="X80" s="5"/>
    </row>
    <row r="81" spans="1:24" x14ac:dyDescent="0.35">
      <c r="A81" s="71" t="b">
        <f>Blad2!E35</f>
        <v>0</v>
      </c>
      <c r="B81" s="9" t="s">
        <v>11</v>
      </c>
      <c r="C81" s="14" t="s">
        <v>6</v>
      </c>
      <c r="D81" s="8" t="s">
        <v>5</v>
      </c>
      <c r="E81" s="76" t="s">
        <v>9</v>
      </c>
      <c r="F81" s="9" t="s">
        <v>28</v>
      </c>
      <c r="G81" s="9" t="s">
        <v>30</v>
      </c>
      <c r="H81" s="9" t="s">
        <v>8</v>
      </c>
      <c r="I81" s="9" t="s">
        <v>7</v>
      </c>
      <c r="J81" s="9" t="s">
        <v>25</v>
      </c>
      <c r="K81" s="9" t="s">
        <v>54</v>
      </c>
      <c r="L81" s="9" t="s">
        <v>92</v>
      </c>
      <c r="M81" s="9" t="s">
        <v>26</v>
      </c>
      <c r="N81" s="9" t="s">
        <v>27</v>
      </c>
      <c r="O81" s="9" t="s">
        <v>29</v>
      </c>
      <c r="P81" s="9" t="s">
        <v>31</v>
      </c>
      <c r="Q81" s="9" t="s">
        <v>94</v>
      </c>
      <c r="R81" s="9" t="s">
        <v>55</v>
      </c>
      <c r="S81" s="5"/>
      <c r="T81" s="18"/>
      <c r="U81" s="5"/>
      <c r="V81" s="5"/>
      <c r="W81" s="5"/>
      <c r="X81" s="5"/>
    </row>
    <row r="82" spans="1:24" x14ac:dyDescent="0.35">
      <c r="B82" s="11" t="s">
        <v>41</v>
      </c>
      <c r="C82" s="25" t="s">
        <v>6</v>
      </c>
      <c r="D82" s="25" t="s">
        <v>5</v>
      </c>
      <c r="E82" s="73" t="s">
        <v>9</v>
      </c>
      <c r="F82" s="26"/>
      <c r="G82" s="26"/>
      <c r="H82" s="31" t="s">
        <v>8</v>
      </c>
      <c r="I82" s="31" t="s">
        <v>7</v>
      </c>
      <c r="J82" s="26"/>
      <c r="K82" s="26"/>
      <c r="L82" s="26"/>
      <c r="M82" s="26"/>
      <c r="N82" s="26"/>
      <c r="O82" s="26"/>
      <c r="P82" s="26"/>
      <c r="Q82" s="26"/>
      <c r="R82" s="26"/>
      <c r="S82" s="5"/>
      <c r="T82" s="5"/>
      <c r="U82" s="5"/>
      <c r="V82" s="5"/>
      <c r="W82" s="5"/>
      <c r="X82" s="5"/>
    </row>
    <row r="83" spans="1:24" x14ac:dyDescent="0.35">
      <c r="B83" s="10" t="s">
        <v>34</v>
      </c>
      <c r="C83" s="13" t="s">
        <v>6</v>
      </c>
      <c r="D83" s="13" t="s">
        <v>5</v>
      </c>
      <c r="E83" s="73" t="s">
        <v>9</v>
      </c>
      <c r="F83" s="2"/>
      <c r="G83" s="2"/>
      <c r="H83" s="6"/>
      <c r="I83" s="3"/>
      <c r="J83" s="2"/>
      <c r="K83" s="2"/>
      <c r="L83" s="2"/>
      <c r="M83" s="2"/>
      <c r="N83" s="2"/>
      <c r="O83" s="2"/>
      <c r="P83" s="2"/>
      <c r="Q83" s="2"/>
      <c r="R83" s="2"/>
      <c r="S83" s="5"/>
      <c r="T83" s="5"/>
      <c r="U83" s="5"/>
      <c r="V83" s="5"/>
      <c r="W83" s="5"/>
      <c r="X83" s="5"/>
    </row>
    <row r="84" spans="1:24" x14ac:dyDescent="0.35">
      <c r="B84" s="11" t="s">
        <v>35</v>
      </c>
      <c r="C84" s="25" t="s">
        <v>6</v>
      </c>
      <c r="D84" s="25" t="s">
        <v>5</v>
      </c>
      <c r="E84" s="73" t="s">
        <v>9</v>
      </c>
      <c r="F84" s="26"/>
      <c r="G84" s="26"/>
      <c r="H84" s="31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5"/>
      <c r="T84" s="5"/>
      <c r="U84" s="5"/>
      <c r="V84" s="5"/>
      <c r="W84" s="5"/>
      <c r="X84" s="5"/>
    </row>
    <row r="85" spans="1:24" x14ac:dyDescent="0.35">
      <c r="B85" s="10" t="s">
        <v>37</v>
      </c>
      <c r="C85" s="13" t="s">
        <v>6</v>
      </c>
      <c r="D85" s="13" t="s">
        <v>5</v>
      </c>
      <c r="E85" s="73" t="s">
        <v>9</v>
      </c>
      <c r="F85" s="2"/>
      <c r="G85" s="2"/>
      <c r="H85" s="6" t="s">
        <v>8</v>
      </c>
      <c r="I85" s="3" t="s">
        <v>7</v>
      </c>
      <c r="J85" s="2"/>
      <c r="K85" s="2"/>
      <c r="L85" s="2"/>
      <c r="M85" s="2"/>
      <c r="N85" s="2"/>
      <c r="O85" s="2"/>
      <c r="P85" s="2"/>
      <c r="Q85" s="2"/>
      <c r="R85" s="2"/>
      <c r="S85" s="5"/>
      <c r="T85" s="5"/>
      <c r="U85" s="5"/>
      <c r="V85" s="5"/>
      <c r="W85" s="5"/>
      <c r="X85" s="5"/>
    </row>
    <row r="86" spans="1:24" x14ac:dyDescent="0.35">
      <c r="B86" s="11" t="s">
        <v>36</v>
      </c>
      <c r="C86" s="25" t="s">
        <v>6</v>
      </c>
      <c r="D86" s="25" t="s">
        <v>5</v>
      </c>
      <c r="E86" s="73" t="s">
        <v>9</v>
      </c>
      <c r="F86" s="26"/>
      <c r="G86" s="26"/>
      <c r="H86" s="31" t="s">
        <v>8</v>
      </c>
      <c r="I86" s="26" t="s">
        <v>7</v>
      </c>
      <c r="J86" s="26"/>
      <c r="K86" s="26"/>
      <c r="L86" s="26"/>
      <c r="M86" s="26"/>
      <c r="N86" s="26"/>
      <c r="O86" s="26"/>
      <c r="P86" s="26"/>
      <c r="Q86" s="26"/>
      <c r="R86" s="26"/>
      <c r="S86" s="5"/>
      <c r="T86" s="5"/>
      <c r="U86" s="5"/>
      <c r="V86" s="5"/>
      <c r="W86" s="5"/>
      <c r="X86" s="5"/>
    </row>
    <row r="87" spans="1:24" x14ac:dyDescent="0.35">
      <c r="B87" s="10" t="s">
        <v>42</v>
      </c>
      <c r="C87" s="13" t="s">
        <v>6</v>
      </c>
      <c r="D87" s="13" t="s">
        <v>5</v>
      </c>
      <c r="E87" s="73" t="s">
        <v>9</v>
      </c>
      <c r="F87" s="2"/>
      <c r="G87" s="2"/>
      <c r="H87" s="6" t="s">
        <v>8</v>
      </c>
      <c r="I87" s="3"/>
      <c r="J87" s="2"/>
      <c r="K87" s="2"/>
      <c r="L87" s="2"/>
      <c r="M87" s="2"/>
      <c r="N87" s="2"/>
      <c r="O87" s="2"/>
      <c r="P87" s="2"/>
      <c r="Q87" s="2"/>
      <c r="R87" s="2"/>
      <c r="S87" s="5"/>
      <c r="T87" s="5"/>
      <c r="U87" s="5"/>
      <c r="V87" s="5"/>
      <c r="W87" s="5"/>
      <c r="X87" s="5"/>
    </row>
    <row r="88" spans="1:24" x14ac:dyDescent="0.35">
      <c r="B88" s="11" t="s">
        <v>38</v>
      </c>
      <c r="C88" s="25" t="s">
        <v>6</v>
      </c>
      <c r="D88" s="25" t="s">
        <v>5</v>
      </c>
      <c r="E88" s="73" t="s">
        <v>9</v>
      </c>
      <c r="F88" s="26"/>
      <c r="G88" s="26"/>
      <c r="H88" s="31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5"/>
      <c r="T88" s="5"/>
      <c r="U88" s="5"/>
      <c r="V88" s="5"/>
      <c r="W88" s="5"/>
      <c r="X88" s="5"/>
    </row>
    <row r="89" spans="1:24" x14ac:dyDescent="0.35">
      <c r="B89" s="10" t="s">
        <v>39</v>
      </c>
      <c r="C89" s="13" t="s">
        <v>6</v>
      </c>
      <c r="D89" s="13" t="s">
        <v>5</v>
      </c>
      <c r="E89" s="73" t="s">
        <v>9</v>
      </c>
      <c r="F89" s="2"/>
      <c r="G89" s="2"/>
      <c r="H89" s="6"/>
      <c r="I89" s="3"/>
      <c r="J89" s="2"/>
      <c r="K89" s="2"/>
      <c r="L89" s="2"/>
      <c r="M89" s="2"/>
      <c r="N89" s="2"/>
      <c r="O89" s="2"/>
      <c r="P89" s="2"/>
      <c r="Q89" s="2"/>
      <c r="R89" s="2"/>
      <c r="S89" s="5"/>
      <c r="T89" s="5"/>
      <c r="U89" s="5"/>
      <c r="V89" s="5"/>
      <c r="W89" s="5"/>
      <c r="X89" s="5"/>
    </row>
    <row r="90" spans="1:24" x14ac:dyDescent="0.35">
      <c r="B90" s="11" t="s">
        <v>40</v>
      </c>
      <c r="C90" s="25" t="s">
        <v>6</v>
      </c>
      <c r="D90" s="25" t="s">
        <v>5</v>
      </c>
      <c r="E90" s="73" t="s">
        <v>9</v>
      </c>
      <c r="F90" s="26"/>
      <c r="G90" s="26"/>
      <c r="H90" s="31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5"/>
      <c r="T90" s="5"/>
      <c r="U90" s="5"/>
      <c r="V90" s="5"/>
      <c r="W90" s="5"/>
      <c r="X90" s="5"/>
    </row>
    <row r="91" spans="1:24" x14ac:dyDescent="0.35">
      <c r="B91" s="22"/>
      <c r="C91" s="23" t="str">
        <f>IF(Blad2!E35,"Securitas","")</f>
        <v/>
      </c>
      <c r="D91" s="24" t="str">
        <f>IF(Blad2!E35,"AVARN","")</f>
        <v/>
      </c>
      <c r="E91" s="23"/>
      <c r="F91" s="24"/>
      <c r="G91" s="24"/>
      <c r="H91" s="24" t="str">
        <f>IF(Blad2!E35,IF(Blad2!E11,"",IF(Blad2!E12,"",IF(Blad2!E17,"",IF(Blad2!E18,"",IF(Blad2!E19,"","Securus"))))),"")</f>
        <v/>
      </c>
      <c r="I91" s="24" t="str">
        <f>IF(Blad2!E35,IF(Blad2!E11,"",IF(Blad2!E12,"",IF(Blad2!E15,"",IF(Blad2!E17,"",IF(Blad2!E18,"",IF(Blad2!E19,"","Bev.gruppen")))))),"")</f>
        <v/>
      </c>
      <c r="J91" s="24"/>
      <c r="K91" s="24"/>
      <c r="L91" s="24"/>
      <c r="M91" s="24"/>
      <c r="N91" s="24"/>
      <c r="O91" s="24"/>
      <c r="P91" s="24"/>
      <c r="Q91" s="24"/>
      <c r="R91" s="24"/>
      <c r="S91" s="5"/>
      <c r="T91" s="5"/>
      <c r="U91" s="5"/>
      <c r="V91" s="5"/>
      <c r="W91" s="5"/>
      <c r="X91" s="5"/>
    </row>
    <row r="92" spans="1:24" x14ac:dyDescent="0.35">
      <c r="B92" s="37"/>
      <c r="C92" s="40"/>
      <c r="D92" s="38"/>
      <c r="E92" s="40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5"/>
      <c r="T92" s="5"/>
      <c r="U92" s="5"/>
      <c r="V92" s="5"/>
      <c r="W92" s="5"/>
      <c r="X92" s="5"/>
    </row>
    <row r="93" spans="1:24" x14ac:dyDescent="0.35">
      <c r="A93" s="71" t="b">
        <f>Blad2!E36</f>
        <v>0</v>
      </c>
      <c r="B93" s="9" t="s">
        <v>12</v>
      </c>
      <c r="C93" s="14" t="s">
        <v>6</v>
      </c>
      <c r="D93" s="8" t="s">
        <v>5</v>
      </c>
      <c r="E93" s="8" t="s">
        <v>9</v>
      </c>
      <c r="F93" s="9" t="s">
        <v>28</v>
      </c>
      <c r="G93" s="9" t="s">
        <v>30</v>
      </c>
      <c r="H93" s="9" t="s">
        <v>8</v>
      </c>
      <c r="I93" s="9" t="s">
        <v>7</v>
      </c>
      <c r="J93" s="9" t="s">
        <v>25</v>
      </c>
      <c r="K93" s="9" t="s">
        <v>54</v>
      </c>
      <c r="L93" s="9" t="s">
        <v>92</v>
      </c>
      <c r="M93" s="9" t="s">
        <v>26</v>
      </c>
      <c r="N93" s="9" t="s">
        <v>27</v>
      </c>
      <c r="O93" s="9" t="s">
        <v>29</v>
      </c>
      <c r="P93" s="9" t="s">
        <v>31</v>
      </c>
      <c r="Q93" s="9" t="s">
        <v>94</v>
      </c>
      <c r="R93" s="9" t="s">
        <v>55</v>
      </c>
      <c r="S93" s="5"/>
      <c r="T93" s="18"/>
      <c r="U93" s="5"/>
      <c r="V93" s="5"/>
      <c r="W93" s="5"/>
      <c r="X93" s="5"/>
    </row>
    <row r="94" spans="1:24" x14ac:dyDescent="0.35">
      <c r="B94" s="11" t="s">
        <v>41</v>
      </c>
      <c r="C94" s="25" t="s">
        <v>6</v>
      </c>
      <c r="D94" s="25" t="s">
        <v>5</v>
      </c>
      <c r="E94" s="26"/>
      <c r="F94" s="26"/>
      <c r="G94" s="26"/>
      <c r="H94" s="26"/>
      <c r="I94" s="31" t="s">
        <v>7</v>
      </c>
      <c r="J94" s="26"/>
      <c r="K94" s="26"/>
      <c r="L94" s="26"/>
      <c r="M94" s="26"/>
      <c r="N94" s="26"/>
      <c r="O94" s="26"/>
      <c r="P94" s="26"/>
      <c r="Q94" s="26"/>
      <c r="R94" s="26"/>
      <c r="S94" s="5"/>
      <c r="T94" s="5"/>
      <c r="U94" s="5"/>
      <c r="V94" s="5"/>
      <c r="W94" s="5"/>
      <c r="X94" s="5"/>
    </row>
    <row r="95" spans="1:24" x14ac:dyDescent="0.35">
      <c r="B95" s="10" t="s">
        <v>34</v>
      </c>
      <c r="C95" s="13" t="s">
        <v>6</v>
      </c>
      <c r="D95" s="13" t="s">
        <v>5</v>
      </c>
      <c r="E95" s="2"/>
      <c r="F95" s="2"/>
      <c r="G95" s="2"/>
      <c r="H95" s="2"/>
      <c r="I95" s="3"/>
      <c r="J95" s="2"/>
      <c r="K95" s="2"/>
      <c r="L95" s="2"/>
      <c r="M95" s="2"/>
      <c r="N95" s="2"/>
      <c r="O95" s="2"/>
      <c r="P95" s="2"/>
      <c r="Q95" s="2"/>
      <c r="R95" s="2"/>
      <c r="S95" s="5"/>
      <c r="T95" s="5"/>
      <c r="U95" s="5"/>
      <c r="V95" s="5"/>
      <c r="W95" s="5"/>
      <c r="X95" s="5"/>
    </row>
    <row r="96" spans="1:24" x14ac:dyDescent="0.35">
      <c r="B96" s="11" t="s">
        <v>35</v>
      </c>
      <c r="C96" s="25" t="s">
        <v>6</v>
      </c>
      <c r="D96" s="25" t="s">
        <v>5</v>
      </c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5"/>
      <c r="T96" s="5"/>
      <c r="U96" s="5"/>
      <c r="V96" s="5"/>
      <c r="W96" s="5"/>
      <c r="X96" s="5"/>
    </row>
    <row r="97" spans="1:24" x14ac:dyDescent="0.35">
      <c r="B97" s="10" t="s">
        <v>37</v>
      </c>
      <c r="C97" s="13" t="s">
        <v>6</v>
      </c>
      <c r="D97" s="13" t="s">
        <v>5</v>
      </c>
      <c r="E97" s="2"/>
      <c r="F97" s="2"/>
      <c r="G97" s="2"/>
      <c r="H97" s="2"/>
      <c r="I97" s="3" t="s">
        <v>7</v>
      </c>
      <c r="J97" s="2"/>
      <c r="K97" s="2"/>
      <c r="L97" s="2"/>
      <c r="M97" s="2"/>
      <c r="N97" s="2"/>
      <c r="O97" s="2"/>
      <c r="P97" s="2"/>
      <c r="Q97" s="2"/>
      <c r="R97" s="2"/>
      <c r="S97" s="5"/>
      <c r="T97" s="5"/>
      <c r="U97" s="5"/>
      <c r="V97" s="5"/>
      <c r="W97" s="5"/>
      <c r="X97" s="5"/>
    </row>
    <row r="98" spans="1:24" x14ac:dyDescent="0.35">
      <c r="B98" s="11" t="s">
        <v>36</v>
      </c>
      <c r="C98" s="25" t="s">
        <v>6</v>
      </c>
      <c r="D98" s="25" t="s">
        <v>5</v>
      </c>
      <c r="E98" s="26"/>
      <c r="F98" s="26"/>
      <c r="G98" s="26"/>
      <c r="H98" s="26"/>
      <c r="I98" s="26" t="s">
        <v>7</v>
      </c>
      <c r="J98" s="26"/>
      <c r="K98" s="26"/>
      <c r="L98" s="26"/>
      <c r="M98" s="26"/>
      <c r="N98" s="26"/>
      <c r="O98" s="26"/>
      <c r="P98" s="26"/>
      <c r="Q98" s="26"/>
      <c r="R98" s="26"/>
      <c r="S98" s="5"/>
      <c r="T98" s="5"/>
      <c r="U98" s="5"/>
      <c r="V98" s="5"/>
      <c r="W98" s="5"/>
      <c r="X98" s="5"/>
    </row>
    <row r="99" spans="1:24" x14ac:dyDescent="0.35">
      <c r="B99" s="10" t="s">
        <v>42</v>
      </c>
      <c r="C99" s="13" t="s">
        <v>6</v>
      </c>
      <c r="D99" s="13" t="s">
        <v>5</v>
      </c>
      <c r="E99" s="2"/>
      <c r="F99" s="2"/>
      <c r="G99" s="2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5"/>
      <c r="T99" s="5"/>
      <c r="U99" s="5"/>
      <c r="V99" s="5"/>
      <c r="W99" s="5"/>
      <c r="X99" s="5"/>
    </row>
    <row r="100" spans="1:24" x14ac:dyDescent="0.35">
      <c r="B100" s="11" t="s">
        <v>38</v>
      </c>
      <c r="C100" s="25" t="s">
        <v>6</v>
      </c>
      <c r="D100" s="25" t="s">
        <v>5</v>
      </c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5"/>
      <c r="T100" s="5"/>
      <c r="U100" s="5"/>
      <c r="V100" s="5"/>
      <c r="W100" s="5"/>
      <c r="X100" s="5"/>
    </row>
    <row r="101" spans="1:24" x14ac:dyDescent="0.35">
      <c r="B101" s="10" t="s">
        <v>39</v>
      </c>
      <c r="C101" s="13" t="s">
        <v>6</v>
      </c>
      <c r="D101" s="13" t="s">
        <v>5</v>
      </c>
      <c r="E101" s="2"/>
      <c r="F101" s="2"/>
      <c r="G101" s="2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5"/>
      <c r="T101" s="5"/>
      <c r="U101" s="5"/>
      <c r="V101" s="5"/>
      <c r="W101" s="5"/>
      <c r="X101" s="5"/>
    </row>
    <row r="102" spans="1:24" x14ac:dyDescent="0.35">
      <c r="B102" s="11" t="s">
        <v>40</v>
      </c>
      <c r="C102" s="25" t="s">
        <v>6</v>
      </c>
      <c r="D102" s="25" t="s">
        <v>5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5"/>
      <c r="T102" s="5"/>
      <c r="U102" s="5"/>
      <c r="V102" s="5"/>
      <c r="W102" s="5"/>
      <c r="X102" s="5"/>
    </row>
    <row r="103" spans="1:24" x14ac:dyDescent="0.35">
      <c r="B103" s="22"/>
      <c r="C103" s="23" t="str">
        <f>IF(Blad2!E36,"Securitas","")</f>
        <v/>
      </c>
      <c r="D103" s="24" t="str">
        <f>IF(Blad2!E36,"AVARN","")</f>
        <v/>
      </c>
      <c r="E103" s="23"/>
      <c r="F103" s="24"/>
      <c r="G103" s="24"/>
      <c r="H103" s="24"/>
      <c r="I103" s="24" t="str">
        <f>IF(Blad2!E36,IF(Blad2!E11,"",IF(Blad2!E12,"",IF(Blad2!E15,"",IF(Blad2!E17,"",IF(Blad2!E18,"",IF(Blad2!E19,"","Bev.gruppen")))))),"")</f>
        <v/>
      </c>
      <c r="J103" s="24"/>
      <c r="K103" s="24"/>
      <c r="L103" s="24"/>
      <c r="M103" s="24"/>
      <c r="N103" s="24"/>
      <c r="O103" s="24"/>
      <c r="P103" s="24"/>
      <c r="Q103" s="24"/>
      <c r="R103" s="24"/>
      <c r="S103" s="5"/>
      <c r="T103" s="5"/>
      <c r="U103" s="5"/>
      <c r="V103" s="5"/>
      <c r="W103" s="5"/>
      <c r="X103" s="5"/>
    </row>
    <row r="104" spans="1:24" x14ac:dyDescent="0.35">
      <c r="B104" s="37"/>
      <c r="C104" s="40"/>
      <c r="D104" s="38"/>
      <c r="E104" s="40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5"/>
      <c r="T104" s="5"/>
      <c r="U104" s="5"/>
      <c r="V104" s="5"/>
      <c r="W104" s="5"/>
      <c r="X104" s="5"/>
    </row>
    <row r="105" spans="1:24" x14ac:dyDescent="0.35">
      <c r="A105" s="71" t="b">
        <f>Blad2!E37</f>
        <v>0</v>
      </c>
      <c r="B105" s="9" t="s">
        <v>13</v>
      </c>
      <c r="C105" s="14" t="s">
        <v>6</v>
      </c>
      <c r="D105" s="8" t="s">
        <v>5</v>
      </c>
      <c r="E105" s="8" t="s">
        <v>9</v>
      </c>
      <c r="F105" s="9" t="s">
        <v>28</v>
      </c>
      <c r="G105" s="9" t="s">
        <v>30</v>
      </c>
      <c r="H105" s="9" t="s">
        <v>8</v>
      </c>
      <c r="I105" s="9" t="s">
        <v>7</v>
      </c>
      <c r="J105" s="9" t="s">
        <v>25</v>
      </c>
      <c r="K105" s="9" t="s">
        <v>54</v>
      </c>
      <c r="L105" s="9" t="s">
        <v>92</v>
      </c>
      <c r="M105" s="9" t="s">
        <v>26</v>
      </c>
      <c r="N105" s="9" t="s">
        <v>27</v>
      </c>
      <c r="O105" s="9" t="s">
        <v>29</v>
      </c>
      <c r="P105" s="9" t="s">
        <v>31</v>
      </c>
      <c r="Q105" s="9" t="s">
        <v>94</v>
      </c>
      <c r="R105" s="9" t="s">
        <v>55</v>
      </c>
      <c r="S105" s="5"/>
      <c r="T105" s="18"/>
      <c r="U105" s="5"/>
      <c r="V105" s="5"/>
      <c r="W105" s="5"/>
      <c r="X105" s="5"/>
    </row>
    <row r="106" spans="1:24" x14ac:dyDescent="0.35">
      <c r="B106" s="11" t="s">
        <v>41</v>
      </c>
      <c r="C106" s="25" t="s">
        <v>6</v>
      </c>
      <c r="D106" s="25" t="s">
        <v>5</v>
      </c>
      <c r="E106" s="26"/>
      <c r="F106" s="26"/>
      <c r="G106" s="26"/>
      <c r="H106" s="26"/>
      <c r="I106" s="31" t="s">
        <v>7</v>
      </c>
      <c r="J106" s="26"/>
      <c r="K106" s="26"/>
      <c r="L106" s="26"/>
      <c r="M106" s="26"/>
      <c r="N106" s="26"/>
      <c r="O106" s="26"/>
      <c r="P106" s="26"/>
      <c r="Q106" s="26"/>
      <c r="R106" s="26"/>
      <c r="S106" s="5"/>
      <c r="T106" s="5"/>
      <c r="U106" s="5"/>
      <c r="V106" s="5"/>
      <c r="W106" s="5"/>
      <c r="X106" s="5"/>
    </row>
    <row r="107" spans="1:24" x14ac:dyDescent="0.35">
      <c r="B107" s="10" t="s">
        <v>34</v>
      </c>
      <c r="C107" s="13" t="s">
        <v>6</v>
      </c>
      <c r="D107" s="13" t="s">
        <v>5</v>
      </c>
      <c r="E107" s="2"/>
      <c r="F107" s="2"/>
      <c r="G107" s="2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5"/>
      <c r="T107" s="5"/>
      <c r="U107" s="5"/>
      <c r="V107" s="5"/>
      <c r="W107" s="5"/>
      <c r="X107" s="5"/>
    </row>
    <row r="108" spans="1:24" x14ac:dyDescent="0.35">
      <c r="B108" s="11" t="s">
        <v>35</v>
      </c>
      <c r="C108" s="25" t="s">
        <v>6</v>
      </c>
      <c r="D108" s="25" t="s">
        <v>5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5"/>
      <c r="T108" s="5"/>
      <c r="U108" s="5"/>
      <c r="V108" s="5"/>
      <c r="W108" s="5"/>
      <c r="X108" s="5"/>
    </row>
    <row r="109" spans="1:24" x14ac:dyDescent="0.35">
      <c r="B109" s="10" t="s">
        <v>37</v>
      </c>
      <c r="C109" s="13" t="s">
        <v>6</v>
      </c>
      <c r="D109" s="13" t="s">
        <v>5</v>
      </c>
      <c r="E109" s="2"/>
      <c r="F109" s="2"/>
      <c r="G109" s="2"/>
      <c r="H109" s="2"/>
      <c r="I109" s="3" t="s">
        <v>7</v>
      </c>
      <c r="J109" s="2"/>
      <c r="K109" s="2"/>
      <c r="L109" s="2"/>
      <c r="M109" s="2"/>
      <c r="N109" s="2"/>
      <c r="O109" s="2"/>
      <c r="P109" s="2"/>
      <c r="Q109" s="2"/>
      <c r="R109" s="2"/>
      <c r="S109" s="5"/>
      <c r="T109" s="5"/>
      <c r="U109" s="5"/>
      <c r="V109" s="5"/>
      <c r="W109" s="5"/>
      <c r="X109" s="5"/>
    </row>
    <row r="110" spans="1:24" x14ac:dyDescent="0.35">
      <c r="B110" s="11" t="s">
        <v>36</v>
      </c>
      <c r="C110" s="25" t="s">
        <v>6</v>
      </c>
      <c r="D110" s="25" t="s">
        <v>5</v>
      </c>
      <c r="E110" s="26"/>
      <c r="F110" s="26"/>
      <c r="G110" s="26"/>
      <c r="H110" s="26"/>
      <c r="I110" s="26" t="s">
        <v>7</v>
      </c>
      <c r="J110" s="26"/>
      <c r="K110" s="26"/>
      <c r="L110" s="26"/>
      <c r="M110" s="26"/>
      <c r="N110" s="26"/>
      <c r="O110" s="26"/>
      <c r="P110" s="26"/>
      <c r="Q110" s="26"/>
      <c r="R110" s="26"/>
      <c r="S110" s="5"/>
      <c r="T110" s="5"/>
      <c r="U110" s="5"/>
      <c r="V110" s="5"/>
      <c r="W110" s="5"/>
      <c r="X110" s="5"/>
    </row>
    <row r="111" spans="1:24" x14ac:dyDescent="0.35">
      <c r="B111" s="10" t="s">
        <v>42</v>
      </c>
      <c r="C111" s="13" t="s">
        <v>6</v>
      </c>
      <c r="D111" s="13" t="s">
        <v>5</v>
      </c>
      <c r="E111" s="2"/>
      <c r="F111" s="2"/>
      <c r="G111" s="2"/>
      <c r="H111" s="2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5"/>
      <c r="T111" s="5"/>
      <c r="U111" s="5"/>
      <c r="V111" s="5"/>
      <c r="W111" s="5"/>
      <c r="X111" s="5"/>
    </row>
    <row r="112" spans="1:24" x14ac:dyDescent="0.35">
      <c r="B112" s="11" t="s">
        <v>38</v>
      </c>
      <c r="C112" s="25" t="s">
        <v>6</v>
      </c>
      <c r="D112" s="25" t="s">
        <v>5</v>
      </c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5"/>
      <c r="T112" s="5"/>
      <c r="U112" s="5"/>
      <c r="V112" s="5"/>
      <c r="W112" s="5"/>
      <c r="X112" s="5"/>
    </row>
    <row r="113" spans="1:24" x14ac:dyDescent="0.35">
      <c r="B113" s="10" t="s">
        <v>39</v>
      </c>
      <c r="C113" s="13" t="s">
        <v>6</v>
      </c>
      <c r="D113" s="13" t="s">
        <v>5</v>
      </c>
      <c r="E113" s="2"/>
      <c r="F113" s="2"/>
      <c r="G113" s="2"/>
      <c r="H113" s="2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5"/>
      <c r="T113" s="5"/>
      <c r="U113" s="5"/>
      <c r="V113" s="5"/>
      <c r="W113" s="5"/>
      <c r="X113" s="5"/>
    </row>
    <row r="114" spans="1:24" x14ac:dyDescent="0.35">
      <c r="B114" s="11" t="s">
        <v>40</v>
      </c>
      <c r="C114" s="25" t="s">
        <v>6</v>
      </c>
      <c r="D114" s="25" t="s">
        <v>5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5"/>
      <c r="T114" s="5"/>
      <c r="U114" s="5"/>
      <c r="V114" s="5"/>
      <c r="W114" s="5"/>
      <c r="X114" s="5"/>
    </row>
    <row r="115" spans="1:24" x14ac:dyDescent="0.35">
      <c r="B115" s="22"/>
      <c r="C115" s="23" t="str">
        <f>IF(Blad2!E37,"Securitas","")</f>
        <v/>
      </c>
      <c r="D115" s="24" t="str">
        <f>IF(Blad2!E37,"AVARN","")</f>
        <v/>
      </c>
      <c r="E115" s="23"/>
      <c r="F115" s="24"/>
      <c r="G115" s="24"/>
      <c r="H115" s="24"/>
      <c r="I115" s="24" t="str">
        <f>IF(Blad2!E37,IF(Blad2!E11,"",IF(Blad2!E12,"",IF(Blad2!E15,"",IF(Blad2!E17,"",IF(Blad2!E18,"",IF(Blad2!E19,"","Bev.gruppen")))))),"")</f>
        <v/>
      </c>
      <c r="J115" s="24"/>
      <c r="K115" s="24"/>
      <c r="L115" s="24"/>
      <c r="M115" s="24"/>
      <c r="N115" s="24"/>
      <c r="O115" s="24"/>
      <c r="P115" s="24"/>
      <c r="Q115" s="24"/>
      <c r="R115" s="24"/>
      <c r="S115" s="5"/>
      <c r="T115" s="5"/>
      <c r="U115" s="5"/>
      <c r="V115" s="5"/>
      <c r="W115" s="5"/>
      <c r="X115" s="5"/>
    </row>
    <row r="116" spans="1:24" x14ac:dyDescent="0.35">
      <c r="B116" s="37"/>
      <c r="C116" s="40"/>
      <c r="D116" s="38"/>
      <c r="E116" s="40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5"/>
      <c r="T116" s="5"/>
      <c r="U116" s="5"/>
      <c r="V116" s="5"/>
      <c r="W116" s="5"/>
      <c r="X116" s="5"/>
    </row>
    <row r="117" spans="1:24" x14ac:dyDescent="0.35">
      <c r="A117" s="71" t="b">
        <f>Blad2!E38</f>
        <v>0</v>
      </c>
      <c r="B117" s="9" t="s">
        <v>14</v>
      </c>
      <c r="C117" s="14" t="s">
        <v>6</v>
      </c>
      <c r="D117" s="8" t="s">
        <v>5</v>
      </c>
      <c r="E117" s="8" t="s">
        <v>9</v>
      </c>
      <c r="F117" s="9" t="s">
        <v>28</v>
      </c>
      <c r="G117" s="9" t="s">
        <v>30</v>
      </c>
      <c r="H117" s="9" t="s">
        <v>8</v>
      </c>
      <c r="I117" s="9" t="s">
        <v>7</v>
      </c>
      <c r="J117" s="9" t="s">
        <v>25</v>
      </c>
      <c r="K117" s="9" t="s">
        <v>54</v>
      </c>
      <c r="L117" s="9" t="s">
        <v>92</v>
      </c>
      <c r="M117" s="9" t="s">
        <v>26</v>
      </c>
      <c r="N117" s="9" t="s">
        <v>27</v>
      </c>
      <c r="O117" s="9" t="s">
        <v>29</v>
      </c>
      <c r="P117" s="9" t="s">
        <v>31</v>
      </c>
      <c r="Q117" s="9" t="s">
        <v>94</v>
      </c>
      <c r="R117" s="9" t="s">
        <v>55</v>
      </c>
      <c r="S117" s="5"/>
      <c r="T117" s="18"/>
      <c r="U117" s="5"/>
      <c r="V117" s="5"/>
      <c r="W117" s="5"/>
      <c r="X117" s="5"/>
    </row>
    <row r="118" spans="1:24" x14ac:dyDescent="0.35">
      <c r="B118" s="11" t="s">
        <v>41</v>
      </c>
      <c r="C118" s="25" t="s">
        <v>6</v>
      </c>
      <c r="D118" s="25" t="s">
        <v>5</v>
      </c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 t="s">
        <v>29</v>
      </c>
      <c r="P118" s="26"/>
      <c r="Q118" s="26"/>
      <c r="R118" s="26"/>
      <c r="S118" s="5"/>
      <c r="T118" s="5"/>
      <c r="U118" s="5"/>
      <c r="V118" s="5"/>
      <c r="W118" s="5"/>
      <c r="X118" s="5"/>
    </row>
    <row r="119" spans="1:24" x14ac:dyDescent="0.35">
      <c r="B119" s="10" t="s">
        <v>34</v>
      </c>
      <c r="C119" s="13" t="s">
        <v>6</v>
      </c>
      <c r="D119" s="13" t="s">
        <v>5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 t="s">
        <v>29</v>
      </c>
      <c r="P119" s="2"/>
      <c r="Q119" s="2"/>
      <c r="R119" s="2"/>
      <c r="S119" s="5"/>
      <c r="T119" s="5"/>
      <c r="U119" s="5"/>
      <c r="V119" s="5"/>
      <c r="W119" s="5"/>
      <c r="X119" s="5"/>
    </row>
    <row r="120" spans="1:24" x14ac:dyDescent="0.35">
      <c r="B120" s="11" t="s">
        <v>35</v>
      </c>
      <c r="C120" s="25" t="s">
        <v>6</v>
      </c>
      <c r="D120" s="25" t="s">
        <v>5</v>
      </c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5"/>
      <c r="T120" s="5"/>
      <c r="U120" s="5"/>
      <c r="V120" s="5"/>
      <c r="W120" s="5"/>
      <c r="X120" s="5"/>
    </row>
    <row r="121" spans="1:24" x14ac:dyDescent="0.35">
      <c r="B121" s="10" t="s">
        <v>37</v>
      </c>
      <c r="C121" s="13" t="s">
        <v>6</v>
      </c>
      <c r="D121" s="13" t="s">
        <v>5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 t="s">
        <v>29</v>
      </c>
      <c r="P121" s="2"/>
      <c r="Q121" s="2"/>
      <c r="R121" s="2"/>
      <c r="S121" s="5"/>
      <c r="T121" s="5"/>
      <c r="U121" s="5"/>
      <c r="V121" s="5"/>
      <c r="W121" s="5"/>
      <c r="X121" s="5"/>
    </row>
    <row r="122" spans="1:24" x14ac:dyDescent="0.35">
      <c r="B122" s="11" t="s">
        <v>36</v>
      </c>
      <c r="C122" s="25" t="s">
        <v>6</v>
      </c>
      <c r="D122" s="25" t="s">
        <v>5</v>
      </c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 t="s">
        <v>29</v>
      </c>
      <c r="P122" s="26"/>
      <c r="Q122" s="26"/>
      <c r="R122" s="26"/>
      <c r="S122" s="5"/>
      <c r="T122" s="5"/>
      <c r="U122" s="5"/>
      <c r="V122" s="5"/>
      <c r="W122" s="5"/>
      <c r="X122" s="5"/>
    </row>
    <row r="123" spans="1:24" x14ac:dyDescent="0.35">
      <c r="B123" s="10" t="s">
        <v>42</v>
      </c>
      <c r="C123" s="13" t="s">
        <v>6</v>
      </c>
      <c r="D123" s="13" t="s">
        <v>5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 t="s">
        <v>29</v>
      </c>
      <c r="P123" s="2"/>
      <c r="Q123" s="2"/>
      <c r="R123" s="2"/>
      <c r="S123" s="5"/>
      <c r="T123" s="5"/>
      <c r="U123" s="5"/>
      <c r="V123" s="5"/>
      <c r="W123" s="5"/>
      <c r="X123" s="5"/>
    </row>
    <row r="124" spans="1:24" x14ac:dyDescent="0.35">
      <c r="B124" s="11" t="s">
        <v>38</v>
      </c>
      <c r="C124" s="25" t="s">
        <v>6</v>
      </c>
      <c r="D124" s="25" t="s">
        <v>5</v>
      </c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5"/>
      <c r="T124" s="5"/>
      <c r="U124" s="5"/>
      <c r="V124" s="5"/>
      <c r="W124" s="5"/>
      <c r="X124" s="5"/>
    </row>
    <row r="125" spans="1:24" x14ac:dyDescent="0.35">
      <c r="B125" s="10" t="s">
        <v>39</v>
      </c>
      <c r="C125" s="13" t="s">
        <v>6</v>
      </c>
      <c r="D125" s="13" t="s">
        <v>5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5"/>
      <c r="T125" s="5"/>
      <c r="U125" s="5"/>
      <c r="V125" s="5"/>
      <c r="W125" s="5"/>
      <c r="X125" s="5"/>
    </row>
    <row r="126" spans="1:24" x14ac:dyDescent="0.35">
      <c r="B126" s="11" t="s">
        <v>40</v>
      </c>
      <c r="C126" s="25" t="s">
        <v>6</v>
      </c>
      <c r="D126" s="25" t="s">
        <v>5</v>
      </c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5"/>
      <c r="T126" s="5"/>
      <c r="U126" s="5"/>
      <c r="V126" s="5"/>
      <c r="W126" s="5"/>
      <c r="X126" s="5"/>
    </row>
    <row r="127" spans="1:24" x14ac:dyDescent="0.35">
      <c r="B127" s="22"/>
      <c r="C127" s="23" t="str">
        <f>IF(Blad2!E38,"Securitas","")</f>
        <v/>
      </c>
      <c r="D127" s="24" t="str">
        <f>IF(Blad2!E38,"AVARN","")</f>
        <v/>
      </c>
      <c r="E127" s="23"/>
      <c r="F127" s="24"/>
      <c r="G127" s="24"/>
      <c r="H127" s="24"/>
      <c r="I127" s="24"/>
      <c r="J127" s="24"/>
      <c r="K127" s="24"/>
      <c r="L127" s="24"/>
      <c r="M127" s="24"/>
      <c r="N127" s="24"/>
      <c r="O127" s="24" t="str">
        <f>IF(Blad2!E38,IF(Blad2!E12,"",IF(Blad2!E17,"",IF(Blad2!E18,"",IF(Blad2!E19,"","Väktarskolan")))),"")</f>
        <v/>
      </c>
      <c r="P127" s="24"/>
      <c r="Q127" s="24"/>
      <c r="R127" s="24"/>
      <c r="S127" s="5"/>
      <c r="T127" s="5"/>
      <c r="U127" s="5"/>
      <c r="V127" s="5"/>
      <c r="W127" s="5"/>
      <c r="X127" s="5"/>
    </row>
    <row r="128" spans="1:24" x14ac:dyDescent="0.35">
      <c r="B128" s="37"/>
      <c r="C128" s="40"/>
      <c r="D128" s="38"/>
      <c r="E128" s="40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5"/>
      <c r="T128" s="5"/>
      <c r="U128" s="5"/>
      <c r="V128" s="5"/>
      <c r="W128" s="5"/>
      <c r="X128" s="5"/>
    </row>
    <row r="129" spans="1:24" x14ac:dyDescent="0.35">
      <c r="A129" s="71" t="b">
        <f>Blad2!E39</f>
        <v>0</v>
      </c>
      <c r="B129" s="9" t="s">
        <v>15</v>
      </c>
      <c r="C129" s="14" t="s">
        <v>6</v>
      </c>
      <c r="D129" s="8" t="s">
        <v>5</v>
      </c>
      <c r="E129" s="76" t="s">
        <v>9</v>
      </c>
      <c r="F129" s="9" t="s">
        <v>28</v>
      </c>
      <c r="G129" s="9" t="s">
        <v>30</v>
      </c>
      <c r="H129" s="9" t="s">
        <v>8</v>
      </c>
      <c r="I129" s="9" t="s">
        <v>7</v>
      </c>
      <c r="J129" s="9" t="s">
        <v>25</v>
      </c>
      <c r="K129" s="9" t="s">
        <v>54</v>
      </c>
      <c r="L129" s="9" t="s">
        <v>92</v>
      </c>
      <c r="M129" s="9" t="s">
        <v>26</v>
      </c>
      <c r="N129" s="9" t="s">
        <v>27</v>
      </c>
      <c r="O129" s="9" t="s">
        <v>29</v>
      </c>
      <c r="P129" s="9" t="s">
        <v>31</v>
      </c>
      <c r="Q129" s="9" t="s">
        <v>94</v>
      </c>
      <c r="R129" s="9" t="s">
        <v>55</v>
      </c>
      <c r="S129" s="5"/>
      <c r="T129" s="18"/>
      <c r="V129" s="5"/>
      <c r="W129" s="5"/>
      <c r="X129" s="5"/>
    </row>
    <row r="130" spans="1:24" x14ac:dyDescent="0.35">
      <c r="B130" s="11" t="s">
        <v>41</v>
      </c>
      <c r="C130" s="25" t="s">
        <v>6</v>
      </c>
      <c r="D130" s="25" t="s">
        <v>5</v>
      </c>
      <c r="E130" s="73" t="s">
        <v>9</v>
      </c>
      <c r="F130" s="31" t="s">
        <v>28</v>
      </c>
      <c r="G130" s="31" t="s">
        <v>30</v>
      </c>
      <c r="H130" s="31" t="s">
        <v>8</v>
      </c>
      <c r="I130" s="31" t="s">
        <v>7</v>
      </c>
      <c r="J130" s="26"/>
      <c r="K130" s="26"/>
      <c r="L130" s="26"/>
      <c r="M130" s="26"/>
      <c r="N130" s="26"/>
      <c r="O130" s="26"/>
      <c r="P130" s="26" t="s">
        <v>31</v>
      </c>
      <c r="Q130" s="26"/>
      <c r="R130" s="26"/>
      <c r="S130" s="5"/>
      <c r="T130" s="5"/>
      <c r="V130" s="5"/>
      <c r="W130" s="5"/>
      <c r="X130" s="5"/>
    </row>
    <row r="131" spans="1:24" x14ac:dyDescent="0.35">
      <c r="B131" s="10" t="s">
        <v>34</v>
      </c>
      <c r="C131" s="13" t="s">
        <v>6</v>
      </c>
      <c r="D131" s="13" t="s">
        <v>5</v>
      </c>
      <c r="E131" s="73" t="s">
        <v>9</v>
      </c>
      <c r="F131" s="3" t="s">
        <v>28</v>
      </c>
      <c r="G131" s="3" t="s">
        <v>30</v>
      </c>
      <c r="H131" s="3"/>
      <c r="I131" s="3"/>
      <c r="J131" s="2"/>
      <c r="K131" s="2"/>
      <c r="L131" s="2"/>
      <c r="M131" s="2"/>
      <c r="N131" s="2"/>
      <c r="O131" s="2"/>
      <c r="P131" s="3"/>
      <c r="Q131" s="2"/>
      <c r="R131" s="2"/>
      <c r="S131" s="5"/>
      <c r="T131" s="5"/>
      <c r="V131" s="5"/>
      <c r="W131" s="5"/>
      <c r="X131" s="5"/>
    </row>
    <row r="132" spans="1:24" x14ac:dyDescent="0.35">
      <c r="B132" s="11" t="s">
        <v>35</v>
      </c>
      <c r="C132" s="25" t="s">
        <v>6</v>
      </c>
      <c r="D132" s="25" t="s">
        <v>5</v>
      </c>
      <c r="E132" s="73" t="s">
        <v>9</v>
      </c>
      <c r="F132" s="26" t="s">
        <v>28</v>
      </c>
      <c r="G132" s="26" t="s">
        <v>30</v>
      </c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5"/>
      <c r="T132" s="5"/>
      <c r="V132" s="5"/>
      <c r="W132" s="5"/>
      <c r="X132" s="5"/>
    </row>
    <row r="133" spans="1:24" x14ac:dyDescent="0.35">
      <c r="B133" s="10" t="s">
        <v>37</v>
      </c>
      <c r="C133" s="13" t="s">
        <v>6</v>
      </c>
      <c r="D133" s="13" t="s">
        <v>5</v>
      </c>
      <c r="E133" s="73" t="s">
        <v>9</v>
      </c>
      <c r="F133" s="3" t="s">
        <v>28</v>
      </c>
      <c r="G133" s="3" t="s">
        <v>30</v>
      </c>
      <c r="H133" s="3" t="s">
        <v>8</v>
      </c>
      <c r="I133" s="3" t="s">
        <v>7</v>
      </c>
      <c r="J133" s="2"/>
      <c r="K133" s="2"/>
      <c r="L133" s="2"/>
      <c r="M133" s="2"/>
      <c r="N133" s="2"/>
      <c r="O133" s="2"/>
      <c r="P133" s="3"/>
      <c r="Q133" s="2"/>
      <c r="R133" s="2"/>
      <c r="S133" s="5"/>
      <c r="T133" s="5"/>
      <c r="V133" s="5"/>
      <c r="W133" s="5"/>
      <c r="X133" s="5"/>
    </row>
    <row r="134" spans="1:24" x14ac:dyDescent="0.35">
      <c r="B134" s="11" t="s">
        <v>36</v>
      </c>
      <c r="C134" s="25" t="s">
        <v>6</v>
      </c>
      <c r="D134" s="25" t="s">
        <v>5</v>
      </c>
      <c r="E134" s="73" t="s">
        <v>9</v>
      </c>
      <c r="F134" s="26" t="s">
        <v>28</v>
      </c>
      <c r="G134" s="26" t="s">
        <v>30</v>
      </c>
      <c r="H134" s="26" t="s">
        <v>8</v>
      </c>
      <c r="I134" s="26" t="s">
        <v>7</v>
      </c>
      <c r="J134" s="26"/>
      <c r="K134" s="26"/>
      <c r="L134" s="26"/>
      <c r="M134" s="26"/>
      <c r="N134" s="26"/>
      <c r="O134" s="26"/>
      <c r="P134" s="26" t="s">
        <v>31</v>
      </c>
      <c r="Q134" s="26"/>
      <c r="R134" s="26"/>
      <c r="S134" s="5"/>
      <c r="T134" s="5"/>
      <c r="V134" s="5"/>
      <c r="W134" s="5"/>
      <c r="X134" s="5"/>
    </row>
    <row r="135" spans="1:24" x14ac:dyDescent="0.35">
      <c r="B135" s="10" t="s">
        <v>42</v>
      </c>
      <c r="C135" s="13" t="s">
        <v>6</v>
      </c>
      <c r="D135" s="13" t="s">
        <v>5</v>
      </c>
      <c r="E135" s="73" t="s">
        <v>9</v>
      </c>
      <c r="F135" s="6" t="s">
        <v>28</v>
      </c>
      <c r="G135" s="6" t="s">
        <v>30</v>
      </c>
      <c r="H135" s="6" t="s">
        <v>8</v>
      </c>
      <c r="I135" s="3"/>
      <c r="J135" s="2"/>
      <c r="K135" s="2"/>
      <c r="L135" s="2"/>
      <c r="M135" s="2"/>
      <c r="N135" s="2"/>
      <c r="O135" s="2"/>
      <c r="P135" s="3" t="s">
        <v>31</v>
      </c>
      <c r="Q135" s="2"/>
      <c r="R135" s="2"/>
      <c r="S135" s="5"/>
      <c r="T135" s="5"/>
      <c r="V135" s="5"/>
      <c r="W135" s="5"/>
      <c r="X135" s="5"/>
    </row>
    <row r="136" spans="1:24" x14ac:dyDescent="0.35">
      <c r="B136" s="11" t="s">
        <v>38</v>
      </c>
      <c r="C136" s="25" t="s">
        <v>6</v>
      </c>
      <c r="D136" s="25" t="s">
        <v>5</v>
      </c>
      <c r="E136" s="73" t="s">
        <v>9</v>
      </c>
      <c r="F136" s="26" t="s">
        <v>28</v>
      </c>
      <c r="G136" s="26" t="s">
        <v>30</v>
      </c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5"/>
      <c r="T136" s="5"/>
      <c r="V136" s="5"/>
      <c r="W136" s="5"/>
      <c r="X136" s="5"/>
    </row>
    <row r="137" spans="1:24" x14ac:dyDescent="0.35">
      <c r="B137" s="10" t="s">
        <v>39</v>
      </c>
      <c r="C137" s="13" t="s">
        <v>6</v>
      </c>
      <c r="D137" s="13" t="s">
        <v>5</v>
      </c>
      <c r="E137" s="73" t="s">
        <v>9</v>
      </c>
      <c r="F137" s="3" t="s">
        <v>28</v>
      </c>
      <c r="G137" s="3" t="s">
        <v>30</v>
      </c>
      <c r="H137" s="3"/>
      <c r="I137" s="3"/>
      <c r="J137" s="2"/>
      <c r="K137" s="2"/>
      <c r="L137" s="2"/>
      <c r="M137" s="2"/>
      <c r="N137" s="2"/>
      <c r="O137" s="2"/>
      <c r="P137" s="3"/>
      <c r="Q137" s="2"/>
      <c r="R137" s="2"/>
      <c r="S137" s="5"/>
      <c r="T137" s="5"/>
      <c r="V137" s="5"/>
      <c r="W137" s="5"/>
      <c r="X137" s="5"/>
    </row>
    <row r="138" spans="1:24" x14ac:dyDescent="0.35">
      <c r="B138" s="11" t="s">
        <v>40</v>
      </c>
      <c r="C138" s="25" t="s">
        <v>6</v>
      </c>
      <c r="D138" s="25" t="s">
        <v>5</v>
      </c>
      <c r="E138" s="73" t="s">
        <v>9</v>
      </c>
      <c r="F138" s="26" t="s">
        <v>28</v>
      </c>
      <c r="G138" s="26" t="s">
        <v>30</v>
      </c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5"/>
      <c r="T138" s="5"/>
      <c r="V138" s="5"/>
      <c r="W138" s="5"/>
      <c r="X138" s="5"/>
    </row>
    <row r="139" spans="1:24" x14ac:dyDescent="0.35">
      <c r="B139" s="22"/>
      <c r="C139" s="23" t="str">
        <f>IF(Blad2!E39,"Securitas","")</f>
        <v/>
      </c>
      <c r="D139" s="24" t="str">
        <f>IF(Blad2!E39,"AVARN","")</f>
        <v/>
      </c>
      <c r="E139" s="23"/>
      <c r="F139" s="24" t="str">
        <f>IF(Blad2!E39,"Tempest","")</f>
        <v/>
      </c>
      <c r="G139" s="24" t="str">
        <f>IF(Blad2!E39,"Cubsec","")</f>
        <v/>
      </c>
      <c r="H139" s="24" t="str">
        <f>IF(Blad2!E39,IF(Blad2!E11,"",IF(Blad2!E12,"",IF(Blad2!E17,"",IF(Blad2!E18,"",IF(Blad2!E19,"","Securus"))))),"")</f>
        <v/>
      </c>
      <c r="I139" s="24" t="str">
        <f>IF(Blad2!E39,IF(Blad2!E11,"",IF(Blad2!E12,"",IF(Blad2!E15,"",IF(Blad2!E16,"",IF(Blad2!E17,"",IF(Blad2!E18,"","Bev.gruppen")))))),"")</f>
        <v/>
      </c>
      <c r="J139" s="24"/>
      <c r="K139" s="24"/>
      <c r="L139" s="24"/>
      <c r="M139" s="24"/>
      <c r="N139" s="24"/>
      <c r="O139" s="24"/>
      <c r="P139" s="24" t="str">
        <f>IF(Blad2!E39,IF(Blad2!E11,"",IF(Blad2!E12,"",IF(Blad2!E13,"",IF(Blad2!E17,"",IF(Blad2!E18,"",IF(Blad2!E19,"","GdR")))))),"")</f>
        <v/>
      </c>
      <c r="Q139" s="24"/>
      <c r="R139" s="24"/>
      <c r="S139" s="5"/>
      <c r="T139" s="5"/>
      <c r="U139" s="5"/>
      <c r="V139" s="5"/>
      <c r="W139" s="5"/>
      <c r="X139" s="5"/>
    </row>
    <row r="140" spans="1:24" x14ac:dyDescent="0.35">
      <c r="B140" s="37"/>
      <c r="C140" s="40"/>
      <c r="D140" s="38"/>
      <c r="E140" s="40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5"/>
      <c r="T140" s="5"/>
      <c r="U140" s="5"/>
      <c r="V140" s="5"/>
      <c r="W140" s="5"/>
      <c r="X140" s="5"/>
    </row>
    <row r="141" spans="1:24" x14ac:dyDescent="0.35">
      <c r="A141" s="71" t="b">
        <f>Blad2!E40</f>
        <v>0</v>
      </c>
      <c r="B141" s="9" t="s">
        <v>16</v>
      </c>
      <c r="C141" s="14" t="s">
        <v>6</v>
      </c>
      <c r="D141" s="8" t="s">
        <v>5</v>
      </c>
      <c r="E141" s="76" t="s">
        <v>9</v>
      </c>
      <c r="F141" s="9" t="s">
        <v>28</v>
      </c>
      <c r="G141" s="9" t="s">
        <v>30</v>
      </c>
      <c r="H141" s="9" t="s">
        <v>8</v>
      </c>
      <c r="I141" s="9" t="s">
        <v>7</v>
      </c>
      <c r="J141" s="9" t="s">
        <v>25</v>
      </c>
      <c r="K141" s="9" t="s">
        <v>54</v>
      </c>
      <c r="L141" s="9" t="s">
        <v>92</v>
      </c>
      <c r="M141" s="9" t="s">
        <v>26</v>
      </c>
      <c r="N141" s="9" t="s">
        <v>27</v>
      </c>
      <c r="O141" s="9" t="s">
        <v>29</v>
      </c>
      <c r="P141" s="9" t="s">
        <v>31</v>
      </c>
      <c r="Q141" s="9" t="s">
        <v>94</v>
      </c>
      <c r="R141" s="9" t="s">
        <v>55</v>
      </c>
      <c r="S141" s="5"/>
      <c r="T141" s="18"/>
      <c r="U141" s="4"/>
      <c r="V141" s="4"/>
      <c r="W141" s="5"/>
      <c r="X141" s="5"/>
    </row>
    <row r="142" spans="1:24" x14ac:dyDescent="0.35">
      <c r="B142" s="11" t="s">
        <v>41</v>
      </c>
      <c r="C142" s="25" t="s">
        <v>6</v>
      </c>
      <c r="D142" s="25" t="s">
        <v>5</v>
      </c>
      <c r="E142" s="73" t="s">
        <v>67</v>
      </c>
      <c r="F142" s="31" t="s">
        <v>28</v>
      </c>
      <c r="G142" s="31" t="s">
        <v>30</v>
      </c>
      <c r="H142" s="26"/>
      <c r="I142" s="26"/>
      <c r="J142" s="30" t="s">
        <v>25</v>
      </c>
      <c r="K142" s="31" t="s">
        <v>54</v>
      </c>
      <c r="L142" s="31" t="s">
        <v>92</v>
      </c>
      <c r="M142" s="26" t="s">
        <v>26</v>
      </c>
      <c r="N142" s="26"/>
      <c r="O142" s="26"/>
      <c r="P142" s="26"/>
      <c r="Q142" s="26" t="s">
        <v>94</v>
      </c>
      <c r="R142" s="26"/>
      <c r="S142" s="5"/>
      <c r="T142" s="5"/>
      <c r="U142" s="4"/>
      <c r="V142" s="4"/>
      <c r="W142" s="5"/>
      <c r="X142" s="5"/>
    </row>
    <row r="143" spans="1:24" x14ac:dyDescent="0.35">
      <c r="B143" s="10" t="s">
        <v>34</v>
      </c>
      <c r="C143" s="13" t="s">
        <v>6</v>
      </c>
      <c r="D143" s="13" t="s">
        <v>5</v>
      </c>
      <c r="E143" s="73" t="s">
        <v>9</v>
      </c>
      <c r="F143" s="3" t="s">
        <v>28</v>
      </c>
      <c r="G143" s="3" t="s">
        <v>30</v>
      </c>
      <c r="H143" s="2"/>
      <c r="I143" s="2"/>
      <c r="J143" s="3" t="s">
        <v>25</v>
      </c>
      <c r="K143" s="3" t="s">
        <v>54</v>
      </c>
      <c r="L143" s="3"/>
      <c r="M143" s="3"/>
      <c r="N143" s="3"/>
      <c r="O143" s="3"/>
      <c r="P143" s="3"/>
      <c r="Q143" s="3" t="s">
        <v>94</v>
      </c>
      <c r="R143" s="3"/>
      <c r="S143" s="5"/>
      <c r="T143" s="5"/>
      <c r="U143" s="4"/>
      <c r="V143" s="4"/>
      <c r="W143" s="5"/>
      <c r="X143" s="5"/>
    </row>
    <row r="144" spans="1:24" x14ac:dyDescent="0.35">
      <c r="B144" s="11" t="s">
        <v>35</v>
      </c>
      <c r="C144" s="25" t="s">
        <v>6</v>
      </c>
      <c r="D144" s="25" t="s">
        <v>5</v>
      </c>
      <c r="E144" s="73" t="s">
        <v>9</v>
      </c>
      <c r="F144" s="26" t="s">
        <v>28</v>
      </c>
      <c r="G144" s="26" t="s">
        <v>30</v>
      </c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5"/>
      <c r="T144" s="5"/>
      <c r="U144" s="4"/>
      <c r="V144" s="4"/>
      <c r="W144" s="5"/>
      <c r="X144" s="5"/>
    </row>
    <row r="145" spans="1:24" x14ac:dyDescent="0.35">
      <c r="B145" s="10" t="s">
        <v>37</v>
      </c>
      <c r="C145" s="13" t="s">
        <v>6</v>
      </c>
      <c r="D145" s="13" t="s">
        <v>5</v>
      </c>
      <c r="E145" s="73" t="s">
        <v>9</v>
      </c>
      <c r="F145" s="3" t="s">
        <v>28</v>
      </c>
      <c r="G145" s="3" t="s">
        <v>30</v>
      </c>
      <c r="H145" s="2"/>
      <c r="I145" s="2"/>
      <c r="J145" s="3" t="s">
        <v>25</v>
      </c>
      <c r="K145" s="3" t="s">
        <v>54</v>
      </c>
      <c r="L145" s="3" t="s">
        <v>92</v>
      </c>
      <c r="M145" s="3"/>
      <c r="N145" s="3"/>
      <c r="O145" s="3"/>
      <c r="P145" s="3"/>
      <c r="Q145" s="3"/>
      <c r="R145" s="3"/>
      <c r="S145" s="5"/>
      <c r="T145" s="5"/>
      <c r="U145" s="4"/>
      <c r="V145" s="4"/>
      <c r="W145" s="5"/>
      <c r="X145" s="5"/>
    </row>
    <row r="146" spans="1:24" x14ac:dyDescent="0.35">
      <c r="B146" s="11" t="s">
        <v>36</v>
      </c>
      <c r="C146" s="25" t="s">
        <v>6</v>
      </c>
      <c r="D146" s="25" t="s">
        <v>5</v>
      </c>
      <c r="E146" s="73" t="s">
        <v>9</v>
      </c>
      <c r="F146" s="26" t="s">
        <v>28</v>
      </c>
      <c r="G146" s="26" t="s">
        <v>30</v>
      </c>
      <c r="H146" s="26"/>
      <c r="I146" s="26"/>
      <c r="J146" s="26" t="s">
        <v>25</v>
      </c>
      <c r="K146" s="26" t="s">
        <v>54</v>
      </c>
      <c r="L146" s="26" t="s">
        <v>92</v>
      </c>
      <c r="M146" s="26" t="s">
        <v>26</v>
      </c>
      <c r="N146" s="26"/>
      <c r="O146" s="26"/>
      <c r="P146" s="26"/>
      <c r="Q146" s="26" t="s">
        <v>94</v>
      </c>
      <c r="R146" s="26"/>
      <c r="S146" s="5"/>
      <c r="T146" s="5"/>
      <c r="U146" s="4"/>
      <c r="V146" s="4"/>
      <c r="W146" s="5"/>
      <c r="X146" s="5"/>
    </row>
    <row r="147" spans="1:24" x14ac:dyDescent="0.35">
      <c r="B147" s="10" t="s">
        <v>42</v>
      </c>
      <c r="C147" s="13" t="s">
        <v>6</v>
      </c>
      <c r="D147" s="13" t="s">
        <v>5</v>
      </c>
      <c r="E147" s="73" t="s">
        <v>9</v>
      </c>
      <c r="F147" s="6" t="s">
        <v>28</v>
      </c>
      <c r="G147" s="6" t="s">
        <v>30</v>
      </c>
      <c r="H147" s="2"/>
      <c r="I147" s="2"/>
      <c r="J147" s="6" t="s">
        <v>25</v>
      </c>
      <c r="K147" s="6" t="s">
        <v>54</v>
      </c>
      <c r="L147" s="6" t="s">
        <v>92</v>
      </c>
      <c r="M147" s="3"/>
      <c r="N147" s="3"/>
      <c r="O147" s="3"/>
      <c r="P147" s="3"/>
      <c r="Q147" s="3" t="s">
        <v>94</v>
      </c>
      <c r="R147" s="3"/>
      <c r="S147" s="5"/>
      <c r="T147" s="5"/>
      <c r="U147" s="4"/>
      <c r="V147" s="4"/>
      <c r="W147" s="5"/>
      <c r="X147" s="5"/>
    </row>
    <row r="148" spans="1:24" x14ac:dyDescent="0.35">
      <c r="B148" s="11" t="s">
        <v>38</v>
      </c>
      <c r="C148" s="25" t="s">
        <v>6</v>
      </c>
      <c r="D148" s="25" t="s">
        <v>5</v>
      </c>
      <c r="E148" s="73" t="s">
        <v>9</v>
      </c>
      <c r="F148" s="26" t="s">
        <v>28</v>
      </c>
      <c r="G148" s="26" t="s">
        <v>30</v>
      </c>
      <c r="H148" s="26"/>
      <c r="I148" s="26"/>
      <c r="J148" s="26"/>
      <c r="K148" s="26"/>
      <c r="L148" s="26"/>
      <c r="M148" s="26" t="s">
        <v>26</v>
      </c>
      <c r="N148" s="26"/>
      <c r="O148" s="26"/>
      <c r="P148" s="26"/>
      <c r="Q148" s="26"/>
      <c r="R148" s="26"/>
      <c r="S148" s="5"/>
      <c r="T148" s="5"/>
      <c r="U148" s="4"/>
      <c r="V148" s="4"/>
      <c r="W148" s="5"/>
      <c r="X148" s="5"/>
    </row>
    <row r="149" spans="1:24" x14ac:dyDescent="0.35">
      <c r="B149" s="10" t="s">
        <v>39</v>
      </c>
      <c r="C149" s="13" t="s">
        <v>6</v>
      </c>
      <c r="D149" s="13" t="s">
        <v>5</v>
      </c>
      <c r="E149" s="73" t="s">
        <v>9</v>
      </c>
      <c r="F149" s="3" t="s">
        <v>28</v>
      </c>
      <c r="G149" s="3" t="s">
        <v>30</v>
      </c>
      <c r="H149" s="2"/>
      <c r="I149" s="2"/>
      <c r="J149" s="3"/>
      <c r="K149" s="3"/>
      <c r="L149" s="3"/>
      <c r="M149" s="3" t="s">
        <v>26</v>
      </c>
      <c r="N149" s="3"/>
      <c r="O149" s="3"/>
      <c r="P149" s="3"/>
      <c r="Q149" s="3"/>
      <c r="R149" s="3"/>
      <c r="S149" s="5"/>
      <c r="T149" s="5"/>
      <c r="U149" s="4"/>
      <c r="V149" s="4"/>
      <c r="W149" s="5"/>
      <c r="X149" s="5"/>
    </row>
    <row r="150" spans="1:24" x14ac:dyDescent="0.35">
      <c r="B150" s="11" t="s">
        <v>40</v>
      </c>
      <c r="C150" s="25" t="s">
        <v>6</v>
      </c>
      <c r="D150" s="25" t="s">
        <v>5</v>
      </c>
      <c r="E150" s="73" t="s">
        <v>9</v>
      </c>
      <c r="F150" s="26" t="s">
        <v>28</v>
      </c>
      <c r="G150" s="26" t="s">
        <v>30</v>
      </c>
      <c r="H150" s="26"/>
      <c r="I150" s="26"/>
      <c r="J150" s="26"/>
      <c r="K150" s="26"/>
      <c r="L150" s="26"/>
      <c r="M150" s="26" t="s">
        <v>26</v>
      </c>
      <c r="N150" s="26"/>
      <c r="O150" s="26"/>
      <c r="P150" s="26"/>
      <c r="Q150" s="26"/>
      <c r="R150" s="26"/>
      <c r="S150" s="5"/>
      <c r="T150" s="5"/>
      <c r="U150" s="4"/>
      <c r="V150" s="4"/>
      <c r="W150" s="5"/>
      <c r="X150" s="5"/>
    </row>
    <row r="151" spans="1:24" x14ac:dyDescent="0.35">
      <c r="B151" s="22"/>
      <c r="C151" s="23" t="str">
        <f>IF(Blad2!E40,"Securitas","")</f>
        <v/>
      </c>
      <c r="D151" s="24" t="str">
        <f>IF(Blad2!E40,"AVARN","")</f>
        <v/>
      </c>
      <c r="E151" s="23"/>
      <c r="F151" s="24" t="str">
        <f>IF(Blad2!E40,"Tempest","")</f>
        <v/>
      </c>
      <c r="G151" s="24" t="str">
        <f>IF(Blad2!E40,"Cubsec","")</f>
        <v/>
      </c>
      <c r="H151" s="24"/>
      <c r="I151" s="24"/>
      <c r="J151" s="24" t="str">
        <f>IF(Blad2!E40,IF(Blad2!E12,"",IF(Blad2!E17,"",IF(Blad2!E18,"",IF(Blad2!E19,"","Q Security")))),"")</f>
        <v/>
      </c>
      <c r="K151" s="24" t="str">
        <f>IF(Blad2!E40,IF(Blad2!E12,"",IF(Blad2!E17,"",IF(Blad2!E18,"",IF(Blad2!E19,"","Commuter")))),"")</f>
        <v/>
      </c>
      <c r="L151" s="24" t="str">
        <f>IF(Blad2!E40,IF(Blad2!E11,"",IF(Blad2!E12,"",IF(Blad2!E17,"",IF(Blad2!E18,"",IF(Blad2!E19,"","Cequred International"))))),"")</f>
        <v/>
      </c>
      <c r="M151" s="24" t="str">
        <f>IF(Blad2!E40,IF(Blad2!E11,"",IF(Blad2!E12,"",IF(Blad2!E13,"",IF(Blad2!E15,"","Rapid")))),"")</f>
        <v/>
      </c>
      <c r="N151" s="24"/>
      <c r="O151" s="24"/>
      <c r="P151" s="24"/>
      <c r="Q151" s="24" t="str">
        <f>IF(Blad2!E40,IF(Blad2!E12,"",IF(Blad2!E13,"",IF(Blad2!E17,"",IF(Blad2!E18,"",IF(Blad2!E19,"","Nordic Level"))))),"")</f>
        <v/>
      </c>
      <c r="R151" s="24"/>
      <c r="S151" s="5"/>
      <c r="T151" s="5"/>
      <c r="U151" s="5"/>
      <c r="V151" s="5"/>
      <c r="W151" s="5"/>
      <c r="X151" s="5"/>
    </row>
    <row r="152" spans="1:24" x14ac:dyDescent="0.35">
      <c r="B152" s="37"/>
      <c r="C152" s="40"/>
      <c r="D152" s="38"/>
      <c r="E152" s="40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5"/>
      <c r="T152" s="5"/>
      <c r="U152" s="5"/>
      <c r="V152" s="5"/>
      <c r="W152" s="5"/>
      <c r="X152" s="5"/>
    </row>
    <row r="153" spans="1:24" x14ac:dyDescent="0.35">
      <c r="A153" s="71" t="b">
        <f>Blad2!E41</f>
        <v>0</v>
      </c>
      <c r="B153" s="9" t="s">
        <v>33</v>
      </c>
      <c r="C153" s="14" t="s">
        <v>6</v>
      </c>
      <c r="D153" s="8" t="s">
        <v>5</v>
      </c>
      <c r="E153" s="76" t="s">
        <v>9</v>
      </c>
      <c r="F153" s="9" t="s">
        <v>28</v>
      </c>
      <c r="G153" s="9" t="s">
        <v>30</v>
      </c>
      <c r="H153" s="9" t="s">
        <v>8</v>
      </c>
      <c r="I153" s="9" t="s">
        <v>7</v>
      </c>
      <c r="J153" s="9" t="s">
        <v>25</v>
      </c>
      <c r="K153" s="9" t="s">
        <v>54</v>
      </c>
      <c r="L153" s="9" t="s">
        <v>92</v>
      </c>
      <c r="M153" s="9" t="s">
        <v>26</v>
      </c>
      <c r="N153" s="9" t="s">
        <v>27</v>
      </c>
      <c r="O153" s="9" t="s">
        <v>29</v>
      </c>
      <c r="P153" s="9" t="s">
        <v>31</v>
      </c>
      <c r="Q153" s="9" t="s">
        <v>94</v>
      </c>
      <c r="R153" s="9" t="s">
        <v>55</v>
      </c>
      <c r="S153" s="5"/>
      <c r="T153" s="18"/>
      <c r="U153" s="5"/>
      <c r="V153" s="5"/>
      <c r="W153" s="5"/>
      <c r="X153" s="5"/>
    </row>
    <row r="154" spans="1:24" x14ac:dyDescent="0.35">
      <c r="B154" s="11" t="s">
        <v>41</v>
      </c>
      <c r="C154" s="25" t="s">
        <v>6</v>
      </c>
      <c r="D154" s="25" t="s">
        <v>5</v>
      </c>
      <c r="E154" s="73" t="s">
        <v>9</v>
      </c>
      <c r="F154" s="31" t="s">
        <v>28</v>
      </c>
      <c r="G154" s="31" t="s">
        <v>30</v>
      </c>
      <c r="H154" s="31" t="s">
        <v>8</v>
      </c>
      <c r="I154" s="26"/>
      <c r="J154" s="26"/>
      <c r="K154" s="31" t="s">
        <v>54</v>
      </c>
      <c r="L154" s="26"/>
      <c r="M154" s="26"/>
      <c r="N154" s="26"/>
      <c r="O154" s="26"/>
      <c r="P154" s="26"/>
      <c r="Q154" s="26"/>
      <c r="R154" s="26"/>
      <c r="S154" s="5"/>
      <c r="T154" s="5"/>
      <c r="U154" s="5"/>
      <c r="V154" s="5"/>
      <c r="W154" s="5"/>
      <c r="X154" s="5"/>
    </row>
    <row r="155" spans="1:24" x14ac:dyDescent="0.35">
      <c r="B155" s="10" t="s">
        <v>34</v>
      </c>
      <c r="C155" s="13" t="s">
        <v>6</v>
      </c>
      <c r="D155" s="13" t="s">
        <v>5</v>
      </c>
      <c r="E155" s="73" t="s">
        <v>9</v>
      </c>
      <c r="F155" s="3" t="s">
        <v>28</v>
      </c>
      <c r="G155" s="3"/>
      <c r="H155" s="3"/>
      <c r="I155" s="2"/>
      <c r="J155" s="2"/>
      <c r="K155" s="6" t="s">
        <v>54</v>
      </c>
      <c r="L155" s="2"/>
      <c r="M155" s="2"/>
      <c r="N155" s="2"/>
      <c r="O155" s="2"/>
      <c r="P155" s="2"/>
      <c r="Q155" s="2"/>
      <c r="R155" s="2"/>
      <c r="S155" s="5"/>
      <c r="T155" s="5"/>
      <c r="U155" s="5"/>
      <c r="V155" s="5"/>
      <c r="W155" s="5"/>
      <c r="X155" s="5"/>
    </row>
    <row r="156" spans="1:24" x14ac:dyDescent="0.35">
      <c r="B156" s="11" t="s">
        <v>35</v>
      </c>
      <c r="C156" s="25" t="s">
        <v>6</v>
      </c>
      <c r="D156" s="25" t="s">
        <v>5</v>
      </c>
      <c r="E156" s="73" t="s">
        <v>9</v>
      </c>
      <c r="F156" s="26" t="s">
        <v>28</v>
      </c>
      <c r="G156" s="26"/>
      <c r="H156" s="26"/>
      <c r="I156" s="26"/>
      <c r="J156" s="26"/>
      <c r="K156" s="31"/>
      <c r="L156" s="26"/>
      <c r="M156" s="26"/>
      <c r="N156" s="26"/>
      <c r="O156" s="26"/>
      <c r="P156" s="26"/>
      <c r="Q156" s="26"/>
      <c r="R156" s="26"/>
      <c r="S156" s="5"/>
      <c r="T156" s="5"/>
      <c r="U156" s="5"/>
      <c r="V156" s="5"/>
      <c r="W156" s="5"/>
      <c r="X156" s="5"/>
    </row>
    <row r="157" spans="1:24" x14ac:dyDescent="0.35">
      <c r="B157" s="10" t="s">
        <v>37</v>
      </c>
      <c r="C157" s="13" t="s">
        <v>6</v>
      </c>
      <c r="D157" s="13" t="s">
        <v>5</v>
      </c>
      <c r="E157" s="73" t="s">
        <v>9</v>
      </c>
      <c r="F157" s="3" t="s">
        <v>28</v>
      </c>
      <c r="G157" s="3"/>
      <c r="H157" s="3" t="s">
        <v>8</v>
      </c>
      <c r="I157" s="2"/>
      <c r="J157" s="2"/>
      <c r="K157" s="6" t="s">
        <v>54</v>
      </c>
      <c r="L157" s="2"/>
      <c r="M157" s="2"/>
      <c r="N157" s="2"/>
      <c r="O157" s="2"/>
      <c r="P157" s="2"/>
      <c r="Q157" s="2"/>
      <c r="R157" s="2"/>
      <c r="S157" s="5"/>
      <c r="T157" s="5"/>
      <c r="U157" s="5"/>
      <c r="V157" s="5"/>
      <c r="W157" s="5"/>
      <c r="X157" s="5"/>
    </row>
    <row r="158" spans="1:24" x14ac:dyDescent="0.35">
      <c r="B158" s="11" t="s">
        <v>36</v>
      </c>
      <c r="C158" s="25" t="s">
        <v>6</v>
      </c>
      <c r="D158" s="25" t="s">
        <v>5</v>
      </c>
      <c r="E158" s="73" t="s">
        <v>9</v>
      </c>
      <c r="F158" s="26" t="s">
        <v>28</v>
      </c>
      <c r="G158" s="26"/>
      <c r="H158" s="26" t="s">
        <v>8</v>
      </c>
      <c r="I158" s="26"/>
      <c r="J158" s="26"/>
      <c r="K158" s="31" t="s">
        <v>54</v>
      </c>
      <c r="L158" s="26"/>
      <c r="M158" s="26"/>
      <c r="N158" s="26"/>
      <c r="O158" s="26"/>
      <c r="P158" s="26"/>
      <c r="Q158" s="26"/>
      <c r="R158" s="26"/>
      <c r="S158" s="5"/>
      <c r="T158" s="5"/>
      <c r="U158" s="5"/>
      <c r="V158" s="5"/>
      <c r="W158" s="5"/>
      <c r="X158" s="5"/>
    </row>
    <row r="159" spans="1:24" x14ac:dyDescent="0.35">
      <c r="B159" s="10" t="s">
        <v>42</v>
      </c>
      <c r="C159" s="13" t="s">
        <v>6</v>
      </c>
      <c r="D159" s="13" t="s">
        <v>5</v>
      </c>
      <c r="E159" s="73" t="s">
        <v>9</v>
      </c>
      <c r="F159" s="6" t="s">
        <v>28</v>
      </c>
      <c r="G159" s="3"/>
      <c r="H159" s="6" t="s">
        <v>8</v>
      </c>
      <c r="I159" s="2"/>
      <c r="J159" s="2"/>
      <c r="K159" s="6" t="s">
        <v>54</v>
      </c>
      <c r="L159" s="2"/>
      <c r="M159" s="2"/>
      <c r="N159" s="2"/>
      <c r="O159" s="2"/>
      <c r="P159" s="2"/>
      <c r="Q159" s="2"/>
      <c r="R159" s="2"/>
      <c r="S159" s="5"/>
      <c r="T159" s="5"/>
      <c r="U159" s="5"/>
      <c r="V159" s="5"/>
      <c r="W159" s="5"/>
      <c r="X159" s="5"/>
    </row>
    <row r="160" spans="1:24" x14ac:dyDescent="0.35">
      <c r="B160" s="11" t="s">
        <v>38</v>
      </c>
      <c r="C160" s="25" t="s">
        <v>6</v>
      </c>
      <c r="D160" s="25" t="s">
        <v>5</v>
      </c>
      <c r="E160" s="73" t="s">
        <v>9</v>
      </c>
      <c r="F160" s="26" t="s">
        <v>28</v>
      </c>
      <c r="G160" s="26" t="s">
        <v>30</v>
      </c>
      <c r="H160" s="26"/>
      <c r="I160" s="26"/>
      <c r="J160" s="26"/>
      <c r="K160" s="31"/>
      <c r="L160" s="26"/>
      <c r="M160" s="26"/>
      <c r="N160" s="26"/>
      <c r="O160" s="26"/>
      <c r="P160" s="26"/>
      <c r="Q160" s="26"/>
      <c r="R160" s="26"/>
      <c r="S160" s="5"/>
      <c r="T160" s="5"/>
      <c r="U160" s="5"/>
      <c r="V160" s="5"/>
      <c r="W160" s="5"/>
      <c r="X160" s="5"/>
    </row>
    <row r="161" spans="1:24" x14ac:dyDescent="0.35">
      <c r="B161" s="10" t="s">
        <v>39</v>
      </c>
      <c r="C161" s="13" t="s">
        <v>6</v>
      </c>
      <c r="D161" s="13" t="s">
        <v>5</v>
      </c>
      <c r="E161" s="73" t="s">
        <v>9</v>
      </c>
      <c r="F161" s="3" t="s">
        <v>28</v>
      </c>
      <c r="G161" s="3" t="s">
        <v>30</v>
      </c>
      <c r="H161" s="3"/>
      <c r="I161" s="2"/>
      <c r="J161" s="2"/>
      <c r="K161" s="6"/>
      <c r="L161" s="2"/>
      <c r="M161" s="2"/>
      <c r="N161" s="2"/>
      <c r="O161" s="2"/>
      <c r="P161" s="2"/>
      <c r="Q161" s="2"/>
      <c r="R161" s="2"/>
      <c r="S161" s="5"/>
      <c r="T161" s="5"/>
      <c r="U161" s="5"/>
      <c r="V161" s="5"/>
      <c r="W161" s="5"/>
      <c r="X161" s="5"/>
    </row>
    <row r="162" spans="1:24" x14ac:dyDescent="0.35">
      <c r="B162" s="11" t="s">
        <v>40</v>
      </c>
      <c r="C162" s="25" t="s">
        <v>6</v>
      </c>
      <c r="D162" s="25" t="s">
        <v>5</v>
      </c>
      <c r="E162" s="73" t="s">
        <v>9</v>
      </c>
      <c r="F162" s="26" t="s">
        <v>28</v>
      </c>
      <c r="G162" s="26" t="s">
        <v>30</v>
      </c>
      <c r="H162" s="26"/>
      <c r="I162" s="26"/>
      <c r="J162" s="26"/>
      <c r="K162" s="31"/>
      <c r="L162" s="26"/>
      <c r="M162" s="26"/>
      <c r="N162" s="26"/>
      <c r="O162" s="26"/>
      <c r="P162" s="26"/>
      <c r="Q162" s="26"/>
      <c r="R162" s="26"/>
      <c r="S162" s="5"/>
      <c r="T162" s="5"/>
      <c r="U162" s="5"/>
      <c r="V162" s="5"/>
      <c r="W162" s="5"/>
      <c r="X162" s="5"/>
    </row>
    <row r="163" spans="1:24" x14ac:dyDescent="0.35">
      <c r="B163" s="22"/>
      <c r="C163" s="23" t="str">
        <f>IF(Blad2!E41,"Securitas","")</f>
        <v/>
      </c>
      <c r="D163" s="24" t="str">
        <f>IF(Blad2!E41,"AVARN","")</f>
        <v/>
      </c>
      <c r="E163" s="23"/>
      <c r="F163" s="24" t="str">
        <f>IF(Blad2!E41,"Tempest","")</f>
        <v/>
      </c>
      <c r="G163" s="24" t="str">
        <f>IF(Blad2!E41,IF(Blad2!E11,"",IF(Blad2!E12,"",IF(Blad2!E13,"",IF(Blad2!E14,"",IF(Blad2!E15,"","Cubsec"))))),"")</f>
        <v/>
      </c>
      <c r="H163" s="24" t="str">
        <f>IF(Blad2!E41,IF(Blad2!E11,"",IF(Blad2!E12,"",IF(Blad2!E17,"",IF(Blad2!E18,"",IF(Blad2!E19,"","Securus"))))),"")</f>
        <v/>
      </c>
      <c r="I163" s="24"/>
      <c r="J163" s="24"/>
      <c r="K163" s="24" t="str">
        <f>IF(Blad2!E41,IF(Blad2!E12,"",IF(Blad2!E17,"",IF(Blad2!E18,"",IF(Blad2!E19,"","Commuter")))),"")</f>
        <v/>
      </c>
      <c r="L163" s="24"/>
      <c r="M163" s="24"/>
      <c r="N163" s="24"/>
      <c r="O163" s="24"/>
      <c r="P163" s="24"/>
      <c r="Q163" s="24"/>
      <c r="R163" s="24"/>
      <c r="S163" s="5"/>
      <c r="T163" s="5"/>
      <c r="U163" s="5"/>
      <c r="V163" s="5"/>
      <c r="W163" s="5"/>
      <c r="X163" s="5"/>
    </row>
    <row r="164" spans="1:24" x14ac:dyDescent="0.35">
      <c r="B164" s="37"/>
      <c r="C164" s="40"/>
      <c r="D164" s="38"/>
      <c r="E164" s="40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5"/>
      <c r="T164" s="5"/>
      <c r="U164" s="5"/>
      <c r="V164" s="5"/>
      <c r="W164" s="5"/>
      <c r="X164" s="5"/>
    </row>
    <row r="165" spans="1:24" x14ac:dyDescent="0.35">
      <c r="A165" s="71" t="b">
        <f>Blad2!E42</f>
        <v>0</v>
      </c>
      <c r="B165" s="9" t="s">
        <v>17</v>
      </c>
      <c r="C165" s="14" t="s">
        <v>6</v>
      </c>
      <c r="D165" s="8" t="s">
        <v>5</v>
      </c>
      <c r="E165" s="76" t="s">
        <v>9</v>
      </c>
      <c r="F165" s="9" t="s">
        <v>28</v>
      </c>
      <c r="G165" s="9" t="s">
        <v>30</v>
      </c>
      <c r="H165" s="9" t="s">
        <v>8</v>
      </c>
      <c r="I165" s="9" t="s">
        <v>7</v>
      </c>
      <c r="J165" s="9" t="s">
        <v>25</v>
      </c>
      <c r="K165" s="9" t="s">
        <v>54</v>
      </c>
      <c r="L165" s="9" t="s">
        <v>92</v>
      </c>
      <c r="M165" s="9" t="s">
        <v>26</v>
      </c>
      <c r="N165" s="9" t="s">
        <v>27</v>
      </c>
      <c r="O165" s="9" t="s">
        <v>29</v>
      </c>
      <c r="P165" s="9" t="s">
        <v>31</v>
      </c>
      <c r="Q165" s="9" t="s">
        <v>94</v>
      </c>
      <c r="R165" s="9" t="s">
        <v>55</v>
      </c>
      <c r="S165" s="5"/>
      <c r="T165" s="18"/>
      <c r="U165" s="5"/>
      <c r="V165" s="5"/>
      <c r="W165" s="5"/>
      <c r="X165" s="5"/>
    </row>
    <row r="166" spans="1:24" x14ac:dyDescent="0.35">
      <c r="B166" s="11" t="s">
        <v>41</v>
      </c>
      <c r="C166" s="25" t="s">
        <v>6</v>
      </c>
      <c r="D166" s="25" t="s">
        <v>5</v>
      </c>
      <c r="E166" s="73" t="s">
        <v>9</v>
      </c>
      <c r="F166" s="31" t="s">
        <v>28</v>
      </c>
      <c r="G166" s="31" t="s">
        <v>30</v>
      </c>
      <c r="H166" s="31" t="s">
        <v>8</v>
      </c>
      <c r="I166" s="26"/>
      <c r="J166" s="26"/>
      <c r="K166" s="31" t="s">
        <v>54</v>
      </c>
      <c r="L166" s="31" t="s">
        <v>92</v>
      </c>
      <c r="M166" s="26"/>
      <c r="N166" s="26"/>
      <c r="O166" s="26"/>
      <c r="P166" s="26"/>
      <c r="Q166" s="26"/>
      <c r="R166" s="26"/>
      <c r="S166" s="5"/>
      <c r="T166" s="5"/>
      <c r="U166" s="5"/>
      <c r="V166" s="5"/>
      <c r="W166" s="5"/>
      <c r="X166" s="5"/>
    </row>
    <row r="167" spans="1:24" x14ac:dyDescent="0.35">
      <c r="B167" s="10" t="s">
        <v>34</v>
      </c>
      <c r="C167" s="13" t="s">
        <v>6</v>
      </c>
      <c r="D167" s="13" t="s">
        <v>5</v>
      </c>
      <c r="E167" s="73" t="s">
        <v>9</v>
      </c>
      <c r="F167" s="3" t="s">
        <v>28</v>
      </c>
      <c r="G167" s="3"/>
      <c r="H167" s="3"/>
      <c r="I167" s="2"/>
      <c r="J167" s="2"/>
      <c r="K167" s="6" t="s">
        <v>54</v>
      </c>
      <c r="L167" s="3"/>
      <c r="M167" s="2"/>
      <c r="N167" s="2"/>
      <c r="O167" s="2"/>
      <c r="P167" s="2"/>
      <c r="Q167" s="2"/>
      <c r="R167" s="2"/>
      <c r="S167" s="5"/>
      <c r="T167" s="5"/>
      <c r="U167" s="5"/>
      <c r="V167" s="5"/>
      <c r="W167" s="5"/>
      <c r="X167" s="5"/>
    </row>
    <row r="168" spans="1:24" x14ac:dyDescent="0.35">
      <c r="B168" s="11" t="s">
        <v>35</v>
      </c>
      <c r="C168" s="25" t="s">
        <v>6</v>
      </c>
      <c r="D168" s="25" t="s">
        <v>5</v>
      </c>
      <c r="E168" s="73" t="s">
        <v>9</v>
      </c>
      <c r="F168" s="26" t="s">
        <v>28</v>
      </c>
      <c r="G168" s="26"/>
      <c r="H168" s="26"/>
      <c r="I168" s="26"/>
      <c r="J168" s="26"/>
      <c r="K168" s="31"/>
      <c r="L168" s="26"/>
      <c r="M168" s="26"/>
      <c r="N168" s="26"/>
      <c r="O168" s="26"/>
      <c r="P168" s="26"/>
      <c r="Q168" s="26"/>
      <c r="R168" s="26"/>
      <c r="S168" s="5"/>
      <c r="T168" s="5"/>
      <c r="U168" s="5"/>
      <c r="V168" s="5"/>
      <c r="W168" s="5"/>
      <c r="X168" s="5"/>
    </row>
    <row r="169" spans="1:24" x14ac:dyDescent="0.35">
      <c r="B169" s="10" t="s">
        <v>37</v>
      </c>
      <c r="C169" s="13" t="s">
        <v>6</v>
      </c>
      <c r="D169" s="13" t="s">
        <v>5</v>
      </c>
      <c r="E169" s="73" t="s">
        <v>9</v>
      </c>
      <c r="F169" s="3" t="s">
        <v>28</v>
      </c>
      <c r="G169" s="3"/>
      <c r="H169" s="3" t="s">
        <v>8</v>
      </c>
      <c r="I169" s="2"/>
      <c r="J169" s="2"/>
      <c r="K169" s="6" t="s">
        <v>54</v>
      </c>
      <c r="L169" s="3" t="s">
        <v>92</v>
      </c>
      <c r="M169" s="2"/>
      <c r="N169" s="2"/>
      <c r="O169" s="2"/>
      <c r="P169" s="2"/>
      <c r="Q169" s="2"/>
      <c r="R169" s="2"/>
      <c r="S169" s="5"/>
      <c r="T169" s="5"/>
      <c r="U169" s="5"/>
      <c r="V169" s="5"/>
      <c r="W169" s="5"/>
      <c r="X169" s="5"/>
    </row>
    <row r="170" spans="1:24" x14ac:dyDescent="0.35">
      <c r="B170" s="11" t="s">
        <v>36</v>
      </c>
      <c r="C170" s="25" t="s">
        <v>6</v>
      </c>
      <c r="D170" s="25" t="s">
        <v>5</v>
      </c>
      <c r="E170" s="73" t="s">
        <v>9</v>
      </c>
      <c r="F170" s="26" t="s">
        <v>28</v>
      </c>
      <c r="G170" s="26"/>
      <c r="H170" s="26" t="s">
        <v>8</v>
      </c>
      <c r="I170" s="26"/>
      <c r="J170" s="26"/>
      <c r="K170" s="31" t="s">
        <v>54</v>
      </c>
      <c r="L170" s="26" t="s">
        <v>92</v>
      </c>
      <c r="M170" s="26"/>
      <c r="N170" s="26"/>
      <c r="O170" s="26"/>
      <c r="P170" s="26"/>
      <c r="Q170" s="26"/>
      <c r="R170" s="26"/>
      <c r="S170" s="5"/>
      <c r="T170" s="5"/>
      <c r="U170" s="5"/>
      <c r="V170" s="5"/>
      <c r="W170" s="5"/>
      <c r="X170" s="5"/>
    </row>
    <row r="171" spans="1:24" x14ac:dyDescent="0.35">
      <c r="B171" s="10" t="s">
        <v>42</v>
      </c>
      <c r="C171" s="13" t="s">
        <v>6</v>
      </c>
      <c r="D171" s="13" t="s">
        <v>5</v>
      </c>
      <c r="E171" s="73" t="s">
        <v>9</v>
      </c>
      <c r="F171" s="6" t="s">
        <v>28</v>
      </c>
      <c r="G171" s="3"/>
      <c r="H171" s="6" t="s">
        <v>8</v>
      </c>
      <c r="I171" s="2"/>
      <c r="J171" s="2"/>
      <c r="K171" s="6" t="s">
        <v>54</v>
      </c>
      <c r="L171" s="6" t="s">
        <v>92</v>
      </c>
      <c r="M171" s="2"/>
      <c r="N171" s="2"/>
      <c r="O171" s="2"/>
      <c r="P171" s="2"/>
      <c r="Q171" s="2"/>
      <c r="R171" s="2"/>
      <c r="S171" s="5"/>
      <c r="T171" s="5"/>
      <c r="U171" s="5"/>
      <c r="V171" s="5"/>
      <c r="W171" s="5"/>
      <c r="X171" s="5"/>
    </row>
    <row r="172" spans="1:24" x14ac:dyDescent="0.35">
      <c r="B172" s="11" t="s">
        <v>38</v>
      </c>
      <c r="C172" s="25" t="s">
        <v>6</v>
      </c>
      <c r="D172" s="25" t="s">
        <v>5</v>
      </c>
      <c r="E172" s="73" t="s">
        <v>9</v>
      </c>
      <c r="F172" s="26" t="s">
        <v>28</v>
      </c>
      <c r="G172" s="26" t="s">
        <v>30</v>
      </c>
      <c r="H172" s="26"/>
      <c r="I172" s="26"/>
      <c r="J172" s="26"/>
      <c r="K172" s="31"/>
      <c r="L172" s="26"/>
      <c r="M172" s="26"/>
      <c r="N172" s="26"/>
      <c r="O172" s="26"/>
      <c r="P172" s="26"/>
      <c r="Q172" s="26"/>
      <c r="R172" s="26"/>
      <c r="S172" s="5"/>
      <c r="T172" s="5"/>
      <c r="U172" s="5"/>
      <c r="V172" s="5"/>
      <c r="W172" s="5"/>
      <c r="X172" s="5"/>
    </row>
    <row r="173" spans="1:24" x14ac:dyDescent="0.35">
      <c r="B173" s="10" t="s">
        <v>39</v>
      </c>
      <c r="C173" s="13" t="s">
        <v>6</v>
      </c>
      <c r="D173" s="13" t="s">
        <v>5</v>
      </c>
      <c r="E173" s="73" t="s">
        <v>9</v>
      </c>
      <c r="F173" s="3" t="s">
        <v>28</v>
      </c>
      <c r="G173" s="3" t="s">
        <v>30</v>
      </c>
      <c r="H173" s="3"/>
      <c r="I173" s="2"/>
      <c r="J173" s="2"/>
      <c r="K173" s="6"/>
      <c r="L173" s="3"/>
      <c r="M173" s="2"/>
      <c r="N173" s="2"/>
      <c r="O173" s="2"/>
      <c r="P173" s="2"/>
      <c r="Q173" s="2"/>
      <c r="R173" s="2"/>
      <c r="S173" s="5"/>
      <c r="T173" s="5"/>
      <c r="U173" s="5"/>
      <c r="V173" s="5"/>
      <c r="W173" s="5"/>
      <c r="X173" s="5"/>
    </row>
    <row r="174" spans="1:24" x14ac:dyDescent="0.35">
      <c r="B174" s="11" t="s">
        <v>40</v>
      </c>
      <c r="C174" s="25" t="s">
        <v>6</v>
      </c>
      <c r="D174" s="25" t="s">
        <v>5</v>
      </c>
      <c r="E174" s="73" t="s">
        <v>9</v>
      </c>
      <c r="F174" s="26" t="s">
        <v>28</v>
      </c>
      <c r="G174" s="26" t="s">
        <v>30</v>
      </c>
      <c r="H174" s="26"/>
      <c r="I174" s="26"/>
      <c r="J174" s="26"/>
      <c r="K174" s="31"/>
      <c r="L174" s="26"/>
      <c r="M174" s="26"/>
      <c r="N174" s="26"/>
      <c r="O174" s="26"/>
      <c r="P174" s="26"/>
      <c r="Q174" s="26"/>
      <c r="R174" s="26"/>
      <c r="S174" s="5"/>
      <c r="T174" s="5"/>
      <c r="U174" s="5"/>
      <c r="V174" s="5"/>
      <c r="W174" s="5"/>
      <c r="X174" s="5"/>
    </row>
    <row r="175" spans="1:24" x14ac:dyDescent="0.35">
      <c r="B175" s="22"/>
      <c r="C175" s="23" t="str">
        <f>IF(Blad2!E42,"Securitas","")</f>
        <v/>
      </c>
      <c r="D175" s="24" t="str">
        <f>IF(Blad2!E42,"AVARN","")</f>
        <v/>
      </c>
      <c r="E175" s="23"/>
      <c r="F175" s="24" t="str">
        <f>IF(Blad2!E42,"Tempest","")</f>
        <v/>
      </c>
      <c r="G175" s="24" t="str">
        <f>IF(Blad2!E42,IF(Blad2!E11,"",IF(Blad2!E12,"",IF(Blad2!E13,"",IF(Blad2!E14,"",IF(Blad2!E15,"","Cubsec"))))),"")</f>
        <v/>
      </c>
      <c r="H175" s="24" t="str">
        <f>IF(Blad2!E42,IF(Blad2!E11,"",IF(Blad2!E12,"",IF(Blad2!E17,"",IF(Blad2!E18,"",IF(Blad2!E19,"","Securus"))))),"")</f>
        <v/>
      </c>
      <c r="I175" s="24"/>
      <c r="J175" s="24"/>
      <c r="K175" s="24" t="str">
        <f>IF(Blad2!E42,IF(Blad2!E12,"",IF(Blad2!E17,"",IF(Blad2!E18,"",IF(Blad2!E19,"","Commuter")))),"")</f>
        <v/>
      </c>
      <c r="L175" s="24" t="str">
        <f>IF(Blad2!E42,IF(Blad2!E11,"",IF(Blad2!E12,"",IF(Blad2!E17,"",IF(Blad2!E18,"",IF(Blad2!E19,"","Cequred International"))))),"")</f>
        <v/>
      </c>
      <c r="M175" s="24"/>
      <c r="N175" s="24"/>
      <c r="O175" s="24"/>
      <c r="P175" s="24"/>
      <c r="Q175" s="24"/>
      <c r="R175" s="24"/>
      <c r="S175" s="5"/>
      <c r="T175" s="5"/>
      <c r="U175" s="5"/>
      <c r="V175" s="5"/>
      <c r="W175" s="5"/>
      <c r="X175" s="5"/>
    </row>
    <row r="176" spans="1:24" x14ac:dyDescent="0.35">
      <c r="B176" s="37"/>
      <c r="C176" s="40"/>
      <c r="D176" s="38"/>
      <c r="E176" s="40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5"/>
      <c r="T176" s="5"/>
      <c r="U176" s="5"/>
      <c r="V176" s="5"/>
      <c r="W176" s="5"/>
      <c r="X176" s="5"/>
    </row>
    <row r="177" spans="1:24" x14ac:dyDescent="0.35">
      <c r="A177" s="71" t="b">
        <f>Blad2!E43</f>
        <v>0</v>
      </c>
      <c r="B177" s="9" t="s">
        <v>18</v>
      </c>
      <c r="C177" s="14" t="s">
        <v>6</v>
      </c>
      <c r="D177" s="8" t="s">
        <v>5</v>
      </c>
      <c r="E177" s="76" t="s">
        <v>9</v>
      </c>
      <c r="F177" s="9" t="s">
        <v>28</v>
      </c>
      <c r="G177" s="9" t="s">
        <v>30</v>
      </c>
      <c r="H177" s="9" t="s">
        <v>8</v>
      </c>
      <c r="I177" s="9" t="s">
        <v>7</v>
      </c>
      <c r="J177" s="9" t="s">
        <v>25</v>
      </c>
      <c r="K177" s="9" t="s">
        <v>54</v>
      </c>
      <c r="L177" s="9" t="s">
        <v>92</v>
      </c>
      <c r="M177" s="9" t="s">
        <v>26</v>
      </c>
      <c r="N177" s="9" t="s">
        <v>27</v>
      </c>
      <c r="O177" s="9" t="s">
        <v>29</v>
      </c>
      <c r="P177" s="9" t="s">
        <v>31</v>
      </c>
      <c r="Q177" s="9" t="s">
        <v>94</v>
      </c>
      <c r="R177" s="9" t="s">
        <v>55</v>
      </c>
      <c r="S177" s="5"/>
      <c r="T177" s="18"/>
      <c r="U177" s="5"/>
      <c r="V177" s="5"/>
      <c r="W177" s="5"/>
      <c r="X177" s="5"/>
    </row>
    <row r="178" spans="1:24" x14ac:dyDescent="0.35">
      <c r="B178" s="11" t="s">
        <v>41</v>
      </c>
      <c r="C178" s="25" t="s">
        <v>6</v>
      </c>
      <c r="D178" s="25" t="s">
        <v>5</v>
      </c>
      <c r="E178" s="73" t="s">
        <v>9</v>
      </c>
      <c r="F178" s="31" t="s">
        <v>28</v>
      </c>
      <c r="G178" s="31" t="s">
        <v>30</v>
      </c>
      <c r="H178" s="31" t="s">
        <v>8</v>
      </c>
      <c r="I178" s="26"/>
      <c r="J178" s="30" t="s">
        <v>25</v>
      </c>
      <c r="K178" s="26"/>
      <c r="L178" s="26"/>
      <c r="M178" s="26"/>
      <c r="N178" s="26"/>
      <c r="O178" s="26"/>
      <c r="P178" s="26"/>
      <c r="Q178" s="26"/>
      <c r="R178" s="26"/>
      <c r="S178" s="5"/>
      <c r="T178" s="5"/>
      <c r="U178" s="5"/>
      <c r="V178" s="5"/>
      <c r="W178" s="5"/>
      <c r="X178" s="5"/>
    </row>
    <row r="179" spans="1:24" x14ac:dyDescent="0.35">
      <c r="B179" s="10" t="s">
        <v>34</v>
      </c>
      <c r="C179" s="13" t="s">
        <v>6</v>
      </c>
      <c r="D179" s="13" t="s">
        <v>5</v>
      </c>
      <c r="E179" s="73" t="s">
        <v>9</v>
      </c>
      <c r="F179" s="3" t="s">
        <v>28</v>
      </c>
      <c r="G179" s="3"/>
      <c r="H179" s="3"/>
      <c r="I179" s="2"/>
      <c r="J179" s="3" t="s">
        <v>25</v>
      </c>
      <c r="K179" s="2"/>
      <c r="L179" s="2"/>
      <c r="M179" s="2"/>
      <c r="N179" s="2"/>
      <c r="O179" s="2"/>
      <c r="P179" s="2"/>
      <c r="Q179" s="2"/>
      <c r="R179" s="2"/>
      <c r="S179" s="5"/>
      <c r="T179" s="5"/>
      <c r="U179" s="5"/>
      <c r="V179" s="5"/>
      <c r="W179" s="5"/>
      <c r="X179" s="5"/>
    </row>
    <row r="180" spans="1:24" x14ac:dyDescent="0.35">
      <c r="B180" s="11" t="s">
        <v>35</v>
      </c>
      <c r="C180" s="25" t="s">
        <v>6</v>
      </c>
      <c r="D180" s="25" t="s">
        <v>5</v>
      </c>
      <c r="E180" s="73" t="s">
        <v>9</v>
      </c>
      <c r="F180" s="26" t="s">
        <v>28</v>
      </c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5"/>
      <c r="T180" s="5"/>
      <c r="U180" s="5"/>
      <c r="V180" s="5"/>
      <c r="W180" s="5"/>
      <c r="X180" s="5"/>
    </row>
    <row r="181" spans="1:24" x14ac:dyDescent="0.35">
      <c r="B181" s="10" t="s">
        <v>37</v>
      </c>
      <c r="C181" s="13" t="s">
        <v>6</v>
      </c>
      <c r="D181" s="13" t="s">
        <v>5</v>
      </c>
      <c r="E181" s="73" t="s">
        <v>9</v>
      </c>
      <c r="F181" s="3" t="s">
        <v>28</v>
      </c>
      <c r="G181" s="3"/>
      <c r="H181" s="3" t="s">
        <v>8</v>
      </c>
      <c r="I181" s="2"/>
      <c r="J181" s="3" t="s">
        <v>25</v>
      </c>
      <c r="K181" s="2"/>
      <c r="L181" s="2"/>
      <c r="M181" s="2"/>
      <c r="N181" s="2"/>
      <c r="O181" s="2"/>
      <c r="P181" s="2"/>
      <c r="Q181" s="2"/>
      <c r="R181" s="2"/>
      <c r="S181" s="5"/>
      <c r="T181" s="5"/>
      <c r="U181" s="5"/>
      <c r="V181" s="5"/>
      <c r="W181" s="5"/>
      <c r="X181" s="5"/>
    </row>
    <row r="182" spans="1:24" x14ac:dyDescent="0.35">
      <c r="B182" s="11" t="s">
        <v>36</v>
      </c>
      <c r="C182" s="25" t="s">
        <v>6</v>
      </c>
      <c r="D182" s="25" t="s">
        <v>5</v>
      </c>
      <c r="E182" s="73" t="s">
        <v>9</v>
      </c>
      <c r="F182" s="26" t="s">
        <v>28</v>
      </c>
      <c r="G182" s="26"/>
      <c r="H182" s="26" t="s">
        <v>8</v>
      </c>
      <c r="I182" s="26"/>
      <c r="J182" s="26" t="s">
        <v>25</v>
      </c>
      <c r="K182" s="26"/>
      <c r="L182" s="26"/>
      <c r="M182" s="26"/>
      <c r="N182" s="26"/>
      <c r="O182" s="26"/>
      <c r="P182" s="26"/>
      <c r="Q182" s="26"/>
      <c r="R182" s="26"/>
      <c r="S182" s="5"/>
      <c r="T182" s="5"/>
      <c r="U182" s="5"/>
      <c r="V182" s="5"/>
      <c r="W182" s="5"/>
      <c r="X182" s="5"/>
    </row>
    <row r="183" spans="1:24" x14ac:dyDescent="0.35">
      <c r="B183" s="10" t="s">
        <v>42</v>
      </c>
      <c r="C183" s="13" t="s">
        <v>6</v>
      </c>
      <c r="D183" s="13" t="s">
        <v>5</v>
      </c>
      <c r="E183" s="73" t="s">
        <v>9</v>
      </c>
      <c r="F183" s="6" t="s">
        <v>28</v>
      </c>
      <c r="G183" s="3"/>
      <c r="H183" s="6" t="s">
        <v>8</v>
      </c>
      <c r="I183" s="2"/>
      <c r="J183" s="6" t="s">
        <v>25</v>
      </c>
      <c r="K183" s="2"/>
      <c r="L183" s="2"/>
      <c r="M183" s="2"/>
      <c r="N183" s="2"/>
      <c r="O183" s="2"/>
      <c r="P183" s="2"/>
      <c r="Q183" s="2"/>
      <c r="R183" s="2"/>
      <c r="S183" s="5"/>
      <c r="T183" s="5"/>
      <c r="U183" s="5"/>
      <c r="V183" s="5"/>
      <c r="W183" s="5"/>
      <c r="X183" s="5"/>
    </row>
    <row r="184" spans="1:24" x14ac:dyDescent="0.35">
      <c r="B184" s="11" t="s">
        <v>38</v>
      </c>
      <c r="C184" s="25" t="s">
        <v>6</v>
      </c>
      <c r="D184" s="25" t="s">
        <v>5</v>
      </c>
      <c r="E184" s="73" t="s">
        <v>9</v>
      </c>
      <c r="F184" s="26" t="s">
        <v>28</v>
      </c>
      <c r="G184" s="26" t="s">
        <v>30</v>
      </c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5"/>
      <c r="T184" s="5"/>
      <c r="U184" s="5"/>
      <c r="V184" s="5"/>
      <c r="W184" s="5"/>
      <c r="X184" s="5"/>
    </row>
    <row r="185" spans="1:24" x14ac:dyDescent="0.35">
      <c r="B185" s="10" t="s">
        <v>39</v>
      </c>
      <c r="C185" s="13" t="s">
        <v>6</v>
      </c>
      <c r="D185" s="13" t="s">
        <v>5</v>
      </c>
      <c r="E185" s="73" t="s">
        <v>9</v>
      </c>
      <c r="F185" s="3" t="s">
        <v>28</v>
      </c>
      <c r="G185" s="3" t="s">
        <v>30</v>
      </c>
      <c r="H185" s="3"/>
      <c r="I185" s="2"/>
      <c r="J185" s="3"/>
      <c r="K185" s="2"/>
      <c r="L185" s="2"/>
      <c r="M185" s="2"/>
      <c r="N185" s="2"/>
      <c r="O185" s="2"/>
      <c r="P185" s="2"/>
      <c r="Q185" s="2"/>
      <c r="R185" s="2"/>
      <c r="S185" s="5"/>
      <c r="T185" s="5"/>
      <c r="U185" s="5"/>
      <c r="V185" s="5"/>
      <c r="W185" s="5"/>
      <c r="X185" s="5"/>
    </row>
    <row r="186" spans="1:24" x14ac:dyDescent="0.35">
      <c r="B186" s="11" t="s">
        <v>40</v>
      </c>
      <c r="C186" s="25" t="s">
        <v>6</v>
      </c>
      <c r="D186" s="25" t="s">
        <v>5</v>
      </c>
      <c r="E186" s="73" t="s">
        <v>9</v>
      </c>
      <c r="F186" s="26" t="s">
        <v>28</v>
      </c>
      <c r="G186" s="26" t="s">
        <v>30</v>
      </c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5"/>
      <c r="T186" s="5"/>
      <c r="U186" s="5"/>
      <c r="V186" s="5"/>
      <c r="W186" s="5"/>
      <c r="X186" s="5"/>
    </row>
    <row r="187" spans="1:24" x14ac:dyDescent="0.35">
      <c r="B187" s="22"/>
      <c r="C187" s="23" t="str">
        <f>IF(Blad2!E43,"Securitas","")</f>
        <v/>
      </c>
      <c r="D187" s="24" t="str">
        <f>IF(Blad2!E43,"AVARN","")</f>
        <v/>
      </c>
      <c r="E187" s="23"/>
      <c r="F187" s="24" t="str">
        <f>IF(Blad2!E43,"Tempest","")</f>
        <v/>
      </c>
      <c r="G187" s="24" t="str">
        <f>IF(Blad2!E43,IF(Blad2!E11,"",IF(Blad2!E12,"",IF(Blad2!E13,"",IF(Blad2!E14,"",IF(Blad2!E15,"","Cubsec"))))),"")</f>
        <v/>
      </c>
      <c r="H187" s="24" t="str">
        <f>IF(Blad2!E43,IF(Blad2!E11,"",IF(Blad2!E12,"",IF(Blad2!E17,"",IF(Blad2!E18,"",IF(Blad2!E19,"","Securus"))))),"")</f>
        <v/>
      </c>
      <c r="I187" s="24"/>
      <c r="J187" s="24" t="str">
        <f>IF(Blad2!E43,IF(Blad2!E12,"",IF(Blad2!E17,"",IF(Blad2!E18,"",IF(Blad2!E19,"","Q Security")))),"")</f>
        <v/>
      </c>
      <c r="K187" s="24"/>
      <c r="L187" s="24"/>
      <c r="M187" s="24"/>
      <c r="N187" s="24"/>
      <c r="O187" s="24"/>
      <c r="P187" s="24"/>
      <c r="Q187" s="24"/>
      <c r="R187" s="24"/>
      <c r="S187" s="5"/>
      <c r="T187" s="5"/>
      <c r="U187" s="5"/>
      <c r="V187" s="5"/>
      <c r="W187" s="5"/>
      <c r="X187" s="5"/>
    </row>
    <row r="188" spans="1:24" x14ac:dyDescent="0.35">
      <c r="B188" s="37"/>
      <c r="C188" s="40"/>
      <c r="D188" s="38"/>
      <c r="E188" s="40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5"/>
      <c r="T188" s="5"/>
      <c r="U188" s="5"/>
      <c r="V188" s="5"/>
      <c r="W188" s="5"/>
      <c r="X188" s="5"/>
    </row>
    <row r="189" spans="1:24" x14ac:dyDescent="0.35">
      <c r="A189" s="71" t="b">
        <f>Blad2!E44</f>
        <v>0</v>
      </c>
      <c r="B189" s="9" t="s">
        <v>19</v>
      </c>
      <c r="C189" s="14" t="s">
        <v>6</v>
      </c>
      <c r="D189" s="8" t="s">
        <v>5</v>
      </c>
      <c r="E189" s="8" t="s">
        <v>9</v>
      </c>
      <c r="F189" s="9" t="s">
        <v>28</v>
      </c>
      <c r="G189" s="9" t="s">
        <v>30</v>
      </c>
      <c r="H189" s="9" t="s">
        <v>8</v>
      </c>
      <c r="I189" s="9" t="s">
        <v>7</v>
      </c>
      <c r="J189" s="9" t="s">
        <v>25</v>
      </c>
      <c r="K189" s="9" t="s">
        <v>54</v>
      </c>
      <c r="L189" s="9" t="s">
        <v>92</v>
      </c>
      <c r="M189" s="9" t="s">
        <v>26</v>
      </c>
      <c r="N189" s="9" t="s">
        <v>27</v>
      </c>
      <c r="O189" s="9" t="s">
        <v>29</v>
      </c>
      <c r="P189" s="9" t="s">
        <v>31</v>
      </c>
      <c r="Q189" s="9" t="s">
        <v>94</v>
      </c>
      <c r="R189" s="9" t="s">
        <v>55</v>
      </c>
      <c r="S189" s="5"/>
      <c r="T189" s="18"/>
      <c r="U189" s="5"/>
      <c r="V189" s="5"/>
      <c r="W189" s="5"/>
      <c r="X189" s="5"/>
    </row>
    <row r="190" spans="1:24" x14ac:dyDescent="0.35">
      <c r="B190" s="11" t="s">
        <v>41</v>
      </c>
      <c r="C190" s="25" t="s">
        <v>6</v>
      </c>
      <c r="D190" s="25" t="s">
        <v>5</v>
      </c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5"/>
      <c r="T190" s="5"/>
      <c r="U190" s="5"/>
      <c r="V190" s="5"/>
      <c r="W190" s="5"/>
      <c r="X190" s="5"/>
    </row>
    <row r="191" spans="1:24" x14ac:dyDescent="0.35">
      <c r="B191" s="10" t="s">
        <v>34</v>
      </c>
      <c r="C191" s="13" t="s">
        <v>6</v>
      </c>
      <c r="D191" s="13" t="s">
        <v>5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5"/>
      <c r="T191" s="5"/>
      <c r="U191" s="5"/>
      <c r="V191" s="5"/>
      <c r="W191" s="5"/>
      <c r="X191" s="5"/>
    </row>
    <row r="192" spans="1:24" x14ac:dyDescent="0.35">
      <c r="B192" s="11" t="s">
        <v>35</v>
      </c>
      <c r="C192" s="25" t="s">
        <v>6</v>
      </c>
      <c r="D192" s="25" t="s">
        <v>5</v>
      </c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5"/>
      <c r="T192" s="5"/>
      <c r="U192" s="5"/>
      <c r="V192" s="5"/>
      <c r="W192" s="5"/>
      <c r="X192" s="5"/>
    </row>
    <row r="193" spans="1:24" x14ac:dyDescent="0.35">
      <c r="B193" s="10" t="s">
        <v>37</v>
      </c>
      <c r="C193" s="13" t="s">
        <v>6</v>
      </c>
      <c r="D193" s="13" t="s">
        <v>5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5"/>
      <c r="T193" s="5"/>
      <c r="U193" s="5"/>
      <c r="V193" s="5"/>
      <c r="W193" s="5"/>
      <c r="X193" s="5"/>
    </row>
    <row r="194" spans="1:24" x14ac:dyDescent="0.35">
      <c r="B194" s="11" t="s">
        <v>36</v>
      </c>
      <c r="C194" s="25" t="s">
        <v>6</v>
      </c>
      <c r="D194" s="25" t="s">
        <v>5</v>
      </c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5"/>
      <c r="T194" s="5"/>
      <c r="U194" s="5"/>
      <c r="V194" s="5"/>
      <c r="W194" s="5"/>
      <c r="X194" s="5"/>
    </row>
    <row r="195" spans="1:24" x14ac:dyDescent="0.35">
      <c r="B195" s="10" t="s">
        <v>42</v>
      </c>
      <c r="C195" s="13" t="s">
        <v>6</v>
      </c>
      <c r="D195" s="13" t="s">
        <v>5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5"/>
      <c r="T195" s="5"/>
      <c r="U195" s="5"/>
      <c r="V195" s="5"/>
      <c r="W195" s="5"/>
      <c r="X195" s="5"/>
    </row>
    <row r="196" spans="1:24" x14ac:dyDescent="0.35">
      <c r="B196" s="11" t="s">
        <v>38</v>
      </c>
      <c r="C196" s="25" t="s">
        <v>6</v>
      </c>
      <c r="D196" s="25" t="s">
        <v>5</v>
      </c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5"/>
      <c r="T196" s="5"/>
      <c r="U196" s="5"/>
      <c r="V196" s="5"/>
      <c r="W196" s="5"/>
      <c r="X196" s="5"/>
    </row>
    <row r="197" spans="1:24" x14ac:dyDescent="0.35">
      <c r="B197" s="10" t="s">
        <v>39</v>
      </c>
      <c r="C197" s="13" t="s">
        <v>6</v>
      </c>
      <c r="D197" s="13" t="s">
        <v>5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5"/>
      <c r="T197" s="5"/>
      <c r="U197" s="5"/>
      <c r="V197" s="5"/>
      <c r="W197" s="5"/>
      <c r="X197" s="5"/>
    </row>
    <row r="198" spans="1:24" x14ac:dyDescent="0.35">
      <c r="B198" s="11" t="s">
        <v>40</v>
      </c>
      <c r="C198" s="25" t="s">
        <v>6</v>
      </c>
      <c r="D198" s="25" t="s">
        <v>5</v>
      </c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5"/>
      <c r="T198" s="5"/>
      <c r="U198" s="5"/>
      <c r="V198" s="5"/>
      <c r="W198" s="5"/>
      <c r="X198" s="5"/>
    </row>
    <row r="199" spans="1:24" x14ac:dyDescent="0.35">
      <c r="B199" s="22"/>
      <c r="C199" s="23" t="str">
        <f>IF(Blad2!E44,"Securitas","")</f>
        <v/>
      </c>
      <c r="D199" s="24" t="str">
        <f>IF(Blad2!E44,"AVARN","")</f>
        <v/>
      </c>
      <c r="E199" s="23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5"/>
      <c r="T199" s="5"/>
      <c r="U199" s="5"/>
      <c r="V199" s="5"/>
      <c r="W199" s="5"/>
      <c r="X199" s="5"/>
    </row>
    <row r="200" spans="1:24" x14ac:dyDescent="0.35">
      <c r="B200" s="37"/>
      <c r="C200" s="40"/>
      <c r="D200" s="38"/>
      <c r="E200" s="40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5"/>
      <c r="T200" s="5"/>
      <c r="U200" s="5"/>
      <c r="V200" s="5"/>
      <c r="W200" s="5"/>
      <c r="X200" s="5"/>
    </row>
    <row r="201" spans="1:24" x14ac:dyDescent="0.35">
      <c r="A201" s="71" t="b">
        <f>Blad2!E45</f>
        <v>0</v>
      </c>
      <c r="B201" s="9" t="s">
        <v>20</v>
      </c>
      <c r="C201" s="14" t="s">
        <v>6</v>
      </c>
      <c r="D201" s="8" t="s">
        <v>5</v>
      </c>
      <c r="E201" s="8" t="s">
        <v>9</v>
      </c>
      <c r="F201" s="9" t="s">
        <v>28</v>
      </c>
      <c r="G201" s="9" t="s">
        <v>30</v>
      </c>
      <c r="H201" s="9" t="s">
        <v>8</v>
      </c>
      <c r="I201" s="9" t="s">
        <v>7</v>
      </c>
      <c r="J201" s="9" t="s">
        <v>25</v>
      </c>
      <c r="K201" s="9" t="s">
        <v>54</v>
      </c>
      <c r="L201" s="9" t="s">
        <v>92</v>
      </c>
      <c r="M201" s="9" t="s">
        <v>26</v>
      </c>
      <c r="N201" s="9" t="s">
        <v>27</v>
      </c>
      <c r="O201" s="9" t="s">
        <v>29</v>
      </c>
      <c r="P201" s="9" t="s">
        <v>31</v>
      </c>
      <c r="Q201" s="9" t="s">
        <v>94</v>
      </c>
      <c r="R201" s="9" t="s">
        <v>55</v>
      </c>
      <c r="S201" s="5"/>
      <c r="T201" s="18"/>
      <c r="U201" s="5"/>
      <c r="V201" s="5"/>
      <c r="W201" s="5"/>
      <c r="X201" s="5"/>
    </row>
    <row r="202" spans="1:24" x14ac:dyDescent="0.35">
      <c r="B202" s="11" t="s">
        <v>41</v>
      </c>
      <c r="C202" s="25" t="s">
        <v>6</v>
      </c>
      <c r="D202" s="25" t="s">
        <v>5</v>
      </c>
      <c r="E202" s="26"/>
      <c r="F202" s="26"/>
      <c r="G202" s="31" t="s">
        <v>30</v>
      </c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5"/>
      <c r="T202" s="5"/>
      <c r="U202" s="5"/>
      <c r="V202" s="5"/>
      <c r="W202" s="5"/>
      <c r="X202" s="5"/>
    </row>
    <row r="203" spans="1:24" x14ac:dyDescent="0.35">
      <c r="B203" s="10" t="s">
        <v>34</v>
      </c>
      <c r="C203" s="13" t="s">
        <v>6</v>
      </c>
      <c r="D203" s="13" t="s">
        <v>5</v>
      </c>
      <c r="E203" s="2"/>
      <c r="F203" s="2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5"/>
      <c r="T203" s="5"/>
      <c r="U203" s="5"/>
      <c r="V203" s="5"/>
      <c r="W203" s="5"/>
      <c r="X203" s="5"/>
    </row>
    <row r="204" spans="1:24" x14ac:dyDescent="0.35">
      <c r="B204" s="11" t="s">
        <v>35</v>
      </c>
      <c r="C204" s="25" t="s">
        <v>6</v>
      </c>
      <c r="D204" s="25" t="s">
        <v>5</v>
      </c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5"/>
      <c r="T204" s="5"/>
      <c r="U204" s="5"/>
      <c r="V204" s="5"/>
      <c r="W204" s="5"/>
      <c r="X204" s="5"/>
    </row>
    <row r="205" spans="1:24" x14ac:dyDescent="0.35">
      <c r="B205" s="10" t="s">
        <v>37</v>
      </c>
      <c r="C205" s="13" t="s">
        <v>6</v>
      </c>
      <c r="D205" s="13" t="s">
        <v>5</v>
      </c>
      <c r="E205" s="2"/>
      <c r="F205" s="2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5"/>
      <c r="T205" s="5"/>
      <c r="U205" s="5"/>
      <c r="V205" s="5"/>
      <c r="W205" s="5"/>
      <c r="X205" s="5"/>
    </row>
    <row r="206" spans="1:24" x14ac:dyDescent="0.35">
      <c r="B206" s="11" t="s">
        <v>36</v>
      </c>
      <c r="C206" s="25" t="s">
        <v>6</v>
      </c>
      <c r="D206" s="25" t="s">
        <v>5</v>
      </c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5"/>
      <c r="T206" s="5"/>
      <c r="U206" s="5"/>
      <c r="V206" s="5"/>
      <c r="W206" s="5"/>
      <c r="X206" s="5"/>
    </row>
    <row r="207" spans="1:24" x14ac:dyDescent="0.35">
      <c r="B207" s="10" t="s">
        <v>42</v>
      </c>
      <c r="C207" s="13" t="s">
        <v>6</v>
      </c>
      <c r="D207" s="13" t="s">
        <v>5</v>
      </c>
      <c r="E207" s="2"/>
      <c r="F207" s="2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5"/>
      <c r="T207" s="5"/>
      <c r="U207" s="5"/>
      <c r="V207" s="5"/>
      <c r="W207" s="5"/>
      <c r="X207" s="5"/>
    </row>
    <row r="208" spans="1:24" x14ac:dyDescent="0.35">
      <c r="B208" s="11" t="s">
        <v>38</v>
      </c>
      <c r="C208" s="25" t="s">
        <v>6</v>
      </c>
      <c r="D208" s="25" t="s">
        <v>5</v>
      </c>
      <c r="E208" s="26"/>
      <c r="F208" s="26"/>
      <c r="G208" s="26" t="s">
        <v>30</v>
      </c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5"/>
      <c r="T208" s="5"/>
      <c r="U208" s="5"/>
      <c r="V208" s="5"/>
      <c r="W208" s="5"/>
      <c r="X208" s="5"/>
    </row>
    <row r="209" spans="1:24" x14ac:dyDescent="0.35">
      <c r="B209" s="10" t="s">
        <v>39</v>
      </c>
      <c r="C209" s="13" t="s">
        <v>6</v>
      </c>
      <c r="D209" s="13" t="s">
        <v>5</v>
      </c>
      <c r="E209" s="2"/>
      <c r="F209" s="2"/>
      <c r="G209" s="3" t="s">
        <v>30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5"/>
      <c r="T209" s="5"/>
      <c r="U209" s="5"/>
      <c r="V209" s="5"/>
      <c r="W209" s="5"/>
      <c r="X209" s="5"/>
    </row>
    <row r="210" spans="1:24" x14ac:dyDescent="0.35">
      <c r="B210" s="11" t="s">
        <v>40</v>
      </c>
      <c r="C210" s="25" t="s">
        <v>6</v>
      </c>
      <c r="D210" s="25" t="s">
        <v>5</v>
      </c>
      <c r="E210" s="26"/>
      <c r="F210" s="26"/>
      <c r="G210" s="26" t="s">
        <v>30</v>
      </c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5"/>
      <c r="T210" s="5"/>
      <c r="U210" s="5"/>
      <c r="V210" s="5"/>
      <c r="W210" s="5"/>
      <c r="X210" s="5"/>
    </row>
    <row r="211" spans="1:24" x14ac:dyDescent="0.35">
      <c r="B211" s="22"/>
      <c r="C211" s="23" t="str">
        <f>IF(Blad2!E45,"Securitas","")</f>
        <v/>
      </c>
      <c r="D211" s="24" t="str">
        <f>IF(Blad2!E45,"AVARN","")</f>
        <v/>
      </c>
      <c r="E211" s="23"/>
      <c r="F211" s="24"/>
      <c r="G211" s="24" t="str">
        <f>IF(Blad2!E45,IF(Blad2!E11,"",IF(Blad2!E12,"",IF(Blad2!E13,"",IF(Blad2!E14,"",IF(Blad2!E15,"","Cubsec"))))),"")</f>
        <v/>
      </c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5"/>
      <c r="T211" s="5"/>
      <c r="U211" s="5"/>
      <c r="V211" s="5"/>
      <c r="W211" s="5"/>
      <c r="X211" s="5"/>
    </row>
    <row r="212" spans="1:24" x14ac:dyDescent="0.35">
      <c r="B212" s="37"/>
      <c r="C212" s="40"/>
      <c r="D212" s="38"/>
      <c r="E212" s="40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5"/>
      <c r="T212" s="5"/>
      <c r="U212" s="5"/>
      <c r="V212" s="5"/>
      <c r="W212" s="5"/>
      <c r="X212" s="5"/>
    </row>
    <row r="213" spans="1:24" x14ac:dyDescent="0.35">
      <c r="A213" s="71" t="b">
        <f>Blad2!E46</f>
        <v>0</v>
      </c>
      <c r="B213" s="9" t="s">
        <v>21</v>
      </c>
      <c r="C213" s="14" t="s">
        <v>6</v>
      </c>
      <c r="D213" s="8" t="s">
        <v>5</v>
      </c>
      <c r="E213" s="76" t="s">
        <v>9</v>
      </c>
      <c r="F213" s="9" t="s">
        <v>28</v>
      </c>
      <c r="G213" s="9" t="s">
        <v>30</v>
      </c>
      <c r="H213" s="9" t="s">
        <v>8</v>
      </c>
      <c r="I213" s="9" t="s">
        <v>7</v>
      </c>
      <c r="J213" s="9" t="s">
        <v>25</v>
      </c>
      <c r="K213" s="9" t="s">
        <v>54</v>
      </c>
      <c r="L213" s="9" t="s">
        <v>92</v>
      </c>
      <c r="M213" s="9" t="s">
        <v>26</v>
      </c>
      <c r="N213" s="9" t="s">
        <v>27</v>
      </c>
      <c r="O213" s="9" t="s">
        <v>29</v>
      </c>
      <c r="P213" s="9" t="s">
        <v>31</v>
      </c>
      <c r="Q213" s="9" t="s">
        <v>94</v>
      </c>
      <c r="R213" s="9" t="s">
        <v>55</v>
      </c>
      <c r="S213" s="5"/>
      <c r="T213" s="18"/>
      <c r="U213" s="5"/>
      <c r="V213" s="5"/>
      <c r="W213" s="5"/>
      <c r="X213" s="5"/>
    </row>
    <row r="214" spans="1:24" x14ac:dyDescent="0.35">
      <c r="B214" s="11" t="s">
        <v>41</v>
      </c>
      <c r="C214" s="25" t="s">
        <v>6</v>
      </c>
      <c r="D214" s="25" t="s">
        <v>5</v>
      </c>
      <c r="E214" s="73" t="s">
        <v>9</v>
      </c>
      <c r="F214" s="31" t="s">
        <v>28</v>
      </c>
      <c r="G214" s="31" t="s">
        <v>30</v>
      </c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5"/>
      <c r="T214" s="5"/>
      <c r="U214" s="5"/>
      <c r="V214" s="5"/>
      <c r="W214" s="5"/>
      <c r="X214" s="5"/>
    </row>
    <row r="215" spans="1:24" x14ac:dyDescent="0.35">
      <c r="B215" s="10" t="s">
        <v>34</v>
      </c>
      <c r="C215" s="13" t="s">
        <v>6</v>
      </c>
      <c r="D215" s="13" t="s">
        <v>5</v>
      </c>
      <c r="E215" s="73" t="s">
        <v>9</v>
      </c>
      <c r="F215" s="3" t="s">
        <v>28</v>
      </c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5"/>
      <c r="T215" s="5"/>
      <c r="U215" s="5"/>
      <c r="V215" s="5"/>
      <c r="W215" s="5"/>
      <c r="X215" s="5"/>
    </row>
    <row r="216" spans="1:24" x14ac:dyDescent="0.35">
      <c r="B216" s="11" t="s">
        <v>35</v>
      </c>
      <c r="C216" s="25" t="s">
        <v>6</v>
      </c>
      <c r="D216" s="25" t="s">
        <v>5</v>
      </c>
      <c r="E216" s="73" t="s">
        <v>9</v>
      </c>
      <c r="F216" s="26" t="s">
        <v>28</v>
      </c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5"/>
      <c r="T216" s="5"/>
      <c r="U216" s="5"/>
      <c r="V216" s="5"/>
      <c r="W216" s="5"/>
      <c r="X216" s="5"/>
    </row>
    <row r="217" spans="1:24" x14ac:dyDescent="0.35">
      <c r="B217" s="10" t="s">
        <v>37</v>
      </c>
      <c r="C217" s="13" t="s">
        <v>6</v>
      </c>
      <c r="D217" s="13" t="s">
        <v>5</v>
      </c>
      <c r="E217" s="73" t="s">
        <v>9</v>
      </c>
      <c r="F217" s="3" t="s">
        <v>28</v>
      </c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5"/>
      <c r="T217" s="5"/>
      <c r="U217" s="5"/>
      <c r="V217" s="5"/>
      <c r="W217" s="5"/>
      <c r="X217" s="5"/>
    </row>
    <row r="218" spans="1:24" x14ac:dyDescent="0.35">
      <c r="B218" s="11" t="s">
        <v>36</v>
      </c>
      <c r="C218" s="25" t="s">
        <v>6</v>
      </c>
      <c r="D218" s="25" t="s">
        <v>5</v>
      </c>
      <c r="E218" s="73" t="s">
        <v>9</v>
      </c>
      <c r="F218" s="26" t="s">
        <v>28</v>
      </c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5"/>
      <c r="T218" s="5"/>
      <c r="U218" s="5"/>
      <c r="V218" s="5"/>
      <c r="W218" s="5"/>
      <c r="X218" s="5"/>
    </row>
    <row r="219" spans="1:24" x14ac:dyDescent="0.35">
      <c r="B219" s="10" t="s">
        <v>42</v>
      </c>
      <c r="C219" s="13" t="s">
        <v>6</v>
      </c>
      <c r="D219" s="13" t="s">
        <v>5</v>
      </c>
      <c r="E219" s="73" t="s">
        <v>9</v>
      </c>
      <c r="F219" s="6" t="s">
        <v>28</v>
      </c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5"/>
      <c r="T219" s="5"/>
      <c r="U219" s="5"/>
      <c r="V219" s="5"/>
      <c r="W219" s="5"/>
      <c r="X219" s="5"/>
    </row>
    <row r="220" spans="1:24" x14ac:dyDescent="0.35">
      <c r="B220" s="11" t="s">
        <v>38</v>
      </c>
      <c r="C220" s="25" t="s">
        <v>6</v>
      </c>
      <c r="D220" s="25" t="s">
        <v>5</v>
      </c>
      <c r="E220" s="73" t="s">
        <v>9</v>
      </c>
      <c r="F220" s="26" t="s">
        <v>28</v>
      </c>
      <c r="G220" s="26" t="s">
        <v>30</v>
      </c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5"/>
      <c r="T220" s="5"/>
      <c r="U220" s="5"/>
      <c r="V220" s="5"/>
      <c r="W220" s="5"/>
      <c r="X220" s="5"/>
    </row>
    <row r="221" spans="1:24" x14ac:dyDescent="0.35">
      <c r="B221" s="10" t="s">
        <v>39</v>
      </c>
      <c r="C221" s="13" t="s">
        <v>6</v>
      </c>
      <c r="D221" s="13" t="s">
        <v>5</v>
      </c>
      <c r="E221" s="73" t="s">
        <v>9</v>
      </c>
      <c r="F221" s="3" t="s">
        <v>28</v>
      </c>
      <c r="G221" s="3" t="s">
        <v>30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5"/>
      <c r="T221" s="5"/>
      <c r="U221" s="5"/>
      <c r="V221" s="5"/>
      <c r="W221" s="5"/>
      <c r="X221" s="5"/>
    </row>
    <row r="222" spans="1:24" x14ac:dyDescent="0.35">
      <c r="B222" s="11" t="s">
        <v>40</v>
      </c>
      <c r="C222" s="25" t="s">
        <v>6</v>
      </c>
      <c r="D222" s="25" t="s">
        <v>5</v>
      </c>
      <c r="E222" s="73" t="s">
        <v>9</v>
      </c>
      <c r="F222" s="26" t="s">
        <v>28</v>
      </c>
      <c r="G222" s="26" t="s">
        <v>30</v>
      </c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5"/>
      <c r="T222" s="5"/>
      <c r="U222" s="5"/>
      <c r="V222" s="5"/>
      <c r="W222" s="5"/>
      <c r="X222" s="5"/>
    </row>
    <row r="223" spans="1:24" x14ac:dyDescent="0.35">
      <c r="B223" s="22"/>
      <c r="C223" s="23" t="str">
        <f>IF(Blad2!E46,"Securitas","")</f>
        <v/>
      </c>
      <c r="D223" s="24" t="str">
        <f>IF(Blad2!E46,"AVARN","")</f>
        <v/>
      </c>
      <c r="E223" s="23"/>
      <c r="F223" s="24" t="str">
        <f>IF(Blad2!E46,"Tempest","")</f>
        <v/>
      </c>
      <c r="G223" s="24" t="str">
        <f>IF(Blad2!E46,IF(Blad2!E11,"",IF(Blad2!E12,"",IF(Blad2!E13,"",IF(Blad2!E14,"",IF(Blad2!E15,"","Cubsec"))))),"")</f>
        <v/>
      </c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5"/>
      <c r="T223" s="5"/>
      <c r="U223" s="5"/>
      <c r="V223" s="5"/>
      <c r="W223" s="5"/>
      <c r="X223" s="5"/>
    </row>
    <row r="224" spans="1:24" x14ac:dyDescent="0.35">
      <c r="B224" s="37"/>
      <c r="C224" s="40"/>
      <c r="D224" s="38"/>
      <c r="E224" s="40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5"/>
      <c r="T224" s="5"/>
      <c r="U224" s="5"/>
      <c r="V224" s="5"/>
      <c r="W224" s="5"/>
      <c r="X224" s="5"/>
    </row>
    <row r="225" spans="1:24" x14ac:dyDescent="0.35">
      <c r="A225" s="71" t="b">
        <f>Blad2!E47</f>
        <v>0</v>
      </c>
      <c r="B225" s="9" t="s">
        <v>22</v>
      </c>
      <c r="C225" s="14" t="s">
        <v>6</v>
      </c>
      <c r="D225" s="8" t="s">
        <v>5</v>
      </c>
      <c r="E225" s="76" t="s">
        <v>9</v>
      </c>
      <c r="F225" s="9" t="s">
        <v>28</v>
      </c>
      <c r="G225" s="9" t="s">
        <v>30</v>
      </c>
      <c r="H225" s="9" t="s">
        <v>8</v>
      </c>
      <c r="I225" s="9" t="s">
        <v>7</v>
      </c>
      <c r="J225" s="9" t="s">
        <v>25</v>
      </c>
      <c r="K225" s="9" t="s">
        <v>54</v>
      </c>
      <c r="L225" s="9" t="s">
        <v>92</v>
      </c>
      <c r="M225" s="9" t="s">
        <v>26</v>
      </c>
      <c r="N225" s="9" t="s">
        <v>27</v>
      </c>
      <c r="O225" s="9" t="s">
        <v>29</v>
      </c>
      <c r="P225" s="9" t="s">
        <v>31</v>
      </c>
      <c r="Q225" s="9" t="s">
        <v>94</v>
      </c>
      <c r="R225" s="9" t="s">
        <v>55</v>
      </c>
      <c r="S225" s="5"/>
      <c r="T225" s="18"/>
      <c r="V225" s="4"/>
      <c r="W225" s="4"/>
      <c r="X225" s="5"/>
    </row>
    <row r="226" spans="1:24" x14ac:dyDescent="0.35">
      <c r="B226" s="11" t="s">
        <v>41</v>
      </c>
      <c r="C226" s="25" t="s">
        <v>6</v>
      </c>
      <c r="D226" s="25" t="s">
        <v>5</v>
      </c>
      <c r="E226" s="73" t="s">
        <v>9</v>
      </c>
      <c r="F226" s="31" t="s">
        <v>28</v>
      </c>
      <c r="G226" s="31" t="s">
        <v>30</v>
      </c>
      <c r="H226" s="31" t="s">
        <v>8</v>
      </c>
      <c r="I226" s="31" t="s">
        <v>7</v>
      </c>
      <c r="J226" s="30" t="s">
        <v>25</v>
      </c>
      <c r="K226" s="26"/>
      <c r="L226" s="26"/>
      <c r="M226" s="26"/>
      <c r="N226" s="26" t="s">
        <v>27</v>
      </c>
      <c r="O226" s="26"/>
      <c r="P226" s="26"/>
      <c r="Q226" s="26"/>
      <c r="R226" s="26" t="s">
        <v>55</v>
      </c>
      <c r="S226" s="5"/>
      <c r="T226" s="5"/>
      <c r="V226" s="4"/>
      <c r="W226" s="4"/>
      <c r="X226" s="5"/>
    </row>
    <row r="227" spans="1:24" x14ac:dyDescent="0.35">
      <c r="B227" s="10" t="s">
        <v>34</v>
      </c>
      <c r="C227" s="13" t="s">
        <v>6</v>
      </c>
      <c r="D227" s="13" t="s">
        <v>5</v>
      </c>
      <c r="E227" s="73" t="s">
        <v>9</v>
      </c>
      <c r="F227" s="3" t="s">
        <v>28</v>
      </c>
      <c r="G227" s="3" t="s">
        <v>30</v>
      </c>
      <c r="H227" s="3"/>
      <c r="I227" s="3"/>
      <c r="J227" s="3" t="s">
        <v>25</v>
      </c>
      <c r="K227" s="2"/>
      <c r="L227" s="2"/>
      <c r="M227" s="3"/>
      <c r="N227" s="3" t="s">
        <v>27</v>
      </c>
      <c r="O227" s="2"/>
      <c r="P227" s="3"/>
      <c r="Q227" s="3"/>
      <c r="R227" s="3" t="s">
        <v>55</v>
      </c>
      <c r="S227" s="5"/>
      <c r="T227" s="5"/>
      <c r="V227" s="4"/>
      <c r="W227" s="4"/>
      <c r="X227" s="5"/>
    </row>
    <row r="228" spans="1:24" x14ac:dyDescent="0.35">
      <c r="B228" s="11" t="s">
        <v>35</v>
      </c>
      <c r="C228" s="25" t="s">
        <v>6</v>
      </c>
      <c r="D228" s="25" t="s">
        <v>5</v>
      </c>
      <c r="E228" s="73" t="s">
        <v>9</v>
      </c>
      <c r="F228" s="26" t="s">
        <v>28</v>
      </c>
      <c r="G228" s="26" t="s">
        <v>30</v>
      </c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5"/>
      <c r="T228" s="5"/>
      <c r="V228" s="4"/>
      <c r="W228" s="4"/>
      <c r="X228" s="5"/>
    </row>
    <row r="229" spans="1:24" x14ac:dyDescent="0.35">
      <c r="B229" s="10" t="s">
        <v>37</v>
      </c>
      <c r="C229" s="13" t="s">
        <v>6</v>
      </c>
      <c r="D229" s="13" t="s">
        <v>5</v>
      </c>
      <c r="E229" s="73" t="s">
        <v>9</v>
      </c>
      <c r="F229" s="3" t="s">
        <v>28</v>
      </c>
      <c r="G229" s="3" t="s">
        <v>30</v>
      </c>
      <c r="H229" s="3" t="s">
        <v>8</v>
      </c>
      <c r="I229" s="3" t="s">
        <v>7</v>
      </c>
      <c r="J229" s="3" t="s">
        <v>25</v>
      </c>
      <c r="K229" s="2"/>
      <c r="L229" s="2"/>
      <c r="M229" s="3"/>
      <c r="N229" s="3" t="s">
        <v>27</v>
      </c>
      <c r="O229" s="2"/>
      <c r="P229" s="3"/>
      <c r="Q229" s="3"/>
      <c r="R229" s="3" t="s">
        <v>55</v>
      </c>
      <c r="S229" s="5"/>
      <c r="T229" s="5"/>
      <c r="V229" s="4"/>
      <c r="W229" s="4"/>
      <c r="X229" s="5"/>
    </row>
    <row r="230" spans="1:24" x14ac:dyDescent="0.35">
      <c r="B230" s="11" t="s">
        <v>36</v>
      </c>
      <c r="C230" s="25" t="s">
        <v>6</v>
      </c>
      <c r="D230" s="25" t="s">
        <v>5</v>
      </c>
      <c r="E230" s="73" t="s">
        <v>9</v>
      </c>
      <c r="F230" s="26" t="s">
        <v>28</v>
      </c>
      <c r="G230" s="26" t="s">
        <v>30</v>
      </c>
      <c r="H230" s="26" t="s">
        <v>8</v>
      </c>
      <c r="I230" s="26" t="s">
        <v>7</v>
      </c>
      <c r="J230" s="26" t="s">
        <v>25</v>
      </c>
      <c r="K230" s="26"/>
      <c r="L230" s="26"/>
      <c r="M230" s="26"/>
      <c r="N230" s="26" t="s">
        <v>27</v>
      </c>
      <c r="O230" s="26"/>
      <c r="P230" s="26"/>
      <c r="Q230" s="26"/>
      <c r="R230" s="26" t="s">
        <v>55</v>
      </c>
      <c r="S230" s="5"/>
      <c r="T230" s="5"/>
      <c r="V230" s="4"/>
      <c r="W230" s="4"/>
      <c r="X230" s="5"/>
    </row>
    <row r="231" spans="1:24" x14ac:dyDescent="0.35">
      <c r="B231" s="10" t="s">
        <v>42</v>
      </c>
      <c r="C231" s="13" t="s">
        <v>6</v>
      </c>
      <c r="D231" s="13" t="s">
        <v>5</v>
      </c>
      <c r="E231" s="73" t="s">
        <v>9</v>
      </c>
      <c r="F231" s="6" t="s">
        <v>28</v>
      </c>
      <c r="G231" s="6" t="s">
        <v>30</v>
      </c>
      <c r="H231" s="6" t="s">
        <v>8</v>
      </c>
      <c r="I231" s="3"/>
      <c r="J231" s="6" t="s">
        <v>25</v>
      </c>
      <c r="K231" s="2"/>
      <c r="L231" s="2"/>
      <c r="M231" s="3"/>
      <c r="N231" s="3" t="s">
        <v>27</v>
      </c>
      <c r="O231" s="2"/>
      <c r="P231" s="3"/>
      <c r="Q231" s="3"/>
      <c r="R231" s="3" t="s">
        <v>55</v>
      </c>
      <c r="S231" s="5"/>
      <c r="T231" s="5"/>
      <c r="V231" s="4"/>
      <c r="W231" s="4"/>
      <c r="X231" s="5"/>
    </row>
    <row r="232" spans="1:24" x14ac:dyDescent="0.35">
      <c r="B232" s="11" t="s">
        <v>38</v>
      </c>
      <c r="C232" s="25" t="s">
        <v>6</v>
      </c>
      <c r="D232" s="25" t="s">
        <v>5</v>
      </c>
      <c r="E232" s="73" t="s">
        <v>9</v>
      </c>
      <c r="F232" s="26" t="s">
        <v>28</v>
      </c>
      <c r="G232" s="26" t="s">
        <v>30</v>
      </c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5"/>
      <c r="T232" s="5"/>
      <c r="V232" s="4"/>
      <c r="W232" s="4"/>
      <c r="X232" s="5"/>
    </row>
    <row r="233" spans="1:24" x14ac:dyDescent="0.35">
      <c r="B233" s="10" t="s">
        <v>39</v>
      </c>
      <c r="C233" s="13" t="s">
        <v>6</v>
      </c>
      <c r="D233" s="13" t="s">
        <v>5</v>
      </c>
      <c r="E233" s="73" t="s">
        <v>9</v>
      </c>
      <c r="F233" s="3" t="s">
        <v>28</v>
      </c>
      <c r="G233" s="3" t="s">
        <v>30</v>
      </c>
      <c r="H233" s="3"/>
      <c r="I233" s="3"/>
      <c r="J233" s="3"/>
      <c r="K233" s="2"/>
      <c r="L233" s="2"/>
      <c r="M233" s="3"/>
      <c r="N233" s="3"/>
      <c r="O233" s="2"/>
      <c r="P233" s="3"/>
      <c r="Q233" s="3"/>
      <c r="R233" s="3"/>
      <c r="S233" s="5"/>
      <c r="T233" s="5"/>
      <c r="V233" s="4"/>
      <c r="W233" s="4"/>
      <c r="X233" s="5"/>
    </row>
    <row r="234" spans="1:24" x14ac:dyDescent="0.35">
      <c r="B234" s="11" t="s">
        <v>40</v>
      </c>
      <c r="C234" s="25" t="s">
        <v>6</v>
      </c>
      <c r="D234" s="25" t="s">
        <v>5</v>
      </c>
      <c r="E234" s="73" t="s">
        <v>9</v>
      </c>
      <c r="F234" s="26" t="s">
        <v>28</v>
      </c>
      <c r="G234" s="26" t="s">
        <v>30</v>
      </c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5"/>
      <c r="T234" s="5"/>
      <c r="V234" s="4"/>
      <c r="W234" s="4"/>
      <c r="X234" s="5"/>
    </row>
    <row r="235" spans="1:24" x14ac:dyDescent="0.35">
      <c r="B235" s="22"/>
      <c r="C235" s="23" t="str">
        <f>IF(Blad2!E47,"Securitas","")</f>
        <v/>
      </c>
      <c r="D235" s="24" t="str">
        <f>IF(Blad2!E47,"AVARN","")</f>
        <v/>
      </c>
      <c r="E235" s="23"/>
      <c r="F235" s="24" t="str">
        <f>IF(Blad2!E47,"Tempest","")</f>
        <v/>
      </c>
      <c r="G235" s="24" t="str">
        <f>IF(Blad2!E47,"Cubsec","")</f>
        <v/>
      </c>
      <c r="H235" s="24" t="str">
        <f>IF(Blad2!E47,IF(Blad2!E11,"",IF(Blad2!E12,"",IF(Blad2!E17,"",IF(Blad2!E18,"",IF(Blad2!E19,"","Securus"))))),"")</f>
        <v/>
      </c>
      <c r="I235" s="24" t="str">
        <f>IF(Blad2!E47,IF(Blad2!E11,"",IF(Blad2!E12,"",IF(Blad2!E15,"",IF(Blad2!E17,"",IF(Blad2!E18,"",IF(Blad2!E19,"","Bev.gruppen")))))),"")</f>
        <v/>
      </c>
      <c r="J235" s="24" t="str">
        <f>IF(Blad2!E47,IF(Blad2!E12,"",IF(Blad2!E17,"",IF(Blad2!E18,"",IF(Blad2!E19,"","Q Security")))),"")</f>
        <v/>
      </c>
      <c r="K235" s="24"/>
      <c r="L235" s="24"/>
      <c r="M235" s="24"/>
      <c r="N235" s="24" t="str">
        <f>IF(Blad2!E47,IF(Blad2!E12,"",IF(Blad2!E17,"",IF(Blad2!E18,"",IF(Blad2!E19,"","CPG")))),"")</f>
        <v/>
      </c>
      <c r="O235" s="24"/>
      <c r="P235" s="24"/>
      <c r="Q235" s="24"/>
      <c r="R235" s="24" t="str">
        <f>IF(Blad2!E47,IF(Blad2!E12,"",IF(Blad2!E17,"",IF(Blad2!E18,"",IF(Blad2!E19,"","Säk.tjänst Väst")))),"")</f>
        <v/>
      </c>
      <c r="S235" s="5"/>
      <c r="T235" s="5"/>
      <c r="U235" s="5"/>
      <c r="V235" s="5"/>
      <c r="W235" s="5"/>
      <c r="X235" s="5"/>
    </row>
    <row r="236" spans="1:24" x14ac:dyDescent="0.35">
      <c r="B236" s="37"/>
      <c r="C236" s="40"/>
      <c r="D236" s="38"/>
      <c r="E236" s="40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5"/>
      <c r="T236" s="5"/>
      <c r="U236" s="5"/>
      <c r="V236" s="5"/>
      <c r="W236" s="5"/>
      <c r="X236" s="5"/>
    </row>
    <row r="237" spans="1:24" x14ac:dyDescent="0.35">
      <c r="A237" s="71" t="b">
        <f>Blad2!E48</f>
        <v>0</v>
      </c>
      <c r="B237" s="9" t="s">
        <v>23</v>
      </c>
      <c r="C237" s="14" t="s">
        <v>6</v>
      </c>
      <c r="D237" s="8" t="s">
        <v>5</v>
      </c>
      <c r="E237" s="76" t="s">
        <v>9</v>
      </c>
      <c r="F237" s="9" t="s">
        <v>28</v>
      </c>
      <c r="G237" s="9" t="s">
        <v>30</v>
      </c>
      <c r="H237" s="9" t="s">
        <v>8</v>
      </c>
      <c r="I237" s="9" t="s">
        <v>7</v>
      </c>
      <c r="J237" s="9" t="s">
        <v>25</v>
      </c>
      <c r="K237" s="9" t="s">
        <v>54</v>
      </c>
      <c r="L237" s="9" t="s">
        <v>92</v>
      </c>
      <c r="M237" s="9" t="s">
        <v>26</v>
      </c>
      <c r="N237" s="9" t="s">
        <v>27</v>
      </c>
      <c r="O237" s="9" t="s">
        <v>29</v>
      </c>
      <c r="P237" s="9" t="s">
        <v>31</v>
      </c>
      <c r="Q237" s="9" t="s">
        <v>94</v>
      </c>
      <c r="R237" s="9" t="s">
        <v>55</v>
      </c>
      <c r="S237" s="5"/>
      <c r="T237" s="18"/>
      <c r="U237" s="5"/>
      <c r="V237" s="5"/>
      <c r="W237" s="5"/>
      <c r="X237" s="5"/>
    </row>
    <row r="238" spans="1:24" x14ac:dyDescent="0.35">
      <c r="B238" s="11" t="s">
        <v>41</v>
      </c>
      <c r="C238" s="25" t="s">
        <v>6</v>
      </c>
      <c r="D238" s="25" t="s">
        <v>5</v>
      </c>
      <c r="E238" s="73" t="s">
        <v>9</v>
      </c>
      <c r="F238" s="31" t="s">
        <v>28</v>
      </c>
      <c r="G238" s="26"/>
      <c r="H238" s="26" t="s">
        <v>8</v>
      </c>
      <c r="I238" s="26"/>
      <c r="J238" s="30" t="s">
        <v>25</v>
      </c>
      <c r="K238" s="31" t="s">
        <v>54</v>
      </c>
      <c r="L238" s="26"/>
      <c r="M238" s="26"/>
      <c r="N238" s="26"/>
      <c r="O238" s="26"/>
      <c r="P238" s="26"/>
      <c r="Q238" s="26"/>
      <c r="R238" s="26"/>
      <c r="S238" s="5"/>
      <c r="T238" s="5"/>
      <c r="U238" s="5"/>
      <c r="V238" s="5"/>
      <c r="W238" s="5"/>
      <c r="X238" s="5"/>
    </row>
    <row r="239" spans="1:24" x14ac:dyDescent="0.35">
      <c r="B239" s="10" t="s">
        <v>34</v>
      </c>
      <c r="C239" s="13" t="s">
        <v>6</v>
      </c>
      <c r="D239" s="13" t="s">
        <v>5</v>
      </c>
      <c r="E239" s="73" t="s">
        <v>9</v>
      </c>
      <c r="F239" s="3" t="s">
        <v>28</v>
      </c>
      <c r="G239" s="2"/>
      <c r="H239" s="3"/>
      <c r="I239" s="2"/>
      <c r="J239" s="3" t="s">
        <v>25</v>
      </c>
      <c r="K239" s="3" t="s">
        <v>54</v>
      </c>
      <c r="L239" s="2"/>
      <c r="M239" s="2"/>
      <c r="N239" s="2"/>
      <c r="O239" s="2"/>
      <c r="P239" s="2"/>
      <c r="Q239" s="2"/>
      <c r="R239" s="2"/>
      <c r="S239" s="5"/>
      <c r="T239" s="5"/>
      <c r="U239" s="5"/>
      <c r="V239" s="5"/>
      <c r="W239" s="5"/>
      <c r="X239" s="5"/>
    </row>
    <row r="240" spans="1:24" x14ac:dyDescent="0.35">
      <c r="B240" s="11" t="s">
        <v>35</v>
      </c>
      <c r="C240" s="25" t="s">
        <v>6</v>
      </c>
      <c r="D240" s="25" t="s">
        <v>5</v>
      </c>
      <c r="E240" s="73" t="s">
        <v>9</v>
      </c>
      <c r="F240" s="26" t="s">
        <v>28</v>
      </c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5"/>
      <c r="T240" s="5"/>
      <c r="U240" s="5"/>
      <c r="V240" s="5"/>
      <c r="W240" s="5"/>
      <c r="X240" s="5"/>
    </row>
    <row r="241" spans="1:24" x14ac:dyDescent="0.35">
      <c r="B241" s="10" t="s">
        <v>37</v>
      </c>
      <c r="C241" s="13" t="s">
        <v>6</v>
      </c>
      <c r="D241" s="13" t="s">
        <v>5</v>
      </c>
      <c r="E241" s="73" t="s">
        <v>9</v>
      </c>
      <c r="F241" s="3" t="s">
        <v>28</v>
      </c>
      <c r="G241" s="2"/>
      <c r="H241" s="3" t="s">
        <v>8</v>
      </c>
      <c r="I241" s="2"/>
      <c r="J241" s="3" t="s">
        <v>25</v>
      </c>
      <c r="K241" s="3" t="s">
        <v>54</v>
      </c>
      <c r="L241" s="2"/>
      <c r="M241" s="2"/>
      <c r="N241" s="2"/>
      <c r="O241" s="2"/>
      <c r="P241" s="2"/>
      <c r="Q241" s="2"/>
      <c r="R241" s="2"/>
      <c r="S241" s="5"/>
      <c r="T241" s="5"/>
      <c r="U241" s="5"/>
      <c r="V241" s="5"/>
      <c r="W241" s="5"/>
      <c r="X241" s="5"/>
    </row>
    <row r="242" spans="1:24" x14ac:dyDescent="0.35">
      <c r="B242" s="11" t="s">
        <v>36</v>
      </c>
      <c r="C242" s="25" t="s">
        <v>6</v>
      </c>
      <c r="D242" s="25" t="s">
        <v>5</v>
      </c>
      <c r="E242" s="73" t="s">
        <v>9</v>
      </c>
      <c r="F242" s="26" t="s">
        <v>28</v>
      </c>
      <c r="G242" s="26"/>
      <c r="H242" s="26" t="s">
        <v>8</v>
      </c>
      <c r="I242" s="26"/>
      <c r="J242" s="26" t="s">
        <v>25</v>
      </c>
      <c r="K242" s="26" t="s">
        <v>54</v>
      </c>
      <c r="L242" s="26"/>
      <c r="M242" s="26"/>
      <c r="N242" s="26"/>
      <c r="O242" s="26"/>
      <c r="P242" s="26"/>
      <c r="Q242" s="26"/>
      <c r="R242" s="26"/>
      <c r="S242" s="5"/>
      <c r="T242" s="5"/>
      <c r="U242" s="5"/>
      <c r="V242" s="5"/>
      <c r="W242" s="5"/>
      <c r="X242" s="5"/>
    </row>
    <row r="243" spans="1:24" x14ac:dyDescent="0.35">
      <c r="B243" s="10" t="s">
        <v>42</v>
      </c>
      <c r="C243" s="13" t="s">
        <v>6</v>
      </c>
      <c r="D243" s="13" t="s">
        <v>5</v>
      </c>
      <c r="E243" s="73" t="s">
        <v>9</v>
      </c>
      <c r="F243" s="6" t="s">
        <v>28</v>
      </c>
      <c r="G243" s="2"/>
      <c r="H243" s="3" t="s">
        <v>8</v>
      </c>
      <c r="I243" s="2"/>
      <c r="J243" s="6" t="s">
        <v>25</v>
      </c>
      <c r="K243" s="6" t="s">
        <v>54</v>
      </c>
      <c r="L243" s="2"/>
      <c r="M243" s="2"/>
      <c r="N243" s="2"/>
      <c r="O243" s="2"/>
      <c r="P243" s="2"/>
      <c r="Q243" s="2"/>
      <c r="R243" s="2"/>
      <c r="S243" s="5"/>
      <c r="T243" s="5"/>
      <c r="U243" s="5"/>
      <c r="V243" s="5"/>
      <c r="W243" s="5"/>
      <c r="X243" s="5"/>
    </row>
    <row r="244" spans="1:24" x14ac:dyDescent="0.35">
      <c r="B244" s="11" t="s">
        <v>38</v>
      </c>
      <c r="C244" s="25" t="s">
        <v>6</v>
      </c>
      <c r="D244" s="25" t="s">
        <v>5</v>
      </c>
      <c r="E244" s="73" t="s">
        <v>9</v>
      </c>
      <c r="F244" s="26" t="s">
        <v>28</v>
      </c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5"/>
      <c r="T244" s="5"/>
      <c r="U244" s="5"/>
      <c r="V244" s="5"/>
      <c r="W244" s="5"/>
      <c r="X244" s="5"/>
    </row>
    <row r="245" spans="1:24" x14ac:dyDescent="0.35">
      <c r="B245" s="10" t="s">
        <v>39</v>
      </c>
      <c r="C245" s="13" t="s">
        <v>6</v>
      </c>
      <c r="D245" s="13" t="s">
        <v>5</v>
      </c>
      <c r="E245" s="73" t="s">
        <v>9</v>
      </c>
      <c r="F245" s="3" t="s">
        <v>28</v>
      </c>
      <c r="G245" s="2"/>
      <c r="H245" s="3"/>
      <c r="I245" s="2"/>
      <c r="J245" s="3"/>
      <c r="K245" s="3"/>
      <c r="L245" s="2"/>
      <c r="M245" s="2"/>
      <c r="N245" s="2"/>
      <c r="O245" s="2"/>
      <c r="P245" s="2"/>
      <c r="Q245" s="2"/>
      <c r="R245" s="2"/>
      <c r="S245" s="5"/>
      <c r="T245" s="5"/>
      <c r="U245" s="5"/>
      <c r="V245" s="5"/>
      <c r="W245" s="5"/>
      <c r="X245" s="5"/>
    </row>
    <row r="246" spans="1:24" x14ac:dyDescent="0.35">
      <c r="B246" s="11" t="s">
        <v>40</v>
      </c>
      <c r="C246" s="25" t="s">
        <v>6</v>
      </c>
      <c r="D246" s="25" t="s">
        <v>5</v>
      </c>
      <c r="E246" s="73" t="s">
        <v>9</v>
      </c>
      <c r="F246" s="26" t="s">
        <v>28</v>
      </c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5"/>
      <c r="T246" s="5"/>
      <c r="U246" s="5"/>
      <c r="V246" s="5"/>
      <c r="W246" s="5"/>
      <c r="X246" s="5"/>
    </row>
    <row r="247" spans="1:24" x14ac:dyDescent="0.35">
      <c r="B247" s="22"/>
      <c r="C247" s="23" t="str">
        <f>IF(Blad2!E48,"Securitas","")</f>
        <v/>
      </c>
      <c r="D247" s="24" t="str">
        <f>IF(Blad2!E48,"AVARN","")</f>
        <v/>
      </c>
      <c r="E247" s="23"/>
      <c r="F247" s="24" t="str">
        <f>IF(Blad2!E48,"Tempest","")</f>
        <v/>
      </c>
      <c r="G247" s="24"/>
      <c r="H247" s="24" t="str">
        <f>IF(Blad2!E48,IF(Blad2!E11,"",IF(Blad2!E12,"",IF(Blad2!E17,"",IF(Blad2!E18,"",IF(Blad2!E19,"","Securus"))))),"")</f>
        <v/>
      </c>
      <c r="I247" s="24"/>
      <c r="J247" s="24" t="str">
        <f>IF(Blad2!E48,IF(Blad2!E12,"",IF(Blad2!E17,"",IF(Blad2!E18,"",IF(Blad2!E19,"","Q Security")))),"")</f>
        <v/>
      </c>
      <c r="K247" s="24" t="str">
        <f>IF(Blad2!E48,IF(Blad2!E12,"",IF(Blad2!E17,"",IF(Blad2!E18,"",IF(Blad2!E19,"","Commuter")))),"")</f>
        <v/>
      </c>
      <c r="L247" s="24"/>
      <c r="M247" s="24"/>
      <c r="N247" s="24"/>
      <c r="O247" s="24"/>
      <c r="P247" s="24"/>
      <c r="Q247" s="24"/>
      <c r="R247" s="24"/>
      <c r="S247" s="5"/>
      <c r="T247" s="5"/>
      <c r="U247" s="5"/>
      <c r="V247" s="5"/>
      <c r="W247" s="5"/>
      <c r="X247" s="5"/>
    </row>
    <row r="248" spans="1:24" x14ac:dyDescent="0.35">
      <c r="B248" s="37"/>
      <c r="C248" s="40"/>
      <c r="D248" s="38"/>
      <c r="E248" s="40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5"/>
      <c r="T248" s="5"/>
      <c r="U248" s="5"/>
      <c r="V248" s="5"/>
      <c r="W248" s="5"/>
      <c r="X248" s="5"/>
    </row>
    <row r="249" spans="1:24" x14ac:dyDescent="0.35">
      <c r="A249" s="71" t="b">
        <f>Blad2!E49</f>
        <v>0</v>
      </c>
      <c r="B249" s="9" t="s">
        <v>24</v>
      </c>
      <c r="C249" s="14" t="s">
        <v>6</v>
      </c>
      <c r="D249" s="8" t="s">
        <v>5</v>
      </c>
      <c r="E249" s="76" t="s">
        <v>9</v>
      </c>
      <c r="F249" s="9" t="s">
        <v>28</v>
      </c>
      <c r="G249" s="9" t="s">
        <v>30</v>
      </c>
      <c r="H249" s="9" t="s">
        <v>8</v>
      </c>
      <c r="I249" s="9" t="s">
        <v>7</v>
      </c>
      <c r="J249" s="9" t="s">
        <v>25</v>
      </c>
      <c r="K249" s="9" t="s">
        <v>54</v>
      </c>
      <c r="L249" s="9" t="s">
        <v>92</v>
      </c>
      <c r="M249" s="9" t="s">
        <v>26</v>
      </c>
      <c r="N249" s="9" t="s">
        <v>27</v>
      </c>
      <c r="O249" s="9" t="s">
        <v>29</v>
      </c>
      <c r="P249" s="9" t="s">
        <v>31</v>
      </c>
      <c r="Q249" s="9" t="s">
        <v>94</v>
      </c>
      <c r="R249" s="9" t="s">
        <v>55</v>
      </c>
      <c r="S249" s="5"/>
      <c r="T249" s="18"/>
      <c r="U249" s="5"/>
      <c r="V249" s="5"/>
      <c r="W249" s="5"/>
      <c r="X249" s="5"/>
    </row>
    <row r="250" spans="1:24" x14ac:dyDescent="0.35">
      <c r="B250" s="11" t="s">
        <v>53</v>
      </c>
      <c r="C250" s="25" t="s">
        <v>6</v>
      </c>
      <c r="D250" s="25" t="s">
        <v>5</v>
      </c>
      <c r="E250" s="73" t="s">
        <v>9</v>
      </c>
      <c r="F250" s="26"/>
      <c r="G250" s="26"/>
      <c r="H250" s="31" t="s">
        <v>8</v>
      </c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5"/>
      <c r="T250" s="5"/>
      <c r="U250" s="5"/>
      <c r="V250" s="5"/>
      <c r="W250" s="5"/>
      <c r="X250" s="5"/>
    </row>
    <row r="251" spans="1:24" x14ac:dyDescent="0.35">
      <c r="B251" s="10" t="s">
        <v>34</v>
      </c>
      <c r="C251" s="13" t="s">
        <v>6</v>
      </c>
      <c r="D251" s="13" t="s">
        <v>5</v>
      </c>
      <c r="E251" s="73" t="s">
        <v>9</v>
      </c>
      <c r="F251" s="2"/>
      <c r="G251" s="2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5"/>
      <c r="T251" s="5"/>
      <c r="U251" s="5"/>
      <c r="V251" s="5"/>
      <c r="W251" s="5"/>
      <c r="X251" s="5"/>
    </row>
    <row r="252" spans="1:24" x14ac:dyDescent="0.35">
      <c r="B252" s="11" t="s">
        <v>35</v>
      </c>
      <c r="C252" s="25" t="s">
        <v>6</v>
      </c>
      <c r="D252" s="25" t="s">
        <v>5</v>
      </c>
      <c r="E252" s="73" t="s">
        <v>9</v>
      </c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5"/>
      <c r="T252" s="5"/>
      <c r="U252" s="5"/>
      <c r="V252" s="5"/>
      <c r="W252" s="5"/>
      <c r="X252" s="5"/>
    </row>
    <row r="253" spans="1:24" x14ac:dyDescent="0.35">
      <c r="B253" s="10" t="s">
        <v>37</v>
      </c>
      <c r="C253" s="13" t="s">
        <v>6</v>
      </c>
      <c r="D253" s="13" t="s">
        <v>5</v>
      </c>
      <c r="E253" s="73" t="s">
        <v>9</v>
      </c>
      <c r="F253" s="2"/>
      <c r="G253" s="2"/>
      <c r="H253" s="3" t="s">
        <v>8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5"/>
      <c r="T253" s="5"/>
      <c r="U253" s="5"/>
      <c r="V253" s="5"/>
      <c r="W253" s="5"/>
      <c r="X253" s="5"/>
    </row>
    <row r="254" spans="1:24" x14ac:dyDescent="0.35">
      <c r="B254" s="11" t="s">
        <v>36</v>
      </c>
      <c r="C254" s="25" t="s">
        <v>6</v>
      </c>
      <c r="D254" s="25" t="s">
        <v>5</v>
      </c>
      <c r="E254" s="73" t="s">
        <v>9</v>
      </c>
      <c r="F254" s="26"/>
      <c r="G254" s="26"/>
      <c r="H254" s="26" t="s">
        <v>8</v>
      </c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5"/>
      <c r="U254" s="5"/>
      <c r="V254" s="5"/>
      <c r="W254" s="5"/>
      <c r="X254" s="5"/>
    </row>
    <row r="255" spans="1:24" x14ac:dyDescent="0.35">
      <c r="B255" s="10" t="s">
        <v>42</v>
      </c>
      <c r="C255" s="13" t="s">
        <v>6</v>
      </c>
      <c r="D255" s="13" t="s">
        <v>5</v>
      </c>
      <c r="E255" s="73" t="s">
        <v>9</v>
      </c>
      <c r="F255" s="2"/>
      <c r="G255" s="2"/>
      <c r="H255" s="6" t="s">
        <v>8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5"/>
      <c r="T255" s="5"/>
      <c r="U255" s="5"/>
      <c r="V255" s="5"/>
      <c r="W255" s="5"/>
      <c r="X255" s="5"/>
    </row>
    <row r="256" spans="1:24" x14ac:dyDescent="0.35">
      <c r="B256" s="11" t="s">
        <v>38</v>
      </c>
      <c r="C256" s="25" t="s">
        <v>6</v>
      </c>
      <c r="D256" s="25" t="s">
        <v>5</v>
      </c>
      <c r="E256" s="73" t="s">
        <v>9</v>
      </c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5"/>
      <c r="T256" s="5"/>
      <c r="U256" s="5"/>
      <c r="V256" s="5"/>
      <c r="W256" s="5"/>
      <c r="X256" s="5"/>
    </row>
    <row r="257" spans="1:24" x14ac:dyDescent="0.35">
      <c r="B257" s="10" t="s">
        <v>39</v>
      </c>
      <c r="C257" s="13" t="s">
        <v>6</v>
      </c>
      <c r="D257" s="13" t="s">
        <v>5</v>
      </c>
      <c r="E257" s="73" t="s">
        <v>9</v>
      </c>
      <c r="F257" s="2"/>
      <c r="G257" s="2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5"/>
      <c r="T257" s="5"/>
      <c r="U257" s="5"/>
      <c r="V257" s="5"/>
      <c r="W257" s="5"/>
      <c r="X257" s="5"/>
    </row>
    <row r="258" spans="1:24" x14ac:dyDescent="0.35">
      <c r="B258" s="11" t="s">
        <v>40</v>
      </c>
      <c r="C258" s="25" t="s">
        <v>6</v>
      </c>
      <c r="D258" s="25" t="s">
        <v>5</v>
      </c>
      <c r="E258" s="73" t="s">
        <v>9</v>
      </c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5"/>
      <c r="T258" s="5"/>
      <c r="U258" s="5"/>
      <c r="V258" s="5"/>
      <c r="W258" s="5"/>
      <c r="X258" s="5"/>
    </row>
    <row r="259" spans="1:24" x14ac:dyDescent="0.35">
      <c r="A259" s="79"/>
      <c r="B259" s="79"/>
      <c r="C259" s="79" t="str">
        <f>IF(Blad2!E49,"Securitas","")</f>
        <v/>
      </c>
      <c r="D259" s="79" t="str">
        <f>IF(Blad2!E49,"AVARN","")</f>
        <v/>
      </c>
      <c r="E259" s="79"/>
      <c r="F259" s="79"/>
      <c r="G259" s="79"/>
      <c r="H259" s="79" t="str">
        <f>IF(Blad2!E49,IF(Blad2!E11,"",IF(Blad2!E12,"",IF(Blad2!E17,"",IF(Blad2!E18,"",IF(Blad2!E19,"","Securus"))))),"")</f>
        <v/>
      </c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</row>
    <row r="260" spans="1:24" s="71" customFormat="1" x14ac:dyDescent="0.35">
      <c r="A260" s="79"/>
      <c r="B260" s="79"/>
      <c r="C260" s="79">
        <v>1</v>
      </c>
      <c r="D260" s="79">
        <v>2</v>
      </c>
      <c r="E260" s="79">
        <v>3</v>
      </c>
      <c r="F260" s="79">
        <v>4</v>
      </c>
      <c r="G260" s="79">
        <v>5</v>
      </c>
      <c r="H260" s="79">
        <v>6</v>
      </c>
      <c r="I260" s="79">
        <v>7</v>
      </c>
      <c r="J260" s="79">
        <v>8</v>
      </c>
      <c r="K260" s="79">
        <v>9</v>
      </c>
      <c r="L260" s="79">
        <v>10</v>
      </c>
      <c r="M260" s="79">
        <v>11</v>
      </c>
      <c r="N260" s="79">
        <v>12</v>
      </c>
      <c r="O260" s="79">
        <v>13</v>
      </c>
      <c r="P260" s="79">
        <v>14</v>
      </c>
      <c r="Q260" s="79">
        <v>15</v>
      </c>
      <c r="R260" s="79">
        <v>16</v>
      </c>
      <c r="S260" s="79">
        <v>17</v>
      </c>
      <c r="T260" s="79"/>
      <c r="U260" s="79"/>
      <c r="V260" s="79"/>
      <c r="W260" s="79"/>
    </row>
    <row r="261" spans="1:24" s="71" customFormat="1" ht="14.5" x14ac:dyDescent="0.35">
      <c r="A261" s="79"/>
      <c r="B261" s="79"/>
      <c r="C261" s="80" t="b">
        <f>AND(IF(Blad2!E29,C19=C142,"SANT"),IF(Blad2!E30,C31=C142,"SANT"), IF(Blad2!E31,C43=C142,"SANT"), IF(Blad2!E32,C55=C142,"SANT"), IF(Blad2!E33,C67=C142,"SANT"), IF(Blad2!E34,C79=C142,"SANT"), IF(Blad2!E35,C91=C142,"SANT"), IF(Blad2!E36,C103=C142,"SANT"), IF(Blad2!E37,C115=C142,"SANT"), IF(Blad2!E38,C127=C142,"SANT"), IF(Blad2!E39,C139=C142,"SANT"), IF(Blad2!E40,C151=C142,"SANT"), IF(Blad2!E41,C163=C142,"SANT"), IF(Blad2!E42,C175=C142,"SANT"), IF(Blad2!E43,C187=C142,"SANT"), IF(Blad2!E44,C199=C142,"SANT"), IF(Blad2!E45,C211=C142,"SANT"), IF(Blad2!E46,C223=C142,"SANT"), IF(Blad2!E47,C235=C142,"SANT"), IF(Blad2!E48,C247=C142,"SANT"), IF(Blad2!E49,C259=C142,"SANT"))</f>
        <v>1</v>
      </c>
      <c r="D261" s="79" t="b">
        <f>AND(IF(Blad2!E29,D19=D142,"SANT"),IF(Blad2!E30,D31=D142,"SANT"), IF(Blad2!E31,D43=D142,"SANT"), IF(Blad2!E32,D55=D142,"SANT"), IF(Blad2!E33,D67=D142,"SANT"), IF(Blad2!E34,D79=D142,"SANT"), IF(Blad2!E35,D91=D142,"SANT"), IF(Blad2!E36,D103=D142,"SANT"), IF(Blad2!E37,D115=D142,"SANT"), IF(Blad2!E38,D127=D142,"SANT"), IF(Blad2!E39,D139=D142,"SANT"), IF(Blad2!E40,D151=D142,"SANT"), IF(Blad2!E41,D163=D142,"SANT"), IF(Blad2!E42,D175=D142,"SANT"), IF(Blad2!E43,D187=D142,"SANT"), IF(Blad2!E44,D199=D142,"SANT"), IF(Blad2!E45,D211=D142,"SANT"), IF(Blad2!E46,D223=D142,"SANT"), IF(Blad2!E47,D235=D142,"SANT"), IF(Blad2!E48,D247=D142,"SANT"), IF(Blad2!E49,D259=D142,"SANT"))</f>
        <v>1</v>
      </c>
      <c r="E261" s="80" t="b">
        <f>AND(IF(Blad2!E29,E19=E142,"SANT"),IF(Blad2!E30,E31=E142,"SANT"), IF(Blad2!E31,E43=E142,"SANT"), IF(Blad2!E32,E55=E142,"SANT"), IF(Blad2!E33,E67=E142,"SANT"), IF(Blad2!E34,E79=E142,"SANT"), IF(Blad2!E35,E91=E142,"SANT"), IF(Blad2!E36,E103=E142,"SANT"), IF(Blad2!E37,E115=E142,"SANT"), IF(Blad2!E38,E127=E142,"SANT"), IF(Blad2!E39,E139=E142,"SANT"), IF(Blad2!E40,E151=E142,"SANT"), IF(Blad2!E41,E163=E142,"SANT"), IF(Blad2!E42,E175=E142,"SANT"), IF(Blad2!E43,E187=E142,"SANT"), IF(Blad2!E44,E199=E142,"SANT"), IF(Blad2!E45,E211=E142,"SANT"), IF(Blad2!E46,E223=E142,"SANT"), IF(Blad2!E47,E235=E142,"SANT"), IF(Blad2!E48,E247=E142,"SANT"), IF(Blad2!E49,E259=E142,"SANT"))</f>
        <v>1</v>
      </c>
      <c r="F261" s="81" t="b">
        <f>AND(IF(Blad2!E29,F19=F142,"SANT"),IF(Blad2!E30,F31=F142,"SANT"), IF(Blad2!E31,F43=F142,"SANT"), IF(Blad2!E32,F55=F142,"SANT"), IF(Blad2!E33,F67=F142,"SANT"), IF(Blad2!E34,F79=F142,"SANT"), IF(Blad2!E35,F91=F142,"SANT"), IF(Blad2!E36,F103=F142,"SANT"), IF(Blad2!E37,F115=F142,"SANT"), IF(Blad2!E38,F127=F142,"SANT"), IF(Blad2!E39,F139=F142,"SANT"), IF(Blad2!E40,F151=F142,"SANT"), IF(Blad2!E41,F163=F142,"SANT"), IF(Blad2!E42,F175=F142,"SANT"), IF(Blad2!E43,F187=F142,"SANT"), IF(Blad2!E44,F199=F142,"SANT"), IF(Blad2!E45,F211=F142,"SANT"), IF(Blad2!E46,F223=F142,"SANT"), IF(Blad2!E47,F235=F142,"SANT"), IF(Blad2!E48,F247=F142,"SANT"), IF(Blad2!E49,F259=F142,"SANT"))</f>
        <v>1</v>
      </c>
      <c r="G261" s="81" t="b">
        <f>AND(IF(Blad2!E29,G19=G142,"SANT"),IF(Blad2!E30,G31=G142,"SANT"), IF(Blad2!E31,G43=G142,"SANT"), IF(Blad2!E32,G55=G142,"SANT"), IF(Blad2!E33,G67=G142,"SANT"), IF(Blad2!E34,G79=G142,"SANT"), IF(Blad2!E35,G91=G142,"SANT"), IF(Blad2!E36,G103=G142,"SANT"), IF(Blad2!E37,G115=G142,"SANT"), IF(Blad2!E38,G127=G142,"SANT"), IF(Blad2!E39,G139=G142,"SANT"), IF(Blad2!E40,G151=G142,"SANT"), IF(Blad2!E41,G163=G142,"SANT"), IF(Blad2!E42,G175=G142,"SANT"), IF(Blad2!E43,G187=G142,"SANT"), IF(Blad2!E44,G199=G142,"SANT"), IF(Blad2!E45,G211=G142,"SANT"), IF(Blad2!E46,G223=G142,"SANT"), IF(Blad2!E47,G235=G142,"SANT"), IF(Blad2!E48,G247=G142,"SANT"), IF(Blad2!E49,G259=G142,"SANT"))</f>
        <v>1</v>
      </c>
      <c r="H261" s="80" t="b">
        <f>AND(IF(Blad2!E29,H19=H130,"SANT"),IF(Blad2!E30,H31=H130,"SANT"), IF(Blad2!E31,H43=H130,"SANT"), IF(Blad2!E32,H55=H130,"SANT"), IF(Blad2!E33,H67=H130,"SANT"), IF(Blad2!E34,H79=H130,"SANT"), IF(Blad2!E35,H91=H130,"SANT"), IF(Blad2!E36,H103=H130,"SANT"), IF(Blad2!E37,H115=H130,"SANT"), IF(Blad2!E38,H127=H130,"SANT"), IF(Blad2!E39,H139=H130,"SANT"), IF(Blad2!E40,H151=H130,"SANT"), IF(Blad2!E41,H163=H130,"SANT"), IF(Blad2!E42,H175=H130,"SANT"), IF(Blad2!E43,H187=H130,"SANT"), IF(Blad2!E44,H199=H130,"SANT"), IF(Blad2!E45,H211=H130,"SANT"), IF(Blad2!E46,H223=H130,"SANT"), IF(Blad2!E47,H235=H130,"SANT"), IF(Blad2!E48,H247=H130,"SANT"), IF(Blad2!E49,H259=H130,"SANT"))</f>
        <v>1</v>
      </c>
      <c r="I261" s="80" t="b">
        <f>AND(IF(Blad2!E29,I19=I130,"SANT"),IF(Blad2!E30,I31=I130,"SANT"), IF(Blad2!E31,I43=I130,"SANT"), IF(Blad2!E32,I55=I130,"SANT"), IF(Blad2!E33,I67=I130,"SANT"), IF(Blad2!E34,I79=I130,"SANT"), IF(Blad2!E35,I91=I130,"SANT"), IF(Blad2!E36,I103=I130,"SANT"), IF(Blad2!E37,I115=I130,"SANT"), IF(Blad2!E38,I127=I130,"SANT"), IF(Blad2!E39,I139=I130,"SANT"), IF(Blad2!E40,I151=I130,"SANT"), IF(Blad2!E41,I163=I130,"SANT"), IF(Blad2!E42,I175=I130,"SANT"), IF(Blad2!E43,I187=I130,"SANT"), IF(Blad2!E44,I199=I130,"SANT"), IF(Blad2!E45,I211=I130,"SANT"), IF(Blad2!E46,I223=I130,"SANT"), IF(Blad2!E47,I235=I130,"SANT"), IF(Blad2!E48,I247=I130,"SANT"), IF(Blad2!E49,I259=I130,"SANT"))</f>
        <v>1</v>
      </c>
      <c r="J261" s="81" t="b">
        <f>AND(IF(Blad2!E29,J19=J142,"SANT"),IF(Blad2!E30,J31=J142,"SANT"), IF(Blad2!E31,J43=J142,"SANT"), IF(Blad2!E32,J55=J142,"SANT"), IF(Blad2!E33,J67=J142,"SANT"), IF(Blad2!E34,J79=J142,"SANT"), IF(Blad2!E35,J91=J142,"SANT"), IF(Blad2!E36,J103=J142,"SANT"), IF(Blad2!E37,J115=J142,"SANT"), IF(Blad2!E38,J127=J142,"SANT"), IF(Blad2!E39,J139=J142,"SANT"), IF(Blad2!E40,J151=J142,"SANT"), IF(Blad2!E41,J163=J142,"SANT"), IF(Blad2!E42,J175=J142,"SANT"), IF(Blad2!E43,J187=J142,"SANT"), IF(Blad2!E44,J199=J142,"SANT"), IF(Blad2!E45,J211=J142,"SANT"), IF(Blad2!E46,J223=J142,"SANT"), IF(Blad2!E47,J235=J142,"SANT"), IF(Blad2!E48,J247=J142,"SANT"), IF(Blad2!E49,J259=J142,"SANT"))</f>
        <v>1</v>
      </c>
      <c r="K261" s="81" t="b">
        <f>AND(IF(Blad2!E29,K19=K142,"SANT"),IF(Blad2!E30,K31=K142,"SANT"), IF(Blad2!E31,K43=K142,"SANT"), IF(Blad2!E32,K55=K142,"SANT"), IF(Blad2!E33,K67=K142,"SANT"), IF(Blad2!E34,K79=K142,"SANT"), IF(Blad2!E35,K91=K142,"SANT"), IF(Blad2!E36,K103=K142,"SANT"), IF(Blad2!E37,K115=K142,"SANT"), IF(Blad2!E38,K127=K142,"SANT"), IF(Blad2!E39,K139=K142,"SANT"), IF(Blad2!E40,K151=K142,"SANT"), IF(Blad2!E41,K163=K142,"SANT"), IF(Blad2!E42,K175=K142,"SANT"), IF(Blad2!E43,K187=K142,"SANT"), IF(Blad2!E44,K199=K142,"SANT"), IF(Blad2!E45,K211=K142,"SANT"), IF(Blad2!E46,K223=K142,"SANT"), IF(Blad2!E47,K235=K142,"SANT"), IF(Blad2!E48,K247=K142,"SANT"), IF(Blad2!E49,K259=K142,"SANT"))</f>
        <v>1</v>
      </c>
      <c r="L261" s="80" t="b">
        <f>AND(IF(Blad2!E29,L19=L142,"SANT"),IF(Blad2!E30,L31=L142,"SANT"), IF(Blad2!E31,L43=L142,"SANT"), IF(Blad2!E32,L55=L142,"SANT"), IF(Blad2!E33,L67=L142,"SANT"), IF(Blad2!E34,L79=L142,"SANT"), IF(Blad2!E35,L91=L142,"SANT"), IF(Blad2!E36,L103=L142,"SANT"), IF(Blad2!E37,L115=L142,"SANT"), IF(Blad2!E38,L127=L142,"SANT"), IF(Blad2!E39,L139=L142,"SANT"), IF(Blad2!E40,L151=L142,"SANT"), IF(Blad2!E41,L163=L142,"SANT"), IF(Blad2!E42,L175=L142,"SANT"), IF(Blad2!E43,L187=L142,"SANT"), IF(Blad2!E44,L199=L142,"SANT"), IF(Blad2!E45,L211=L142,"SANT"), IF(Blad2!E46,L223=L142,"SANT"), IF(Blad2!E47,L235=L142,"SANT"), IF(Blad2!E48,L247=L142,"SANT"), IF(Blad2!E49,L259=L142,"SANT"))</f>
        <v>1</v>
      </c>
      <c r="M261" s="80" t="b">
        <f>AND(IF(Blad2!E29,M19=M142,"SANT"),IF(Blad2!E30,M31=M142,"SANT"), IF(Blad2!E31,M43=M142,"SANT"), IF(Blad2!E32,M55=M142,"SANT"), IF(Blad2!E33,M67=M142,"SANT"), IF(Blad2!E34,M79=M142,"SANT"), IF(Blad2!E35,M91=M142,"SANT"), IF(Blad2!E36,M103=M142,"SANT"), IF(Blad2!E37,M115=M142,"SANT"), IF(Blad2!E38,M127=M142,"SANT"), IF(Blad2!E39,M139=M142,"SANT"), IF(Blad2!E40,M151=M142,"SANT"), IF(Blad2!E41,M163=M142,"SANT"), IF(Blad2!E42,M175=M142,"SANT"), IF(Blad2!E43,M187=M142,"SANT"), IF(Blad2!E44,M199=M142,"SANT"), IF(Blad2!E45,M211=M142,"SANT"), IF(Blad2!E46,M223=M142,"SANT"), IF(Blad2!E47,M235=M142,"SANT"), IF(Blad2!E48,M247=M142,"SANT"), IF(Blad2!E49,M259=M142,"SANT"))</f>
        <v>1</v>
      </c>
      <c r="N261" s="80" t="b">
        <f>AND(IF(Blad2!E29,N19=N226,"SANT"),IF(Blad2!E30,N31=N226,"SANT"), IF(Blad2!E31,N43=N226,"SANT"), IF(Blad2!E32,N55=N226,"SANT"), IF(Blad2!E33,N67=N226,"SANT"), IF(Blad2!E34,N79=N226,"SANT"), IF(Blad2!E35,N91=N226,"SANT"), IF(Blad2!E36,N103=N226,"SANT"), IF(Blad2!E37,N115=N226,"SANT"), IF(Blad2!E38,N127=N226,"SANT"), IF(Blad2!E39,N139=N226,"SANT"), IF(Blad2!E40,N151=N226,"SANT"), IF(Blad2!E41,N163=N226,"SANT"), IF(Blad2!E42,N175=N226,"SANT"), IF(Blad2!E43,N187=N226,"SANT"), IF(Blad2!E44,N199=N226,"SANT"), IF(Blad2!E45,N211=N226,"SANT"), IF(Blad2!E46,N223=N226,"SANT"), IF(Blad2!E47,N235=N226,"SANT"), IF(Blad2!E48,N247=N226,"SANT"), IF(Blad2!E49,N259=N226,"SANT"))</f>
        <v>1</v>
      </c>
      <c r="O261" s="80" t="b">
        <f>AND(IF(Blad2!E29,O19=O118,"SANT"),IF(Blad2!E30,O31=O118,"SANT"), IF(Blad2!E31,O43=O118,"SANT"), IF(Blad2!E32,O55=O118,"SANT"), IF(Blad2!E33,O67=O118,"SANT"), IF(Blad2!E34,O79=O118,"SANT"), IF(Blad2!E35,O91=O118,"SANT"), IF(Blad2!E36,O103=O118,"SANT"), IF(Blad2!E37,O115=O118,"SANT"), IF(Blad2!E38,O127=O118,"SANT"), IF(Blad2!E39,O139=O118,"SANT"), IF(Blad2!E40,O151=O118,"SANT"), IF(Blad2!E41,O163=O118,"SANT"), IF(Blad2!E42,O175=O118,"SANT"), IF(Blad2!E43,O187=O118,"SANT"), IF(Blad2!E44,O199=O118,"SANT"), IF(Blad2!E45,O211=O118,"SANT"), IF(Blad2!E46,O223=O118,"SANT"), IF(Blad2!E47,O235=O118,"SANT"), IF(Blad2!E48,O247=O118,"SANT"), IF(Blad2!E49,O259=O118,"SANT"))</f>
        <v>1</v>
      </c>
      <c r="P261" s="80" t="b">
        <f>AND(IF(Blad2!E29,P19=P130,"SANT"),IF(Blad2!E30,P31=P130,"SANT"), IF(Blad2!E31,P43=P130,"SANT"), IF(Blad2!E32,P55=P130,"SANT"), IF(Blad2!E33,P67=P130,"SANT"), IF(Blad2!E34,P79=P130,"SANT"), IF(Blad2!E35,P91=P130,"SANT"), IF(Blad2!E36,P103=P130,"SANT"), IF(Blad2!E37,P115=P130,"SANT"), IF(Blad2!E38,P127=P130,"SANT"), IF(Blad2!E39,P139=P130,"SANT"), IF(Blad2!E40,P151=P130,"SANT"), IF(Blad2!E41,P163=P130,"SANT"), IF(Blad2!E42,P175=P130,"SANT"), IF(Blad2!E43,P187=P130,"SANT"), IF(Blad2!E44,P199=P130,"SANT"), IF(Blad2!E45,P211=P130,"SANT"), IF(Blad2!E46,P223=P130,"SANT"), IF(Blad2!E47,P235=P130,"SANT"), IF(Blad2!E48,P247=P130,"SANT"), IF(Blad2!E49,P259=P130,"SANT"))</f>
        <v>1</v>
      </c>
      <c r="Q261" s="80" t="b">
        <f>AND(IF(Blad2!E29,Q19=Q142,"SANT"),IF(Blad2!E30,Q31=Q142,"SANT"), IF(Blad2!E31,Q43=Q142,"SANT"), IF(Blad2!E32,Q55=Q142,"SANT"), IF(Blad2!E33,Q67=Q142,"SANT"), IF(Blad2!E34,Q79=Q142,"SANT"), IF(Blad2!E35,Q91=Q142,"SANT"), IF(Blad2!E36,Q103=Q142,"SANT"), IF(Blad2!E37,Q115=Q142,"SANT"), IF(Blad2!E38,Q127=Q142,"SANT"), IF(Blad2!E39,Q139=Q142,"SANT"), IF(Blad2!E40,Q151=Q142,"SANT"), IF(Blad2!E41,Q163=Q142,"SANT"), IF(Blad2!E42,Q175=Q142,"SANT"), IF(Blad2!E43,Q187=Q142,"SANT"), IF(Blad2!E44,Q199=Q142,"SANT"), IF(Blad2!E45,Q211=Q142,"SANT"), IF(Blad2!E46,Q223=Q142,"SANT"), IF(Blad2!E47,Q235=Q142,"SANT"), IF(Blad2!E48,Q247=Q142,"SANT"), IF(Blad2!E49,Q259=Q142,"SANT"))</f>
        <v>1</v>
      </c>
      <c r="R261" s="80" t="b">
        <f>AND(IF(Blad2!E29,R19=R226,"SANT"),IF(Blad2!E30,R31=R226,"SANT"), IF(Blad2!E31,R43=R226,"SANT"), IF(Blad2!E32,R55=R226,"SANT"), IF(Blad2!E33,R67=R226,"SANT"), IF(Blad2!E34,R79=R226,"SANT"), IF(Blad2!E35,R91=R226,"SANT"), IF(Blad2!E36,R103=R226,"SANT"), IF(Blad2!E37,R115=R226,"SANT"), IF(Blad2!E38,R127=R226,"SANT"), IF(Blad2!E39,R139=R226,"SANT"), IF(Blad2!E40,R151=R226,"SANT"), IF(Blad2!E41,R163=R226,"SANT"), IF(Blad2!E42,R175=R226,"SANT"), IF(Blad2!E43,R187=R226,"SANT"), IF(Blad2!E44,R199=R226,"SANT"), IF(Blad2!E45,R211=R226,"SANT"), IF(Blad2!E46,R223=R226,"SANT"), IF(Blad2!E47,R235=R226,"SANT"), IF(Blad2!E48,R247=R226,"SANT"), IF(Blad2!E49,R259=R226,"SANT"))</f>
        <v>1</v>
      </c>
      <c r="S261" s="79" t="b">
        <v>1</v>
      </c>
      <c r="T261" s="79"/>
      <c r="U261" s="79"/>
      <c r="V261" s="79"/>
      <c r="W261" s="79"/>
    </row>
    <row r="262" spans="1:24" s="71" customFormat="1" x14ac:dyDescent="0.35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</row>
    <row r="263" spans="1:24" s="71" customFormat="1" x14ac:dyDescent="0.35">
      <c r="A263" s="79"/>
      <c r="B263" s="79"/>
      <c r="C263" s="79" t="str">
        <f>IF(C261,C258,"")</f>
        <v>Securitas</v>
      </c>
      <c r="D263" s="79" t="str">
        <f t="shared" ref="D263:E264" si="0">IF(D261,D258,"")</f>
        <v>AVARN</v>
      </c>
      <c r="E263" s="79" t="str">
        <f t="shared" si="0"/>
        <v xml:space="preserve">Nokas </v>
      </c>
      <c r="F263" s="79" t="str">
        <f>IF(F261,F246,"")</f>
        <v>Tempest</v>
      </c>
      <c r="G263" s="79" t="str">
        <f>IF(G261,G234,"")</f>
        <v>Cubsec</v>
      </c>
      <c r="H263" s="79" t="str">
        <f>IF(H261,H255,"")</f>
        <v>Securus</v>
      </c>
      <c r="I263" s="79" t="str">
        <f>IF(I261,I230,"")</f>
        <v>Bev.gruppen</v>
      </c>
      <c r="J263" s="79" t="str">
        <f>IF(J261,J243,"")</f>
        <v>Q Security</v>
      </c>
      <c r="K263" s="79" t="str">
        <f>IF(K261,K243,"")</f>
        <v>Commuter</v>
      </c>
      <c r="L263" s="79" t="str">
        <f>IF(L261,L171,"")</f>
        <v>Cequred International</v>
      </c>
      <c r="M263" s="79" t="str">
        <f>IF(M261,M150,"")</f>
        <v>Rapid</v>
      </c>
      <c r="N263" s="79" t="str">
        <f>IF(N261,N231,"")</f>
        <v>CPG</v>
      </c>
      <c r="O263" s="79" t="str">
        <f>IF(O261,O123,"")</f>
        <v>Väktarskolan</v>
      </c>
      <c r="P263" s="79" t="str">
        <f>IF(P261,P135,"")</f>
        <v>GdR</v>
      </c>
      <c r="Q263" s="79" t="str">
        <f>IF(Q261,Q147,"")</f>
        <v>Nordic Level</v>
      </c>
      <c r="R263" s="79" t="str">
        <f>IF(R261,R231,"")</f>
        <v>Säk.tjänst Väst</v>
      </c>
      <c r="S263" s="79" t="s">
        <v>89</v>
      </c>
      <c r="T263" s="79"/>
      <c r="U263" s="79"/>
      <c r="V263" s="79"/>
      <c r="W263" s="79"/>
    </row>
    <row r="264" spans="1:24" s="71" customFormat="1" x14ac:dyDescent="0.35">
      <c r="A264" s="79"/>
      <c r="B264" s="79"/>
      <c r="C264" s="79" t="str">
        <f>IF(C261,C259,"")</f>
        <v/>
      </c>
      <c r="D264" s="79" t="str">
        <f t="shared" si="0"/>
        <v/>
      </c>
      <c r="E264" s="79" t="str">
        <f t="shared" si="0"/>
        <v/>
      </c>
      <c r="F264" s="79" t="str">
        <f>IF(F262,F247,"")</f>
        <v/>
      </c>
      <c r="G264" s="79" t="str">
        <f>IF(G262,G235,"")</f>
        <v/>
      </c>
      <c r="H264" s="79" t="str">
        <f>IF(H262,H256,"")</f>
        <v/>
      </c>
      <c r="I264" s="79" t="str">
        <f>IF(I262,I231,"")</f>
        <v/>
      </c>
      <c r="J264" s="79" t="str">
        <f>IF(J262,J244,"")</f>
        <v/>
      </c>
      <c r="K264" s="79" t="str">
        <f>IF(K262,K244,"")</f>
        <v/>
      </c>
      <c r="L264" s="79" t="str">
        <f>IF(L262,L172,"")</f>
        <v/>
      </c>
      <c r="M264" s="79" t="str">
        <f>IF(M262,M151,"")</f>
        <v/>
      </c>
      <c r="N264" s="79" t="str">
        <f>IF(N262,N232,"")</f>
        <v/>
      </c>
      <c r="O264" s="79" t="str">
        <f>IF(O262,O124,"")</f>
        <v/>
      </c>
      <c r="P264" s="79" t="str">
        <f>IF(P262,P136,"")</f>
        <v/>
      </c>
      <c r="Q264" s="79" t="str">
        <f>IF(Q262,Q148,"")</f>
        <v/>
      </c>
      <c r="R264" s="79" t="str">
        <f>IF(R262,R232,"")</f>
        <v/>
      </c>
      <c r="S264" s="79"/>
      <c r="T264" s="79"/>
      <c r="U264" s="79"/>
      <c r="V264" s="79"/>
      <c r="W264" s="79"/>
    </row>
    <row r="265" spans="1:24" s="71" customFormat="1" x14ac:dyDescent="0.35">
      <c r="A265" s="79"/>
      <c r="B265" s="79"/>
      <c r="C265" s="79">
        <f t="shared" ref="C265:S265" si="1">IF(C261,C260,"20")</f>
        <v>1</v>
      </c>
      <c r="D265" s="79">
        <f t="shared" si="1"/>
        <v>2</v>
      </c>
      <c r="E265" s="79">
        <f t="shared" si="1"/>
        <v>3</v>
      </c>
      <c r="F265" s="79">
        <f t="shared" si="1"/>
        <v>4</v>
      </c>
      <c r="G265" s="79">
        <f t="shared" si="1"/>
        <v>5</v>
      </c>
      <c r="H265" s="79">
        <f t="shared" si="1"/>
        <v>6</v>
      </c>
      <c r="I265" s="79">
        <f t="shared" si="1"/>
        <v>7</v>
      </c>
      <c r="J265" s="79">
        <f t="shared" si="1"/>
        <v>8</v>
      </c>
      <c r="K265" s="79">
        <f t="shared" si="1"/>
        <v>9</v>
      </c>
      <c r="L265" s="79">
        <f t="shared" si="1"/>
        <v>10</v>
      </c>
      <c r="M265" s="79">
        <f t="shared" si="1"/>
        <v>11</v>
      </c>
      <c r="N265" s="79">
        <f t="shared" si="1"/>
        <v>12</v>
      </c>
      <c r="O265" s="79">
        <f t="shared" si="1"/>
        <v>13</v>
      </c>
      <c r="P265" s="79">
        <f t="shared" si="1"/>
        <v>14</v>
      </c>
      <c r="Q265" s="79">
        <f>IF(Q261,Q260,"20")</f>
        <v>15</v>
      </c>
      <c r="R265" s="79">
        <f t="shared" si="1"/>
        <v>16</v>
      </c>
      <c r="S265" s="79">
        <f t="shared" si="1"/>
        <v>17</v>
      </c>
      <c r="T265" s="79"/>
      <c r="U265" s="79"/>
      <c r="V265" s="79"/>
      <c r="W265" s="79"/>
    </row>
    <row r="266" spans="1:24" s="71" customFormat="1" x14ac:dyDescent="0.35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</row>
    <row r="267" spans="1:24" s="71" customFormat="1" x14ac:dyDescent="0.35">
      <c r="A267" s="79"/>
      <c r="B267" s="79"/>
      <c r="C267" s="79">
        <f>IF(C265="20","",RANK(C265,C265:R265,1))</f>
        <v>1</v>
      </c>
      <c r="D267" s="79">
        <f>IF(D265="20","",RANK(D265,C265:R265,1))</f>
        <v>2</v>
      </c>
      <c r="E267" s="79">
        <f>IF(E265="20","",RANK(E265,C265:R265,1))</f>
        <v>3</v>
      </c>
      <c r="F267" s="79">
        <f>IF(F265="20","",RANK(F265,C265:R265,1))</f>
        <v>4</v>
      </c>
      <c r="G267" s="79">
        <f>IF(G265="20","",RANK(G265,C265:R265,1))</f>
        <v>5</v>
      </c>
      <c r="H267" s="79">
        <f>IF(H265="20","",RANK(H265,C265:R265,1))</f>
        <v>6</v>
      </c>
      <c r="I267" s="79">
        <f>IF(I265="20","",RANK(I265,C265:R265,1))</f>
        <v>7</v>
      </c>
      <c r="J267" s="79">
        <f>IF(J265="20","",RANK(J265,C265:R265,1))</f>
        <v>8</v>
      </c>
      <c r="K267" s="79">
        <f>IF(K265="20","",RANK(K265,C265:R265,1))</f>
        <v>9</v>
      </c>
      <c r="L267" s="79">
        <f>IF(L265="20","",RANK(L265,C265:R265,1))</f>
        <v>10</v>
      </c>
      <c r="M267" s="79">
        <f>IF(M265="20","",RANK(M265,C265:R265,1))</f>
        <v>11</v>
      </c>
      <c r="N267" s="79">
        <f>IF(N265="20","",RANK(N265,C265:R265,1))</f>
        <v>12</v>
      </c>
      <c r="O267" s="79">
        <f>IF(O265="20","",RANK(O265,C265:R265,1))</f>
        <v>13</v>
      </c>
      <c r="P267" s="79">
        <f>IF(P265="20","",RANK(P265,C265:R265,1))</f>
        <v>14</v>
      </c>
      <c r="Q267" s="79">
        <f>IF(Q265="20","",RANK(Q265,C265:R265,1))</f>
        <v>15</v>
      </c>
      <c r="R267" s="79">
        <f>IF(R265="20","",RANK(R265,C265:R265,1))</f>
        <v>16</v>
      </c>
      <c r="S267" s="79">
        <f>IF(S265="20","",RANK(S265,C265:S265,1))</f>
        <v>17</v>
      </c>
      <c r="T267" s="79"/>
      <c r="U267" s="79"/>
      <c r="V267" s="79"/>
      <c r="W267" s="79"/>
    </row>
    <row r="268" spans="1:24" s="71" customFormat="1" x14ac:dyDescent="0.35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</row>
    <row r="269" spans="1:24" x14ac:dyDescent="0.35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</row>
    <row r="270" spans="1:24" x14ac:dyDescent="0.35">
      <c r="A270" s="79"/>
      <c r="B270" s="79"/>
      <c r="C270" s="79" t="s">
        <v>65</v>
      </c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82"/>
      <c r="W270" s="82"/>
    </row>
    <row r="271" spans="1:24" x14ac:dyDescent="0.35">
      <c r="C271" t="s">
        <v>69</v>
      </c>
      <c r="T271" s="10" t="s">
        <v>43</v>
      </c>
      <c r="U271" s="79"/>
      <c r="V271" s="77"/>
      <c r="W271" s="77"/>
    </row>
    <row r="272" spans="1:24" x14ac:dyDescent="0.35">
      <c r="B272">
        <v>1</v>
      </c>
      <c r="C272" t="str">
        <f>IF(C267=1,C263,IF(D267=1,D263,IF(E267=1,E263,IF(F267=1,F263,IF(G267=1,G263,IF(H267=1,H263,IF(I267=1,I263,IF(J267=1,J263,IF(K267=1,K263,IF(L267=1,L263,IF(M267=1,M263,IF(N267=1,N263,IF(O267=1,O263,IF(P267=1,P263,IF(Q267=1,Q263,IF(R267=1,R263,""))))))))))))))))</f>
        <v>Securitas</v>
      </c>
      <c r="D272" t="str">
        <f>IF(C267=1,T273,IF(D267=1,T274,IF(E267=1,T275,IF(F267=1,T276,IF(G267=1,T277,IF(H267=1,T278,IF(I267=1,T279,IF(J267=1,T280,IF(K267=1,T281,IF(L267=1,T282,IF(M267=1,T283,IF(N267=1,T284,IF(O267=1,T285,IF(P267=1,T286,IF(Q267=1,T287,IF(R267=1,T288,""))))))))))))))))</f>
        <v>forfragan@securitas.se</v>
      </c>
      <c r="T272" s="62" t="s">
        <v>90</v>
      </c>
      <c r="U272" s="79"/>
      <c r="V272" s="77"/>
      <c r="W272" s="77"/>
    </row>
    <row r="273" spans="2:23" x14ac:dyDescent="0.35">
      <c r="B273">
        <v>2</v>
      </c>
      <c r="C273" t="str">
        <f>IF(C267=2,C263,IF(D267=2,D263,IF(E267=2,E263,IF(F267=2,F263,IF(G267=2,G263,IF(H267=2,H263,IF(I267=2,I263,IF(J267=2,J263,IF(K267=2,K263,IF(L267=2,L263,IF(M267=2,M263,IF(N267=2,N263,IF(O267=2,O263,IF(P267=2,P263,IF(Q267=2,Q263,IF(R267=2,R263,IF(S267=2,S263,"")))))))))))))))))</f>
        <v>AVARN</v>
      </c>
      <c r="D273" t="str">
        <f>IF(C267=2,T273,IF(D267=2,T274,IF(E267=2,T275,IF(F267=2,T276,IF(G267=2,T277,IF(H267=2,T278,IF(I267=2,T279,IF(J267=2,T280,IF(K267=2,T281,IF(L267=2,T282,IF(M267=2,T283,IF(N267=2,T284,IF(O267=2,T285,IF(P267=2,T286,IF(Q267=2,T287,IF(R267=2,T288,IF(S267=2,T289,"")))))))))))))))))</f>
        <v>upphandling@avarnsecurity.com</v>
      </c>
      <c r="S273" s="71">
        <v>1</v>
      </c>
      <c r="T273" s="62" t="s">
        <v>44</v>
      </c>
      <c r="U273" s="79"/>
      <c r="V273" s="77"/>
      <c r="W273" s="77"/>
    </row>
    <row r="274" spans="2:23" x14ac:dyDescent="0.35">
      <c r="B274">
        <v>3</v>
      </c>
      <c r="C274" t="str">
        <f>IF(C267=3,C263,IF(D267=3,D263,IF(E267=3,E263,IF(F267=3,F263,IF(G267=3,G263,IF(H267=3,H263,IF(I267=3,I263,IF(J267=3,J263,IF(K267=3,K263,IF(L267=3,L263,IF(M267=3,M263,IF(N267=3,N263,IF(O267=3,O263,IF(P267=3,P263,IF(Q267=3,Q263,IF(R267=3,R263,IF(S267=3,S263,"")))))))))))))))))</f>
        <v xml:space="preserve">Nokas </v>
      </c>
      <c r="D274" t="str">
        <f>IF(C267=3,T273,IF(D267=3,T274,IF(E267=3,T275,IF(F267=3,T276,IF(G267=3,T277,IF(H267=3,T278,IF(I267=3,T279,IF(J267=3,T280,IF(K267=3,T281,IF(L267=3,T282,IF(M267=3,T283,IF(N267=3,T284,IF(O267=3,T285,IF(P267=3,T286,IF(Q267=3,T287,IF(R267=3,T288,IF(S267=3,T289,"")))))))))))))))))</f>
        <v>avrop@nokas.com</v>
      </c>
      <c r="S274" s="71">
        <v>2</v>
      </c>
      <c r="T274" s="62" t="s">
        <v>91</v>
      </c>
      <c r="U274" s="79"/>
      <c r="V274" s="77"/>
      <c r="W274" s="77"/>
    </row>
    <row r="275" spans="2:23" x14ac:dyDescent="0.35">
      <c r="B275">
        <v>4</v>
      </c>
      <c r="C275" t="str">
        <f>IF(C267=4,C263,IF(D267=4,D263,IF(E267=4,E263,IF(F267=4,F263,IF(G267=4,G263,IF(H267=4,H263,IF(I267=4,I263,IF(J267=4,J263,IF(K267=4,K263,IF(L267=4,L263,IF(M267=4,M263,IF(N267=4,N263,IF(O267=4,O263,IF(P267=4,P263,IF(Q267=4,Q263,IF(R267=4,R263,IF(S267=4,S263,"")))))))))))))))))</f>
        <v>Tempest</v>
      </c>
      <c r="D275" t="str">
        <f>IF(C267=4,T273,IF(D267=4,T274,IF(E267=4,T275,IF(F267=4,T276,IF(G267=4,T277,IF(H267=4,T278,IF(I267=4,T279,IF(J267=4,T280,IF(K267=4,T281,IF(L267=4,T282,IF(M267=4,T283,IF(N267=4,T284,IF(O267=4,T285,IF(P267=4,T286,IF(Q267=4,T287,IF(R267=4,T288,IF(S267=4,T289,"")))))))))))))))))</f>
        <v>forsaljning@tempest.se</v>
      </c>
      <c r="S275" s="71">
        <v>3</v>
      </c>
      <c r="T275" s="62" t="s">
        <v>45</v>
      </c>
      <c r="U275" s="79"/>
      <c r="V275" s="77"/>
      <c r="W275" s="77"/>
    </row>
    <row r="276" spans="2:23" x14ac:dyDescent="0.35">
      <c r="B276">
        <v>5</v>
      </c>
      <c r="C276" t="str">
        <f>IF(C267=5,C263,IF(D267=5,D263,IF(E267=5,E263,IF(F267=5,F263,IF(G267=5,G263,IF(H267=5,H263,IF(I267=5,I263,IF(J267=5,J263,IF(K267=5,K263,IF(L267=5,L263,IF(M267=5,M263,IF(N267=5,N263,IF(O267=5,O263,IF(P267=5,P263,IF(Q267=5,Q263,IF(R267=5,R263,IF(S267=5,S263,"")))))))))))))))))</f>
        <v>Cubsec</v>
      </c>
      <c r="D276" t="str">
        <f>IF(C267=5,T273,IF(D267=5,T274,IF(E267=5,T275,IF(F267=5,T276,IF(G267=5,T277,IF(H267=5,T278,IF(I267=5,T279,IF(J267=5,T280,IF(K267=5,T281,IF(L267=5,T282,IF(M267=5,T283,IF(N267=5,T284,IF(O267=5,T285,IF(P267=5,T286,IF(Q267=5,T287,IF(R267=5,T288,IF(S267=5,T289,"")))))))))))))))))</f>
        <v>anbud@cubsec.se</v>
      </c>
      <c r="S276" s="71">
        <v>4</v>
      </c>
      <c r="T276" s="62" t="s">
        <v>48</v>
      </c>
      <c r="U276" s="79"/>
      <c r="V276" s="77"/>
      <c r="W276" s="77"/>
    </row>
    <row r="277" spans="2:23" x14ac:dyDescent="0.35">
      <c r="B277">
        <v>6</v>
      </c>
      <c r="C277" t="str">
        <f>IF(C267=6,C263,IF(D267=6,D263,IF(E267=6,E263,IF(F267=6,F263,IF(G267=6,G263,IF(H267=6,H263,IF(I267=6,I263,IF(J267=6,J263,IF(K267=6,K263,IF(L267=6,L263,IF(M267=6,M263,IF(N267=6,N263,IF(O267=6,O263,IF(P267=6,P263,IF(Q267=6,Q263,IF(R267=6,R263,IF(S267=6,S263,"")))))))))))))))))</f>
        <v>Securus</v>
      </c>
      <c r="D277" t="str">
        <f>IF(C267=6,T273,IF(D267=6,T274,IF(E267=6,T275,IF(F267=6,T276,IF(G267=6,T277,IF(H267=6,T278,IF(I267=6,T279,IF(J267=6,T280,IF(K267=6,T281,IF(L267=6,T282,IF(M267=6,T283,IF(N267=6,T284,IF(O267=6,T285,IF(P267=6,T286,IF(Q267=6,T287,IF(R267=6,T288,IF(S267=6,T289,"")))))))))))))))))</f>
        <v>avrop@securus.se</v>
      </c>
      <c r="S277" s="71">
        <v>5</v>
      </c>
      <c r="T277" s="62" t="s">
        <v>49</v>
      </c>
      <c r="U277" s="79"/>
      <c r="V277" s="77"/>
      <c r="W277" s="77"/>
    </row>
    <row r="278" spans="2:23" x14ac:dyDescent="0.35">
      <c r="B278">
        <v>7</v>
      </c>
      <c r="C278" t="str">
        <f>IF(C267=7,C263,IF(D267=7,D263,IF(E267=7,E263,IF(F267=7,F263,IF(G267=7,G263,IF(H267=7,H263,IF(I267=7,I263,IF(J267=7,J263,IF(K267=7,K263,IF(L267=7,L263,IF(M267=7,M263,IF(N267=7,N263,IF(O267=7,O263,IF(P267=7,P263,IF(Q267=7,Q263,IF(R267=7,R263,IF(S267=7,S263,"")))))))))))))))))</f>
        <v>Bev.gruppen</v>
      </c>
      <c r="D278" t="str">
        <f>IF(C267=7,T273,IF(D267=7,T274,IF(E267=7,T275,IF(F267=7,T276,IF(G267=7,T277,IF(H267=7,T278,IF(I267=7,T279,IF(J267=7,T280,IF(K267=7,T281,IF(L267=7,T282,IF(M267=7,T283,IF(N267=7,T284,IF(O267=7,T285,IF(P267=7,T286,IF(Q267=7,T287,IF(R267=7,T288,IF(S267=7,T289,"")))))))))))))))))</f>
        <v>info@bevakningsgruppen.se</v>
      </c>
      <c r="S278" s="71">
        <v>6</v>
      </c>
      <c r="T278" s="63" t="s">
        <v>47</v>
      </c>
      <c r="U278" s="79"/>
      <c r="V278" s="77"/>
      <c r="W278" s="77"/>
    </row>
    <row r="279" spans="2:23" x14ac:dyDescent="0.35">
      <c r="B279">
        <v>8</v>
      </c>
      <c r="C279" t="str">
        <f>IF(C267=8,C263,IF(D267=8,D263,IF(E267=8,E263,IF(F267=8,F263,IF(G267=8,G263,IF(H267=8,H263,IF(I267=8,I263,IF(J267=8,J263,IF(K267=8,K263,IF(L267=8,L263,IF(M267=8,M263,IF(N267=8,N263,IF(O267=8,O263,IF(P267=8,P263,IF(Q267=8,Q263,IF(R267=8,R263,IF(S267=8,S263,"")))))))))))))))))</f>
        <v>Q Security</v>
      </c>
      <c r="D279" t="str">
        <f>IF(C267=8,T273,IF(D267=8,T274,IF(E267=8,T275,IF(F267=8,T276,IF(G267=8,T277,IF(H267=8,T278,IF(I267=8,T279,IF(J267=8,T280,IF(K267=8,T281,IF(L267=8,T282,IF(M267=8,T283,IF(N267=8,T284,IF(O267=8,T285,IF(P267=8,T286,IF(Q267=8,T287,IF(R267=8,T288,IF(S267=8,T289,"")))))))))))))))))</f>
        <v>ramavtal@qsecurity.se</v>
      </c>
      <c r="S279" s="71">
        <v>7</v>
      </c>
      <c r="T279" s="62" t="s">
        <v>46</v>
      </c>
      <c r="U279" s="79"/>
      <c r="V279" s="77"/>
      <c r="W279" s="77"/>
    </row>
    <row r="280" spans="2:23" x14ac:dyDescent="0.35">
      <c r="B280">
        <v>9</v>
      </c>
      <c r="C280" t="str">
        <f>IF(C267=9,C263,IF(D267=9,D263,IF(E267=9,E263,IF(F267=9,F263,IF(G267=9,G263,IF(H267=9,H263,IF(I267=9,I263,IF(J267=9,J263,IF(K267=9,K263,IF(L267=9,L263,IF(M267=9,M263,IF(N267=9,N263,IF(O267=9,O263,IF(P267=9,P263,IF(Q267=9,Q263,IF(R267=9,R263,IF(S267=9,S263,"")))))))))))))))))</f>
        <v>Commuter</v>
      </c>
      <c r="D280" t="str">
        <f>IF(C267=9,T273,IF(D267=9,T274,IF(E267=9,T275,IF(F267=9,T276,IF(G267=9,T277,IF(H267=9,T278,IF(I267=9,T279,IF(J267=9,T280,IF(K267=9,T281,IF(L267=9,T282,IF(M267=9,T283,IF(N267=9,T284,IF(O267=9,T285,IF(P267=9,T286,IF(Q267=9,T287,IF(R267=9,T288,IF(S267=9,T289,"")))))))))))))))))</f>
        <v>avrop@commutersecurity.se</v>
      </c>
      <c r="S280" s="71">
        <v>8</v>
      </c>
      <c r="T280" s="62" t="s">
        <v>50</v>
      </c>
      <c r="U280" s="79"/>
      <c r="V280" s="77"/>
      <c r="W280" s="77"/>
    </row>
    <row r="281" spans="2:23" x14ac:dyDescent="0.35">
      <c r="B281">
        <v>10</v>
      </c>
      <c r="C281" t="str">
        <f>IF(C267=10,C263,IF(D267=10,D263,IF(E267=10,E263,IF(F267=10,F263,IF(G267=10,G263,IF(H267=10,H263,IF(I267=10,I263,IF(J267=10,J263,IF(K267=10,K263,IF(L267=10,L263,IF(M267=10,M263,IF(N267=10,N263,IF(O267=10,O263,IF(P267=10,P263,IF(Q267=10,Q263,IF(R267=10,R263,IF(S267=10,S263,"")))))))))))))))))</f>
        <v>Cequred International</v>
      </c>
      <c r="D281" t="str">
        <f>IF(C267=10,T273,IF(D267=10,T274,IF(E267=10,T275,IF(F267=10,T276,IF(G267=10,T277,IF(H267=10,T278,IF(I267=10,T279,IF(J267=10,T280,IF(K267=10,T281,IF(L267=10,T282,IF(M267=10,T283,IF(N267=10,T284,IF(O267=10,T285,IF(P267=10,T286,IF(Q267=10,T287,IF(R267=10,T288,IF(S267=10,T289,"")))))))))))))))))</f>
        <v>info@cequred.org</v>
      </c>
      <c r="S281" s="71">
        <v>9</v>
      </c>
      <c r="T281" s="62" t="s">
        <v>58</v>
      </c>
      <c r="U281" s="79"/>
      <c r="V281" s="77"/>
      <c r="W281" s="77"/>
    </row>
    <row r="282" spans="2:23" x14ac:dyDescent="0.35">
      <c r="B282">
        <v>11</v>
      </c>
      <c r="C282" t="str">
        <f>IF(C267=11,C263,IF(D267=11,D263,IF(E267=11,E263,IF(F267=11,F263,IF(G267=11,G263,IF(H267=11,H263,IF(I267=11,I263,IF(J267=11,J263,IF(K267=11,K263,IF(L267=11,L263,IF(M267=11,M263,IF(N267=11,N263,IF(O267=11,O263,IF(P267=11,P263,IF(Q267=11,Q263,IF(R267=11,R263,IF(S267=11,S263,"")))))))))))))))))</f>
        <v>Rapid</v>
      </c>
      <c r="D282" t="str">
        <f>IF(C267=11,T273,IF(D267=11,T274,IF(E267=11,T275,IF(F267=11,T276,IF(G267=11,T277,IF(H267=11,T278,IF(I267=11,T279,IF(J267=11,T280,IF(K267=11,T281,IF(L267=11,T282,IF(M267=11,T283,IF(N267=11,T284,IF(O267=11,T285,IF(P267=11,T286,IF(Q267=11,T287,IF(R267=11,T288,IF(S267=11,T289,"")))))))))))))))))</f>
        <v>sales@rapidsakerhet.se</v>
      </c>
      <c r="S282" s="71">
        <v>10</v>
      </c>
      <c r="T282" s="62" t="s">
        <v>93</v>
      </c>
      <c r="U282" s="79"/>
      <c r="V282" s="77"/>
      <c r="W282" s="77"/>
    </row>
    <row r="283" spans="2:23" x14ac:dyDescent="0.35">
      <c r="B283">
        <v>12</v>
      </c>
      <c r="C283" t="str">
        <f>IF(C267=12,C263,IF(D267=12,D263,IF(E267=12,E263,IF(F267=12,F263,IF(G267=12,G263,IF(H267=12,H263,IF(I267=12,I263,IF(J267=12,J263,IF(K267=12,K263,IF(L267=12,L263,IF(M267=12,M263,IF(N267=12,N263,IF(O267=12,O263,IF(P267=12,P263,IF(Q267=12,Q263,IF(R267=12,R263,IF(S267=12,S263,"")))))))))))))))))</f>
        <v>CPG</v>
      </c>
      <c r="D283" t="str">
        <f>IF(C267=12,T273,IF(D267=12,T274,IF(E267=12,T275,IF(F267=12,T276,IF(G267=12,T277,IF(H267=12,T278,IF(I267=12,T279,IF(J267=12,T280,IF(K267=12,T281,IF(L267=12,T282,IF(M267=12,T283,IF(N267=12,T284,IF(O267=12,T285,IF(P267=12,T286,IF(Q267=12,T287,IF(R267=12,T288,IF(S267=12,T289,"")))))))))))))))))</f>
        <v>kundservice@cpgbevakning.se</v>
      </c>
      <c r="S283" s="71">
        <v>11</v>
      </c>
      <c r="T283" s="62" t="s">
        <v>51</v>
      </c>
      <c r="U283" s="79"/>
      <c r="V283" s="77"/>
      <c r="W283" s="77"/>
    </row>
    <row r="284" spans="2:23" x14ac:dyDescent="0.35">
      <c r="B284">
        <v>13</v>
      </c>
      <c r="C284" t="str">
        <f>IF(C267=13,C263,IF(D267=13,D263,IF(E267=13,E263,IF(F267=13,F263,IF(G267=13,G263,IF(H267=13,H263,IF(I267=13,I263,IF(J267=13,J263,IF(K267=13,K263,IF(L267=13,L263,IF(M267=13,M263,IF(N267=13,N263,IF(O267=13,O263,IF(P267=13,P263,IF(Q267=13,Q263,IF(R267=13,R263,IF(S267=13,S263,"")))))))))))))))))</f>
        <v>Väktarskolan</v>
      </c>
      <c r="D284" t="str">
        <f>IF(C267=13,T273,IF(D267=13,T274,IF(E267=13,T275,IF(F267=13,T276,IF(G267=13,T277,IF(H267=13,T278,IF(I267=13,T279,IF(J267=13,T280,IF(K267=13,T281,IF(L267=13,T282,IF(M267=13,T283,IF(N267=13,T284,IF(O267=13,T285,IF(P267=13,T286,IF(Q267=13,T287,IF(R267=13,T288,IF(S267=13,T289,"")))))))))))))))))</f>
        <v>info@vaktarskolan.se</v>
      </c>
      <c r="S284" s="71">
        <v>12</v>
      </c>
      <c r="T284" s="62" t="s">
        <v>52</v>
      </c>
      <c r="U284" s="79"/>
      <c r="V284" s="77"/>
      <c r="W284" s="77"/>
    </row>
    <row r="285" spans="2:23" x14ac:dyDescent="0.35">
      <c r="B285">
        <v>14</v>
      </c>
      <c r="C285" t="str">
        <f>IF(C267=14,C263,IF(D267=14,D263,IF(E267=14,E263,IF(F267=14,F263,IF(G267=14,G263,IF(H267=14,H263,IF(I267=14,I263,IF(J267=14,J263,IF(K267=14,K263,IF(L267=14,L263,IF(M267=14,M263,IF(N267=14,N263,IF(O267=14,O263,IF(P267=14,P263,IF(Q267=14,Q263,IF(R267=14,R263,IF(S267=14,S263,"")))))))))))))))))</f>
        <v>GdR</v>
      </c>
      <c r="D285" t="str">
        <f>IF(C267=14,T273,IF(D267=14,T274,IF(E267=14,T275,IF(F267=14,T276,IF(G267=14,T277,IF(H267=14,T278,IF(I267=14,T279,IF(J267=14,T280,IF(K267=14,T281,IF(L267=14,T282,IF(M267=14,T283,IF(N267=14,T284,IF(O267=14,T285,IF(P267=14,T286,IF(Q267=14,T287,IF(R267=14,T288,IF(S267=14,T289,"")))))))))))))))))</f>
        <v>info@gdr.se</v>
      </c>
      <c r="S285" s="71">
        <v>13</v>
      </c>
      <c r="T285" s="62" t="s">
        <v>56</v>
      </c>
      <c r="U285" s="79"/>
      <c r="V285" s="77"/>
      <c r="W285" s="77"/>
    </row>
    <row r="286" spans="2:23" x14ac:dyDescent="0.35">
      <c r="B286">
        <v>15</v>
      </c>
      <c r="C286" t="str">
        <f>IF(C267=15,C263,IF(D267=15,D263,IF(E267=15,E263,IF(F267=15,F263,IF(G267=15,G263,IF(H267=15,H263,IF(I267=15,I263,IF(J267=15,J263,IF(K267=15,K263,IF(L267=15,L263,IF(M267=15,M263,IF(N267=15,N263,IF(O267=15,O263,IF(P267=15,P263,IF(Q267=15,Q263,IF(R267=15,R263,IF(S267=15,S263,"")))))))))))))))))</f>
        <v>Nordic Level</v>
      </c>
      <c r="D286" t="str">
        <f>IF(C267=15,T273,IF(D267=15,T274,IF(E267=15,T275,IF(F267=15,T276,IF(G267=15,T277,IF(H267=15,T278,IF(I267=15,T279,IF(J267=15,T280,IF(K267=15,T281,IF(L267=15,T282,IF(M267=15,T283,IF(N267=15,T284,IF(O267=15,T285,IF(P267=15,T286,IF(Q267=15,T287,IF(R267=15,T288,IF(S267=15,T289,"")))))))))))))))))</f>
        <v>josef.darbo@nordiclevelgroup.com</v>
      </c>
      <c r="S286" s="71">
        <v>14</v>
      </c>
      <c r="T286" s="62" t="s">
        <v>57</v>
      </c>
      <c r="U286" s="79"/>
      <c r="V286" s="77"/>
      <c r="W286" s="77"/>
    </row>
    <row r="287" spans="2:23" x14ac:dyDescent="0.35">
      <c r="B287">
        <v>16</v>
      </c>
      <c r="C287" t="str">
        <f>IF(C267=16,C263,IF(D267=16,D263,IF(E267=16,E263,IF(F267=16,F263,IF(G267=16,G263,IF(H267=16,H263,IF(I267=16,I263,IF(J267=16,J263,IF(K267=16,K263,IF(L267=16,L263,IF(M267=16,M263,IF(N267=16,N263,IF(O267=16,O263,IF(P267=16,P263,IF(Q267=16,Q263,IF(R267=16,R263,IF(S267=16,S263,"")))))))))))))))))</f>
        <v>Säk.tjänst Väst</v>
      </c>
      <c r="D287" t="str">
        <f>IF(C267=16,T273,IF(D267=16,T274,IF(E267=16,T275,IF(F267=16,T276,IF(G267=16,T277,IF(H267=16,T278,IF(I267=16,T279,IF(J267=16,T280,IF(K267=16,T281,IF(L267=16,T282,IF(M267=16,T283,IF(N267=16,T284,IF(O267=16,T285,IF(P267=16,T286,IF(Q267=16,T287,IF(R267=16,T288,IF(S267=16,T289,"")))))))))))))))))</f>
        <v>info@saktjanst.se</v>
      </c>
      <c r="S287" s="71">
        <v>15</v>
      </c>
      <c r="T287" s="62" t="s">
        <v>95</v>
      </c>
      <c r="U287" s="79"/>
      <c r="V287" s="77"/>
      <c r="W287" s="77"/>
    </row>
    <row r="288" spans="2:23" x14ac:dyDescent="0.35">
      <c r="S288" s="71">
        <v>16</v>
      </c>
      <c r="T288" s="62" t="s">
        <v>59</v>
      </c>
      <c r="U288" s="79"/>
      <c r="V288" s="77"/>
      <c r="W288" s="77"/>
    </row>
    <row r="289" spans="2:23" x14ac:dyDescent="0.35">
      <c r="T289" s="83" t="s">
        <v>88</v>
      </c>
      <c r="U289" s="77"/>
      <c r="V289" s="77"/>
      <c r="W289" s="77"/>
    </row>
    <row r="290" spans="2:23" x14ac:dyDescent="0.35">
      <c r="U290" s="77"/>
      <c r="V290" s="77"/>
      <c r="W290" s="77"/>
    </row>
    <row r="291" spans="2:23" x14ac:dyDescent="0.35">
      <c r="B291" s="45" t="s">
        <v>68</v>
      </c>
      <c r="C291" s="13"/>
      <c r="D291" s="46"/>
      <c r="E291" s="46"/>
      <c r="F291" s="46"/>
      <c r="G291" s="47"/>
      <c r="H291" s="47"/>
      <c r="U291" s="77"/>
      <c r="V291" s="77"/>
      <c r="W291" s="77"/>
    </row>
    <row r="292" spans="2:23" x14ac:dyDescent="0.35">
      <c r="B292" s="48" t="s">
        <v>38</v>
      </c>
      <c r="C292" s="49" t="s">
        <v>69</v>
      </c>
      <c r="D292" s="49" t="s">
        <v>6</v>
      </c>
      <c r="E292" s="49" t="s">
        <v>5</v>
      </c>
      <c r="F292" s="49" t="s">
        <v>9</v>
      </c>
      <c r="G292" s="50" t="s">
        <v>28</v>
      </c>
      <c r="H292" s="50" t="s">
        <v>30</v>
      </c>
      <c r="U292" s="77"/>
      <c r="V292" s="77"/>
      <c r="W292" s="77"/>
    </row>
    <row r="293" spans="2:23" x14ac:dyDescent="0.35">
      <c r="B293" s="10" t="s">
        <v>39</v>
      </c>
      <c r="C293" s="13" t="s">
        <v>69</v>
      </c>
      <c r="D293" s="13" t="s">
        <v>6</v>
      </c>
      <c r="E293" s="13" t="s">
        <v>5</v>
      </c>
      <c r="F293" s="13" t="s">
        <v>9</v>
      </c>
      <c r="G293" s="3" t="s">
        <v>28</v>
      </c>
      <c r="H293" s="3" t="s">
        <v>30</v>
      </c>
      <c r="U293" s="77"/>
      <c r="V293" s="77"/>
      <c r="W293" s="77"/>
    </row>
    <row r="294" spans="2:23" x14ac:dyDescent="0.35">
      <c r="B294" s="48" t="s">
        <v>40</v>
      </c>
      <c r="C294" s="49" t="s">
        <v>69</v>
      </c>
      <c r="D294" s="49" t="s">
        <v>6</v>
      </c>
      <c r="E294" s="49" t="s">
        <v>5</v>
      </c>
      <c r="F294" s="49" t="s">
        <v>9</v>
      </c>
      <c r="G294" s="50" t="s">
        <v>28</v>
      </c>
      <c r="H294" s="50" t="s">
        <v>30</v>
      </c>
      <c r="U294" s="77"/>
      <c r="V294" s="77"/>
      <c r="W294" s="77"/>
    </row>
    <row r="295" spans="2:23" x14ac:dyDescent="0.35">
      <c r="U295" s="77"/>
      <c r="V295" s="77"/>
      <c r="W295" s="77"/>
    </row>
    <row r="296" spans="2:23" x14ac:dyDescent="0.35">
      <c r="U296" s="77"/>
      <c r="V296" s="77"/>
      <c r="W296" s="77"/>
    </row>
  </sheetData>
  <sheetProtection algorithmName="SHA-512" hashValue="4dPjYC8lEqb3Hm2S5DS0g9RAJyXfQAKUKShATHn/dJK0LOc+HznBWCF65zEx4/WXQ/Y+Xjy/LEGXitUV5h432w==" saltValue="2PWCjL3qe50rMl1Yw/G6xw==" spinCount="100000" sheet="1" objects="1" scenarios="1"/>
  <mergeCells count="1">
    <mergeCell ref="B6:R6"/>
  </mergeCells>
  <hyperlinks>
    <hyperlink ref="T272" r:id="rId1" xr:uid="{00000000-0004-0000-0100-000000000000}"/>
    <hyperlink ref="T273" r:id="rId2" xr:uid="{00000000-0004-0000-0100-000001000000}"/>
    <hyperlink ref="T274" r:id="rId3" xr:uid="{00000000-0004-0000-0100-000002000000}"/>
    <hyperlink ref="T275" r:id="rId4" xr:uid="{00000000-0004-0000-0100-000003000000}"/>
    <hyperlink ref="T276" r:id="rId5" xr:uid="{00000000-0004-0000-0100-000004000000}"/>
    <hyperlink ref="T277" r:id="rId6" xr:uid="{00000000-0004-0000-0100-000005000000}"/>
    <hyperlink ref="T278" r:id="rId7" xr:uid="{00000000-0004-0000-0100-000006000000}"/>
    <hyperlink ref="T279" r:id="rId8" xr:uid="{00000000-0004-0000-0100-000007000000}"/>
    <hyperlink ref="T280" r:id="rId9" xr:uid="{00000000-0004-0000-0100-000008000000}"/>
    <hyperlink ref="T281" r:id="rId10" xr:uid="{00000000-0004-0000-0100-000009000000}"/>
    <hyperlink ref="T282" r:id="rId11" xr:uid="{00000000-0004-0000-0100-00000A000000}"/>
    <hyperlink ref="T283" r:id="rId12" xr:uid="{00000000-0004-0000-0100-00000B000000}"/>
    <hyperlink ref="T284" r:id="rId13" xr:uid="{00000000-0004-0000-0100-00000C000000}"/>
    <hyperlink ref="T285" r:id="rId14" xr:uid="{00000000-0004-0000-0100-00000D000000}"/>
    <hyperlink ref="T286" r:id="rId15" xr:uid="{00000000-0004-0000-0100-00000E000000}"/>
    <hyperlink ref="T287" r:id="rId16" xr:uid="{00000000-0004-0000-0100-00000F000000}"/>
    <hyperlink ref="T288" r:id="rId17" xr:uid="{00000000-0004-0000-0100-000010000000}"/>
    <hyperlink ref="T289" r:id="rId18" xr:uid="{25ABECEA-4048-4B25-AB73-2ED887E027D8}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L53"/>
  <sheetViews>
    <sheetView tabSelected="1" zoomScaleNormal="100" workbookViewId="0"/>
  </sheetViews>
  <sheetFormatPr defaultColWidth="9" defaultRowHeight="13.5" x14ac:dyDescent="0.35"/>
  <cols>
    <col min="1" max="1" width="15.75" style="34" customWidth="1"/>
    <col min="2" max="2" width="8.83203125" style="34" customWidth="1"/>
    <col min="3" max="3" width="3.08203125" style="34" customWidth="1"/>
    <col min="4" max="4" width="18.75" style="34" customWidth="1"/>
    <col min="5" max="5" width="0.75" style="34" customWidth="1"/>
    <col min="6" max="6" width="1.75" style="34" customWidth="1"/>
    <col min="7" max="7" width="18" style="34" customWidth="1"/>
    <col min="8" max="8" width="25" style="34" customWidth="1"/>
    <col min="9" max="9" width="35.5" style="34" customWidth="1"/>
    <col min="10" max="16384" width="9" style="34"/>
  </cols>
  <sheetData>
    <row r="1" spans="1:12" ht="28.5" customHeight="1" x14ac:dyDescent="0.35">
      <c r="A1" s="64" t="s">
        <v>79</v>
      </c>
      <c r="G1" s="89" t="str">
        <f>HYPERLINK("https://www.avropa.se/","Uppdaterad 2022-07-13. Kontrollera alltid inför avrop senaste versionen på avropa.se.")</f>
        <v>Uppdaterad 2022-07-13. Kontrollera alltid inför avrop senaste versionen på avropa.se.</v>
      </c>
      <c r="H1" s="88"/>
      <c r="I1" s="88"/>
      <c r="J1" s="88"/>
    </row>
    <row r="2" spans="1:12" ht="19" x14ac:dyDescent="0.35">
      <c r="A2" s="65" t="s">
        <v>80</v>
      </c>
    </row>
    <row r="3" spans="1:12" ht="16" x14ac:dyDescent="0.4">
      <c r="A3" s="66" t="s">
        <v>81</v>
      </c>
      <c r="H3" s="35"/>
    </row>
    <row r="4" spans="1:12" ht="16" x14ac:dyDescent="0.4">
      <c r="A4" s="67" t="s">
        <v>82</v>
      </c>
      <c r="B4" s="33"/>
      <c r="C4" s="33"/>
      <c r="D4" s="33"/>
      <c r="E4" s="33"/>
      <c r="F4" s="33"/>
      <c r="G4" s="33"/>
      <c r="H4" s="33"/>
      <c r="J4" s="33"/>
    </row>
    <row r="5" spans="1:12" ht="16" x14ac:dyDescent="0.4">
      <c r="A5" s="67" t="s">
        <v>74</v>
      </c>
      <c r="B5" s="33"/>
      <c r="C5" s="33"/>
      <c r="D5" s="33"/>
      <c r="E5" s="33"/>
      <c r="F5" s="33"/>
      <c r="G5" s="33"/>
      <c r="H5" s="33"/>
      <c r="J5" s="33"/>
    </row>
    <row r="6" spans="1:12" ht="15" customHeight="1" x14ac:dyDescent="0.4">
      <c r="A6" s="67" t="s">
        <v>76</v>
      </c>
      <c r="B6" s="33"/>
      <c r="C6" s="33"/>
      <c r="D6" s="33"/>
      <c r="E6" s="33"/>
      <c r="F6" s="33"/>
      <c r="G6" s="33"/>
      <c r="H6" s="33"/>
      <c r="I6" s="33"/>
      <c r="J6" s="33"/>
    </row>
    <row r="7" spans="1:12" ht="15" customHeight="1" x14ac:dyDescent="0.4">
      <c r="A7" s="67" t="s">
        <v>78</v>
      </c>
      <c r="B7" s="33"/>
      <c r="C7" s="33"/>
      <c r="D7" s="33"/>
      <c r="E7" s="33"/>
      <c r="F7" s="33"/>
      <c r="G7" s="33"/>
      <c r="H7" s="33"/>
      <c r="I7" s="33"/>
      <c r="J7" s="33"/>
    </row>
    <row r="8" spans="1:12" ht="39" customHeight="1" x14ac:dyDescent="0.4">
      <c r="A8" s="68" t="s">
        <v>70</v>
      </c>
      <c r="B8" s="43" t="str">
        <f>IF(F25="2","","Ange vilken/vilka tjänster som önskas")</f>
        <v>Ange vilken/vilka tjänster som önskas</v>
      </c>
      <c r="C8" s="36"/>
      <c r="D8" s="36"/>
      <c r="E8" s="36"/>
      <c r="F8" s="36"/>
      <c r="G8" s="70" t="s">
        <v>75</v>
      </c>
      <c r="H8" s="69" t="s">
        <v>87</v>
      </c>
    </row>
    <row r="10" spans="1:12" ht="25.5" customHeight="1" x14ac:dyDescent="0.35">
      <c r="A10" s="90" t="s">
        <v>83</v>
      </c>
      <c r="B10" s="86"/>
      <c r="D10" s="57" t="str">
        <f>F25</f>
        <v>1</v>
      </c>
      <c r="E10" s="44" t="b">
        <v>0</v>
      </c>
      <c r="H10" s="53" t="str">
        <f>IF(F25="2",Blad1!C271,IF(F25="2",Blad1!C273,IF(F15,IF(E50,Blad1!C272,""),"")))</f>
        <v/>
      </c>
      <c r="I10" s="78" t="str">
        <f>IF(F25="2",HYPERLINK("mailto: "&amp;Blad1!T272),IF(F25="2",Blad1!T272,IF(F15,IF(E50,IF(Blad1!D272="","",HYPERLINK("mailto: "&amp;Blad1!D272)),""),"")))</f>
        <v/>
      </c>
      <c r="J10" s="56"/>
    </row>
    <row r="11" spans="1:12" ht="25.5" customHeight="1" x14ac:dyDescent="0.35">
      <c r="A11" s="90" t="s">
        <v>84</v>
      </c>
      <c r="B11" s="86"/>
      <c r="D11" s="57" t="str">
        <f>F25</f>
        <v>1</v>
      </c>
      <c r="E11" s="44" t="b">
        <v>0</v>
      </c>
      <c r="H11" s="54" t="str">
        <f>IF(F25="2",Blad1!D294,IF(F15,IF(E50,Blad1!C273,""),""))</f>
        <v/>
      </c>
      <c r="I11" s="78" t="str">
        <f>IF(F25="2",HYPERLINK("mailto: "&amp;Blad1!T273),IF(F15,IF(E50,IF(Blad1!D273="","",HYPERLINK("mailto: "&amp;Blad1!D273)),""),""))</f>
        <v/>
      </c>
    </row>
    <row r="12" spans="1:12" ht="25.5" customHeight="1" x14ac:dyDescent="0.35">
      <c r="A12" s="90" t="s">
        <v>85</v>
      </c>
      <c r="B12" s="86"/>
      <c r="D12" s="57" t="str">
        <f>F25</f>
        <v>1</v>
      </c>
      <c r="E12" s="44" t="b">
        <v>0</v>
      </c>
      <c r="H12" s="55" t="str">
        <f>IF(F25="2",Blad1!E294,IF(F15,IF(E50,Blad1!C274,""),""))</f>
        <v/>
      </c>
      <c r="I12" s="78" t="str">
        <f>IF(F25="2",HYPERLINK("mailto: "&amp;Blad1!T274),IF(F15,IF(E50,IF(Blad1!D274="","",HYPERLINK("mailto: "&amp;Blad1!D274)),""),""))</f>
        <v/>
      </c>
    </row>
    <row r="13" spans="1:12" ht="25.5" customHeight="1" x14ac:dyDescent="0.35">
      <c r="A13" s="91" t="s">
        <v>86</v>
      </c>
      <c r="B13" s="92"/>
      <c r="D13" s="57" t="str">
        <f>F25</f>
        <v>1</v>
      </c>
      <c r="E13" s="44" t="b">
        <v>0</v>
      </c>
      <c r="H13" s="54" t="str">
        <f>IF(F25="2",Blad1!F294,IF(F15,IF(E50,Blad1!C275,""),""))</f>
        <v/>
      </c>
      <c r="I13" s="78" t="str">
        <f>IF(F25="2",HYPERLINK("mailto: "&amp;Blad1!T275),IF(F15,IF(E50,IF(Blad1!D275="","",HYPERLINK("mailto: "&amp;Blad1!D275)),""),""))</f>
        <v/>
      </c>
      <c r="L13" s="34" t="s">
        <v>66</v>
      </c>
    </row>
    <row r="14" spans="1:12" ht="25.5" customHeight="1" x14ac:dyDescent="0.35">
      <c r="A14" s="87"/>
      <c r="B14" s="88"/>
      <c r="D14" s="57" t="str">
        <f>F25</f>
        <v>1</v>
      </c>
      <c r="E14" s="44" t="b">
        <v>0</v>
      </c>
      <c r="H14" s="55" t="str">
        <f>IF(F25="2",Blad1!G294,IF(F15,IF(E50,Blad1!C276,""),""))</f>
        <v/>
      </c>
      <c r="I14" s="78" t="str">
        <f>IF(F25="2",HYPERLINK("mailto: "&amp;Blad1!T276),IF(F15,IF(E50,IF(Blad1!D276="","",HYPERLINK("mailto: "&amp;Blad1!D276)),""),""))</f>
        <v/>
      </c>
    </row>
    <row r="15" spans="1:12" ht="26.25" customHeight="1" x14ac:dyDescent="0.35">
      <c r="A15" s="87"/>
      <c r="B15" s="88"/>
      <c r="D15" s="57" t="str">
        <f>F25</f>
        <v>1</v>
      </c>
      <c r="E15" s="44" t="b">
        <v>0</v>
      </c>
      <c r="F15" s="51" t="b">
        <f>OR(E10:E15)</f>
        <v>0</v>
      </c>
      <c r="H15" s="54" t="str">
        <f>IF(F25="2",Blad1!H294,IF(F15,IF(E50,Blad1!C277,""),""))</f>
        <v/>
      </c>
      <c r="I15" s="78" t="str">
        <f>IF(F25="2",HYPERLINK("mailto: "&amp;Blad1!T277),IF(F15,IF(E50,IF(Blad1!D277="","",HYPERLINK("mailto: "&amp;Blad1!D277)),""),""))</f>
        <v/>
      </c>
    </row>
    <row r="16" spans="1:12" ht="26.25" customHeight="1" x14ac:dyDescent="0.4">
      <c r="A16" s="68" t="s">
        <v>71</v>
      </c>
      <c r="B16" s="43" t="str">
        <f>IF(F25="2","",IF(F15,"","Kan endast avropas i samband med ovanstående tjänster"))</f>
        <v>Kan endast avropas i samband med ovanstående tjänster</v>
      </c>
      <c r="E16" s="42"/>
      <c r="F16" s="51"/>
      <c r="H16" s="55" t="str">
        <f>IF(F25="2",Blad1!S263,IF(F15,IF(E50,Blad1!C278,""),""))</f>
        <v/>
      </c>
      <c r="I16" s="78" t="str">
        <f>IF(F25="2",HYPERLINK("mailto: "&amp;Blad1!T289),IF(F15,IF(E50,IF(Blad1!D278="","",HYPERLINK("mailto: "&amp;Blad1!D278)),""),""))</f>
        <v/>
      </c>
    </row>
    <row r="17" spans="1:9" ht="26.25" customHeight="1" x14ac:dyDescent="0.35">
      <c r="D17" s="60" t="str">
        <f>F25</f>
        <v>1</v>
      </c>
      <c r="E17" s="44" t="b">
        <v>0</v>
      </c>
      <c r="F17" s="51"/>
      <c r="H17" s="54" t="str">
        <f>IF(F25="2","",IF(F15,IF(E50,Blad1!C279,""),""))</f>
        <v/>
      </c>
      <c r="I17" s="78" t="str">
        <f>IF(F25="2","",IF(F15,IF(E50,IF(Blad1!D279="","",HYPERLINK("mailto: "&amp;Blad1!D279)),""),""))</f>
        <v/>
      </c>
    </row>
    <row r="18" spans="1:9" ht="26.25" customHeight="1" x14ac:dyDescent="0.35">
      <c r="D18" s="61" t="str">
        <f>F25</f>
        <v>1</v>
      </c>
      <c r="E18" s="44" t="b">
        <v>0</v>
      </c>
      <c r="F18" s="51"/>
      <c r="H18" s="55" t="str">
        <f>IF(F25="2","",IF(F15,IF(E50,Blad1!C280,""),""))</f>
        <v/>
      </c>
      <c r="I18" s="78" t="str">
        <f>IF(F25="2","",IF(F15,IF(E50,IF(Blad1!D280="","",HYPERLINK("mailto: "&amp;Blad1!D280)),""),""))</f>
        <v/>
      </c>
    </row>
    <row r="19" spans="1:9" ht="26.25" customHeight="1" x14ac:dyDescent="0.35">
      <c r="D19" s="61" t="str">
        <f>F25</f>
        <v>1</v>
      </c>
      <c r="E19" s="44" t="b">
        <v>0</v>
      </c>
      <c r="F19" s="51" t="b">
        <f>IF(F15,OR(E17:E19),FALSE)</f>
        <v>0</v>
      </c>
      <c r="H19" s="54" t="str">
        <f>IF(F25="2","",IF(F15,IF(E50,Blad1!C281,""),""))</f>
        <v/>
      </c>
      <c r="I19" s="78" t="str">
        <f>IF(F25="2","",IF(F15,IF(E50,IF(Blad1!D281="","",HYPERLINK("mailto: "&amp;Blad1!D281)),""),""))</f>
        <v/>
      </c>
    </row>
    <row r="20" spans="1:9" ht="26.25" customHeight="1" x14ac:dyDescent="0.35">
      <c r="F20" s="51"/>
      <c r="H20" s="55" t="str">
        <f>IF(F25="2","",IF(F15,IF(E50,Blad1!C282,""),""))</f>
        <v/>
      </c>
      <c r="I20" s="78" t="str">
        <f>IF(F25="2","",IF(F15,IF(E50,IF(Blad1!D282="","",HYPERLINK("mailto: "&amp;Blad1!D282)),""),""))</f>
        <v/>
      </c>
    </row>
    <row r="21" spans="1:9" ht="26.25" customHeight="1" x14ac:dyDescent="0.4">
      <c r="A21" s="68" t="s">
        <v>72</v>
      </c>
      <c r="B21" s="43" t="str">
        <f>IF(OR(F25="1",F25="2"),IF(F20,"","Vid avrop av enbart larmcentraltjänster:"),"")</f>
        <v>Vid avrop av enbart larmcentraltjänster:</v>
      </c>
      <c r="E21" s="42"/>
      <c r="F21" s="51"/>
      <c r="H21" s="54" t="str">
        <f>IF(F25="2","",IF(F15,IF(E50,Blad1!C283,""),""))</f>
        <v/>
      </c>
      <c r="I21" s="78" t="str">
        <f>IF(F25="2","",IF(F15,IF(E50,IF(Blad1!D283="","",HYPERLINK("mailto: "&amp;Blad1!D283)),""),""))</f>
        <v/>
      </c>
    </row>
    <row r="22" spans="1:9" ht="26.25" customHeight="1" x14ac:dyDescent="0.35">
      <c r="D22" s="59" t="str">
        <f>F25</f>
        <v>1</v>
      </c>
      <c r="E22" s="44" t="b">
        <v>0</v>
      </c>
      <c r="F22" s="51"/>
      <c r="H22" s="55" t="str">
        <f>IF(F25="2","",IF(F15,IF(E50,Blad1!C284,""),""))</f>
        <v/>
      </c>
      <c r="I22" s="78" t="str">
        <f>IF(F25="2","",IF(F15,IF(E50,IF(Blad1!D284="","",HYPERLINK("mailto: "&amp;Blad1!D284)),""),""))</f>
        <v/>
      </c>
    </row>
    <row r="23" spans="1:9" ht="26.25" customHeight="1" x14ac:dyDescent="0.35">
      <c r="D23" s="59" t="str">
        <f>F25</f>
        <v>1</v>
      </c>
      <c r="E23" s="44" t="b">
        <v>0</v>
      </c>
      <c r="F23" s="51"/>
      <c r="H23" s="54" t="str">
        <f>IF(F25="2","",IF(F15,IF(E50,Blad1!C285,""),""))</f>
        <v/>
      </c>
      <c r="I23" s="78" t="str">
        <f>IF(F25="2","",IF(F15,IF(E50,IF(Blad1!D285="","",HYPERLINK("mailto: "&amp;Blad1!D285)),""),""))</f>
        <v/>
      </c>
    </row>
    <row r="24" spans="1:9" ht="26.25" customHeight="1" x14ac:dyDescent="0.35">
      <c r="D24" s="59" t="str">
        <f>F25</f>
        <v>1</v>
      </c>
      <c r="E24" s="44" t="b">
        <v>0</v>
      </c>
      <c r="F24" s="51" t="b">
        <f>OR(E22:E24)</f>
        <v>0</v>
      </c>
      <c r="H24" s="55" t="str">
        <f>IF(F25="2","",IF(F15,IF(E50,Blad1!C286,""),""))</f>
        <v/>
      </c>
      <c r="I24" s="78" t="str">
        <f>IF(F25="2","",IF(F15,IF(E50,IF(Blad1!D286="","",HYPERLINK("mailto: "&amp;Blad1!D286)),""),""))</f>
        <v/>
      </c>
    </row>
    <row r="25" spans="1:9" ht="26.25" customHeight="1" x14ac:dyDescent="0.35">
      <c r="B25" s="42" t="b">
        <f>OR(F25="1",F25="2")</f>
        <v>1</v>
      </c>
      <c r="F25" s="58" t="str">
        <f>IF(F24,"2",IF(F19,"3",IF(F15,"4","1")))</f>
        <v>1</v>
      </c>
      <c r="H25" s="54" t="str">
        <f>IF(F25="2","",IF(F15,IF(E50,Blad1!C287,""),""))</f>
        <v/>
      </c>
      <c r="I25" s="84" t="str">
        <f>IF(F25="2","",IF(F15,IF(E50,IF(Blad1!D287="","",HYPERLINK("mailto: "&amp;Blad1!D287)),""),""))</f>
        <v/>
      </c>
    </row>
    <row r="26" spans="1:9" ht="17.25" customHeight="1" x14ac:dyDescent="0.35"/>
    <row r="27" spans="1:9" ht="5.15" customHeight="1" x14ac:dyDescent="0.35"/>
    <row r="28" spans="1:9" ht="17.25" customHeight="1" x14ac:dyDescent="0.4">
      <c r="A28" s="68" t="s">
        <v>73</v>
      </c>
      <c r="B28" s="43" t="s">
        <v>77</v>
      </c>
      <c r="E28" s="42"/>
    </row>
    <row r="29" spans="1:9" ht="17.25" customHeight="1" x14ac:dyDescent="0.35">
      <c r="D29" s="52"/>
      <c r="E29" s="44" t="b">
        <v>0</v>
      </c>
    </row>
    <row r="30" spans="1:9" ht="17.25" customHeight="1" x14ac:dyDescent="0.35">
      <c r="D30" s="52"/>
      <c r="E30" s="44" t="b">
        <v>0</v>
      </c>
    </row>
    <row r="31" spans="1:9" ht="17.25" customHeight="1" x14ac:dyDescent="0.35">
      <c r="D31" s="52"/>
      <c r="E31" s="44" t="b">
        <v>0</v>
      </c>
    </row>
    <row r="32" spans="1:9" ht="17.25" customHeight="1" x14ac:dyDescent="0.35">
      <c r="D32" s="52"/>
      <c r="E32" s="44" t="b">
        <v>0</v>
      </c>
    </row>
    <row r="33" spans="4:5" ht="17.25" customHeight="1" x14ac:dyDescent="0.35">
      <c r="D33" s="52"/>
      <c r="E33" s="44" t="b">
        <v>0</v>
      </c>
    </row>
    <row r="34" spans="4:5" ht="17.25" customHeight="1" x14ac:dyDescent="0.35">
      <c r="D34" s="52"/>
      <c r="E34" s="44" t="b">
        <v>0</v>
      </c>
    </row>
    <row r="35" spans="4:5" ht="17.25" customHeight="1" x14ac:dyDescent="0.35">
      <c r="D35" s="52"/>
      <c r="E35" s="44" t="b">
        <v>0</v>
      </c>
    </row>
    <row r="36" spans="4:5" ht="17.25" customHeight="1" x14ac:dyDescent="0.35">
      <c r="D36" s="52"/>
      <c r="E36" s="44" t="b">
        <v>0</v>
      </c>
    </row>
    <row r="37" spans="4:5" ht="17.25" customHeight="1" x14ac:dyDescent="0.35">
      <c r="D37" s="52"/>
      <c r="E37" s="44" t="b">
        <v>0</v>
      </c>
    </row>
    <row r="38" spans="4:5" ht="17.25" customHeight="1" x14ac:dyDescent="0.35">
      <c r="D38" s="52"/>
      <c r="E38" s="44" t="b">
        <v>0</v>
      </c>
    </row>
    <row r="39" spans="4:5" ht="17.25" customHeight="1" x14ac:dyDescent="0.35">
      <c r="D39" s="52"/>
      <c r="E39" s="44" t="b">
        <v>0</v>
      </c>
    </row>
    <row r="40" spans="4:5" ht="17.25" customHeight="1" x14ac:dyDescent="0.35">
      <c r="D40" s="52"/>
      <c r="E40" s="44" t="b">
        <v>0</v>
      </c>
    </row>
    <row r="41" spans="4:5" ht="17.25" customHeight="1" x14ac:dyDescent="0.35">
      <c r="D41" s="52"/>
      <c r="E41" s="44" t="b">
        <v>0</v>
      </c>
    </row>
    <row r="42" spans="4:5" ht="17.25" customHeight="1" x14ac:dyDescent="0.35">
      <c r="D42" s="52"/>
      <c r="E42" s="44" t="b">
        <v>0</v>
      </c>
    </row>
    <row r="43" spans="4:5" ht="17.25" customHeight="1" x14ac:dyDescent="0.35">
      <c r="D43" s="52"/>
      <c r="E43" s="44" t="b">
        <v>0</v>
      </c>
    </row>
    <row r="44" spans="4:5" ht="18.649999999999999" customHeight="1" x14ac:dyDescent="0.35">
      <c r="D44" s="52"/>
      <c r="E44" s="44" t="b">
        <v>0</v>
      </c>
    </row>
    <row r="45" spans="4:5" ht="19" customHeight="1" x14ac:dyDescent="0.35">
      <c r="D45" s="52"/>
      <c r="E45" s="44" t="b">
        <v>0</v>
      </c>
    </row>
    <row r="46" spans="4:5" ht="18.649999999999999" customHeight="1" x14ac:dyDescent="0.35">
      <c r="D46" s="52"/>
      <c r="E46" s="44" t="b">
        <v>0</v>
      </c>
    </row>
    <row r="47" spans="4:5" ht="18" customHeight="1" x14ac:dyDescent="0.35">
      <c r="D47" s="52"/>
      <c r="E47" s="44" t="b">
        <v>0</v>
      </c>
    </row>
    <row r="48" spans="4:5" ht="18.649999999999999" customHeight="1" x14ac:dyDescent="0.35">
      <c r="D48" s="52"/>
      <c r="E48" s="44" t="b">
        <v>0</v>
      </c>
    </row>
    <row r="49" spans="4:5" ht="19" customHeight="1" x14ac:dyDescent="0.35">
      <c r="D49" s="52"/>
      <c r="E49" s="44" t="b">
        <v>0</v>
      </c>
    </row>
    <row r="50" spans="4:5" x14ac:dyDescent="0.35">
      <c r="E50" s="42" t="b">
        <f>OR(E29:E49)</f>
        <v>0</v>
      </c>
    </row>
    <row r="51" spans="4:5" x14ac:dyDescent="0.35">
      <c r="E51" s="42" t="b">
        <f>OR(F15,E50)</f>
        <v>0</v>
      </c>
    </row>
    <row r="52" spans="4:5" x14ac:dyDescent="0.35">
      <c r="E52" s="42"/>
    </row>
    <row r="53" spans="4:5" x14ac:dyDescent="0.35">
      <c r="E53" s="42"/>
    </row>
  </sheetData>
  <sheetProtection algorithmName="SHA-512" hashValue="9NRe5UaD4ZtvMPBvBy+pMjUkUA157rAHLhQBQn6AgvnPwDxyPqxH/y7l7hduZUpHHHe4N+0P4YXt01QsGFxGRQ==" saltValue="TRrLkYg93JO5P9QrYmGQQA==" spinCount="100000" sheet="1" objects="1" scenarios="1"/>
  <mergeCells count="7">
    <mergeCell ref="A14:B14"/>
    <mergeCell ref="A15:B15"/>
    <mergeCell ref="G1:J1"/>
    <mergeCell ref="A10:B10"/>
    <mergeCell ref="A11:B11"/>
    <mergeCell ref="A12:B12"/>
    <mergeCell ref="A13:B13"/>
  </mergeCells>
  <conditionalFormatting sqref="B17">
    <cfRule type="cellIs" dxfId="10" priority="29" operator="notEqual">
      <formula>#REF!</formula>
    </cfRule>
  </conditionalFormatting>
  <conditionalFormatting sqref="D17:D19">
    <cfRule type="containsText" dxfId="9" priority="4" operator="containsText" text="3">
      <formula>NOT(ISERROR(SEARCH("3",D17)))</formula>
    </cfRule>
    <cfRule type="containsText" dxfId="8" priority="5" operator="containsText" text="2">
      <formula>NOT(ISERROR(SEARCH("2",D17)))</formula>
    </cfRule>
    <cfRule type="containsText" dxfId="7" priority="25" stopIfTrue="1" operator="containsText" text="4">
      <formula>NOT(ISERROR(SEARCH("4",D17)))</formula>
    </cfRule>
  </conditionalFormatting>
  <conditionalFormatting sqref="B22">
    <cfRule type="cellIs" dxfId="6" priority="19" operator="notEqual">
      <formula>#REF!</formula>
    </cfRule>
  </conditionalFormatting>
  <conditionalFormatting sqref="D22">
    <cfRule type="containsText" dxfId="5" priority="8" operator="containsText" text="4">
      <formula>NOT(ISERROR(SEARCH("4",D22)))</formula>
    </cfRule>
  </conditionalFormatting>
  <conditionalFormatting sqref="D23">
    <cfRule type="containsText" dxfId="4" priority="7" operator="containsText" text="4">
      <formula>NOT(ISERROR(SEARCH("4",D23)))</formula>
    </cfRule>
  </conditionalFormatting>
  <conditionalFormatting sqref="D24">
    <cfRule type="containsText" dxfId="3" priority="6" operator="containsText" text="4">
      <formula>NOT(ISERROR(SEARCH("4",D24)))</formula>
    </cfRule>
  </conditionalFormatting>
  <conditionalFormatting sqref="D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:I10">
    <cfRule type="colorScale" priority="2">
      <colorScale>
        <cfvo type="min"/>
        <cfvo type="max"/>
        <color rgb="FFFCFCFF"/>
        <color rgb="FF63BE7B"/>
      </colorScale>
    </cfRule>
  </conditionalFormatting>
  <conditionalFormatting sqref="I11:I25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4" name="Check Box 54">
              <controlPr defaultSize="0" autoFill="0" autoLine="0" autoPict="0">
                <anchor moveWithCells="1">
                  <from>
                    <xdr:col>3</xdr:col>
                    <xdr:colOff>228600</xdr:colOff>
                    <xdr:row>21</xdr:row>
                    <xdr:rowOff>76200</xdr:rowOff>
                  </from>
                  <to>
                    <xdr:col>3</xdr:col>
                    <xdr:colOff>1028700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3</xdr:col>
                    <xdr:colOff>203200</xdr:colOff>
                    <xdr:row>16</xdr:row>
                    <xdr:rowOff>0</xdr:rowOff>
                  </from>
                  <to>
                    <xdr:col>6</xdr:col>
                    <xdr:colOff>76200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locked="0" defaultSize="0" autoFill="0" autoLine="0" autoPict="0">
                <anchor moveWithCells="1">
                  <from>
                    <xdr:col>3</xdr:col>
                    <xdr:colOff>247650</xdr:colOff>
                    <xdr:row>9</xdr:row>
                    <xdr:rowOff>12700</xdr:rowOff>
                  </from>
                  <to>
                    <xdr:col>6</xdr:col>
                    <xdr:colOff>381000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locked="0" defaultSize="0" autoFill="0" autoLine="0" autoPict="0">
                <anchor moveWithCells="1">
                  <from>
                    <xdr:col>3</xdr:col>
                    <xdr:colOff>241300</xdr:colOff>
                    <xdr:row>10</xdr:row>
                    <xdr:rowOff>19050</xdr:rowOff>
                  </from>
                  <to>
                    <xdr:col>6</xdr:col>
                    <xdr:colOff>374650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</xdr:col>
                    <xdr:colOff>241300</xdr:colOff>
                    <xdr:row>11</xdr:row>
                    <xdr:rowOff>50800</xdr:rowOff>
                  </from>
                  <to>
                    <xdr:col>6</xdr:col>
                    <xdr:colOff>374650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3</xdr:col>
                    <xdr:colOff>241300</xdr:colOff>
                    <xdr:row>12</xdr:row>
                    <xdr:rowOff>57150</xdr:rowOff>
                  </from>
                  <to>
                    <xdr:col>6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50800</xdr:rowOff>
                  </from>
                  <to>
                    <xdr:col>6</xdr:col>
                    <xdr:colOff>381000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14</xdr:row>
                    <xdr:rowOff>69850</xdr:rowOff>
                  </from>
                  <to>
                    <xdr:col>6</xdr:col>
                    <xdr:colOff>381000</xdr:colOff>
                    <xdr:row>14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3</xdr:col>
                    <xdr:colOff>203200</xdr:colOff>
                    <xdr:row>18</xdr:row>
                    <xdr:rowOff>19050</xdr:rowOff>
                  </from>
                  <to>
                    <xdr:col>6</xdr:col>
                    <xdr:colOff>76200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3</xdr:col>
                    <xdr:colOff>203200</xdr:colOff>
                    <xdr:row>17</xdr:row>
                    <xdr:rowOff>0</xdr:rowOff>
                  </from>
                  <to>
                    <xdr:col>6</xdr:col>
                    <xdr:colOff>76200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12700</xdr:rowOff>
                  </from>
                  <to>
                    <xdr:col>3</xdr:col>
                    <xdr:colOff>1009650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3</xdr:col>
                    <xdr:colOff>222250</xdr:colOff>
                    <xdr:row>29</xdr:row>
                    <xdr:rowOff>12700</xdr:rowOff>
                  </from>
                  <to>
                    <xdr:col>3</xdr:col>
                    <xdr:colOff>1022350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3</xdr:col>
                    <xdr:colOff>228600</xdr:colOff>
                    <xdr:row>30</xdr:row>
                    <xdr:rowOff>19050</xdr:rowOff>
                  </from>
                  <to>
                    <xdr:col>3</xdr:col>
                    <xdr:colOff>1028700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3</xdr:col>
                    <xdr:colOff>222250</xdr:colOff>
                    <xdr:row>31</xdr:row>
                    <xdr:rowOff>19050</xdr:rowOff>
                  </from>
                  <to>
                    <xdr:col>3</xdr:col>
                    <xdr:colOff>1022350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3</xdr:col>
                    <xdr:colOff>228600</xdr:colOff>
                    <xdr:row>32</xdr:row>
                    <xdr:rowOff>12700</xdr:rowOff>
                  </from>
                  <to>
                    <xdr:col>3</xdr:col>
                    <xdr:colOff>1028700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3</xdr:col>
                    <xdr:colOff>228600</xdr:colOff>
                    <xdr:row>33</xdr:row>
                    <xdr:rowOff>12700</xdr:rowOff>
                  </from>
                  <to>
                    <xdr:col>3</xdr:col>
                    <xdr:colOff>1028700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3</xdr:col>
                    <xdr:colOff>228600</xdr:colOff>
                    <xdr:row>34</xdr:row>
                    <xdr:rowOff>12700</xdr:rowOff>
                  </from>
                  <to>
                    <xdr:col>3</xdr:col>
                    <xdr:colOff>1028700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3</xdr:col>
                    <xdr:colOff>228600</xdr:colOff>
                    <xdr:row>35</xdr:row>
                    <xdr:rowOff>12700</xdr:rowOff>
                  </from>
                  <to>
                    <xdr:col>3</xdr:col>
                    <xdr:colOff>1028700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3</xdr:col>
                    <xdr:colOff>228600</xdr:colOff>
                    <xdr:row>36</xdr:row>
                    <xdr:rowOff>12700</xdr:rowOff>
                  </from>
                  <to>
                    <xdr:col>3</xdr:col>
                    <xdr:colOff>1028700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3</xdr:col>
                    <xdr:colOff>228600</xdr:colOff>
                    <xdr:row>37</xdr:row>
                    <xdr:rowOff>12700</xdr:rowOff>
                  </from>
                  <to>
                    <xdr:col>3</xdr:col>
                    <xdr:colOff>1028700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3</xdr:col>
                    <xdr:colOff>228600</xdr:colOff>
                    <xdr:row>38</xdr:row>
                    <xdr:rowOff>12700</xdr:rowOff>
                  </from>
                  <to>
                    <xdr:col>3</xdr:col>
                    <xdr:colOff>1028700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3</xdr:col>
                    <xdr:colOff>228600</xdr:colOff>
                    <xdr:row>39</xdr:row>
                    <xdr:rowOff>12700</xdr:rowOff>
                  </from>
                  <to>
                    <xdr:col>3</xdr:col>
                    <xdr:colOff>1028700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3</xdr:col>
                    <xdr:colOff>228600</xdr:colOff>
                    <xdr:row>40</xdr:row>
                    <xdr:rowOff>12700</xdr:rowOff>
                  </from>
                  <to>
                    <xdr:col>3</xdr:col>
                    <xdr:colOff>1028700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3</xdr:col>
                    <xdr:colOff>228600</xdr:colOff>
                    <xdr:row>41</xdr:row>
                    <xdr:rowOff>12700</xdr:rowOff>
                  </from>
                  <to>
                    <xdr:col>3</xdr:col>
                    <xdr:colOff>1028700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3</xdr:col>
                    <xdr:colOff>228600</xdr:colOff>
                    <xdr:row>42</xdr:row>
                    <xdr:rowOff>12700</xdr:rowOff>
                  </from>
                  <to>
                    <xdr:col>3</xdr:col>
                    <xdr:colOff>1028700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>
                  <from>
                    <xdr:col>3</xdr:col>
                    <xdr:colOff>228600</xdr:colOff>
                    <xdr:row>43</xdr:row>
                    <xdr:rowOff>12700</xdr:rowOff>
                  </from>
                  <to>
                    <xdr:col>3</xdr:col>
                    <xdr:colOff>1028700</xdr:colOff>
                    <xdr:row>43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3</xdr:col>
                    <xdr:colOff>228600</xdr:colOff>
                    <xdr:row>44</xdr:row>
                    <xdr:rowOff>12700</xdr:rowOff>
                  </from>
                  <to>
                    <xdr:col>3</xdr:col>
                    <xdr:colOff>1028700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3</xdr:col>
                    <xdr:colOff>228600</xdr:colOff>
                    <xdr:row>45</xdr:row>
                    <xdr:rowOff>12700</xdr:rowOff>
                  </from>
                  <to>
                    <xdr:col>3</xdr:col>
                    <xdr:colOff>1028700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3</xdr:col>
                    <xdr:colOff>228600</xdr:colOff>
                    <xdr:row>46</xdr:row>
                    <xdr:rowOff>12700</xdr:rowOff>
                  </from>
                  <to>
                    <xdr:col>3</xdr:col>
                    <xdr:colOff>1028700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>
                <anchor moveWithCells="1">
                  <from>
                    <xdr:col>3</xdr:col>
                    <xdr:colOff>228600</xdr:colOff>
                    <xdr:row>47</xdr:row>
                    <xdr:rowOff>12700</xdr:rowOff>
                  </from>
                  <to>
                    <xdr:col>3</xdr:col>
                    <xdr:colOff>1028700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50">
              <controlPr defaultSize="0" autoFill="0" autoLine="0" autoPict="0">
                <anchor moveWithCells="1">
                  <from>
                    <xdr:col>3</xdr:col>
                    <xdr:colOff>228600</xdr:colOff>
                    <xdr:row>48</xdr:row>
                    <xdr:rowOff>12700</xdr:rowOff>
                  </from>
                  <to>
                    <xdr:col>3</xdr:col>
                    <xdr:colOff>1028700</xdr:colOff>
                    <xdr:row>48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5" name="Check Box 55">
              <controlPr defaultSize="0" autoFill="0" autoLine="0" autoPict="0">
                <anchor moveWithCells="1">
                  <from>
                    <xdr:col>3</xdr:col>
                    <xdr:colOff>222250</xdr:colOff>
                    <xdr:row>22</xdr:row>
                    <xdr:rowOff>57150</xdr:rowOff>
                  </from>
                  <to>
                    <xdr:col>3</xdr:col>
                    <xdr:colOff>1022350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6" name="Check Box 56">
              <controlPr defaultSize="0" autoFill="0" autoLine="0" autoPict="0">
                <anchor moveWithCells="1">
                  <from>
                    <xdr:col>3</xdr:col>
                    <xdr:colOff>222250</xdr:colOff>
                    <xdr:row>23</xdr:row>
                    <xdr:rowOff>50800</xdr:rowOff>
                  </from>
                  <to>
                    <xdr:col>3</xdr:col>
                    <xdr:colOff>1022350</xdr:colOff>
                    <xdr:row>23</xdr:row>
                    <xdr:rowOff>260350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stopIfTrue="1" operator="containsText" id="{ACEC71EB-DBDB-4A65-BF47-43C51908D966}">
            <xm:f>NOT(ISERROR(SEARCH(3,D22)))</xm:f>
            <xm:f>3</xm:f>
            <x14:dxf>
              <font>
                <color theme="1"/>
              </font>
              <numFmt numFmtId="30" formatCode="@"/>
              <fill>
                <patternFill patternType="solid">
                  <bgColor theme="1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containsText" priority="15" stopIfTrue="1" operator="containsText" id="{7AE7036B-59BC-4E23-B767-27FD0AD67F31}">
            <xm:f>NOT(ISERROR(SEARCH(3,D23)))</xm:f>
            <xm:f>3</xm:f>
            <x14:dxf>
              <font>
                <color theme="0" tint="-0.14993743705557422"/>
              </font>
              <numFmt numFmtId="30" formatCode="@"/>
              <fill>
                <patternFill patternType="solid">
                  <bgColor theme="1"/>
                </patternFill>
              </fill>
            </x14:dxf>
          </x14:cfRule>
          <xm:sqref>D23:D24</xm:sqref>
        </x14:conditionalFormatting>
        <x14:conditionalFormatting xmlns:xm="http://schemas.microsoft.com/office/excel/2006/main">
          <x14:cfRule type="containsText" priority="14" operator="containsText" id="{95E6DFD4-619E-4292-A2C1-800D77C28B6E}">
            <xm:f>NOT(ISERROR(SEARCH(2,D10)))</xm:f>
            <xm:f>2</xm:f>
            <x14:dxf>
              <font>
                <color theme="1"/>
              </font>
              <fill>
                <patternFill>
                  <bgColor theme="1"/>
                </patternFill>
              </fill>
            </x14:dxf>
          </x14:cfRule>
          <xm:sqref>D10:D15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KlEricss</dc:creator>
  <cp:lastModifiedBy>Klas Ericsson</cp:lastModifiedBy>
  <dcterms:created xsi:type="dcterms:W3CDTF">2016-05-19T07:07:08Z</dcterms:created>
  <dcterms:modified xsi:type="dcterms:W3CDTF">2022-07-13T07:19:38Z</dcterms:modified>
</cp:coreProperties>
</file>