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showInkAnnotation="0" codeName="ThisWorkbook"/>
  <mc:AlternateContent xmlns:mc="http://schemas.openxmlformats.org/markup-compatibility/2006">
    <mc:Choice Requires="x15">
      <x15ac:absPath xmlns:x15ac="http://schemas.microsoft.com/office/spreadsheetml/2010/11/ac" url="C:\Users\NilsHasselberg\Rehngruppen\Kunder - K - Dokument\Kammarkollegiet\Avropsmallar\Cirkulära möbeltjänster\"/>
    </mc:Choice>
  </mc:AlternateContent>
  <xr:revisionPtr revIDLastSave="0" documentId="13_ncr:1_{C29225EC-4339-437A-92FF-0A5E539D8F1E}" xr6:coauthVersionLast="47" xr6:coauthVersionMax="47" xr10:uidLastSave="{00000000-0000-0000-0000-000000000000}"/>
  <workbookProtection workbookAlgorithmName="SHA-512" workbookHashValue="MkOiHA4j+FlpEUpoJq4m+Qoa4zQq9cTPf8m9XejvMpNJJYHBbTnovyh+ES+Q81GQ6NW5b/Q7KYzxrhrxCLGrvg==" workbookSaltValue="ovoiE+f7rIBS+KF3mGdhrA==" workbookSpinCount="100000" lockStructure="1"/>
  <bookViews>
    <workbookView xWindow="-28920" yWindow="-120" windowWidth="29040" windowHeight="15840" tabRatio="768" xr2:uid="{00000000-000D-0000-FFFF-FFFF00000000}"/>
  </bookViews>
  <sheets>
    <sheet name="1 Specifikation" sheetId="98" r:id="rId1"/>
    <sheet name="2 Avtalstecknande" sheetId="100" r:id="rId2"/>
    <sheet name="Admin" sheetId="86" state="hidden" r:id="rId3"/>
    <sheet name="SysAdmin" sheetId="101" state="hidden" r:id="rId4"/>
  </sheets>
  <definedNames>
    <definedName name="AntalSpec01">'1 Specifikation'!#REF!</definedName>
    <definedName name="ButtonStatus">SysAdmin!$D$2</definedName>
    <definedName name="ButtonText">SysAdmin!$E$2</definedName>
    <definedName name="Cell_CB_St2_Rd1">'1 Specifikation'!$M$47</definedName>
    <definedName name="Cell_CB_St2_Rd10">'1 Specifikation'!#REF!</definedName>
    <definedName name="Cell_CB_St2_Rd11">'1 Specifikation'!$M$49</definedName>
    <definedName name="Cell_CB_St2_Rd12">'1 Specifikation'!$M$50</definedName>
    <definedName name="Cell_CB_St2_Rd13">'1 Specifikation'!$M$53</definedName>
    <definedName name="Cell_CB_St2_Rd14">'1 Specifikation'!$M$54</definedName>
    <definedName name="Cell_CB_St2_Rd15">'1 Specifikation'!$M$55</definedName>
    <definedName name="Cell_CB_St2_Rd16">'1 Specifikation'!$M$56</definedName>
    <definedName name="Cell_CB_St2_Rd17">'1 Specifikation'!$M$57</definedName>
    <definedName name="Cell_CB_St2_Rd18">'1 Specifikation'!$M$58</definedName>
    <definedName name="Cell_CB_St2_Rd19">'1 Specifikation'!$M$59</definedName>
    <definedName name="Cell_CB_St2_Rd2">'1 Specifikation'!$M$60</definedName>
    <definedName name="Cell_CB_St2_Rd20">'1 Specifikation'!#REF!</definedName>
    <definedName name="Cell_CB_St2_Rd3">'1 Specifikation'!$M$61</definedName>
    <definedName name="Cell_CB_St2_Rd4">'1 Specifikation'!$M$62</definedName>
    <definedName name="Cell_CB_St2_Rd5">'1 Specifikation'!$M$63</definedName>
    <definedName name="Cell_CB_St2_Rd6">'1 Specifikation'!#REF!</definedName>
    <definedName name="Cell_CB_St2_Rd7">'1 Specifikation'!#REF!</definedName>
    <definedName name="Cell_CB_St2_Rd8">'1 Specifikation'!#REF!</definedName>
    <definedName name="Cell_CB_St2_Rd9">'1 Specifikation'!#REF!</definedName>
    <definedName name="Delområde_Vara_Tjanst">OFFSET(Admin!$C$109,0,0,COUNTA(Admin!$C$109:$C$130),1)</definedName>
    <definedName name="DpDwnTDV">'1 Specifikation'!$B$89</definedName>
    <definedName name="DpDwnUtvddrop">'1 Specifikation'!$B$95</definedName>
    <definedName name="Input14" localSheetId="0">'1 Specifikation'!#REF!</definedName>
    <definedName name="LarmStatus">'1 Specifikation'!$AH$3</definedName>
    <definedName name="ListaTilldelningsVara">Admin!$D$210:$D$282</definedName>
    <definedName name="ListaVaraTjänst">Admin!$D$135:$D$207</definedName>
    <definedName name="ListLevNamn">Admin!$C$62:$C$105</definedName>
    <definedName name="ListvalNrProduktTjänst">#REF!</definedName>
    <definedName name="ListvalRegion">Admin!$J$36:$J$57</definedName>
    <definedName name="ListvalTjänst">Admin!#REF!</definedName>
    <definedName name="LockStatus">SysAdmin!$B$1</definedName>
    <definedName name="MiljöNrTjänst">Admin!$I$51:$I$57</definedName>
    <definedName name="NrTjänst">Admin!$G$51:$G$57</definedName>
    <definedName name="pkey">SysAdmin!$B$3</definedName>
    <definedName name="_xlnm.Print_Area" localSheetId="0">'1 Specifikation'!$B$2:$AC$166</definedName>
    <definedName name="_xlnm.Print_Titles" localSheetId="0">'1 Specifikation'!$1:$1</definedName>
    <definedName name="_xlnm.Print_Titles" localSheetId="1">'2 Avtalstecknande'!$5:$5</definedName>
    <definedName name="ResLevDelområde">Admin!$AH$61:$AH$105</definedName>
    <definedName name="ResOpt">Admin!$P$20:$P$33</definedName>
    <definedName name="ResVarTja">Admin!$P$3:$P$18</definedName>
    <definedName name="SpecBilaga">'1 Specifikation'!$M$47:$M$81</definedName>
    <definedName name="StatusSpec01">'1 Specifikation'!$AC$47</definedName>
    <definedName name="TblBeräkning">Admin!$C$35:$M$47</definedName>
    <definedName name="TblBörKrav">Admin!#REF!</definedName>
    <definedName name="TblBörKravFKU">Admin!$L$36:$L$44</definedName>
    <definedName name="TblBörKravSF">Admin!$N$36:$N$43</definedName>
    <definedName name="TblDelområde">Admin!$C$5:$C$17</definedName>
    <definedName name="TblEnhet">Admin!$H$37:$H$39</definedName>
    <definedName name="TblGrundTilldeln">Admin!$D$37:$D$39</definedName>
    <definedName name="TblKravSF">Admin!$N$36:$N$45</definedName>
    <definedName name="TblKrv2">Admin!$E$109:$E$115</definedName>
    <definedName name="TblKrvRes1">Admin!$E$122:$E$130</definedName>
    <definedName name="TblKrvRes10">Admin!$N$122:$N$130</definedName>
    <definedName name="TblKrvRes11">Admin!$O$122:$O$130</definedName>
    <definedName name="TblKrvRes12">Admin!$P$122:$P$130</definedName>
    <definedName name="TblKrvRes13">Admin!$Q$122:$Q$130</definedName>
    <definedName name="TblKrvRes14">Admin!$R$122:$R$130</definedName>
    <definedName name="TblKrvRes15">Admin!$S$122:$S$130</definedName>
    <definedName name="TblKrvRes16">Admin!$T$122:$T$130</definedName>
    <definedName name="TblKrvRes17">Admin!$U$122:$U$130</definedName>
    <definedName name="TblKrvRes18">Admin!$V$122:$V$130</definedName>
    <definedName name="TblKrvRes19">Admin!$W$122:$W$130</definedName>
    <definedName name="TblKrvRes2">Admin!$F$122:$F$130</definedName>
    <definedName name="TblKrvRes20">Admin!$X$122:$X$130</definedName>
    <definedName name="TblKrvRes3">Admin!$G$122:$G$130</definedName>
    <definedName name="TblKrvRes4">Admin!$H$122:$H$130</definedName>
    <definedName name="TblKrvRes5">Admin!$I$122:$I$130</definedName>
    <definedName name="TblKrvRes6">Admin!$J$122:$J$130</definedName>
    <definedName name="TblKrvRes7">Admin!$K$122:$K$130</definedName>
    <definedName name="TblKrvRes8">Admin!$L$122:$L$130</definedName>
    <definedName name="TblKrvRes9">Admin!$M$122:$M$130</definedName>
    <definedName name="TblLeverantörer">Admin!$C$60:$Q$105</definedName>
    <definedName name="TblProdukter">#REF!</definedName>
    <definedName name="TblRegion">#REF!</definedName>
    <definedName name="TblSkaKrav">Admin!#REF!</definedName>
    <definedName name="TblSkaKravFKU">Admin!$L$36:$L$47</definedName>
    <definedName name="TblSkaKravSF">Admin!$N$36:$N$45</definedName>
    <definedName name="TblTilldelningskriterier">Admin!#REF!</definedName>
    <definedName name="TblTilldelningsVara">Admin!$C$210:$C$282</definedName>
    <definedName name="TblTjänst">Admin!$P$3:$P$18</definedName>
    <definedName name="TblTjänster">#REF!</definedName>
    <definedName name="TblUtVrd">Admin!$D$42:$D$46</definedName>
    <definedName name="TblValdaVaraTjnst">Admin!$C$135:$C$200</definedName>
    <definedName name="TblVaraTjanstAlt">Admin!$P$36:$P$38</definedName>
    <definedName name="TidsåtgNrTjänst">Admin!$M$51:$M$55</definedName>
    <definedName name="TillDelVal">SysAdmin!$E$8</definedName>
    <definedName name="TillDelVal2">'1 Specifikation'!$AA$91</definedName>
    <definedName name="UKey">SysAdmin!$B$2</definedName>
    <definedName name="USRDelområde">'1 Specifikation'!$B$43</definedName>
    <definedName name="UtvarderingsVal">SysAdmin!$E$9</definedName>
    <definedName name="UtvarderingsVal2">'1 Specifikation'!$AA$52</definedName>
    <definedName name="ValBilaga">Admin!$F$47:$F$49</definedName>
    <definedName name="ValOpt">Admin!#REF!</definedName>
    <definedName name="ValVarTja">Admin!$D$3</definedName>
    <definedName name="VerNr">#REF!</definedName>
    <definedName name="Välj1">#REF!</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5" i="98" l="1"/>
  <c r="V44" i="98" l="1"/>
  <c r="X47" i="98"/>
  <c r="C137" i="86"/>
  <c r="C212" i="86" s="1"/>
  <c r="F137" i="86"/>
  <c r="C138" i="86"/>
  <c r="C213" i="86" s="1"/>
  <c r="F138" i="86"/>
  <c r="C139" i="86"/>
  <c r="C214" i="86" s="1"/>
  <c r="F139" i="86"/>
  <c r="C140" i="86"/>
  <c r="C215" i="86" s="1"/>
  <c r="F140" i="86"/>
  <c r="C141" i="86"/>
  <c r="C216" i="86" s="1"/>
  <c r="F141" i="86"/>
  <c r="C142" i="86"/>
  <c r="C217" i="86" s="1"/>
  <c r="F142" i="86"/>
  <c r="C143" i="86"/>
  <c r="C218" i="86" s="1"/>
  <c r="F143" i="86"/>
  <c r="C144" i="86"/>
  <c r="C219" i="86" s="1"/>
  <c r="F144" i="86"/>
  <c r="C145" i="86"/>
  <c r="C220" i="86" s="1"/>
  <c r="F145" i="86"/>
  <c r="C146" i="86"/>
  <c r="C221" i="86" s="1"/>
  <c r="F146" i="86"/>
  <c r="G146" i="86" s="1"/>
  <c r="C147" i="86"/>
  <c r="C222" i="86" s="1"/>
  <c r="F147" i="86"/>
  <c r="G147" i="86" s="1"/>
  <c r="C148" i="86"/>
  <c r="C223" i="86" s="1"/>
  <c r="F148" i="86"/>
  <c r="G148" i="86" s="1"/>
  <c r="L148" i="86" s="1"/>
  <c r="C149" i="86"/>
  <c r="C224" i="86" s="1"/>
  <c r="F149" i="86"/>
  <c r="G149" i="86" s="1"/>
  <c r="R149" i="86" s="1"/>
  <c r="C150" i="86"/>
  <c r="C225" i="86" s="1"/>
  <c r="F150" i="86"/>
  <c r="G150" i="86" s="1"/>
  <c r="C151" i="86"/>
  <c r="C226" i="86" s="1"/>
  <c r="F151" i="86"/>
  <c r="G151" i="86" s="1"/>
  <c r="C152" i="86"/>
  <c r="C227" i="86" s="1"/>
  <c r="F152" i="86"/>
  <c r="G152" i="86" s="1"/>
  <c r="C153" i="86"/>
  <c r="F153" i="86"/>
  <c r="G153" i="86" s="1"/>
  <c r="R153" i="86" s="1"/>
  <c r="C154" i="86"/>
  <c r="C229" i="86" s="1"/>
  <c r="F154" i="86"/>
  <c r="G154" i="86" s="1"/>
  <c r="C155" i="86"/>
  <c r="C230" i="86" s="1"/>
  <c r="F155" i="86"/>
  <c r="G155" i="86" s="1"/>
  <c r="C156" i="86"/>
  <c r="C231" i="86" s="1"/>
  <c r="F156" i="86"/>
  <c r="G156" i="86" s="1"/>
  <c r="C157" i="86"/>
  <c r="C232" i="86" s="1"/>
  <c r="F157" i="86"/>
  <c r="G157" i="86" s="1"/>
  <c r="R157" i="86" s="1"/>
  <c r="C158" i="86"/>
  <c r="C233" i="86" s="1"/>
  <c r="F158" i="86"/>
  <c r="G158" i="86" s="1"/>
  <c r="C159" i="86"/>
  <c r="C234" i="86" s="1"/>
  <c r="F159" i="86"/>
  <c r="G159" i="86" s="1"/>
  <c r="C160" i="86"/>
  <c r="C235" i="86" s="1"/>
  <c r="F160" i="86"/>
  <c r="G160" i="86" s="1"/>
  <c r="C161" i="86"/>
  <c r="C236" i="86" s="1"/>
  <c r="F161" i="86"/>
  <c r="C162" i="86"/>
  <c r="C237" i="86" s="1"/>
  <c r="F162" i="86"/>
  <c r="C163" i="86"/>
  <c r="C238" i="86" s="1"/>
  <c r="F163" i="86"/>
  <c r="C164" i="86"/>
  <c r="C239" i="86" s="1"/>
  <c r="F164" i="86"/>
  <c r="C165" i="86"/>
  <c r="C240" i="86" s="1"/>
  <c r="F165" i="86"/>
  <c r="C166" i="86"/>
  <c r="C241" i="86" s="1"/>
  <c r="F166" i="86"/>
  <c r="C167" i="86"/>
  <c r="C242" i="86" s="1"/>
  <c r="F167" i="86"/>
  <c r="C168" i="86"/>
  <c r="C243" i="86" s="1"/>
  <c r="F168" i="86"/>
  <c r="C169" i="86"/>
  <c r="C244" i="86" s="1"/>
  <c r="F169" i="86"/>
  <c r="C170" i="86"/>
  <c r="C245" i="86" s="1"/>
  <c r="F170" i="86"/>
  <c r="C171" i="86"/>
  <c r="C246" i="86" s="1"/>
  <c r="F171" i="86"/>
  <c r="C172" i="86"/>
  <c r="C247" i="86" s="1"/>
  <c r="F172" i="86"/>
  <c r="C173" i="86"/>
  <c r="C248" i="86" s="1"/>
  <c r="F173" i="86"/>
  <c r="C174" i="86"/>
  <c r="C249" i="86" s="1"/>
  <c r="F174" i="86"/>
  <c r="C175" i="86"/>
  <c r="C250" i="86" s="1"/>
  <c r="F175" i="86"/>
  <c r="C176" i="86"/>
  <c r="C251" i="86" s="1"/>
  <c r="F176" i="86"/>
  <c r="C177" i="86"/>
  <c r="C252" i="86" s="1"/>
  <c r="F177" i="86"/>
  <c r="C178" i="86"/>
  <c r="C253" i="86" s="1"/>
  <c r="F178" i="86"/>
  <c r="C179" i="86"/>
  <c r="C254" i="86" s="1"/>
  <c r="F179" i="86"/>
  <c r="C180" i="86"/>
  <c r="C255" i="86" s="1"/>
  <c r="F180" i="86"/>
  <c r="C181" i="86"/>
  <c r="C256" i="86" s="1"/>
  <c r="F181" i="86"/>
  <c r="C182" i="86"/>
  <c r="C257" i="86" s="1"/>
  <c r="F182" i="86"/>
  <c r="C183" i="86"/>
  <c r="C258" i="86" s="1"/>
  <c r="F183" i="86"/>
  <c r="C184" i="86"/>
  <c r="C259" i="86" s="1"/>
  <c r="F184" i="86"/>
  <c r="C185" i="86"/>
  <c r="C260" i="86" s="1"/>
  <c r="F185" i="86"/>
  <c r="C186" i="86"/>
  <c r="C261" i="86" s="1"/>
  <c r="F186" i="86"/>
  <c r="C187" i="86"/>
  <c r="C262" i="86" s="1"/>
  <c r="F187" i="86"/>
  <c r="C188" i="86"/>
  <c r="C263" i="86" s="1"/>
  <c r="F188" i="86"/>
  <c r="C189" i="86"/>
  <c r="C264" i="86" s="1"/>
  <c r="F189" i="86"/>
  <c r="C190" i="86"/>
  <c r="C265" i="86" s="1"/>
  <c r="F190" i="86"/>
  <c r="C191" i="86"/>
  <c r="C266" i="86" s="1"/>
  <c r="F191" i="86"/>
  <c r="C192" i="86"/>
  <c r="C267" i="86" s="1"/>
  <c r="F192" i="86"/>
  <c r="C193" i="86"/>
  <c r="C268" i="86" s="1"/>
  <c r="F193" i="86"/>
  <c r="C194" i="86"/>
  <c r="C269" i="86" s="1"/>
  <c r="F194" i="86"/>
  <c r="C195" i="86"/>
  <c r="C270" i="86" s="1"/>
  <c r="F195" i="86"/>
  <c r="C196" i="86"/>
  <c r="C271" i="86" s="1"/>
  <c r="F196" i="86"/>
  <c r="C197" i="86"/>
  <c r="C272" i="86" s="1"/>
  <c r="F197" i="86"/>
  <c r="C198" i="86"/>
  <c r="C273" i="86" s="1"/>
  <c r="F198" i="86"/>
  <c r="C199" i="86"/>
  <c r="C274" i="86" s="1"/>
  <c r="F199" i="86"/>
  <c r="C200" i="86"/>
  <c r="C275" i="86" s="1"/>
  <c r="F200" i="86"/>
  <c r="F212" i="86"/>
  <c r="F213" i="86"/>
  <c r="F214" i="86"/>
  <c r="F215" i="86"/>
  <c r="F216" i="86"/>
  <c r="F217" i="86"/>
  <c r="F218" i="86"/>
  <c r="F219" i="86"/>
  <c r="F220" i="86"/>
  <c r="F221" i="86"/>
  <c r="F222" i="86"/>
  <c r="F223" i="86"/>
  <c r="F224" i="86"/>
  <c r="F225" i="86"/>
  <c r="F226" i="86"/>
  <c r="F227" i="86"/>
  <c r="C228" i="86"/>
  <c r="F228" i="86"/>
  <c r="F229" i="86"/>
  <c r="F230" i="86"/>
  <c r="F231" i="86"/>
  <c r="F232" i="86"/>
  <c r="F233" i="86"/>
  <c r="F234" i="86"/>
  <c r="G234" i="86" s="1"/>
  <c r="F235" i="86"/>
  <c r="G235" i="86" s="1"/>
  <c r="F236" i="86"/>
  <c r="G236" i="86" s="1"/>
  <c r="O236" i="86" s="1"/>
  <c r="F237" i="86"/>
  <c r="G237" i="86" s="1"/>
  <c r="F238" i="86"/>
  <c r="G238" i="86" s="1"/>
  <c r="F239" i="86"/>
  <c r="G239" i="86" s="1"/>
  <c r="F240" i="86"/>
  <c r="G240" i="86" s="1"/>
  <c r="O240" i="86" s="1"/>
  <c r="F241" i="86"/>
  <c r="G241" i="86" s="1"/>
  <c r="O241" i="86" s="1"/>
  <c r="F242" i="86"/>
  <c r="G242" i="86" s="1"/>
  <c r="N242" i="86" s="1"/>
  <c r="F243" i="86"/>
  <c r="G243" i="86" s="1"/>
  <c r="M243" i="86" s="1"/>
  <c r="F244" i="86"/>
  <c r="G244" i="86" s="1"/>
  <c r="O244" i="86" s="1"/>
  <c r="F245" i="86"/>
  <c r="G245" i="86" s="1"/>
  <c r="O245" i="86" s="1"/>
  <c r="F246" i="86"/>
  <c r="G246" i="86" s="1"/>
  <c r="F247" i="86"/>
  <c r="G247" i="86" s="1"/>
  <c r="F248" i="86"/>
  <c r="G248" i="86" s="1"/>
  <c r="F249" i="86"/>
  <c r="F250" i="86"/>
  <c r="F251" i="86"/>
  <c r="F252" i="86"/>
  <c r="F253" i="86"/>
  <c r="F254" i="86"/>
  <c r="F255" i="86"/>
  <c r="F256" i="86"/>
  <c r="F257" i="86"/>
  <c r="F258" i="86"/>
  <c r="F259" i="86"/>
  <c r="F260" i="86"/>
  <c r="F261" i="86"/>
  <c r="F262" i="86"/>
  <c r="F263" i="86"/>
  <c r="F264" i="86"/>
  <c r="F265" i="86"/>
  <c r="F266" i="86"/>
  <c r="F267" i="86"/>
  <c r="F268" i="86"/>
  <c r="F269" i="86"/>
  <c r="F270" i="86"/>
  <c r="F271" i="86"/>
  <c r="F272" i="86"/>
  <c r="F273" i="86"/>
  <c r="F274" i="86"/>
  <c r="F275" i="86"/>
  <c r="M239" i="86" l="1"/>
  <c r="I239" i="86"/>
  <c r="J238" i="86"/>
  <c r="N238" i="86"/>
  <c r="K241" i="86"/>
  <c r="I236" i="86"/>
  <c r="I240" i="86"/>
  <c r="I244" i="86"/>
  <c r="L236" i="86"/>
  <c r="L240" i="86"/>
  <c r="L244" i="86"/>
  <c r="M240" i="86"/>
  <c r="M244" i="86"/>
  <c r="M236" i="86"/>
  <c r="H236" i="86"/>
  <c r="H240" i="86"/>
  <c r="H244" i="86"/>
  <c r="S152" i="86"/>
  <c r="Q152" i="86"/>
  <c r="I152" i="86"/>
  <c r="P152" i="86"/>
  <c r="H152" i="86"/>
  <c r="M152" i="86"/>
  <c r="M234" i="86"/>
  <c r="I234" i="86"/>
  <c r="L234" i="86"/>
  <c r="H234" i="86"/>
  <c r="O234" i="86"/>
  <c r="K234" i="86"/>
  <c r="L235" i="86"/>
  <c r="H235" i="86"/>
  <c r="O235" i="86"/>
  <c r="K235" i="86"/>
  <c r="N235" i="86"/>
  <c r="J235" i="86"/>
  <c r="N237" i="86"/>
  <c r="J237" i="86"/>
  <c r="L237" i="86"/>
  <c r="H237" i="86"/>
  <c r="M237" i="86"/>
  <c r="I237" i="86"/>
  <c r="L152" i="86"/>
  <c r="S156" i="86"/>
  <c r="Q156" i="86"/>
  <c r="I156" i="86"/>
  <c r="P156" i="86"/>
  <c r="H156" i="86"/>
  <c r="M156" i="86"/>
  <c r="J234" i="86"/>
  <c r="I235" i="86"/>
  <c r="K237" i="86"/>
  <c r="M246" i="86"/>
  <c r="I246" i="86"/>
  <c r="L246" i="86"/>
  <c r="H246" i="86"/>
  <c r="O246" i="86"/>
  <c r="K246" i="86"/>
  <c r="L247" i="86"/>
  <c r="H247" i="86"/>
  <c r="O247" i="86"/>
  <c r="K247" i="86"/>
  <c r="N247" i="86"/>
  <c r="J247" i="86"/>
  <c r="O248" i="86"/>
  <c r="K248" i="86"/>
  <c r="N248" i="86"/>
  <c r="J248" i="86"/>
  <c r="M248" i="86"/>
  <c r="I248" i="86"/>
  <c r="L156" i="86"/>
  <c r="N234" i="86"/>
  <c r="M235" i="86"/>
  <c r="O237" i="86"/>
  <c r="M242" i="86"/>
  <c r="I242" i="86"/>
  <c r="L242" i="86"/>
  <c r="H242" i="86"/>
  <c r="O242" i="86"/>
  <c r="K242" i="86"/>
  <c r="L243" i="86"/>
  <c r="H243" i="86"/>
  <c r="N243" i="86"/>
  <c r="J243" i="86"/>
  <c r="O243" i="86"/>
  <c r="K243" i="86"/>
  <c r="N245" i="86"/>
  <c r="J245" i="86"/>
  <c r="M245" i="86"/>
  <c r="I245" i="86"/>
  <c r="L245" i="86"/>
  <c r="H245" i="86"/>
  <c r="J246" i="86"/>
  <c r="I247" i="86"/>
  <c r="H248" i="86"/>
  <c r="S148" i="86"/>
  <c r="Q148" i="86"/>
  <c r="I148" i="86"/>
  <c r="P148" i="86"/>
  <c r="H148" i="86"/>
  <c r="M148" i="86"/>
  <c r="M238" i="86"/>
  <c r="I238" i="86"/>
  <c r="O238" i="86"/>
  <c r="K238" i="86"/>
  <c r="L238" i="86"/>
  <c r="H238" i="86"/>
  <c r="L239" i="86"/>
  <c r="H239" i="86"/>
  <c r="N239" i="86"/>
  <c r="J239" i="86"/>
  <c r="O239" i="86"/>
  <c r="K239" i="86"/>
  <c r="N241" i="86"/>
  <c r="J241" i="86"/>
  <c r="M241" i="86"/>
  <c r="I241" i="86"/>
  <c r="L241" i="86"/>
  <c r="H241" i="86"/>
  <c r="J242" i="86"/>
  <c r="I243" i="86"/>
  <c r="K245" i="86"/>
  <c r="N246" i="86"/>
  <c r="M247" i="86"/>
  <c r="L248" i="86"/>
  <c r="J236" i="86"/>
  <c r="N236" i="86"/>
  <c r="J240" i="86"/>
  <c r="N240" i="86"/>
  <c r="J244" i="86"/>
  <c r="N244" i="86"/>
  <c r="K236" i="86"/>
  <c r="K240" i="86"/>
  <c r="K244" i="86"/>
  <c r="P147" i="86"/>
  <c r="L147" i="86"/>
  <c r="H147" i="86"/>
  <c r="R147" i="86"/>
  <c r="N147" i="86"/>
  <c r="J147" i="86"/>
  <c r="Q147" i="86"/>
  <c r="M147" i="86"/>
  <c r="I147" i="86"/>
  <c r="S147" i="86"/>
  <c r="O147" i="86"/>
  <c r="K147" i="86"/>
  <c r="P151" i="86"/>
  <c r="L151" i="86"/>
  <c r="H151" i="86"/>
  <c r="S151" i="86"/>
  <c r="O151" i="86"/>
  <c r="K151" i="86"/>
  <c r="J151" i="86"/>
  <c r="R151" i="86"/>
  <c r="N151" i="86"/>
  <c r="Q151" i="86"/>
  <c r="M151" i="86"/>
  <c r="I151" i="86"/>
  <c r="P155" i="86"/>
  <c r="L155" i="86"/>
  <c r="H155" i="86"/>
  <c r="S155" i="86"/>
  <c r="O155" i="86"/>
  <c r="K155" i="86"/>
  <c r="Q155" i="86"/>
  <c r="M155" i="86"/>
  <c r="I155" i="86"/>
  <c r="R155" i="86"/>
  <c r="N155" i="86"/>
  <c r="J155" i="86"/>
  <c r="P159" i="86"/>
  <c r="L159" i="86"/>
  <c r="H159" i="86"/>
  <c r="Q159" i="86"/>
  <c r="M159" i="86"/>
  <c r="I159" i="86"/>
  <c r="S159" i="86"/>
  <c r="O159" i="86"/>
  <c r="K159" i="86"/>
  <c r="R159" i="86"/>
  <c r="N159" i="86"/>
  <c r="J159" i="86"/>
  <c r="Q146" i="86"/>
  <c r="M146" i="86"/>
  <c r="I146" i="86"/>
  <c r="K146" i="86"/>
  <c r="R146" i="86"/>
  <c r="N146" i="86"/>
  <c r="J146" i="86"/>
  <c r="P146" i="86"/>
  <c r="L146" i="86"/>
  <c r="H146" i="86"/>
  <c r="S146" i="86"/>
  <c r="O146" i="86"/>
  <c r="Q150" i="86"/>
  <c r="M150" i="86"/>
  <c r="I150" i="86"/>
  <c r="P150" i="86"/>
  <c r="L150" i="86"/>
  <c r="H150" i="86"/>
  <c r="O150" i="86"/>
  <c r="S150" i="86"/>
  <c r="K150" i="86"/>
  <c r="R150" i="86"/>
  <c r="N150" i="86"/>
  <c r="J150" i="86"/>
  <c r="Q154" i="86"/>
  <c r="M154" i="86"/>
  <c r="I154" i="86"/>
  <c r="P154" i="86"/>
  <c r="L154" i="86"/>
  <c r="H154" i="86"/>
  <c r="R154" i="86"/>
  <c r="N154" i="86"/>
  <c r="J154" i="86"/>
  <c r="S154" i="86"/>
  <c r="O154" i="86"/>
  <c r="K154" i="86"/>
  <c r="Q158" i="86"/>
  <c r="M158" i="86"/>
  <c r="I158" i="86"/>
  <c r="R158" i="86"/>
  <c r="N158" i="86"/>
  <c r="J158" i="86"/>
  <c r="P158" i="86"/>
  <c r="L158" i="86"/>
  <c r="H158" i="86"/>
  <c r="S158" i="86"/>
  <c r="O158" i="86"/>
  <c r="K158" i="86"/>
  <c r="S160" i="86"/>
  <c r="O160" i="86"/>
  <c r="K160" i="86"/>
  <c r="L160" i="86"/>
  <c r="R160" i="86"/>
  <c r="N160" i="86"/>
  <c r="J160" i="86"/>
  <c r="Q160" i="86"/>
  <c r="M160" i="86"/>
  <c r="I160" i="86"/>
  <c r="P160" i="86"/>
  <c r="H160" i="86"/>
  <c r="K149" i="86"/>
  <c r="O149" i="86"/>
  <c r="S149" i="86"/>
  <c r="H153" i="86"/>
  <c r="L153" i="86"/>
  <c r="P153" i="86"/>
  <c r="H157" i="86"/>
  <c r="L157" i="86"/>
  <c r="P157" i="86"/>
  <c r="K153" i="86"/>
  <c r="O153" i="86"/>
  <c r="S153" i="86"/>
  <c r="H149" i="86"/>
  <c r="P149" i="86"/>
  <c r="J148" i="86"/>
  <c r="N148" i="86"/>
  <c r="R148" i="86"/>
  <c r="I149" i="86"/>
  <c r="M149" i="86"/>
  <c r="Q149" i="86"/>
  <c r="J152" i="86"/>
  <c r="N152" i="86"/>
  <c r="R152" i="86"/>
  <c r="I153" i="86"/>
  <c r="M153" i="86"/>
  <c r="Q153" i="86"/>
  <c r="J156" i="86"/>
  <c r="N156" i="86"/>
  <c r="R156" i="86"/>
  <c r="I157" i="86"/>
  <c r="M157" i="86"/>
  <c r="Q157" i="86"/>
  <c r="K157" i="86"/>
  <c r="O157" i="86"/>
  <c r="S157" i="86"/>
  <c r="L149" i="86"/>
  <c r="K148" i="86"/>
  <c r="O148" i="86"/>
  <c r="J149" i="86"/>
  <c r="N149" i="86"/>
  <c r="K152" i="86"/>
  <c r="O152" i="86"/>
  <c r="J153" i="86"/>
  <c r="N153" i="86"/>
  <c r="K156" i="86"/>
  <c r="O156" i="86"/>
  <c r="J157" i="86"/>
  <c r="N157" i="86"/>
  <c r="D2" i="86" l="1"/>
  <c r="P2" i="86"/>
  <c r="AH60" i="86" l="1"/>
  <c r="G249" i="86" l="1"/>
  <c r="N249" i="86" s="1"/>
  <c r="G250" i="86"/>
  <c r="G251" i="86"/>
  <c r="G254" i="86"/>
  <c r="G255" i="86"/>
  <c r="K255" i="86" s="1"/>
  <c r="G257" i="86"/>
  <c r="G258" i="86"/>
  <c r="G262" i="86"/>
  <c r="G264" i="86"/>
  <c r="N264" i="86" s="1"/>
  <c r="G265" i="86"/>
  <c r="G266" i="86"/>
  <c r="G173" i="86"/>
  <c r="G174" i="86"/>
  <c r="G175" i="86"/>
  <c r="G176" i="86"/>
  <c r="R176" i="86" s="1"/>
  <c r="G177" i="86"/>
  <c r="G178" i="86"/>
  <c r="G179" i="86"/>
  <c r="G180" i="86"/>
  <c r="O180" i="86" s="1"/>
  <c r="G182" i="86"/>
  <c r="G183" i="86"/>
  <c r="G184" i="86"/>
  <c r="G185" i="86"/>
  <c r="G186" i="86"/>
  <c r="G188" i="86"/>
  <c r="O188" i="86" s="1"/>
  <c r="G189" i="86"/>
  <c r="N189" i="86" s="1"/>
  <c r="G190" i="86"/>
  <c r="G191" i="86"/>
  <c r="G192" i="86"/>
  <c r="G187" i="86"/>
  <c r="O187" i="86" s="1"/>
  <c r="G181" i="86"/>
  <c r="N181" i="86" s="1"/>
  <c r="G267" i="86"/>
  <c r="G263" i="86"/>
  <c r="G261" i="86"/>
  <c r="G260" i="86"/>
  <c r="G259" i="86"/>
  <c r="G256" i="86"/>
  <c r="N256" i="86" s="1"/>
  <c r="G253" i="86"/>
  <c r="G252" i="86"/>
  <c r="G233" i="86"/>
  <c r="O179" i="86" l="1"/>
  <c r="I179" i="86"/>
  <c r="Q179" i="86"/>
  <c r="Q187" i="86"/>
  <c r="K176" i="86"/>
  <c r="S176" i="86"/>
  <c r="M249" i="86"/>
  <c r="R175" i="86"/>
  <c r="M175" i="86"/>
  <c r="L175" i="86"/>
  <c r="K175" i="86"/>
  <c r="H175" i="86"/>
  <c r="P175" i="86"/>
  <c r="S175" i="86"/>
  <c r="S191" i="86"/>
  <c r="M191" i="86"/>
  <c r="L191" i="86"/>
  <c r="S183" i="86"/>
  <c r="M183" i="86"/>
  <c r="L183" i="86"/>
  <c r="H180" i="86"/>
  <c r="H188" i="86"/>
  <c r="P180" i="86"/>
  <c r="P188" i="86"/>
  <c r="L176" i="86"/>
  <c r="H179" i="86"/>
  <c r="H187" i="86"/>
  <c r="I187" i="86"/>
  <c r="P179" i="86"/>
  <c r="P187" i="86"/>
  <c r="Q186" i="86"/>
  <c r="I186" i="86"/>
  <c r="P186" i="86"/>
  <c r="H186" i="86"/>
  <c r="O186" i="86"/>
  <c r="R186" i="86"/>
  <c r="N186" i="86"/>
  <c r="M186" i="86"/>
  <c r="L186" i="86"/>
  <c r="S186" i="86"/>
  <c r="K186" i="86"/>
  <c r="J186" i="86"/>
  <c r="R177" i="86"/>
  <c r="J177" i="86"/>
  <c r="Q177" i="86"/>
  <c r="I177" i="86"/>
  <c r="P177" i="86"/>
  <c r="H177" i="86"/>
  <c r="O177" i="86"/>
  <c r="N177" i="86"/>
  <c r="K177" i="86"/>
  <c r="M177" i="86"/>
  <c r="S177" i="86"/>
  <c r="L177" i="86"/>
  <c r="I257" i="86"/>
  <c r="M257" i="86"/>
  <c r="H257" i="86"/>
  <c r="M174" i="86"/>
  <c r="L174" i="86"/>
  <c r="S174" i="86"/>
  <c r="K174" i="86"/>
  <c r="R174" i="86"/>
  <c r="J174" i="86"/>
  <c r="Q174" i="86"/>
  <c r="I174" i="86"/>
  <c r="N174" i="86"/>
  <c r="P174" i="86"/>
  <c r="H174" i="86"/>
  <c r="O174" i="86"/>
  <c r="S184" i="86"/>
  <c r="K184" i="86"/>
  <c r="R184" i="86"/>
  <c r="J184" i="86"/>
  <c r="Q184" i="86"/>
  <c r="I184" i="86"/>
  <c r="P184" i="86"/>
  <c r="H184" i="86"/>
  <c r="O184" i="86"/>
  <c r="L184" i="86"/>
  <c r="N184" i="86"/>
  <c r="M184" i="86"/>
  <c r="N173" i="86"/>
  <c r="M173" i="86"/>
  <c r="L173" i="86"/>
  <c r="O173" i="86"/>
  <c r="S173" i="86"/>
  <c r="K173" i="86"/>
  <c r="R173" i="86"/>
  <c r="J173" i="86"/>
  <c r="Q173" i="86"/>
  <c r="I173" i="86"/>
  <c r="P173" i="86"/>
  <c r="H173" i="86"/>
  <c r="M190" i="86"/>
  <c r="L190" i="86"/>
  <c r="S190" i="86"/>
  <c r="K190" i="86"/>
  <c r="R190" i="86"/>
  <c r="J190" i="86"/>
  <c r="N190" i="86"/>
  <c r="Q190" i="86"/>
  <c r="I190" i="86"/>
  <c r="P190" i="86"/>
  <c r="H190" i="86"/>
  <c r="O190" i="86"/>
  <c r="Q178" i="86"/>
  <c r="I178" i="86"/>
  <c r="P178" i="86"/>
  <c r="H178" i="86"/>
  <c r="O178" i="86"/>
  <c r="N178" i="86"/>
  <c r="M178" i="86"/>
  <c r="J178" i="86"/>
  <c r="L178" i="86"/>
  <c r="R178" i="86"/>
  <c r="S178" i="86"/>
  <c r="K178" i="86"/>
  <c r="M182" i="86"/>
  <c r="L182" i="86"/>
  <c r="S182" i="86"/>
  <c r="K182" i="86"/>
  <c r="R182" i="86"/>
  <c r="J182" i="86"/>
  <c r="Q182" i="86"/>
  <c r="I182" i="86"/>
  <c r="N182" i="86"/>
  <c r="P182" i="86"/>
  <c r="H182" i="86"/>
  <c r="O182" i="86"/>
  <c r="O250" i="86"/>
  <c r="M250" i="86"/>
  <c r="L250" i="86"/>
  <c r="K250" i="86"/>
  <c r="J250" i="86"/>
  <c r="I250" i="86"/>
  <c r="H250" i="86"/>
  <c r="S192" i="86"/>
  <c r="K192" i="86"/>
  <c r="R192" i="86"/>
  <c r="J192" i="86"/>
  <c r="Q192" i="86"/>
  <c r="I192" i="86"/>
  <c r="P192" i="86"/>
  <c r="H192" i="86"/>
  <c r="O192" i="86"/>
  <c r="N192" i="86"/>
  <c r="M192" i="86"/>
  <c r="L192" i="86"/>
  <c r="R185" i="86"/>
  <c r="J185" i="86"/>
  <c r="Q185" i="86"/>
  <c r="I185" i="86"/>
  <c r="P185" i="86"/>
  <c r="H185" i="86"/>
  <c r="O185" i="86"/>
  <c r="N185" i="86"/>
  <c r="S185" i="86"/>
  <c r="M185" i="86"/>
  <c r="L185" i="86"/>
  <c r="K185" i="86"/>
  <c r="O189" i="86"/>
  <c r="M256" i="86"/>
  <c r="N175" i="86"/>
  <c r="M176" i="86"/>
  <c r="J179" i="86"/>
  <c r="R179" i="86"/>
  <c r="I180" i="86"/>
  <c r="Q180" i="86"/>
  <c r="H181" i="86"/>
  <c r="P181" i="86"/>
  <c r="N183" i="86"/>
  <c r="J187" i="86"/>
  <c r="R187" i="86"/>
  <c r="I188" i="86"/>
  <c r="Q188" i="86"/>
  <c r="H189" i="86"/>
  <c r="P189" i="86"/>
  <c r="N191" i="86"/>
  <c r="L256" i="86"/>
  <c r="O181" i="86"/>
  <c r="O175" i="86"/>
  <c r="N176" i="86"/>
  <c r="K179" i="86"/>
  <c r="S179" i="86"/>
  <c r="J180" i="86"/>
  <c r="R180" i="86"/>
  <c r="I181" i="86"/>
  <c r="Q181" i="86"/>
  <c r="O183" i="86"/>
  <c r="K187" i="86"/>
  <c r="S187" i="86"/>
  <c r="J188" i="86"/>
  <c r="R188" i="86"/>
  <c r="I189" i="86"/>
  <c r="Q189" i="86"/>
  <c r="O191" i="86"/>
  <c r="O176" i="86"/>
  <c r="L179" i="86"/>
  <c r="K180" i="86"/>
  <c r="S180" i="86"/>
  <c r="J181" i="86"/>
  <c r="R181" i="86"/>
  <c r="H183" i="86"/>
  <c r="P183" i="86"/>
  <c r="L187" i="86"/>
  <c r="K188" i="86"/>
  <c r="S188" i="86"/>
  <c r="J189" i="86"/>
  <c r="R189" i="86"/>
  <c r="H191" i="86"/>
  <c r="P191" i="86"/>
  <c r="I175" i="86"/>
  <c r="Q175" i="86"/>
  <c r="H176" i="86"/>
  <c r="P176" i="86"/>
  <c r="M179" i="86"/>
  <c r="L180" i="86"/>
  <c r="K181" i="86"/>
  <c r="S181" i="86"/>
  <c r="I183" i="86"/>
  <c r="Q183" i="86"/>
  <c r="M187" i="86"/>
  <c r="L188" i="86"/>
  <c r="K189" i="86"/>
  <c r="S189" i="86"/>
  <c r="I191" i="86"/>
  <c r="Q191" i="86"/>
  <c r="J175" i="86"/>
  <c r="I176" i="86"/>
  <c r="Q176" i="86"/>
  <c r="N179" i="86"/>
  <c r="M180" i="86"/>
  <c r="L181" i="86"/>
  <c r="J183" i="86"/>
  <c r="R183" i="86"/>
  <c r="N187" i="86"/>
  <c r="M188" i="86"/>
  <c r="L189" i="86"/>
  <c r="J191" i="86"/>
  <c r="R191" i="86"/>
  <c r="J176" i="86"/>
  <c r="N180" i="86"/>
  <c r="M181" i="86"/>
  <c r="K183" i="86"/>
  <c r="N188" i="86"/>
  <c r="M189" i="86"/>
  <c r="K191" i="86"/>
  <c r="J256" i="86"/>
  <c r="H254" i="86"/>
  <c r="M254" i="86"/>
  <c r="L254" i="86"/>
  <c r="K254" i="86"/>
  <c r="J254" i="86"/>
  <c r="I254" i="86"/>
  <c r="O254" i="86"/>
  <c r="N254" i="86"/>
  <c r="K263" i="86"/>
  <c r="J263" i="86"/>
  <c r="I263" i="86"/>
  <c r="H263" i="86"/>
  <c r="O263" i="86"/>
  <c r="N263" i="86"/>
  <c r="M263" i="86"/>
  <c r="L263" i="86"/>
  <c r="L258" i="86"/>
  <c r="K258" i="86"/>
  <c r="J258" i="86"/>
  <c r="I258" i="86"/>
  <c r="H258" i="86"/>
  <c r="O258" i="86"/>
  <c r="N258" i="86"/>
  <c r="M258" i="86"/>
  <c r="K233" i="86"/>
  <c r="I233" i="86"/>
  <c r="J233" i="86"/>
  <c r="H233" i="86"/>
  <c r="O233" i="86"/>
  <c r="N233" i="86"/>
  <c r="M233" i="86"/>
  <c r="L233" i="86"/>
  <c r="O259" i="86"/>
  <c r="M259" i="86"/>
  <c r="L259" i="86"/>
  <c r="K259" i="86"/>
  <c r="J259" i="86"/>
  <c r="I259" i="86"/>
  <c r="H259" i="86"/>
  <c r="N259" i="86"/>
  <c r="L266" i="86"/>
  <c r="K266" i="86"/>
  <c r="J266" i="86"/>
  <c r="I266" i="86"/>
  <c r="H266" i="86"/>
  <c r="O266" i="86"/>
  <c r="N266" i="86"/>
  <c r="M266" i="86"/>
  <c r="J252" i="86"/>
  <c r="O252" i="86"/>
  <c r="M252" i="86"/>
  <c r="N252" i="86"/>
  <c r="L252" i="86"/>
  <c r="K252" i="86"/>
  <c r="I252" i="86"/>
  <c r="H252" i="86"/>
  <c r="J260" i="86"/>
  <c r="I260" i="86"/>
  <c r="H260" i="86"/>
  <c r="O260" i="86"/>
  <c r="N260" i="86"/>
  <c r="M260" i="86"/>
  <c r="L260" i="86"/>
  <c r="K260" i="86"/>
  <c r="H262" i="86"/>
  <c r="O262" i="86"/>
  <c r="N262" i="86"/>
  <c r="M262" i="86"/>
  <c r="L262" i="86"/>
  <c r="K262" i="86"/>
  <c r="J262" i="86"/>
  <c r="I262" i="86"/>
  <c r="O267" i="86"/>
  <c r="N267" i="86"/>
  <c r="M267" i="86"/>
  <c r="L267" i="86"/>
  <c r="K267" i="86"/>
  <c r="J267" i="86"/>
  <c r="I267" i="86"/>
  <c r="H267" i="86"/>
  <c r="O251" i="86"/>
  <c r="L251" i="86"/>
  <c r="K251" i="86"/>
  <c r="J251" i="86"/>
  <c r="I251" i="86"/>
  <c r="H251" i="86"/>
  <c r="N251" i="86"/>
  <c r="M251" i="86"/>
  <c r="M253" i="86"/>
  <c r="J253" i="86"/>
  <c r="H253" i="86"/>
  <c r="O253" i="86"/>
  <c r="N253" i="86"/>
  <c r="K253" i="86"/>
  <c r="I253" i="86"/>
  <c r="L253" i="86"/>
  <c r="M261" i="86"/>
  <c r="L261" i="86"/>
  <c r="K261" i="86"/>
  <c r="J261" i="86"/>
  <c r="I261" i="86"/>
  <c r="H261" i="86"/>
  <c r="O261" i="86"/>
  <c r="N261" i="86"/>
  <c r="I265" i="86"/>
  <c r="H265" i="86"/>
  <c r="O265" i="86"/>
  <c r="N265" i="86"/>
  <c r="M265" i="86"/>
  <c r="L265" i="86"/>
  <c r="K265" i="86"/>
  <c r="J265" i="86"/>
  <c r="L255" i="86"/>
  <c r="O256" i="86"/>
  <c r="J257" i="86"/>
  <c r="O264" i="86"/>
  <c r="O249" i="86"/>
  <c r="I255" i="86"/>
  <c r="H249" i="86"/>
  <c r="I249" i="86"/>
  <c r="J249" i="86"/>
  <c r="K249" i="86"/>
  <c r="N250" i="86"/>
  <c r="M255" i="86"/>
  <c r="H256" i="86"/>
  <c r="K257" i="86"/>
  <c r="H264" i="86"/>
  <c r="L249" i="86"/>
  <c r="N255" i="86"/>
  <c r="I256" i="86"/>
  <c r="L257" i="86"/>
  <c r="I264" i="86"/>
  <c r="J264" i="86"/>
  <c r="O255" i="86"/>
  <c r="H255" i="86"/>
  <c r="K256" i="86"/>
  <c r="N257" i="86"/>
  <c r="K264" i="86"/>
  <c r="O257" i="86"/>
  <c r="L264" i="86"/>
  <c r="M264" i="86"/>
  <c r="J255" i="86"/>
  <c r="G224" i="86"/>
  <c r="G225" i="86"/>
  <c r="O225" i="86" s="1"/>
  <c r="G226" i="86"/>
  <c r="G227" i="86"/>
  <c r="G228" i="86"/>
  <c r="G229" i="86"/>
  <c r="G230" i="86"/>
  <c r="N230" i="86" s="1"/>
  <c r="G231" i="86"/>
  <c r="G232" i="86"/>
  <c r="G268" i="86"/>
  <c r="G170" i="86"/>
  <c r="G169" i="86"/>
  <c r="G168" i="86"/>
  <c r="G167" i="86"/>
  <c r="N167" i="86" s="1"/>
  <c r="G166" i="86"/>
  <c r="O166" i="86" s="1"/>
  <c r="G165" i="86"/>
  <c r="G164" i="86"/>
  <c r="G163" i="86"/>
  <c r="G162" i="86"/>
  <c r="G161" i="86"/>
  <c r="O162" i="86" l="1"/>
  <c r="P162" i="86"/>
  <c r="L162" i="86"/>
  <c r="K162" i="86"/>
  <c r="J162" i="86"/>
  <c r="I162" i="86"/>
  <c r="K224" i="86"/>
  <c r="M224" i="86"/>
  <c r="L224" i="86"/>
  <c r="I224" i="86"/>
  <c r="H225" i="86"/>
  <c r="M227" i="86"/>
  <c r="L227" i="86"/>
  <c r="K227" i="86"/>
  <c r="J227" i="86"/>
  <c r="I227" i="86"/>
  <c r="H227" i="86"/>
  <c r="N227" i="86"/>
  <c r="O227" i="86"/>
  <c r="H228" i="86"/>
  <c r="O228" i="86"/>
  <c r="N228" i="86"/>
  <c r="M228" i="86"/>
  <c r="L228" i="86"/>
  <c r="I228" i="86"/>
  <c r="K228" i="86"/>
  <c r="J228" i="86"/>
  <c r="K229" i="86"/>
  <c r="J229" i="86"/>
  <c r="I229" i="86"/>
  <c r="H229" i="86"/>
  <c r="O229" i="86"/>
  <c r="N229" i="86"/>
  <c r="M229" i="86"/>
  <c r="L229" i="86"/>
  <c r="O161" i="86"/>
  <c r="I161" i="86"/>
  <c r="R161" i="86"/>
  <c r="H161" i="86"/>
  <c r="Q161" i="86"/>
  <c r="S161" i="86"/>
  <c r="P161" i="86"/>
  <c r="M161" i="86"/>
  <c r="L161" i="86"/>
  <c r="J161" i="86"/>
  <c r="K161" i="86"/>
  <c r="S169" i="86"/>
  <c r="M169" i="86"/>
  <c r="L169" i="86"/>
  <c r="O165" i="86"/>
  <c r="Q165" i="86"/>
  <c r="P165" i="86"/>
  <c r="I165" i="86"/>
  <c r="H165" i="86"/>
  <c r="P164" i="86"/>
  <c r="R164" i="86"/>
  <c r="Q164" i="86"/>
  <c r="J164" i="86"/>
  <c r="I164" i="86"/>
  <c r="H164" i="86"/>
  <c r="P163" i="86"/>
  <c r="I163" i="86"/>
  <c r="S163" i="86"/>
  <c r="R163" i="86"/>
  <c r="H163" i="86"/>
  <c r="Q163" i="86"/>
  <c r="K163" i="86"/>
  <c r="J163" i="86"/>
  <c r="I231" i="86"/>
  <c r="H231" i="86"/>
  <c r="O231" i="86"/>
  <c r="N231" i="86"/>
  <c r="M231" i="86"/>
  <c r="L231" i="86"/>
  <c r="K231" i="86"/>
  <c r="J231" i="86"/>
  <c r="L232" i="86"/>
  <c r="K232" i="86"/>
  <c r="J232" i="86"/>
  <c r="I232" i="86"/>
  <c r="H232" i="86"/>
  <c r="O232" i="86"/>
  <c r="N232" i="86"/>
  <c r="M232" i="86"/>
  <c r="J226" i="86"/>
  <c r="I226" i="86"/>
  <c r="H226" i="86"/>
  <c r="O226" i="86"/>
  <c r="N226" i="86"/>
  <c r="M226" i="86"/>
  <c r="K226" i="86"/>
  <c r="L226" i="86"/>
  <c r="O268" i="86"/>
  <c r="N268" i="86"/>
  <c r="M268" i="86"/>
  <c r="L268" i="86"/>
  <c r="K268" i="86"/>
  <c r="J268" i="86"/>
  <c r="I268" i="86"/>
  <c r="H268" i="86"/>
  <c r="O230" i="86"/>
  <c r="Q162" i="86"/>
  <c r="P166" i="86"/>
  <c r="N224" i="86"/>
  <c r="I225" i="86"/>
  <c r="H230" i="86"/>
  <c r="R162" i="86"/>
  <c r="O224" i="86"/>
  <c r="J225" i="86"/>
  <c r="I230" i="86"/>
  <c r="H162" i="86"/>
  <c r="S162" i="86"/>
  <c r="H224" i="86"/>
  <c r="K225" i="86"/>
  <c r="J230" i="86"/>
  <c r="H166" i="86"/>
  <c r="L225" i="86"/>
  <c r="K230" i="86"/>
  <c r="J224" i="86"/>
  <c r="M225" i="86"/>
  <c r="L230" i="86"/>
  <c r="N225" i="86"/>
  <c r="M230" i="86"/>
  <c r="M168" i="86"/>
  <c r="L168" i="86"/>
  <c r="S168" i="86"/>
  <c r="K168" i="86"/>
  <c r="R168" i="86"/>
  <c r="J168" i="86"/>
  <c r="Q168" i="86"/>
  <c r="I168" i="86"/>
  <c r="P168" i="86"/>
  <c r="H168" i="86"/>
  <c r="N168" i="86"/>
  <c r="O168" i="86"/>
  <c r="S170" i="86"/>
  <c r="K170" i="86"/>
  <c r="R170" i="86"/>
  <c r="J170" i="86"/>
  <c r="Q170" i="86"/>
  <c r="I170" i="86"/>
  <c r="P170" i="86"/>
  <c r="H170" i="86"/>
  <c r="O170" i="86"/>
  <c r="N170" i="86"/>
  <c r="M170" i="86"/>
  <c r="L170" i="86"/>
  <c r="N161" i="86"/>
  <c r="M162" i="86"/>
  <c r="L163" i="86"/>
  <c r="K164" i="86"/>
  <c r="S164" i="86"/>
  <c r="J165" i="86"/>
  <c r="R165" i="86"/>
  <c r="I166" i="86"/>
  <c r="Q166" i="86"/>
  <c r="H167" i="86"/>
  <c r="P167" i="86"/>
  <c r="N169" i="86"/>
  <c r="O167" i="86"/>
  <c r="N162" i="86"/>
  <c r="M163" i="86"/>
  <c r="L164" i="86"/>
  <c r="K165" i="86"/>
  <c r="S165" i="86"/>
  <c r="J166" i="86"/>
  <c r="R166" i="86"/>
  <c r="I167" i="86"/>
  <c r="Q167" i="86"/>
  <c r="O169" i="86"/>
  <c r="N163" i="86"/>
  <c r="M164" i="86"/>
  <c r="L165" i="86"/>
  <c r="K166" i="86"/>
  <c r="S166" i="86"/>
  <c r="J167" i="86"/>
  <c r="R167" i="86"/>
  <c r="H169" i="86"/>
  <c r="P169" i="86"/>
  <c r="O163" i="86"/>
  <c r="N164" i="86"/>
  <c r="M165" i="86"/>
  <c r="L166" i="86"/>
  <c r="K167" i="86"/>
  <c r="S167" i="86"/>
  <c r="I169" i="86"/>
  <c r="Q169" i="86"/>
  <c r="O164" i="86"/>
  <c r="N165" i="86"/>
  <c r="M166" i="86"/>
  <c r="L167" i="86"/>
  <c r="J169" i="86"/>
  <c r="R169" i="86"/>
  <c r="N166" i="86"/>
  <c r="M167" i="86"/>
  <c r="K169" i="86"/>
  <c r="G213" i="86" l="1"/>
  <c r="G214" i="86"/>
  <c r="G217" i="86"/>
  <c r="G219" i="86"/>
  <c r="G220" i="86"/>
  <c r="G221" i="86"/>
  <c r="G222" i="86"/>
  <c r="G223" i="86"/>
  <c r="G270" i="86"/>
  <c r="G272" i="86"/>
  <c r="G273" i="86"/>
  <c r="G274" i="86"/>
  <c r="G275" i="86"/>
  <c r="G215" i="86"/>
  <c r="G216" i="86"/>
  <c r="G218" i="86"/>
  <c r="G269" i="86"/>
  <c r="G271" i="86"/>
  <c r="F211" i="86"/>
  <c r="G211" i="86" s="1"/>
  <c r="G212" i="86"/>
  <c r="C207" i="86" l="1"/>
  <c r="C206" i="86"/>
  <c r="C205" i="86"/>
  <c r="C204" i="86"/>
  <c r="C203" i="86"/>
  <c r="C202" i="86"/>
  <c r="C277" i="86" l="1"/>
  <c r="C279" i="86"/>
  <c r="C281" i="86"/>
  <c r="C278" i="86"/>
  <c r="C280" i="86"/>
  <c r="C282" i="86"/>
  <c r="T11" i="98"/>
  <c r="F207" i="86" l="1"/>
  <c r="F282" i="86" s="1"/>
  <c r="F206" i="86"/>
  <c r="F281" i="86" s="1"/>
  <c r="F205" i="86"/>
  <c r="F280" i="86" s="1"/>
  <c r="F204" i="86"/>
  <c r="F279" i="86" s="1"/>
  <c r="F203" i="86"/>
  <c r="F278" i="86" s="1"/>
  <c r="F202" i="86"/>
  <c r="F277" i="86" s="1"/>
  <c r="F201" i="86"/>
  <c r="F276" i="86" s="1"/>
  <c r="G137" i="86"/>
  <c r="G138" i="86"/>
  <c r="G139" i="86"/>
  <c r="G140" i="86"/>
  <c r="G141" i="86"/>
  <c r="G142" i="86"/>
  <c r="G143" i="86"/>
  <c r="G144" i="86"/>
  <c r="G145" i="86"/>
  <c r="G171" i="86"/>
  <c r="G172" i="86"/>
  <c r="G193" i="86"/>
  <c r="G194" i="86"/>
  <c r="G195" i="86"/>
  <c r="G196" i="86"/>
  <c r="G197" i="86"/>
  <c r="G198" i="86"/>
  <c r="G199" i="86"/>
  <c r="G200" i="86"/>
  <c r="F136" i="86"/>
  <c r="G136" i="86" s="1"/>
  <c r="M222" i="86" l="1"/>
  <c r="L222" i="86"/>
  <c r="K222" i="86"/>
  <c r="J222" i="86"/>
  <c r="I222" i="86"/>
  <c r="N222" i="86"/>
  <c r="H222" i="86"/>
  <c r="O222" i="86"/>
  <c r="N273" i="86"/>
  <c r="M273" i="86"/>
  <c r="O273" i="86"/>
  <c r="L273" i="86"/>
  <c r="I273" i="86"/>
  <c r="K273" i="86"/>
  <c r="J273" i="86"/>
  <c r="H273" i="86"/>
  <c r="M214" i="86"/>
  <c r="N214" i="86"/>
  <c r="L214" i="86"/>
  <c r="K214" i="86"/>
  <c r="J214" i="86"/>
  <c r="I214" i="86"/>
  <c r="H214" i="86"/>
  <c r="O214" i="86"/>
  <c r="N221" i="86"/>
  <c r="M221" i="86"/>
  <c r="I221" i="86"/>
  <c r="L221" i="86"/>
  <c r="J221" i="86"/>
  <c r="K221" i="86"/>
  <c r="H221" i="86"/>
  <c r="O221" i="86"/>
  <c r="M212" i="86"/>
  <c r="L212" i="86"/>
  <c r="J212" i="86"/>
  <c r="N212" i="86"/>
  <c r="K212" i="86"/>
  <c r="O212" i="86"/>
  <c r="I212" i="86"/>
  <c r="H212" i="86"/>
  <c r="N272" i="86"/>
  <c r="M272" i="86"/>
  <c r="L272" i="86"/>
  <c r="K272" i="86"/>
  <c r="I272" i="86"/>
  <c r="J272" i="86"/>
  <c r="O272" i="86"/>
  <c r="H272" i="86"/>
  <c r="M219" i="86"/>
  <c r="J219" i="86"/>
  <c r="I219" i="86"/>
  <c r="L219" i="86"/>
  <c r="K219" i="86"/>
  <c r="N219" i="86"/>
  <c r="O219" i="86"/>
  <c r="H219" i="86"/>
  <c r="N275" i="86"/>
  <c r="M275" i="86"/>
  <c r="L275" i="86"/>
  <c r="K275" i="86"/>
  <c r="J275" i="86"/>
  <c r="I275" i="86"/>
  <c r="H275" i="86"/>
  <c r="O275" i="86"/>
  <c r="M271" i="86"/>
  <c r="I271" i="86"/>
  <c r="L271" i="86"/>
  <c r="O271" i="86"/>
  <c r="K271" i="86"/>
  <c r="J271" i="86"/>
  <c r="H271" i="86"/>
  <c r="N271" i="86"/>
  <c r="M270" i="86"/>
  <c r="L270" i="86"/>
  <c r="K270" i="86"/>
  <c r="N270" i="86"/>
  <c r="J270" i="86"/>
  <c r="I270" i="86"/>
  <c r="H270" i="86"/>
  <c r="O270" i="86"/>
  <c r="N269" i="86"/>
  <c r="M269" i="86"/>
  <c r="J269" i="86"/>
  <c r="I269" i="86"/>
  <c r="L269" i="86"/>
  <c r="K269" i="86"/>
  <c r="O269" i="86"/>
  <c r="H269" i="86"/>
  <c r="M218" i="86"/>
  <c r="L218" i="86"/>
  <c r="K218" i="86"/>
  <c r="J218" i="86"/>
  <c r="I218" i="86"/>
  <c r="H218" i="86"/>
  <c r="O218" i="86"/>
  <c r="N218" i="86"/>
  <c r="N216" i="86"/>
  <c r="M216" i="86"/>
  <c r="K216" i="86"/>
  <c r="J216" i="86"/>
  <c r="I216" i="86"/>
  <c r="O216" i="86"/>
  <c r="L216" i="86"/>
  <c r="H216" i="86"/>
  <c r="O274" i="86"/>
  <c r="N274" i="86"/>
  <c r="M274" i="86"/>
  <c r="I274" i="86"/>
  <c r="L274" i="86"/>
  <c r="K274" i="86"/>
  <c r="J274" i="86"/>
  <c r="H274" i="86"/>
  <c r="M223" i="86"/>
  <c r="N223" i="86"/>
  <c r="L223" i="86"/>
  <c r="I223" i="86"/>
  <c r="K223" i="86"/>
  <c r="J223" i="86"/>
  <c r="H223" i="86"/>
  <c r="O223" i="86"/>
  <c r="M215" i="86"/>
  <c r="L215" i="86"/>
  <c r="K215" i="86"/>
  <c r="O215" i="86"/>
  <c r="J215" i="86"/>
  <c r="I215" i="86"/>
  <c r="N215" i="86"/>
  <c r="H215" i="86"/>
  <c r="N217" i="86"/>
  <c r="M217" i="86"/>
  <c r="L217" i="86"/>
  <c r="J217" i="86"/>
  <c r="I217" i="86"/>
  <c r="O217" i="86"/>
  <c r="K217" i="86"/>
  <c r="H217" i="86"/>
  <c r="M220" i="86"/>
  <c r="L220" i="86"/>
  <c r="N220" i="86"/>
  <c r="K220" i="86"/>
  <c r="I220" i="86"/>
  <c r="O220" i="86"/>
  <c r="J220" i="86"/>
  <c r="H220" i="86"/>
  <c r="O213" i="86"/>
  <c r="M213" i="86"/>
  <c r="K213" i="86"/>
  <c r="J213" i="86"/>
  <c r="I213" i="86"/>
  <c r="L213" i="86"/>
  <c r="N213" i="86"/>
  <c r="H213" i="86"/>
  <c r="O211" i="86"/>
  <c r="J211" i="86"/>
  <c r="H211" i="86"/>
  <c r="N211" i="86"/>
  <c r="M211" i="86"/>
  <c r="I211" i="86"/>
  <c r="L211" i="86"/>
  <c r="K211" i="86"/>
  <c r="M194" i="86"/>
  <c r="N194" i="86"/>
  <c r="O194" i="86"/>
  <c r="H194" i="86"/>
  <c r="P194" i="86"/>
  <c r="L194" i="86"/>
  <c r="I194" i="86"/>
  <c r="Q194" i="86"/>
  <c r="K194" i="86"/>
  <c r="J194" i="86"/>
  <c r="R194" i="86"/>
  <c r="S194" i="86"/>
  <c r="I140" i="86"/>
  <c r="Q140" i="86"/>
  <c r="S140" i="86"/>
  <c r="H140" i="86"/>
  <c r="J140" i="86"/>
  <c r="R140" i="86"/>
  <c r="K140" i="86"/>
  <c r="L140" i="86"/>
  <c r="M140" i="86"/>
  <c r="O140" i="86"/>
  <c r="N140" i="86"/>
  <c r="P140" i="86"/>
  <c r="M172" i="86"/>
  <c r="N172" i="86"/>
  <c r="O172" i="86"/>
  <c r="H172" i="86"/>
  <c r="P172" i="86"/>
  <c r="S172" i="86"/>
  <c r="I172" i="86"/>
  <c r="Q172" i="86"/>
  <c r="K172" i="86"/>
  <c r="L172" i="86"/>
  <c r="J172" i="86"/>
  <c r="R172" i="86"/>
  <c r="I193" i="86"/>
  <c r="Q193" i="86"/>
  <c r="K193" i="86"/>
  <c r="P193" i="86"/>
  <c r="J193" i="86"/>
  <c r="R193" i="86"/>
  <c r="S193" i="86"/>
  <c r="L193" i="86"/>
  <c r="M193" i="86"/>
  <c r="N193" i="86"/>
  <c r="O193" i="86"/>
  <c r="H193" i="86"/>
  <c r="I199" i="86"/>
  <c r="Q199" i="86"/>
  <c r="K199" i="86"/>
  <c r="J199" i="86"/>
  <c r="R199" i="86"/>
  <c r="S199" i="86"/>
  <c r="P199" i="86"/>
  <c r="L199" i="86"/>
  <c r="M199" i="86"/>
  <c r="N199" i="86"/>
  <c r="O199" i="86"/>
  <c r="H199" i="86"/>
  <c r="I171" i="86"/>
  <c r="Q171" i="86"/>
  <c r="J171" i="86"/>
  <c r="R171" i="86"/>
  <c r="K171" i="86"/>
  <c r="S171" i="86"/>
  <c r="P171" i="86"/>
  <c r="L171" i="86"/>
  <c r="H171" i="86"/>
  <c r="M171" i="86"/>
  <c r="N171" i="86"/>
  <c r="O171" i="86"/>
  <c r="M145" i="86"/>
  <c r="N145" i="86"/>
  <c r="O145" i="86"/>
  <c r="H145" i="86"/>
  <c r="P145" i="86"/>
  <c r="S145" i="86"/>
  <c r="L145" i="86"/>
  <c r="I145" i="86"/>
  <c r="Q145" i="86"/>
  <c r="K145" i="86"/>
  <c r="J145" i="86"/>
  <c r="R145" i="86"/>
  <c r="M198" i="86"/>
  <c r="O198" i="86"/>
  <c r="N198" i="86"/>
  <c r="H198" i="86"/>
  <c r="P198" i="86"/>
  <c r="I198" i="86"/>
  <c r="Q198" i="86"/>
  <c r="S198" i="86"/>
  <c r="L198" i="86"/>
  <c r="J198" i="86"/>
  <c r="R198" i="86"/>
  <c r="K198" i="86"/>
  <c r="I197" i="86"/>
  <c r="Q197" i="86"/>
  <c r="K197" i="86"/>
  <c r="H197" i="86"/>
  <c r="J197" i="86"/>
  <c r="R197" i="86"/>
  <c r="S197" i="86"/>
  <c r="L197" i="86"/>
  <c r="O197" i="86"/>
  <c r="P197" i="86"/>
  <c r="M197" i="86"/>
  <c r="N197" i="86"/>
  <c r="I195" i="86"/>
  <c r="Q195" i="86"/>
  <c r="S195" i="86"/>
  <c r="J195" i="86"/>
  <c r="R195" i="86"/>
  <c r="K195" i="86"/>
  <c r="P195" i="86"/>
  <c r="L195" i="86"/>
  <c r="O195" i="86"/>
  <c r="M195" i="86"/>
  <c r="H195" i="86"/>
  <c r="N195" i="86"/>
  <c r="M196" i="86"/>
  <c r="N196" i="86"/>
  <c r="O196" i="86"/>
  <c r="H196" i="86"/>
  <c r="P196" i="86"/>
  <c r="I196" i="86"/>
  <c r="Q196" i="86"/>
  <c r="K196" i="86"/>
  <c r="J196" i="86"/>
  <c r="R196" i="86"/>
  <c r="S196" i="86"/>
  <c r="L196" i="86"/>
  <c r="M143" i="86"/>
  <c r="N143" i="86"/>
  <c r="O143" i="86"/>
  <c r="H143" i="86"/>
  <c r="P143" i="86"/>
  <c r="S143" i="86"/>
  <c r="L143" i="86"/>
  <c r="I143" i="86"/>
  <c r="Q143" i="86"/>
  <c r="J143" i="86"/>
  <c r="R143" i="86"/>
  <c r="K143" i="86"/>
  <c r="I144" i="86"/>
  <c r="Q144" i="86"/>
  <c r="J144" i="86"/>
  <c r="R144" i="86"/>
  <c r="K144" i="86"/>
  <c r="S144" i="86"/>
  <c r="H144" i="86"/>
  <c r="L144" i="86"/>
  <c r="M144" i="86"/>
  <c r="P144" i="86"/>
  <c r="N144" i="86"/>
  <c r="O144" i="86"/>
  <c r="I138" i="86"/>
  <c r="Q138" i="86"/>
  <c r="J138" i="86"/>
  <c r="R138" i="86"/>
  <c r="K138" i="86"/>
  <c r="S138" i="86"/>
  <c r="L138" i="86"/>
  <c r="M138" i="86"/>
  <c r="O138" i="86"/>
  <c r="H138" i="86"/>
  <c r="P138" i="86"/>
  <c r="N138" i="86"/>
  <c r="O142" i="86"/>
  <c r="N142" i="86"/>
  <c r="H142" i="86"/>
  <c r="P142" i="86"/>
  <c r="M142" i="86"/>
  <c r="I142" i="86"/>
  <c r="Q142" i="86"/>
  <c r="L142" i="86"/>
  <c r="J142" i="86"/>
  <c r="R142" i="86"/>
  <c r="K142" i="86"/>
  <c r="S142" i="86"/>
  <c r="O141" i="86"/>
  <c r="H141" i="86"/>
  <c r="P141" i="86"/>
  <c r="I141" i="86"/>
  <c r="Q141" i="86"/>
  <c r="J141" i="86"/>
  <c r="R141" i="86"/>
  <c r="M141" i="86"/>
  <c r="K141" i="86"/>
  <c r="S141" i="86"/>
  <c r="N141" i="86"/>
  <c r="L141" i="86"/>
  <c r="O137" i="86"/>
  <c r="H137" i="86"/>
  <c r="P137" i="86"/>
  <c r="I137" i="86"/>
  <c r="Q137" i="86"/>
  <c r="J137" i="86"/>
  <c r="R137" i="86"/>
  <c r="M137" i="86"/>
  <c r="K137" i="86"/>
  <c r="S137" i="86"/>
  <c r="L137" i="86"/>
  <c r="N137" i="86"/>
  <c r="H200" i="86"/>
  <c r="P200" i="86"/>
  <c r="I200" i="86"/>
  <c r="Q200" i="86"/>
  <c r="M200" i="86"/>
  <c r="J200" i="86"/>
  <c r="R200" i="86"/>
  <c r="K200" i="86"/>
  <c r="S200" i="86"/>
  <c r="L200" i="86"/>
  <c r="N200" i="86"/>
  <c r="O200" i="86"/>
  <c r="L139" i="86"/>
  <c r="P139" i="86"/>
  <c r="M139" i="86"/>
  <c r="N139" i="86"/>
  <c r="O139" i="86"/>
  <c r="I139" i="86"/>
  <c r="Q139" i="86"/>
  <c r="K139" i="86"/>
  <c r="H139" i="86"/>
  <c r="J139" i="86"/>
  <c r="R139" i="86"/>
  <c r="S139" i="86"/>
  <c r="O136" i="86"/>
  <c r="J136" i="86"/>
  <c r="N136" i="86"/>
  <c r="R136" i="86"/>
  <c r="Q136" i="86"/>
  <c r="P136" i="86"/>
  <c r="S136" i="86"/>
  <c r="M136" i="86"/>
  <c r="L136" i="86"/>
  <c r="K136" i="86"/>
  <c r="I136" i="86"/>
  <c r="H136" i="86"/>
  <c r="V13" i="98"/>
  <c r="P13" i="98"/>
  <c r="T13" i="98"/>
  <c r="V9" i="98"/>
  <c r="P11" i="98"/>
  <c r="AF105" i="86" l="1"/>
  <c r="AE105" i="86"/>
  <c r="AD105" i="86"/>
  <c r="AC105" i="86"/>
  <c r="AB105" i="86"/>
  <c r="AA105" i="86"/>
  <c r="Z105" i="86"/>
  <c r="Y105" i="86"/>
  <c r="X105" i="86"/>
  <c r="W105" i="86"/>
  <c r="V105" i="86"/>
  <c r="U105" i="86"/>
  <c r="AG105" i="86" s="1"/>
  <c r="AF104" i="86"/>
  <c r="AE104" i="86"/>
  <c r="AD104" i="86"/>
  <c r="AC104" i="86"/>
  <c r="AB104" i="86"/>
  <c r="AA104" i="86"/>
  <c r="Z104" i="86"/>
  <c r="Y104" i="86"/>
  <c r="X104" i="86"/>
  <c r="W104" i="86"/>
  <c r="V104" i="86"/>
  <c r="U104" i="86"/>
  <c r="AF103" i="86"/>
  <c r="AE103" i="86"/>
  <c r="AD103" i="86"/>
  <c r="AC103" i="86"/>
  <c r="AB103" i="86"/>
  <c r="AA103" i="86"/>
  <c r="Z103" i="86"/>
  <c r="Y103" i="86"/>
  <c r="X103" i="86"/>
  <c r="W103" i="86"/>
  <c r="V103" i="86"/>
  <c r="U103" i="86"/>
  <c r="AG103" i="86" s="1"/>
  <c r="AF102" i="86"/>
  <c r="AE102" i="86"/>
  <c r="AD102" i="86"/>
  <c r="AC102" i="86"/>
  <c r="AB102" i="86"/>
  <c r="AA102" i="86"/>
  <c r="Z102" i="86"/>
  <c r="Y102" i="86"/>
  <c r="X102" i="86"/>
  <c r="W102" i="86"/>
  <c r="V102" i="86"/>
  <c r="AG102" i="86" s="1"/>
  <c r="U102" i="86"/>
  <c r="AF101" i="86"/>
  <c r="AE101" i="86"/>
  <c r="AD101" i="86"/>
  <c r="AC101" i="86"/>
  <c r="AB101" i="86"/>
  <c r="AA101" i="86"/>
  <c r="Z101" i="86"/>
  <c r="Y101" i="86"/>
  <c r="X101" i="86"/>
  <c r="W101" i="86"/>
  <c r="V101" i="86"/>
  <c r="U101" i="86"/>
  <c r="AG101" i="86" s="1"/>
  <c r="AF100" i="86"/>
  <c r="AE100" i="86"/>
  <c r="AD100" i="86"/>
  <c r="AC100" i="86"/>
  <c r="AB100" i="86"/>
  <c r="AA100" i="86"/>
  <c r="Z100" i="86"/>
  <c r="Y100" i="86"/>
  <c r="X100" i="86"/>
  <c r="W100" i="86"/>
  <c r="V100" i="86"/>
  <c r="U100" i="86"/>
  <c r="AF99" i="86"/>
  <c r="AE99" i="86"/>
  <c r="AD99" i="86"/>
  <c r="AC99" i="86"/>
  <c r="AB99" i="86"/>
  <c r="AA99" i="86"/>
  <c r="Z99" i="86"/>
  <c r="Y99" i="86"/>
  <c r="X99" i="86"/>
  <c r="W99" i="86"/>
  <c r="V99" i="86"/>
  <c r="U99" i="86"/>
  <c r="AG99" i="86" s="1"/>
  <c r="AF98" i="86"/>
  <c r="AE98" i="86"/>
  <c r="AD98" i="86"/>
  <c r="AC98" i="86"/>
  <c r="AB98" i="86"/>
  <c r="AA98" i="86"/>
  <c r="Z98" i="86"/>
  <c r="Y98" i="86"/>
  <c r="X98" i="86"/>
  <c r="W98" i="86"/>
  <c r="V98" i="86"/>
  <c r="U98" i="86"/>
  <c r="AF97" i="86"/>
  <c r="AE97" i="86"/>
  <c r="AD97" i="86"/>
  <c r="AC97" i="86"/>
  <c r="AB97" i="86"/>
  <c r="AA97" i="86"/>
  <c r="Z97" i="86"/>
  <c r="Y97" i="86"/>
  <c r="X97" i="86"/>
  <c r="W97" i="86"/>
  <c r="V97" i="86"/>
  <c r="AG97" i="86" s="1"/>
  <c r="U97" i="86"/>
  <c r="AF96" i="86"/>
  <c r="AE96" i="86"/>
  <c r="AD96" i="86"/>
  <c r="AC96" i="86"/>
  <c r="AB96" i="86"/>
  <c r="AA96" i="86"/>
  <c r="Z96" i="86"/>
  <c r="Y96" i="86"/>
  <c r="X96" i="86"/>
  <c r="W96" i="86"/>
  <c r="V96" i="86"/>
  <c r="U96" i="86"/>
  <c r="AF95" i="86"/>
  <c r="AE95" i="86"/>
  <c r="AD95" i="86"/>
  <c r="AC95" i="86"/>
  <c r="AB95" i="86"/>
  <c r="AA95" i="86"/>
  <c r="Z95" i="86"/>
  <c r="Y95" i="86"/>
  <c r="X95" i="86"/>
  <c r="W95" i="86"/>
  <c r="V95" i="86"/>
  <c r="U95" i="86"/>
  <c r="AG95" i="86" s="1"/>
  <c r="AF94" i="86"/>
  <c r="AE94" i="86"/>
  <c r="AD94" i="86"/>
  <c r="AC94" i="86"/>
  <c r="AB94" i="86"/>
  <c r="AA94" i="86"/>
  <c r="Z94" i="86"/>
  <c r="Y94" i="86"/>
  <c r="X94" i="86"/>
  <c r="W94" i="86"/>
  <c r="V94" i="86"/>
  <c r="U94" i="86"/>
  <c r="AF93" i="86"/>
  <c r="AE93" i="86"/>
  <c r="AD93" i="86"/>
  <c r="AC93" i="86"/>
  <c r="AB93" i="86"/>
  <c r="AA93" i="86"/>
  <c r="Z93" i="86"/>
  <c r="Y93" i="86"/>
  <c r="X93" i="86"/>
  <c r="W93" i="86"/>
  <c r="V93" i="86"/>
  <c r="U93" i="86"/>
  <c r="AG93" i="86" s="1"/>
  <c r="AF92" i="86"/>
  <c r="AE92" i="86"/>
  <c r="AD92" i="86"/>
  <c r="AC92" i="86"/>
  <c r="AB92" i="86"/>
  <c r="AA92" i="86"/>
  <c r="Z92" i="86"/>
  <c r="Y92" i="86"/>
  <c r="X92" i="86"/>
  <c r="W92" i="86"/>
  <c r="V92" i="86"/>
  <c r="AG92" i="86" s="1"/>
  <c r="U92" i="86"/>
  <c r="AF91" i="86"/>
  <c r="AE91" i="86"/>
  <c r="AD91" i="86"/>
  <c r="AC91" i="86"/>
  <c r="AB91" i="86"/>
  <c r="AA91" i="86"/>
  <c r="Z91" i="86"/>
  <c r="Y91" i="86"/>
  <c r="X91" i="86"/>
  <c r="W91" i="86"/>
  <c r="V91" i="86"/>
  <c r="U91" i="86"/>
  <c r="AG91" i="86" s="1"/>
  <c r="AF90" i="86"/>
  <c r="AE90" i="86"/>
  <c r="AD90" i="86"/>
  <c r="AC90" i="86"/>
  <c r="AB90" i="86"/>
  <c r="AA90" i="86"/>
  <c r="Z90" i="86"/>
  <c r="Y90" i="86"/>
  <c r="X90" i="86"/>
  <c r="W90" i="86"/>
  <c r="V90" i="86"/>
  <c r="U90" i="86"/>
  <c r="AF89" i="86"/>
  <c r="AE89" i="86"/>
  <c r="AD89" i="86"/>
  <c r="AC89" i="86"/>
  <c r="AB89" i="86"/>
  <c r="AA89" i="86"/>
  <c r="Z89" i="86"/>
  <c r="Y89" i="86"/>
  <c r="X89" i="86"/>
  <c r="W89" i="86"/>
  <c r="V89" i="86"/>
  <c r="U89" i="86"/>
  <c r="AG89" i="86" s="1"/>
  <c r="AF88" i="86"/>
  <c r="AE88" i="86"/>
  <c r="AD88" i="86"/>
  <c r="AC88" i="86"/>
  <c r="AB88" i="86"/>
  <c r="AA88" i="86"/>
  <c r="Z88" i="86"/>
  <c r="Y88" i="86"/>
  <c r="X88" i="86"/>
  <c r="W88" i="86"/>
  <c r="V88" i="86"/>
  <c r="U88" i="86"/>
  <c r="AF87" i="86"/>
  <c r="AE87" i="86"/>
  <c r="AD87" i="86"/>
  <c r="AC87" i="86"/>
  <c r="AB87" i="86"/>
  <c r="AA87" i="86"/>
  <c r="Z87" i="86"/>
  <c r="Y87" i="86"/>
  <c r="X87" i="86"/>
  <c r="W87" i="86"/>
  <c r="V87" i="86"/>
  <c r="U87" i="86"/>
  <c r="AG87" i="86" s="1"/>
  <c r="AF86" i="86"/>
  <c r="AE86" i="86"/>
  <c r="AD86" i="86"/>
  <c r="AC86" i="86"/>
  <c r="AB86" i="86"/>
  <c r="AA86" i="86"/>
  <c r="Z86" i="86"/>
  <c r="Y86" i="86"/>
  <c r="X86" i="86"/>
  <c r="W86" i="86"/>
  <c r="V86" i="86"/>
  <c r="U86" i="86"/>
  <c r="AF85" i="86"/>
  <c r="AE85" i="86"/>
  <c r="AD85" i="86"/>
  <c r="AC85" i="86"/>
  <c r="AB85" i="86"/>
  <c r="AA85" i="86"/>
  <c r="Z85" i="86"/>
  <c r="Y85" i="86"/>
  <c r="X85" i="86"/>
  <c r="W85" i="86"/>
  <c r="V85" i="86"/>
  <c r="AG85" i="86" s="1"/>
  <c r="U85" i="86"/>
  <c r="AF84" i="86"/>
  <c r="AE84" i="86"/>
  <c r="AD84" i="86"/>
  <c r="AC84" i="86"/>
  <c r="AB84" i="86"/>
  <c r="AA84" i="86"/>
  <c r="Z84" i="86"/>
  <c r="Y84" i="86"/>
  <c r="X84" i="86"/>
  <c r="W84" i="86"/>
  <c r="V84" i="86"/>
  <c r="U84" i="86"/>
  <c r="AF83" i="86"/>
  <c r="AE83" i="86"/>
  <c r="AD83" i="86"/>
  <c r="AC83" i="86"/>
  <c r="AB83" i="86"/>
  <c r="AA83" i="86"/>
  <c r="Z83" i="86"/>
  <c r="Y83" i="86"/>
  <c r="X83" i="86"/>
  <c r="W83" i="86"/>
  <c r="V83" i="86"/>
  <c r="U83" i="86"/>
  <c r="AG83" i="86" s="1"/>
  <c r="AF82" i="86"/>
  <c r="AE82" i="86"/>
  <c r="AD82" i="86"/>
  <c r="AC82" i="86"/>
  <c r="AB82" i="86"/>
  <c r="AA82" i="86"/>
  <c r="Z82" i="86"/>
  <c r="Y82" i="86"/>
  <c r="X82" i="86"/>
  <c r="W82" i="86"/>
  <c r="V82" i="86"/>
  <c r="AG82" i="86" s="1"/>
  <c r="U82" i="86"/>
  <c r="AF81" i="86"/>
  <c r="AE81" i="86"/>
  <c r="AD81" i="86"/>
  <c r="AC81" i="86"/>
  <c r="AB81" i="86"/>
  <c r="AA81" i="86"/>
  <c r="Z81" i="86"/>
  <c r="Y81" i="86"/>
  <c r="X81" i="86"/>
  <c r="W81" i="86"/>
  <c r="V81" i="86"/>
  <c r="U81" i="86"/>
  <c r="AG81" i="86" s="1"/>
  <c r="AF80" i="86"/>
  <c r="AE80" i="86"/>
  <c r="AD80" i="86"/>
  <c r="AC80" i="86"/>
  <c r="AB80" i="86"/>
  <c r="AA80" i="86"/>
  <c r="Z80" i="86"/>
  <c r="Y80" i="86"/>
  <c r="X80" i="86"/>
  <c r="W80" i="86"/>
  <c r="V80" i="86"/>
  <c r="AG80" i="86" s="1"/>
  <c r="U80" i="86"/>
  <c r="AF79" i="86"/>
  <c r="AE79" i="86"/>
  <c r="AD79" i="86"/>
  <c r="AC79" i="86"/>
  <c r="AB79" i="86"/>
  <c r="AA79" i="86"/>
  <c r="Z79" i="86"/>
  <c r="Y79" i="86"/>
  <c r="X79" i="86"/>
  <c r="W79" i="86"/>
  <c r="V79" i="86"/>
  <c r="AG79" i="86" s="1"/>
  <c r="U79" i="86"/>
  <c r="AF78" i="86"/>
  <c r="AE78" i="86"/>
  <c r="AD78" i="86"/>
  <c r="AC78" i="86"/>
  <c r="AB78" i="86"/>
  <c r="AA78" i="86"/>
  <c r="Z78" i="86"/>
  <c r="Y78" i="86"/>
  <c r="X78" i="86"/>
  <c r="W78" i="86"/>
  <c r="V78" i="86"/>
  <c r="U78" i="86"/>
  <c r="AF77" i="86"/>
  <c r="AE77" i="86"/>
  <c r="AD77" i="86"/>
  <c r="AC77" i="86"/>
  <c r="AB77" i="86"/>
  <c r="AA77" i="86"/>
  <c r="Z77" i="86"/>
  <c r="Y77" i="86"/>
  <c r="X77" i="86"/>
  <c r="W77" i="86"/>
  <c r="V77" i="86"/>
  <c r="U77" i="86"/>
  <c r="AG77" i="86" s="1"/>
  <c r="AF76" i="86"/>
  <c r="AE76" i="86"/>
  <c r="AD76" i="86"/>
  <c r="AC76" i="86"/>
  <c r="AB76" i="86"/>
  <c r="AA76" i="86"/>
  <c r="Z76" i="86"/>
  <c r="Y76" i="86"/>
  <c r="X76" i="86"/>
  <c r="W76" i="86"/>
  <c r="V76" i="86"/>
  <c r="U76" i="86"/>
  <c r="AF75" i="86"/>
  <c r="AE75" i="86"/>
  <c r="AD75" i="86"/>
  <c r="AC75" i="86"/>
  <c r="AB75" i="86"/>
  <c r="AA75" i="86"/>
  <c r="Z75" i="86"/>
  <c r="Y75" i="86"/>
  <c r="X75" i="86"/>
  <c r="W75" i="86"/>
  <c r="V75" i="86"/>
  <c r="AG75" i="86" s="1"/>
  <c r="U75" i="86"/>
  <c r="AF74" i="86"/>
  <c r="AE74" i="86"/>
  <c r="AD74" i="86"/>
  <c r="AC74" i="86"/>
  <c r="AB74" i="86"/>
  <c r="AA74" i="86"/>
  <c r="Z74" i="86"/>
  <c r="Y74" i="86"/>
  <c r="X74" i="86"/>
  <c r="W74" i="86"/>
  <c r="V74" i="86"/>
  <c r="U74" i="86"/>
  <c r="AF73" i="86"/>
  <c r="AE73" i="86"/>
  <c r="AD73" i="86"/>
  <c r="AC73" i="86"/>
  <c r="AB73" i="86"/>
  <c r="AA73" i="86"/>
  <c r="Z73" i="86"/>
  <c r="Y73" i="86"/>
  <c r="X73" i="86"/>
  <c r="W73" i="86"/>
  <c r="V73" i="86"/>
  <c r="U73" i="86"/>
  <c r="AG73" i="86" s="1"/>
  <c r="AF72" i="86"/>
  <c r="AE72" i="86"/>
  <c r="AD72" i="86"/>
  <c r="AC72" i="86"/>
  <c r="AB72" i="86"/>
  <c r="AA72" i="86"/>
  <c r="Z72" i="86"/>
  <c r="Y72" i="86"/>
  <c r="X72" i="86"/>
  <c r="W72" i="86"/>
  <c r="V72" i="86"/>
  <c r="U72" i="86"/>
  <c r="AF71" i="86"/>
  <c r="AE71" i="86"/>
  <c r="AD71" i="86"/>
  <c r="AC71" i="86"/>
  <c r="AB71" i="86"/>
  <c r="AA71" i="86"/>
  <c r="Z71" i="86"/>
  <c r="Y71" i="86"/>
  <c r="X71" i="86"/>
  <c r="W71" i="86"/>
  <c r="V71" i="86"/>
  <c r="U71" i="86"/>
  <c r="AG71" i="86" s="1"/>
  <c r="AF70" i="86"/>
  <c r="AE70" i="86"/>
  <c r="AD70" i="86"/>
  <c r="AC70" i="86"/>
  <c r="AB70" i="86"/>
  <c r="AA70" i="86"/>
  <c r="Z70" i="86"/>
  <c r="Y70" i="86"/>
  <c r="X70" i="86"/>
  <c r="W70" i="86"/>
  <c r="V70" i="86"/>
  <c r="AG70" i="86" s="1"/>
  <c r="U70" i="86"/>
  <c r="AF69" i="86"/>
  <c r="AE69" i="86"/>
  <c r="AD69" i="86"/>
  <c r="AC69" i="86"/>
  <c r="AB69" i="86"/>
  <c r="AA69" i="86"/>
  <c r="Z69" i="86"/>
  <c r="Y69" i="86"/>
  <c r="X69" i="86"/>
  <c r="W69" i="86"/>
  <c r="V69" i="86"/>
  <c r="AG69" i="86" s="1"/>
  <c r="U69" i="86"/>
  <c r="AF68" i="86"/>
  <c r="AE68" i="86"/>
  <c r="AD68" i="86"/>
  <c r="AC68" i="86"/>
  <c r="AB68" i="86"/>
  <c r="AA68" i="86"/>
  <c r="Z68" i="86"/>
  <c r="Y68" i="86"/>
  <c r="X68" i="86"/>
  <c r="W68" i="86"/>
  <c r="V68" i="86"/>
  <c r="U68" i="86"/>
  <c r="AF67" i="86"/>
  <c r="AE67" i="86"/>
  <c r="AD67" i="86"/>
  <c r="AC67" i="86"/>
  <c r="AB67" i="86"/>
  <c r="AA67" i="86"/>
  <c r="Z67" i="86"/>
  <c r="Y67" i="86"/>
  <c r="X67" i="86"/>
  <c r="W67" i="86"/>
  <c r="V67" i="86"/>
  <c r="U67" i="86"/>
  <c r="AG67" i="86" s="1"/>
  <c r="AF66" i="86"/>
  <c r="AE66" i="86"/>
  <c r="AD66" i="86"/>
  <c r="AC66" i="86"/>
  <c r="AB66" i="86"/>
  <c r="AA66" i="86"/>
  <c r="Z66" i="86"/>
  <c r="Y66" i="86"/>
  <c r="X66" i="86"/>
  <c r="W66" i="86"/>
  <c r="V66" i="86"/>
  <c r="U66" i="86"/>
  <c r="AG66" i="86" s="1"/>
  <c r="AF65" i="86"/>
  <c r="AE65" i="86"/>
  <c r="AD65" i="86"/>
  <c r="AC65" i="86"/>
  <c r="AB65" i="86"/>
  <c r="AA65" i="86"/>
  <c r="Z65" i="86"/>
  <c r="Y65" i="86"/>
  <c r="X65" i="86"/>
  <c r="W65" i="86"/>
  <c r="V65" i="86"/>
  <c r="U65" i="86"/>
  <c r="AG65" i="86" s="1"/>
  <c r="AF64" i="86"/>
  <c r="AE64" i="86"/>
  <c r="AD64" i="86"/>
  <c r="AC64" i="86"/>
  <c r="AB64" i="86"/>
  <c r="AA64" i="86"/>
  <c r="Z64" i="86"/>
  <c r="Y64" i="86"/>
  <c r="X64" i="86"/>
  <c r="W64" i="86"/>
  <c r="V64" i="86"/>
  <c r="AG64" i="86" s="1"/>
  <c r="U64" i="86"/>
  <c r="AF63" i="86"/>
  <c r="AE63" i="86"/>
  <c r="AD63" i="86"/>
  <c r="AC63" i="86"/>
  <c r="AB63" i="86"/>
  <c r="AA63" i="86"/>
  <c r="Z63" i="86"/>
  <c r="Y63" i="86"/>
  <c r="X63" i="86"/>
  <c r="W63" i="86"/>
  <c r="V63" i="86"/>
  <c r="U63" i="86"/>
  <c r="AG63" i="86" s="1"/>
  <c r="AF62" i="86"/>
  <c r="AE62" i="86"/>
  <c r="AD62" i="86"/>
  <c r="AC62" i="86"/>
  <c r="AB62" i="86"/>
  <c r="AA62" i="86"/>
  <c r="Z62" i="86"/>
  <c r="Y62" i="86"/>
  <c r="X62" i="86"/>
  <c r="W62" i="86"/>
  <c r="V62" i="86"/>
  <c r="AG62" i="86" s="1"/>
  <c r="U62" i="86"/>
  <c r="AG68" i="86" l="1"/>
  <c r="AG72" i="86"/>
  <c r="AG74" i="86"/>
  <c r="AG76" i="86"/>
  <c r="AG78" i="86"/>
  <c r="AG84" i="86"/>
  <c r="AG86" i="86"/>
  <c r="AG88" i="86"/>
  <c r="AG90" i="86"/>
  <c r="AG94" i="86"/>
  <c r="AG96" i="86"/>
  <c r="AG98" i="86"/>
  <c r="AG100" i="86"/>
  <c r="AG104" i="86"/>
  <c r="C201" i="86"/>
  <c r="C136" i="86"/>
  <c r="X65" i="98" l="1"/>
  <c r="X85" i="98" s="1"/>
  <c r="D146" i="86" a="1"/>
  <c r="D146" i="86" s="1"/>
  <c r="D150" i="86" a="1"/>
  <c r="D150" i="86" s="1"/>
  <c r="D154" i="86" a="1"/>
  <c r="D154" i="86" s="1"/>
  <c r="D158" i="86" a="1"/>
  <c r="D158" i="86" s="1"/>
  <c r="D162" i="86" a="1"/>
  <c r="D162" i="86" s="1"/>
  <c r="D166" i="86" a="1"/>
  <c r="D166" i="86" s="1"/>
  <c r="D170" i="86" a="1"/>
  <c r="D170" i="86" s="1"/>
  <c r="D174" i="86" a="1"/>
  <c r="D174" i="86" s="1"/>
  <c r="D178" i="86" a="1"/>
  <c r="D178" i="86" s="1"/>
  <c r="D182" i="86" a="1"/>
  <c r="D182" i="86" s="1"/>
  <c r="D186" i="86" a="1"/>
  <c r="D186" i="86" s="1"/>
  <c r="D190" i="86" a="1"/>
  <c r="D190" i="86" s="1"/>
  <c r="D194" i="86" a="1"/>
  <c r="D194" i="86" s="1"/>
  <c r="D198" i="86" a="1"/>
  <c r="D198" i="86" s="1"/>
  <c r="D167" i="86" a="1"/>
  <c r="D167" i="86" s="1"/>
  <c r="D187" i="86" a="1"/>
  <c r="D187" i="86" s="1"/>
  <c r="D145" i="86" a="1"/>
  <c r="D145" i="86" s="1"/>
  <c r="D149" i="86" a="1"/>
  <c r="D149" i="86" s="1"/>
  <c r="D153" i="86" a="1"/>
  <c r="D153" i="86" s="1"/>
  <c r="D157" i="86" a="1"/>
  <c r="D157" i="86" s="1"/>
  <c r="D161" i="86" a="1"/>
  <c r="D161" i="86" s="1"/>
  <c r="D165" i="86" a="1"/>
  <c r="D165" i="86" s="1"/>
  <c r="D169" i="86" a="1"/>
  <c r="D169" i="86" s="1"/>
  <c r="D173" i="86" a="1"/>
  <c r="D173" i="86" s="1"/>
  <c r="D177" i="86" a="1"/>
  <c r="D177" i="86" s="1"/>
  <c r="D181" i="86" a="1"/>
  <c r="D181" i="86" s="1"/>
  <c r="D185" i="86" a="1"/>
  <c r="D185" i="86" s="1"/>
  <c r="D189" i="86" a="1"/>
  <c r="D189" i="86" s="1"/>
  <c r="D193" i="86" a="1"/>
  <c r="D193" i="86" s="1"/>
  <c r="D197" i="86" a="1"/>
  <c r="D197" i="86" s="1"/>
  <c r="D151" i="86" a="1"/>
  <c r="D151" i="86" s="1"/>
  <c r="D159" i="86" a="1"/>
  <c r="D159" i="86" s="1"/>
  <c r="D171" i="86" a="1"/>
  <c r="D171" i="86" s="1"/>
  <c r="D179" i="86" a="1"/>
  <c r="D179" i="86" s="1"/>
  <c r="D191" i="86" a="1"/>
  <c r="D191" i="86" s="1"/>
  <c r="D199" i="86" a="1"/>
  <c r="D199" i="86" s="1"/>
  <c r="D148" i="86" a="1"/>
  <c r="D148" i="86" s="1"/>
  <c r="D152" i="86" a="1"/>
  <c r="D152" i="86" s="1"/>
  <c r="D156" i="86" a="1"/>
  <c r="D156" i="86" s="1"/>
  <c r="D160" i="86" a="1"/>
  <c r="D160" i="86" s="1"/>
  <c r="D164" i="86" a="1"/>
  <c r="D164" i="86" s="1"/>
  <c r="D168" i="86" a="1"/>
  <c r="D168" i="86" s="1"/>
  <c r="D172" i="86" a="1"/>
  <c r="D172" i="86" s="1"/>
  <c r="D176" i="86" a="1"/>
  <c r="D176" i="86" s="1"/>
  <c r="D180" i="86" a="1"/>
  <c r="D180" i="86" s="1"/>
  <c r="D184" i="86" a="1"/>
  <c r="D184" i="86" s="1"/>
  <c r="D188" i="86" a="1"/>
  <c r="D188" i="86" s="1"/>
  <c r="D192" i="86" a="1"/>
  <c r="D192" i="86" s="1"/>
  <c r="D196" i="86" a="1"/>
  <c r="D196" i="86" s="1"/>
  <c r="D200" i="86" a="1"/>
  <c r="D200" i="86" s="1"/>
  <c r="D147" i="86" a="1"/>
  <c r="D147" i="86" s="1"/>
  <c r="D155" i="86" a="1"/>
  <c r="D155" i="86" s="1"/>
  <c r="D163" i="86" a="1"/>
  <c r="D163" i="86" s="1"/>
  <c r="D175" i="86" a="1"/>
  <c r="D175" i="86" s="1"/>
  <c r="D183" i="86" a="1"/>
  <c r="D183" i="86" s="1"/>
  <c r="D195" i="86" a="1"/>
  <c r="D195" i="86" s="1"/>
  <c r="D141" i="86" a="1"/>
  <c r="D141" i="86" s="1"/>
  <c r="D140" i="86" a="1"/>
  <c r="D140" i="86" s="1"/>
  <c r="D142" i="86" a="1"/>
  <c r="D142" i="86" s="1"/>
  <c r="D137" i="86" a="1"/>
  <c r="D137" i="86" s="1"/>
  <c r="D143" i="86" a="1"/>
  <c r="D143" i="86" s="1"/>
  <c r="D139" i="86" a="1"/>
  <c r="D139" i="86" s="1"/>
  <c r="D144" i="86" a="1"/>
  <c r="D144" i="86" s="1"/>
  <c r="D138" i="86" a="1"/>
  <c r="D138" i="86" s="1"/>
  <c r="C276" i="86"/>
  <c r="C211" i="86"/>
  <c r="AH90" i="86" a="1"/>
  <c r="AH90" i="86" s="1"/>
  <c r="AH98" i="86" a="1"/>
  <c r="AH98" i="86" s="1"/>
  <c r="AH96" i="86" a="1"/>
  <c r="AH96" i="86" s="1"/>
  <c r="AH88" i="86" a="1"/>
  <c r="AH88" i="86" s="1"/>
  <c r="AH99" i="86" a="1"/>
  <c r="AH99" i="86" s="1"/>
  <c r="AH103" i="86" a="1"/>
  <c r="AH103" i="86" s="1"/>
  <c r="AH75" i="86" a="1"/>
  <c r="AH75" i="86" s="1"/>
  <c r="AH95" i="86" a="1"/>
  <c r="AH95" i="86" s="1"/>
  <c r="AH102" i="86" a="1"/>
  <c r="AH102" i="86" s="1"/>
  <c r="AH70" i="86" a="1"/>
  <c r="AH70" i="86" s="1"/>
  <c r="AH101" i="86" a="1"/>
  <c r="AH101" i="86" s="1"/>
  <c r="AH93" i="86" a="1"/>
  <c r="AH93" i="86" s="1"/>
  <c r="AH86" i="86" a="1"/>
  <c r="AH86" i="86" s="1"/>
  <c r="AH76" i="86" a="1"/>
  <c r="AH76" i="86" s="1"/>
  <c r="AH74" i="86" a="1"/>
  <c r="AH74" i="86" s="1"/>
  <c r="AH79" i="86" a="1"/>
  <c r="AH79" i="86" s="1"/>
  <c r="AH78" i="86" a="1"/>
  <c r="AH78" i="86" s="1"/>
  <c r="AH71" i="86" a="1"/>
  <c r="AH71" i="86" s="1"/>
  <c r="AH85" i="86" a="1"/>
  <c r="AH85" i="86" s="1"/>
  <c r="AH87" i="86" a="1"/>
  <c r="AH87" i="86" s="1"/>
  <c r="AH91" i="86" a="1"/>
  <c r="AH91" i="86" s="1"/>
  <c r="AH68" i="86" a="1"/>
  <c r="AH68" i="86" s="1"/>
  <c r="AH66" i="86" a="1"/>
  <c r="AH66" i="86" s="1"/>
  <c r="AH73" i="86" a="1"/>
  <c r="AH73" i="86" s="1"/>
  <c r="AH72" i="86" a="1"/>
  <c r="AH72" i="86" s="1"/>
  <c r="AH63" i="86" a="1"/>
  <c r="AH63" i="86" s="1"/>
  <c r="AH94" i="86" a="1"/>
  <c r="AH94" i="86" s="1"/>
  <c r="AH80" i="86" a="1"/>
  <c r="AH80" i="86" s="1"/>
  <c r="AH83" i="86" a="1"/>
  <c r="AH83" i="86" s="1"/>
  <c r="AH92" i="86" a="1"/>
  <c r="AH92" i="86" s="1"/>
  <c r="AH100" i="86" a="1"/>
  <c r="AH100" i="86" s="1"/>
  <c r="AH65" i="86" a="1"/>
  <c r="AH65" i="86" s="1"/>
  <c r="AH64" i="86" a="1"/>
  <c r="AH64" i="86" s="1"/>
  <c r="AH82" i="86" a="1"/>
  <c r="AH82" i="86" s="1"/>
  <c r="AH69" i="86" a="1"/>
  <c r="AH69" i="86" s="1"/>
  <c r="AH67" i="86" a="1"/>
  <c r="AH67" i="86" s="1"/>
  <c r="AH105" i="86" a="1"/>
  <c r="AH105" i="86" s="1"/>
  <c r="AH97" i="86" a="1"/>
  <c r="AH97" i="86" s="1"/>
  <c r="AH89" i="86" a="1"/>
  <c r="AH89" i="86" s="1"/>
  <c r="AH77" i="86" a="1"/>
  <c r="AH77" i="86" s="1"/>
  <c r="AH84" i="86" a="1"/>
  <c r="AH84" i="86" s="1"/>
  <c r="AH62" i="86" a="1"/>
  <c r="AH62" i="86" s="1"/>
  <c r="AH104" i="86" a="1"/>
  <c r="AH104" i="86" s="1"/>
  <c r="AH81" i="86" a="1"/>
  <c r="AH81" i="86" s="1"/>
  <c r="D201" i="86" a="1"/>
  <c r="D201" i="86" s="1"/>
  <c r="D205" i="86" a="1"/>
  <c r="D205" i="86" s="1"/>
  <c r="D206" i="86" a="1"/>
  <c r="D206" i="86" s="1"/>
  <c r="D203" i="86" a="1"/>
  <c r="D203" i="86" s="1"/>
  <c r="D202" i="86" a="1"/>
  <c r="D202" i="86" s="1"/>
  <c r="D135" i="86" a="1"/>
  <c r="D135" i="86" s="1"/>
  <c r="D207" i="86" a="1"/>
  <c r="D207" i="86" s="1"/>
  <c r="D204" i="86" a="1"/>
  <c r="D204" i="86" s="1"/>
  <c r="D136" i="86" a="1"/>
  <c r="D136" i="86" s="1"/>
  <c r="D271" i="86" l="1" a="1"/>
  <c r="D271" i="86" s="1"/>
  <c r="D274" i="86" a="1"/>
  <c r="D274" i="86" s="1"/>
  <c r="D268" i="86" a="1"/>
  <c r="D268" i="86" s="1"/>
  <c r="D254" i="86" a="1"/>
  <c r="D254" i="86" s="1"/>
  <c r="D238" i="86" a="1"/>
  <c r="D238" i="86" s="1"/>
  <c r="D215" i="86" a="1"/>
  <c r="D215" i="86" s="1"/>
  <c r="D252" i="86" a="1"/>
  <c r="D252" i="86" s="1"/>
  <c r="D246" i="86" a="1"/>
  <c r="D246" i="86" s="1"/>
  <c r="D220" i="86" a="1"/>
  <c r="D220" i="86" s="1"/>
  <c r="D242" i="86" a="1"/>
  <c r="D242" i="86" s="1"/>
  <c r="D270" i="86" a="1"/>
  <c r="D270" i="86" s="1"/>
  <c r="D248" i="86" a="1"/>
  <c r="D248" i="86" s="1"/>
  <c r="D224" i="86" a="1"/>
  <c r="D224" i="86" s="1"/>
  <c r="D269" i="86" a="1"/>
  <c r="D269" i="86" s="1"/>
  <c r="D222" i="86" a="1"/>
  <c r="D222" i="86" s="1"/>
  <c r="D262" i="86" a="1"/>
  <c r="D262" i="86" s="1"/>
  <c r="D275" i="86" a="1"/>
  <c r="D275" i="86" s="1"/>
  <c r="D244" i="86" a="1"/>
  <c r="D244" i="86" s="1"/>
  <c r="D259" i="86" a="1"/>
  <c r="D259" i="86" s="1"/>
  <c r="D266" i="86" a="1"/>
  <c r="D266" i="86" s="1"/>
  <c r="D234" i="86" a="1"/>
  <c r="D234" i="86" s="1"/>
  <c r="D267" i="86" a="1"/>
  <c r="D267" i="86" s="1"/>
  <c r="D240" i="86" a="1"/>
  <c r="D240" i="86" s="1"/>
  <c r="D237" i="86" a="1"/>
  <c r="D237" i="86" s="1"/>
  <c r="D265" i="86" a="1"/>
  <c r="D265" i="86" s="1"/>
  <c r="D249" i="86" a="1"/>
  <c r="D249" i="86" s="1"/>
  <c r="D229" i="86" a="1"/>
  <c r="D229" i="86" s="1"/>
  <c r="D251" i="86" a="1"/>
  <c r="D251" i="86" s="1"/>
  <c r="D235" i="86" a="1"/>
  <c r="D235" i="86" s="1"/>
  <c r="D219" i="86" a="1"/>
  <c r="D219" i="86" s="1"/>
  <c r="D260" i="86" a="1"/>
  <c r="D260" i="86" s="1"/>
  <c r="D216" i="86" a="1"/>
  <c r="D216" i="86" s="1"/>
  <c r="D214" i="86" a="1"/>
  <c r="D214" i="86" s="1"/>
  <c r="D213" i="86" a="1"/>
  <c r="D213" i="86" s="1"/>
  <c r="D257" i="86" a="1"/>
  <c r="D257" i="86" s="1"/>
  <c r="D221" i="86" a="1"/>
  <c r="D221" i="86" s="1"/>
  <c r="D243" i="86" a="1"/>
  <c r="D243" i="86" s="1"/>
  <c r="D233" i="86" a="1"/>
  <c r="D233" i="86" s="1"/>
  <c r="D239" i="86" a="1"/>
  <c r="D239" i="86" s="1"/>
  <c r="D223" i="86" a="1"/>
  <c r="D223" i="86" s="1"/>
  <c r="D218" i="86" a="1"/>
  <c r="D218" i="86" s="1"/>
  <c r="D230" i="86" a="1"/>
  <c r="D230" i="86" s="1"/>
  <c r="D272" i="86" a="1"/>
  <c r="D272" i="86" s="1"/>
  <c r="D236" i="86" a="1"/>
  <c r="D236" i="86" s="1"/>
  <c r="D263" i="86" a="1"/>
  <c r="D263" i="86" s="1"/>
  <c r="D258" i="86" a="1"/>
  <c r="D258" i="86" s="1"/>
  <c r="D226" i="86" a="1"/>
  <c r="D226" i="86" s="1"/>
  <c r="D264" i="86" a="1"/>
  <c r="D264" i="86" s="1"/>
  <c r="D232" i="86" a="1"/>
  <c r="D232" i="86" s="1"/>
  <c r="D217" i="86" a="1"/>
  <c r="D217" i="86" s="1"/>
  <c r="D261" i="86" a="1"/>
  <c r="D261" i="86" s="1"/>
  <c r="D245" i="86" a="1"/>
  <c r="D245" i="86" s="1"/>
  <c r="D225" i="86" a="1"/>
  <c r="D225" i="86" s="1"/>
  <c r="D247" i="86" a="1"/>
  <c r="D247" i="86" s="1"/>
  <c r="D231" i="86" a="1"/>
  <c r="D231" i="86" s="1"/>
  <c r="D212" i="86" a="1"/>
  <c r="D212" i="86" s="1"/>
  <c r="D228" i="86" a="1"/>
  <c r="D228" i="86" s="1"/>
  <c r="D250" i="86" a="1"/>
  <c r="D250" i="86" s="1"/>
  <c r="D256" i="86" a="1"/>
  <c r="D256" i="86" s="1"/>
  <c r="D273" i="86" a="1"/>
  <c r="D273" i="86" s="1"/>
  <c r="D241" i="86" a="1"/>
  <c r="D241" i="86" s="1"/>
  <c r="D227" i="86" a="1"/>
  <c r="D227" i="86" s="1"/>
  <c r="D253" i="86" a="1"/>
  <c r="D253" i="86" s="1"/>
  <c r="D255" i="86" a="1"/>
  <c r="D255" i="86" s="1"/>
  <c r="D280" i="86" a="1"/>
  <c r="D280" i="86" s="1"/>
  <c r="D281" i="86" a="1"/>
  <c r="D281" i="86" s="1"/>
  <c r="D277" i="86" a="1"/>
  <c r="D277" i="86" s="1"/>
  <c r="D278" i="86" a="1"/>
  <c r="D278" i="86" s="1"/>
  <c r="D276" i="86" a="1"/>
  <c r="D276" i="86" s="1"/>
  <c r="D279" i="86" a="1"/>
  <c r="D279" i="86" s="1"/>
  <c r="D282" i="86" a="1"/>
  <c r="D282" i="86" s="1"/>
  <c r="O2" i="86"/>
  <c r="D211" i="86" l="1" a="1"/>
  <c r="D211" i="86" s="1"/>
  <c r="N2" i="86" l="1"/>
  <c r="M2" i="86"/>
  <c r="L2" i="86"/>
  <c r="K2" i="86"/>
  <c r="J2" i="86"/>
  <c r="I2" i="86"/>
  <c r="H2" i="86"/>
  <c r="G2" i="86"/>
  <c r="F2" i="86"/>
  <c r="E2" i="86"/>
  <c r="P18" i="86" l="1"/>
  <c r="W2" i="98" l="1"/>
  <c r="C125" i="86" l="1"/>
  <c r="C126" i="86"/>
  <c r="C127" i="86"/>
  <c r="C128" i="86"/>
  <c r="C129" i="86"/>
  <c r="C110" i="86"/>
  <c r="B6" i="100" l="1"/>
  <c r="E9" i="101" l="1"/>
  <c r="D1" i="100" l="1"/>
  <c r="O2" i="98"/>
  <c r="E8" i="101" l="1"/>
  <c r="C111" i="86"/>
  <c r="C112" i="86"/>
  <c r="C113" i="86"/>
  <c r="C114" i="86"/>
  <c r="C115" i="86"/>
  <c r="C116" i="86"/>
  <c r="C117" i="86"/>
  <c r="C118" i="86"/>
  <c r="C119" i="86"/>
  <c r="C120" i="86"/>
  <c r="C121" i="86"/>
  <c r="C122" i="86"/>
  <c r="C123" i="86"/>
  <c r="C124" i="86"/>
  <c r="E2" i="101" l="1"/>
  <c r="C130" i="86"/>
  <c r="F120" i="86"/>
  <c r="G120" i="86" s="1"/>
  <c r="H120" i="86" s="1"/>
  <c r="I120" i="86" s="1"/>
  <c r="J120" i="86" s="1"/>
  <c r="K120" i="86" s="1"/>
  <c r="L120" i="86" s="1"/>
  <c r="M120" i="86" s="1"/>
  <c r="N120" i="86" s="1"/>
  <c r="O120" i="86" s="1"/>
  <c r="P120" i="86" s="1"/>
  <c r="Q120" i="86" s="1"/>
  <c r="R120" i="86" s="1"/>
  <c r="S120" i="86" s="1"/>
  <c r="T120" i="86" s="1"/>
  <c r="U120" i="86" s="1"/>
  <c r="V120" i="86" s="1"/>
  <c r="W120" i="86" s="1"/>
  <c r="X120" i="86" s="1"/>
  <c r="Y120" i="86" s="1"/>
  <c r="G107" i="86"/>
  <c r="H107" i="86" s="1"/>
  <c r="I107" i="86" s="1"/>
  <c r="J107" i="86" s="1"/>
  <c r="K107" i="86" s="1"/>
  <c r="L107" i="86" s="1"/>
  <c r="M107" i="86" s="1"/>
  <c r="N107" i="86" s="1"/>
  <c r="O107" i="86" s="1"/>
  <c r="P107" i="86" s="1"/>
  <c r="Q107" i="86" s="1"/>
  <c r="R107" i="86" s="1"/>
  <c r="S107" i="86" s="1"/>
  <c r="T107" i="86" s="1"/>
  <c r="U107" i="86" s="1"/>
  <c r="V107" i="86" s="1"/>
  <c r="W107" i="86" s="1"/>
  <c r="X107" i="86" s="1"/>
  <c r="Y107" i="86" s="1"/>
  <c r="Z107" i="86" s="1"/>
  <c r="AA107" i="86" s="1"/>
  <c r="AB107" i="86" s="1"/>
  <c r="AC107" i="86" s="1"/>
  <c r="E20" i="86"/>
  <c r="F20" i="86" s="1"/>
  <c r="G20" i="86" s="1"/>
  <c r="H20" i="86" s="1"/>
  <c r="I20" i="86" s="1"/>
  <c r="J20" i="86" s="1"/>
  <c r="K20" i="86" s="1"/>
  <c r="L20" i="86" s="1"/>
  <c r="M20" i="86" s="1"/>
  <c r="N20" i="86" s="1"/>
  <c r="O20" i="86" s="1"/>
  <c r="D30" i="100"/>
  <c r="B30" i="100"/>
  <c r="D28" i="100"/>
  <c r="B28" i="100"/>
  <c r="AH164" i="98"/>
  <c r="AH160" i="98"/>
  <c r="AH3" i="98" s="1"/>
  <c r="P158" i="98"/>
  <c r="Y122" i="86"/>
  <c r="N119" i="86"/>
  <c r="T119" i="86"/>
  <c r="G119" i="86"/>
  <c r="E119" i="86"/>
  <c r="AB108" i="86"/>
  <c r="P5" i="86" l="1"/>
  <c r="P14" i="86"/>
  <c r="P10" i="86"/>
  <c r="P13" i="86"/>
  <c r="P7" i="86"/>
  <c r="P15" i="86"/>
  <c r="P11" i="86"/>
  <c r="P8" i="86"/>
  <c r="P16" i="86"/>
  <c r="P9" i="86"/>
  <c r="P17" i="86"/>
  <c r="P12" i="86"/>
  <c r="P6" i="86"/>
  <c r="P33" i="86"/>
  <c r="P21" i="86"/>
  <c r="E108" i="86" s="1"/>
  <c r="P29" i="86"/>
  <c r="P25" i="86"/>
  <c r="T3" i="98"/>
  <c r="P22" i="86"/>
  <c r="P26" i="86"/>
  <c r="P30" i="86"/>
  <c r="P23" i="86"/>
  <c r="P27" i="86"/>
  <c r="P31" i="86"/>
  <c r="P20" i="86"/>
  <c r="P24" i="86"/>
  <c r="P28" i="86"/>
  <c r="P32" i="86"/>
  <c r="S108" i="86"/>
  <c r="Z108" i="86"/>
  <c r="I108" i="86"/>
  <c r="X108" i="86"/>
  <c r="L108" i="86"/>
  <c r="P108" i="86"/>
  <c r="Q108" i="86"/>
  <c r="O119" i="86"/>
  <c r="M108" i="86"/>
  <c r="M119" i="86"/>
  <c r="F119" i="86"/>
  <c r="J119" i="86"/>
  <c r="Y108" i="86"/>
  <c r="O108" i="86"/>
  <c r="R108" i="86"/>
  <c r="U119" i="86"/>
  <c r="K108" i="86"/>
  <c r="U108" i="86"/>
  <c r="AC108" i="86"/>
  <c r="S119" i="86"/>
  <c r="AA108" i="86"/>
  <c r="K119" i="86"/>
  <c r="W119" i="86"/>
  <c r="Q119" i="86"/>
  <c r="L119" i="86"/>
  <c r="V108" i="86"/>
  <c r="P119" i="86"/>
  <c r="W108" i="86"/>
  <c r="R119" i="86"/>
  <c r="I119" i="86"/>
  <c r="J108" i="86"/>
  <c r="H119" i="86"/>
  <c r="V119" i="86"/>
  <c r="H108" i="86"/>
  <c r="N108" i="86"/>
  <c r="G108" i="86"/>
  <c r="F108" i="86"/>
  <c r="X119" i="86"/>
  <c r="T108" i="86"/>
  <c r="F125" i="86" l="1"/>
  <c r="F123" i="86"/>
  <c r="F130" i="86"/>
  <c r="W125" i="86"/>
  <c r="W124" i="86"/>
  <c r="J124" i="86"/>
  <c r="J130" i="86"/>
  <c r="X127" i="86"/>
  <c r="X130" i="86"/>
  <c r="U124" i="86"/>
  <c r="U126" i="86"/>
  <c r="U125" i="86"/>
  <c r="N128" i="86"/>
  <c r="N122" i="86"/>
  <c r="S130" i="86"/>
  <c r="S127" i="86"/>
  <c r="P127" i="86"/>
  <c r="P125" i="86"/>
  <c r="K122" i="86"/>
  <c r="K129" i="86"/>
  <c r="K123" i="86"/>
  <c r="H126" i="86"/>
  <c r="H129" i="86"/>
  <c r="F129" i="86"/>
  <c r="F126" i="86"/>
  <c r="W122" i="86"/>
  <c r="W129" i="86"/>
  <c r="W127" i="86"/>
  <c r="J128" i="86"/>
  <c r="J123" i="86"/>
  <c r="X122" i="86"/>
  <c r="X128" i="86"/>
  <c r="U128" i="86"/>
  <c r="U129" i="86"/>
  <c r="N125" i="86"/>
  <c r="N123" i="86"/>
  <c r="N130" i="86"/>
  <c r="S125" i="86"/>
  <c r="S128" i="86"/>
  <c r="P122" i="86"/>
  <c r="P128" i="86"/>
  <c r="K126" i="86"/>
  <c r="K124" i="86"/>
  <c r="H123" i="86"/>
  <c r="H130" i="86"/>
  <c r="H124" i="86"/>
  <c r="Q127" i="86"/>
  <c r="Q126" i="86"/>
  <c r="V124" i="86"/>
  <c r="V127" i="86"/>
  <c r="O126" i="86"/>
  <c r="O128" i="86"/>
  <c r="L123" i="86"/>
  <c r="L130" i="86"/>
  <c r="L128" i="86"/>
  <c r="I127" i="86"/>
  <c r="I126" i="86"/>
  <c r="M123" i="86"/>
  <c r="M122" i="86"/>
  <c r="R129" i="86"/>
  <c r="R122" i="86"/>
  <c r="G122" i="86"/>
  <c r="G129" i="86"/>
  <c r="G127" i="86"/>
  <c r="T126" i="86"/>
  <c r="T125" i="86"/>
  <c r="X123" i="86"/>
  <c r="U130" i="86"/>
  <c r="N127" i="86"/>
  <c r="P123" i="86"/>
  <c r="P124" i="86"/>
  <c r="K128" i="86"/>
  <c r="Q128" i="86"/>
  <c r="V125" i="86"/>
  <c r="V130" i="86"/>
  <c r="O124" i="86"/>
  <c r="I128" i="86"/>
  <c r="M124" i="86"/>
  <c r="M125" i="86"/>
  <c r="R123" i="86"/>
  <c r="G123" i="86"/>
  <c r="T129" i="86"/>
  <c r="Q125" i="86"/>
  <c r="V129" i="86"/>
  <c r="O122" i="86"/>
  <c r="O127" i="86"/>
  <c r="L125" i="86"/>
  <c r="I125" i="86"/>
  <c r="M129" i="86"/>
  <c r="R127" i="86"/>
  <c r="G125" i="86"/>
  <c r="T122" i="86"/>
  <c r="F124" i="86"/>
  <c r="F127" i="86"/>
  <c r="W126" i="86"/>
  <c r="W128" i="86"/>
  <c r="J125" i="86"/>
  <c r="J127" i="86"/>
  <c r="J126" i="86"/>
  <c r="X126" i="86"/>
  <c r="X129" i="86"/>
  <c r="U123" i="86"/>
  <c r="U122" i="86"/>
  <c r="N129" i="86"/>
  <c r="N126" i="86"/>
  <c r="S122" i="86"/>
  <c r="S129" i="86"/>
  <c r="S123" i="86"/>
  <c r="P126" i="86"/>
  <c r="P129" i="86"/>
  <c r="K130" i="86"/>
  <c r="K127" i="86"/>
  <c r="H127" i="86"/>
  <c r="H125" i="86"/>
  <c r="Q124" i="86"/>
  <c r="Q122" i="86"/>
  <c r="Q129" i="86"/>
  <c r="V128" i="86"/>
  <c r="V122" i="86"/>
  <c r="O130" i="86"/>
  <c r="O123" i="86"/>
  <c r="L127" i="86"/>
  <c r="L129" i="86"/>
  <c r="I124" i="86"/>
  <c r="I122" i="86"/>
  <c r="I129" i="86"/>
  <c r="M127" i="86"/>
  <c r="M130" i="86"/>
  <c r="R124" i="86"/>
  <c r="R130" i="86"/>
  <c r="G126" i="86"/>
  <c r="G128" i="86"/>
  <c r="T123" i="86"/>
  <c r="T130" i="86"/>
  <c r="T128" i="86"/>
  <c r="F128" i="86"/>
  <c r="F122" i="86"/>
  <c r="W130" i="86"/>
  <c r="W123" i="86"/>
  <c r="J129" i="86"/>
  <c r="J122" i="86"/>
  <c r="X125" i="86"/>
  <c r="X124" i="86"/>
  <c r="U127" i="86"/>
  <c r="N124" i="86"/>
  <c r="S126" i="86"/>
  <c r="S124" i="86"/>
  <c r="P130" i="86"/>
  <c r="H122" i="86"/>
  <c r="H128" i="86"/>
  <c r="Q130" i="86"/>
  <c r="V123" i="86"/>
  <c r="O125" i="86"/>
  <c r="L122" i="86"/>
  <c r="L124" i="86"/>
  <c r="I130" i="86"/>
  <c r="M126" i="86"/>
  <c r="R128" i="86"/>
  <c r="G130" i="86"/>
  <c r="T127" i="86"/>
  <c r="Q123" i="86"/>
  <c r="V126" i="86"/>
  <c r="O129" i="86"/>
  <c r="L126" i="86"/>
  <c r="I123" i="86"/>
  <c r="M128" i="86"/>
  <c r="R125" i="86"/>
  <c r="R126" i="86"/>
  <c r="G124" i="86"/>
  <c r="T124" i="86"/>
  <c r="E123" i="86"/>
  <c r="E128" i="86"/>
  <c r="E129" i="86"/>
  <c r="E127" i="86"/>
  <c r="E130" i="86"/>
  <c r="E126" i="86"/>
  <c r="E125" i="86"/>
  <c r="E124" i="86"/>
  <c r="E122" i="86"/>
  <c r="T166" i="98"/>
</calcChain>
</file>

<file path=xl/sharedStrings.xml><?xml version="1.0" encoding="utf-8"?>
<sst xmlns="http://schemas.openxmlformats.org/spreadsheetml/2006/main" count="918" uniqueCount="694">
  <si>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</si>
  <si>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</si>
  <si>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</si>
  <si>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</si>
  <si>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</si>
  <si>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</si>
  <si>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</si>
  <si>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</si>
  <si>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</si>
  <si>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</si>
  <si>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</si>
  <si>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</si>
  <si>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</si>
  <si>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</si>
  <si>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</si>
  <si>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</si>
  <si>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</si>
  <si>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</si>
  <si>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</si>
  <si>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</si>
  <si>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</si>
  <si>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</si>
  <si>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</si>
  <si>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</si>
  <si>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</si>
  <si>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</si>
  <si>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</si>
  <si>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</si>
  <si>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</si>
  <si>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</si>
  <si>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</si>
  <si>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</si>
  <si>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</si>
  <si>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</si>
  <si>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</si>
  <si>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</si>
  <si>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</si>
  <si>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</si>
  <si>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</si>
  <si>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</si>
  <si>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</si>
  <si>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</si>
  <si>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</si>
  <si>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</si>
  <si>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</si>
  <si>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</si>
  <si>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</si>
  <si>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</si>
  <si>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</si>
  <si>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</si>
  <si>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</si>
  <si>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</si>
  <si>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</si>
  <si>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Uppgifter om avropande organisation</t>
  </si>
  <si>
    <t>Avropsförfrågan</t>
  </si>
  <si>
    <t>Avropssvar</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</si>
  <si>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</si>
  <si>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</si>
  <si>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</si>
  <si>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</si>
  <si>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</si>
  <si>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</si>
  <si>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</si>
  <si>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</si>
  <si>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</si>
  <si>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</si>
  <si>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</si>
  <si>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</si>
  <si>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</si>
  <si>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</si>
  <si>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</si>
  <si>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</si>
  <si>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</si>
  <si>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</si>
  <si>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</si>
  <si>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</si>
  <si>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</si>
  <si>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</si>
  <si>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</si>
  <si>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</si>
  <si>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E-post för frågor (om annan än ovan)</t>
  </si>
  <si>
    <t xml:space="preserve">Totalt pris (utvärderas): </t>
  </si>
  <si>
    <t>Pris</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</si>
  <si>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</si>
  <si>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</si>
  <si>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Välj krav</t>
  </si>
  <si>
    <t>Timmar</t>
  </si>
  <si>
    <t>Bilaga</t>
  </si>
  <si>
    <t>Totalpris</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</si>
  <si>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</si>
  <si>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</si>
  <si>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</si>
  <si>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</si>
  <si>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</si>
  <si>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</si>
  <si>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</si>
  <si>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</si>
  <si>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</si>
  <si>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</si>
  <si>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</si>
  <si>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</si>
  <si>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</si>
  <si>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</si>
  <si>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</si>
  <si>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</si>
  <si>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</si>
  <si>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</si>
  <si>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</si>
  <si>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</si>
  <si>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</si>
  <si>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255, 255, 153</t>
  </si>
  <si>
    <t>Steg 1 - Administrativa uppgifter</t>
  </si>
  <si>
    <t>Leveransvillkor (framgår av ramavtalets allmänna villkor)</t>
  </si>
  <si>
    <t>Steg 3 - Grund för tilldelning av kontrakt</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</si>
  <si>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</si>
  <si>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Specifikation i bilaga?</t>
  </si>
  <si>
    <t>Ange ev adress för uppdraget/uppdragen</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</si>
  <si>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</si>
  <si>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</si>
  <si>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</si>
  <si>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</si>
  <si>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</si>
  <si>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</si>
  <si>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</si>
  <si>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</si>
  <si>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</si>
  <si>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</si>
  <si>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</si>
  <si>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</si>
  <si>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</si>
  <si>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</si>
  <si>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</si>
  <si>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</si>
  <si>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</si>
  <si>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</si>
  <si>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</si>
  <si>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</si>
  <si>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</si>
  <si>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</si>
  <si>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</si>
  <si>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</si>
  <si>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</si>
  <si>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</si>
  <si>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</si>
  <si>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</si>
  <si>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</si>
  <si>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</si>
  <si>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</si>
  <si>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</si>
  <si>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</si>
  <si>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</si>
  <si>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</si>
  <si>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</si>
  <si>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</si>
  <si>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</si>
  <si>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</si>
  <si>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</si>
  <si>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</si>
  <si>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</si>
  <si>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</si>
  <si>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</si>
  <si>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</si>
  <si>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</si>
  <si>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</si>
  <si>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</si>
  <si>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</si>
  <si>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</si>
  <si>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</si>
  <si>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</si>
  <si>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</si>
  <si>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</si>
  <si>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</si>
  <si>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</si>
  <si>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</si>
  <si>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</si>
  <si>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</si>
  <si>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</si>
  <si>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</si>
  <si>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</si>
  <si>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</si>
  <si>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</si>
  <si>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</si>
  <si>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</si>
  <si>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</si>
  <si>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</si>
  <si>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</si>
  <si>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</si>
  <si>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</si>
  <si>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</si>
  <si>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</si>
  <si>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</si>
  <si>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</si>
  <si>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</si>
  <si>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</si>
  <si>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</si>
  <si>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</si>
  <si>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</si>
  <si>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</si>
  <si>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</si>
  <si>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</si>
  <si>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</si>
  <si>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</si>
  <si>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</si>
  <si>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</si>
  <si>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</si>
  <si>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</si>
  <si>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</si>
  <si>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</si>
  <si>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</si>
  <si>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</si>
  <si>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</si>
  <si>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</si>
  <si>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</si>
  <si>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</si>
  <si>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</si>
  <si>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</si>
  <si>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</si>
  <si>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</si>
  <si>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</si>
  <si>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</si>
  <si>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</si>
  <si>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</si>
  <si>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</si>
  <si>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</si>
  <si>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</si>
  <si>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</si>
  <si>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</si>
  <si>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</si>
  <si>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</si>
  <si>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</si>
  <si>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</si>
  <si>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Ramavtalets allmänna villkor utgör alltid en del av kontraktet.</t>
  </si>
  <si>
    <t>Alt. 2. Ekonomiskt mest fördelaktiga (bästa förhållande mellan pris och kvalitet)</t>
  </si>
  <si>
    <t>Alt. 2. Ekonomiskt mest fördelaktiga utifrån bästa förhållande mellan pris och kvalitet</t>
  </si>
  <si>
    <t>Kompletterande avtalsdokument</t>
  </si>
  <si>
    <t>Leveransadress (om annan än ovan)</t>
  </si>
  <si>
    <t xml:space="preserve">Faktureringsuppgifter </t>
  </si>
  <si>
    <t>Ange fakturaadress, fakturareferens, adress för e-faktura</t>
  </si>
  <si>
    <r>
      <t>Instruktion till leverantör:</t>
    </r>
    <r>
      <rPr>
        <b/>
        <i/>
        <sz val="10"/>
        <color indexed="10"/>
        <rFont val="Arial"/>
        <family val="2"/>
      </rPr>
      <t xml:space="preserve">
</t>
    </r>
    <r>
      <rPr>
        <b/>
        <i/>
        <sz val="10"/>
        <rFont val="Arial"/>
        <family val="2"/>
      </rPr>
      <t xml:space="preserve">Blåmarkerade rutor fylls i av leverantören.
Läs och kontrollera obligatoriska krav.
Returnera blanketten med e-post till avropande organisation (oavsett Ja eller Nej).
</t>
    </r>
    <r>
      <rPr>
        <b/>
        <i/>
        <sz val="10"/>
        <color rgb="FFFF0000"/>
        <rFont val="Arial"/>
        <family val="2"/>
      </rPr>
      <t>Mer information finns under vissa rubriker</t>
    </r>
  </si>
  <si>
    <t>Ange geografiskt område</t>
  </si>
  <si>
    <t>Information om avropet, t ex syfte och omfattning</t>
  </si>
  <si>
    <t>(Tag bort detta fält och valmöjligheten, tilldelningsgrunden ska vara fast utifrån respektive ramavtal.)</t>
  </si>
  <si>
    <t>Förnyad kontroll av leverantörskrav (ESPD)</t>
  </si>
  <si>
    <t>Leverantörskrav (ESPD) - Ramavtalsleverantörens intygande</t>
  </si>
  <si>
    <t>(plats för text utifrån aktuellt ramavtal)</t>
  </si>
  <si>
    <t>Ramavtalsområde</t>
  </si>
  <si>
    <t>Ange ev leveranstid/er för varor/tjänster</t>
  </si>
  <si>
    <t>Välj Vara/Tjanst</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</si>
  <si>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</si>
  <si>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</si>
  <si>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</si>
  <si>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</si>
  <si>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</si>
  <si>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</si>
  <si>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</si>
  <si>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</si>
  <si>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</si>
  <si>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</si>
  <si>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</si>
  <si>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</si>
  <si>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</si>
  <si>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</si>
  <si>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</si>
  <si>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</si>
  <si>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</si>
  <si>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</si>
  <si>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</si>
  <si>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</si>
  <si>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</si>
  <si>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</si>
  <si>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</si>
  <si>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</si>
  <si>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</si>
  <si>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</si>
  <si>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</si>
  <si>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</si>
  <si>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</si>
  <si>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</si>
  <si>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</si>
  <si>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</si>
  <si>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</si>
  <si>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</si>
  <si>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</si>
  <si>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</si>
  <si>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</si>
  <si>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</si>
  <si>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</si>
  <si>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</si>
  <si>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</si>
  <si>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</si>
  <si>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</si>
  <si>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</si>
  <si>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</si>
  <si>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</si>
  <si>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</si>
  <si>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</si>
  <si>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</si>
  <si>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</si>
  <si>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</si>
  <si>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</si>
  <si>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</si>
  <si>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</si>
  <si>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</si>
  <si>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</si>
  <si>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</si>
  <si>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</si>
  <si>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</si>
  <si>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</si>
  <si>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</si>
  <si>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</si>
  <si>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</si>
  <si>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</si>
  <si>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</si>
  <si>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</si>
  <si>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</si>
  <si>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</si>
  <si>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</si>
  <si>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</si>
  <si>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</si>
  <si>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</si>
  <si>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</si>
  <si>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</si>
  <si>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</si>
  <si>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</si>
  <si>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</si>
  <si>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</si>
  <si>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</si>
  <si>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</si>
  <si>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</si>
  <si>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</si>
  <si>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</si>
  <si>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</si>
  <si>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</si>
  <si>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</si>
  <si>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</si>
  <si>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</si>
  <si>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</si>
  <si>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</si>
  <si>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</si>
  <si>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</si>
  <si>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</si>
  <si>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</si>
  <si>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</si>
  <si>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</si>
  <si>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</si>
  <si>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</si>
  <si>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</si>
  <si>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</si>
  <si>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</si>
  <si>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</si>
  <si>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</si>
  <si>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</si>
  <si>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</si>
  <si>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</si>
  <si>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</si>
  <si>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</si>
  <si>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</si>
  <si>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</si>
  <si>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</si>
  <si>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</si>
  <si>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</si>
  <si>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</si>
  <si>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</si>
  <si>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</si>
  <si>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</si>
  <si>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</si>
  <si>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</si>
  <si>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</si>
  <si>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</si>
  <si>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</si>
  <si>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</si>
  <si>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</si>
  <si>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</si>
  <si>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</si>
  <si>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</si>
  <si>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</si>
  <si>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</si>
  <si>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</si>
  <si>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</si>
  <si>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</si>
  <si>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</si>
  <si>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</si>
  <si>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</si>
  <si>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</si>
  <si>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</si>
  <si>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</si>
  <si>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</si>
  <si>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</si>
  <si>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</si>
  <si>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</si>
  <si>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</si>
  <si>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</si>
  <si>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</si>
  <si>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</si>
  <si>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</si>
  <si>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</si>
  <si>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</si>
  <si>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</si>
  <si>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</si>
  <si>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</si>
  <si>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</si>
  <si>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</si>
  <si>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</si>
  <si>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</si>
  <si>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</si>
  <si>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</si>
  <si>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</si>
  <si>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</si>
  <si>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</si>
  <si>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</si>
  <si>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</si>
  <si>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</si>
  <si>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</si>
  <si>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</si>
  <si>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</si>
  <si>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</si>
  <si>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</si>
  <si>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</si>
  <si>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</si>
  <si>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</si>
  <si>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</si>
  <si>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</si>
  <si>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</si>
  <si>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</si>
  <si>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</si>
  <si>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</si>
  <si>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</si>
  <si>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</si>
  <si>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</si>
  <si>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</si>
  <si>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</si>
  <si>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</si>
  <si>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</si>
  <si>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</si>
  <si>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</si>
  <si>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</si>
  <si>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</si>
  <si>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</si>
  <si>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</si>
  <si>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</si>
  <si>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</si>
  <si>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</si>
  <si>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</si>
  <si>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</si>
  <si>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</si>
  <si>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</si>
  <si>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</si>
  <si>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</si>
  <si>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</si>
  <si>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</si>
  <si>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</si>
  <si>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</si>
  <si>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</si>
  <si>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</si>
  <si>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</si>
  <si>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</si>
  <si>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</si>
  <si>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</si>
  <si>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</si>
  <si>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</si>
  <si>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</si>
  <si>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</si>
  <si>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</si>
  <si>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</si>
  <si>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</si>
  <si>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</si>
  <si>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</si>
  <si>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</si>
  <si>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</si>
  <si>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</si>
  <si>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</si>
  <si>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</si>
  <si>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</si>
  <si>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</si>
  <si>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</si>
  <si>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</si>
  <si>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</si>
  <si>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</si>
  <si>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</si>
  <si>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</si>
  <si>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</si>
  <si>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</si>
  <si>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</si>
  <si>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</si>
  <si>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</si>
  <si>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Kompletta ritningsförslag</t>
  </si>
  <si>
    <t>Stöd vid arbetsplatsutformning</t>
  </si>
  <si>
    <t>Akustikutredning, akustikmätning</t>
  </si>
  <si>
    <t>Mätning av rumsytor, golv och fönster</t>
  </si>
  <si>
    <t>Utplacering av varor på anvisade platser</t>
  </si>
  <si>
    <t>Fast montering i byggnadsdel som golv, vägg och tak</t>
  </si>
  <si>
    <t>Bordsskärmsmontering på befintliga bord</t>
  </si>
  <si>
    <t>Sömnad, ändringssömnad, reparation</t>
  </si>
  <si>
    <t>Märkning av t.ex. rumsnummer på möbler eller textilier</t>
  </si>
  <si>
    <t>Tvättrådsmärkning i textilier</t>
  </si>
  <si>
    <t>Montering, uppsättning av hängande textilier</t>
  </si>
  <si>
    <t>Mattläggning</t>
  </si>
  <si>
    <t>Langettering</t>
  </si>
  <si>
    <t>Nedmontering, uppmontering av befintliga kompaktarkiv</t>
  </si>
  <si>
    <t>Bortforsling av nedmonterade eller utrangerade kompaktarkiv</t>
  </si>
  <si>
    <t>Efterdragning</t>
  </si>
  <si>
    <t>Efterkontroll, besiktning</t>
  </si>
  <si>
    <t>Montering av arkivhyllor</t>
  </si>
  <si>
    <t>Välj Tjänst</t>
  </si>
  <si>
    <t>Tjanster</t>
  </si>
  <si>
    <t>Välj tjänst</t>
  </si>
  <si>
    <t>Tjänst</t>
  </si>
  <si>
    <t>Varans egenskaper</t>
  </si>
  <si>
    <t>Varans cirkularitet</t>
  </si>
  <si>
    <t>Varans funktionalitet</t>
  </si>
  <si>
    <t>Varans estetiska utformning</t>
  </si>
  <si>
    <t>Varans anpassning till befintliga möbler och annan inredning</t>
  </si>
  <si>
    <t>Varans anpassning till lokalens utformning och funktionalitet</t>
  </si>
  <si>
    <t>Livscykelkostnad</t>
  </si>
  <si>
    <t>TblKravFKU</t>
  </si>
  <si>
    <t>TblKravSF</t>
  </si>
  <si>
    <t>Varans hållbarhet</t>
  </si>
  <si>
    <t>Ritningsförslag - enklare skisser (kostnadsfritt)</t>
  </si>
  <si>
    <t>Prov av kontorsarbetsstol (kostnadsfritt)</t>
  </si>
  <si>
    <t>Prov av arbetsplatsarmatur (kostnadsfritt)</t>
  </si>
  <si>
    <t>Välj vara/tjänst</t>
  </si>
  <si>
    <t>TblVaraTjanstAlt</t>
  </si>
  <si>
    <t>Välj vara eller tjänst</t>
  </si>
  <si>
    <t>Vara</t>
  </si>
  <si>
    <t>TblValdaVaraTjnst</t>
  </si>
  <si>
    <t>ListaVaraTjänst</t>
  </si>
  <si>
    <t>Delområde</t>
  </si>
  <si>
    <t>Input interiör AB</t>
  </si>
  <si>
    <t>Kinnarps AB</t>
  </si>
  <si>
    <t>Martela Oyj</t>
  </si>
  <si>
    <t>Senab AB</t>
  </si>
  <si>
    <t>Thule Möbler AB</t>
  </si>
  <si>
    <t>556595-7809</t>
  </si>
  <si>
    <t>559150-6349</t>
  </si>
  <si>
    <t>556256-6736</t>
  </si>
  <si>
    <t>556347-9343</t>
  </si>
  <si>
    <t>556299-1447</t>
  </si>
  <si>
    <t>556641-3117</t>
  </si>
  <si>
    <t>B</t>
  </si>
  <si>
    <t>I</t>
  </si>
  <si>
    <t>E</t>
  </si>
  <si>
    <t>F</t>
  </si>
  <si>
    <t>D</t>
  </si>
  <si>
    <t>L</t>
  </si>
  <si>
    <t>G</t>
  </si>
  <si>
    <t>H</t>
  </si>
  <si>
    <t>J</t>
  </si>
  <si>
    <t>K</t>
  </si>
  <si>
    <t>C</t>
  </si>
  <si>
    <t>A</t>
  </si>
  <si>
    <t>Resultat</t>
  </si>
  <si>
    <t>ResLevDelområde</t>
  </si>
  <si>
    <t>Ange delområde</t>
  </si>
  <si>
    <t>TjänstKod</t>
  </si>
  <si>
    <t>Obligatoriska krav</t>
  </si>
  <si>
    <t>Välj Vara eller Tjänst</t>
  </si>
  <si>
    <t xml:space="preserve">Avrop med förnyad konkurrensutsättning
Kammarkollegiets diarienr. </t>
  </si>
  <si>
    <t>Arbetsplats och förvaring mer än 500 000 SEK vid varje avrop</t>
  </si>
  <si>
    <t>Möten och paus mer än 500 000 SEK vid varje avrop</t>
  </si>
  <si>
    <t>Textil och inredning för fönstermiljö mer än 300 000 SEK vid varje avrop</t>
  </si>
  <si>
    <t>Arkiv och magasin mer än 300 000 SEK vid varje avrop</t>
  </si>
  <si>
    <t>Förvaring i plåt mer än 300 000 SEK vid varje avrop</t>
  </si>
  <si>
    <t>Utemöbler mer än 100 000 SEK vid varje avrop</t>
  </si>
  <si>
    <t>Arbetsplatsarmaturer mer än 100 000 SEK vid varje avrop</t>
  </si>
  <si>
    <t>Inredningsarmaturer mer än 100 000 SEK vid varje avrop</t>
  </si>
  <si>
    <t>Skrivtavlor och AV-inredning mer än 100 000 SEK vid varje avrop</t>
  </si>
  <si>
    <t>Lager och verkstadsmiljö mer än 100 000 SEK vid varje avrop</t>
  </si>
  <si>
    <t>Textila mattor mer än 300 000 SEK vid varje avrop</t>
  </si>
  <si>
    <t>Arbetsstolar mer än 500 000 SEK vid varje avrop</t>
  </si>
  <si>
    <t>Nej</t>
  </si>
  <si>
    <t>ListaTilldelningsVara</t>
  </si>
  <si>
    <t>TblTilldelningsVara</t>
  </si>
  <si>
    <t>Välj Vara</t>
  </si>
  <si>
    <t>Marcus Berntson</t>
  </si>
  <si>
    <t>Torbjörn Axelsson</t>
  </si>
  <si>
    <t>marcus.berntson@inputinterior.se</t>
  </si>
  <si>
    <t>torbjorn@thulemobler.se</t>
  </si>
  <si>
    <t>Kinnarp</t>
  </si>
  <si>
    <t>003 70</t>
  </si>
  <si>
    <t>421 30</t>
  </si>
  <si>
    <t>521 88</t>
  </si>
  <si>
    <t>400 22</t>
  </si>
  <si>
    <t>103 88</t>
  </si>
  <si>
    <t>421 31</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</si>
  <si>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</si>
  <si>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</si>
  <si>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Sono Sverige AB</t>
  </si>
  <si>
    <t>Peter Almgren</t>
  </si>
  <si>
    <t>Box 27</t>
  </si>
  <si>
    <t>Box 7164</t>
  </si>
  <si>
    <t>Cirkulära möbelflöden</t>
  </si>
  <si>
    <t>Steg 2 - Specifikation av tjänster</t>
  </si>
  <si>
    <t>Möbelinventering och/eller möbelvärdering</t>
  </si>
  <si>
    <t>Möbelsamordning</t>
  </si>
  <si>
    <t>Möbelrenovering</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</si>
  <si>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</si>
  <si>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</si>
  <si>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</si>
  <si>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</si>
  <si>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 med bilagor.</t>
  </si>
  <si>
    <t>6. Kontraktet med bilagor.</t>
  </si>
  <si>
    <t>7. Skriftliga ändringar och tillägg till Avropsförfrågan med bilagor.</t>
  </si>
  <si>
    <t>8. Avropsförfrågan med bilagor.</t>
  </si>
  <si>
    <t>9. Skriftliga ändringar och tillägg till Allmänna villkor.</t>
  </si>
  <si>
    <t>10. Skriftliga ändringar och tillägg till Ramavtalsleverantörens Avropssvar med bilagor inklusive av Avropsberättigad godkända rättelser, kompletteringar och förtydliganden.</t>
  </si>
  <si>
    <t>11. Ramavtalsleverantörens Avropssvar med bilagor inklusive av Avropsberättigad godkända rättelser, kompletteringar och förtydliganden.</t>
  </si>
  <si>
    <t>23.3-5967-2020</t>
  </si>
  <si>
    <t>Vid behov specificera tjänster, annan information eller hänvisa till bilaga.</t>
  </si>
  <si>
    <t>Totalt pris per tjänst</t>
  </si>
  <si>
    <t xml:space="preserve">Totalt pris möbelrenovering: </t>
  </si>
  <si>
    <t>Ange vara/möbel i fritext som omfattas av möbelrenoveringen</t>
  </si>
  <si>
    <t>Förfarande om två avropssvar har erhållit samma poängsumma/utvärderingspris</t>
  </si>
  <si>
    <t>Möbelreparation</t>
  </si>
  <si>
    <t>Möbel- och möbeltextiltvätt</t>
  </si>
  <si>
    <t>Rekonditionering</t>
  </si>
  <si>
    <t>Renovering</t>
  </si>
  <si>
    <t>Tapetsering, stoppningsarbete</t>
  </si>
  <si>
    <t>Lackering, omlackering</t>
  </si>
  <si>
    <t>Valfri tjänst (Ange)</t>
  </si>
  <si>
    <t>Ange antal timmar</t>
  </si>
  <si>
    <t>Bilagor från avropande organisation (kontraktshandlingar framgår av flik 2)</t>
  </si>
  <si>
    <t>Kontrakt tilldelas den ramavtalsleverantör som lämnat det ekonomiskt mest fördelaktiga anbudet enligt tilldelningskriteriet pris.</t>
  </si>
  <si>
    <t>Takpris</t>
  </si>
  <si>
    <t>Timpris
(ska ej överstiga takpriset ovan)</t>
  </si>
  <si>
    <t>Möbelinventering/Möbelvärdering/Möbelsamordning</t>
  </si>
  <si>
    <t>Specificera tjänsten i fritext och/eller hänvisa till bilaga. Om specifikation görs i en bilaga anges ”Antal” till 1 för hela avropet.</t>
  </si>
  <si>
    <t>Takpris:
(OBS: Gäller endast möbelvärdering och inventering)</t>
  </si>
  <si>
    <t>Steg 4 - Övriga kontraktsvillkor</t>
  </si>
  <si>
    <t>Eterne AB</t>
  </si>
  <si>
    <t>556790-5160</t>
  </si>
  <si>
    <t>Kumla Gårdsväg 23</t>
  </si>
  <si>
    <t>145 63</t>
  </si>
  <si>
    <t>NORSBORG</t>
  </si>
  <si>
    <t>Johan Linzander</t>
  </si>
  <si>
    <t>08-4457073</t>
  </si>
  <si>
    <t>johan.linzander@eterne.se</t>
  </si>
  <si>
    <t>B, C</t>
  </si>
  <si>
    <t>Fältspatsgatan 2</t>
  </si>
  <si>
    <t>VÄSTRA FRÖLUNDA</t>
  </si>
  <si>
    <t>073-3025982</t>
  </si>
  <si>
    <t>A, B</t>
  </si>
  <si>
    <t>Johan Dahlström</t>
  </si>
  <si>
    <t>0515-38077</t>
  </si>
  <si>
    <t>johan.dahlstrom@kinnarps.se</t>
  </si>
  <si>
    <t>01148912</t>
  </si>
  <si>
    <t>Takkatie 1</t>
  </si>
  <si>
    <t>HELSINKI FINLAND</t>
  </si>
  <si>
    <t>Björn Arkert</t>
  </si>
  <si>
    <t>073-3471988</t>
  </si>
  <si>
    <t>bjorn.arkert@martela.com</t>
  </si>
  <si>
    <t>A, B, C</t>
  </si>
  <si>
    <t>Recycling Partner RP AB</t>
  </si>
  <si>
    <t>556653-3278</t>
  </si>
  <si>
    <t>Kvarnholmsvägen 56</t>
  </si>
  <si>
    <t>131 31</t>
  </si>
  <si>
    <t>NACKA</t>
  </si>
  <si>
    <t>Per Holstery</t>
  </si>
  <si>
    <t>070-7832535</t>
  </si>
  <si>
    <t>per@rp.se</t>
  </si>
  <si>
    <t>Box 24148</t>
  </si>
  <si>
    <t>GÖTEBORG</t>
  </si>
  <si>
    <t>Jonas Sjöberg</t>
  </si>
  <si>
    <t>031-3134270</t>
  </si>
  <si>
    <t>jonas.sjoberg@rekomo.se</t>
  </si>
  <si>
    <t>STOCKHOLM</t>
  </si>
  <si>
    <t>08-58635043</t>
  </si>
  <si>
    <t>peter.almgren@senab.com</t>
  </si>
  <si>
    <t>Soeco Kontorsmöbler AB</t>
  </si>
  <si>
    <t>556894-0562</t>
  </si>
  <si>
    <t>Pumpvägen 1</t>
  </si>
  <si>
    <t>247 50</t>
  </si>
  <si>
    <t>DALBY</t>
  </si>
  <si>
    <t>Johan Norman</t>
  </si>
  <si>
    <t>046-2769151</t>
  </si>
  <si>
    <t>E A Rosengrens gata 13A</t>
  </si>
  <si>
    <t>Corina Brito</t>
  </si>
  <si>
    <t>0709-351275</t>
  </si>
  <si>
    <t>corina.brito@sono.se</t>
  </si>
  <si>
    <t>736 36</t>
  </si>
  <si>
    <t>KUNGSÖR</t>
  </si>
  <si>
    <t>070-5841034</t>
  </si>
  <si>
    <t>VICAN AB</t>
  </si>
  <si>
    <t>556417-6567</t>
  </si>
  <si>
    <t>Staffans väg 6B</t>
  </si>
  <si>
    <t>192 78</t>
  </si>
  <si>
    <t>SOLLENTUNA</t>
  </si>
  <si>
    <t>Peter Liljestrand</t>
  </si>
  <si>
    <t>070-5829491</t>
  </si>
  <si>
    <t>peter@vican.se</t>
  </si>
  <si>
    <t>A, C</t>
  </si>
  <si>
    <t>johan.norman@soeco.se</t>
  </si>
  <si>
    <t>Rekomo AB</t>
  </si>
  <si>
    <t>Version 3,1</t>
  </si>
  <si>
    <r>
      <t xml:space="preserve">OBS! Spara </t>
    </r>
    <r>
      <rPr>
        <b/>
        <i/>
        <u/>
        <sz val="11"/>
        <rFont val="Arial"/>
        <family val="2"/>
      </rPr>
      <t>inte</t>
    </r>
    <r>
      <rPr>
        <b/>
        <i/>
        <sz val="11"/>
        <rFont val="Arial"/>
        <family val="2"/>
      </rPr>
      <t xml:space="preserve"> blanketten i PDF-format. Då kan inte leverantörerna fylla i den.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</si>
</sst>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kr&quot;_-;\-* #,##0.00\ &quot;kr&quot;_-;_-* &quot;-&quot;??\ &quot;kr&quot;_-;_-@_-"/>
    <numFmt numFmtId="164" formatCode="#,##0;\-#,##0;"/>
    <numFmt numFmtId="165" formatCode="#,###"/>
    <numFmt numFmtId="166" formatCode=";;;"/>
    <numFmt numFmtId="167" formatCode="#,##0&quot; kr/timme&quot;;\-#,##0&quot; kr/timme&quot;"/>
  </numFmts>
  <fonts count="52" x14ac:knownFonts="1">
    <font>
      <sz val="10"/>
      <name val="Arial"/>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i/>
      <sz val="12"/>
      <name val="Arial"/>
      <family val="2"/>
    </font>
    <font>
      <b/>
      <i/>
      <sz val="10"/>
      <color indexed="10"/>
      <name val="Arial"/>
      <family val="2"/>
    </font>
    <font>
      <sz val="10"/>
      <name val="Arial"/>
      <family val="2"/>
    </font>
    <font>
      <b/>
      <i/>
      <sz val="11"/>
      <name val="Arial"/>
      <family val="2"/>
    </font>
    <font>
      <b/>
      <i/>
      <u/>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Century Schoolbook"/>
      <family val="1"/>
    </font>
    <font>
      <b/>
      <sz val="11"/>
      <name val="Arial"/>
      <family val="2"/>
    </font>
    <font>
      <sz val="18"/>
      <name val="Arial"/>
      <family val="2"/>
    </font>
    <font>
      <sz val="16"/>
      <name val="Arial"/>
      <family val="2"/>
    </font>
    <font>
      <sz val="20"/>
      <name val="Arial"/>
      <family val="2"/>
    </font>
    <font>
      <b/>
      <i/>
      <sz val="10"/>
      <color theme="4"/>
      <name val="Arial"/>
      <family val="2"/>
    </font>
    <font>
      <sz val="10"/>
      <name val="Calibri"/>
      <family val="2"/>
      <scheme val="major"/>
    </font>
  </fonts>
  <fills count="46">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s>
  <borders count="81">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top style="thin">
        <color theme="0" tint="-0.499984740745262"/>
      </top>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969696"/>
      </left>
      <right/>
      <top style="thin">
        <color rgb="FF969696"/>
      </top>
      <bottom style="thin">
        <color indexed="55"/>
      </bottom>
      <diagonal/>
    </border>
    <border>
      <left/>
      <right style="thin">
        <color rgb="FF969696"/>
      </right>
      <top style="thin">
        <color rgb="FF969696"/>
      </top>
      <bottom style="thin">
        <color indexed="55"/>
      </bottom>
      <diagonal/>
    </border>
    <border>
      <left/>
      <right/>
      <top style="thin">
        <color rgb="FF969696"/>
      </top>
      <bottom style="thin">
        <color indexed="55"/>
      </bottom>
      <diagonal/>
    </border>
  </borders>
  <cellStyleXfs count="45">
    <xf numFmtId="0" fontId="0" fillId="0" borderId="0"/>
    <xf numFmtId="0" fontId="2" fillId="2" borderId="16" applyNumberFormat="0">
      <alignment vertical="top" wrapText="1"/>
      <protection locked="0"/>
    </xf>
    <xf numFmtId="0" fontId="15" fillId="0" borderId="0" applyNumberFormat="0" applyFill="0" applyBorder="0" applyAlignment="0" applyProtection="0"/>
    <xf numFmtId="0" fontId="2" fillId="8" borderId="0" applyNumberFormat="0" applyFont="0" applyBorder="0" applyAlignment="0" applyProtection="0"/>
    <xf numFmtId="0" fontId="2" fillId="11" borderId="0" applyNumberFormat="0" applyFont="0" applyBorder="0" applyAlignment="0" applyProtection="0">
      <alignment vertical="top"/>
    </xf>
    <xf numFmtId="164" fontId="2" fillId="9" borderId="0" applyNumberFormat="0" applyFont="0" applyBorder="0" applyAlignment="0" applyProtection="0"/>
    <xf numFmtId="0" fontId="2" fillId="12" borderId="0" applyNumberFormat="0" applyFont="0" applyBorder="0" applyAlignment="0" applyProtection="0"/>
    <xf numFmtId="0" fontId="2" fillId="0" borderId="17" applyNumberFormat="0" applyFont="0" applyFill="0" applyAlignment="0" applyProtection="0"/>
    <xf numFmtId="0" fontId="2" fillId="10" borderId="0" applyNumberFormat="0" applyFont="0" applyBorder="0" applyAlignment="0" applyProtection="0">
      <alignment horizontal="center" vertical="center" wrapText="1"/>
      <protection locked="0"/>
    </xf>
    <xf numFmtId="0" fontId="25" fillId="0" borderId="0"/>
    <xf numFmtId="0" fontId="2" fillId="0" borderId="17" applyNumberFormat="0" applyFill="0" applyAlignment="0" applyProtection="0"/>
    <xf numFmtId="0" fontId="1" fillId="0" borderId="17" applyNumberFormat="0" applyFill="0" applyAlignment="0" applyProtection="0"/>
    <xf numFmtId="0" fontId="13" fillId="0" borderId="0" applyNumberFormat="0" applyFill="0" applyProtection="0"/>
    <xf numFmtId="44" fontId="5" fillId="0" borderId="0" applyFon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16" borderId="0" applyNumberFormat="0" applyBorder="0" applyAlignment="0" applyProtection="0"/>
    <xf numFmtId="0" fontId="35" fillId="17" borderId="0" applyNumberFormat="0" applyBorder="0" applyAlignment="0" applyProtection="0"/>
    <xf numFmtId="0" fontId="36" fillId="18" borderId="0" applyNumberFormat="0" applyBorder="0" applyAlignment="0" applyProtection="0"/>
    <xf numFmtId="0" fontId="37" fillId="19" borderId="43" applyNumberFormat="0" applyAlignment="0" applyProtection="0"/>
    <xf numFmtId="0" fontId="38" fillId="20" borderId="44" applyNumberFormat="0" applyAlignment="0" applyProtection="0"/>
    <xf numFmtId="0" fontId="39" fillId="20" borderId="43" applyNumberFormat="0" applyAlignment="0" applyProtection="0"/>
    <xf numFmtId="0" fontId="40" fillId="0" borderId="45" applyNumberFormat="0" applyFill="0" applyAlignment="0" applyProtection="0"/>
    <xf numFmtId="0" fontId="41" fillId="21" borderId="46" applyNumberFormat="0" applyAlignment="0" applyProtection="0"/>
    <xf numFmtId="0" fontId="42" fillId="0" borderId="0" applyNumberFormat="0" applyFill="0" applyBorder="0" applyAlignment="0" applyProtection="0"/>
    <xf numFmtId="0" fontId="22" fillId="22" borderId="47" applyNumberFormat="0" applyFont="0" applyAlignment="0" applyProtection="0"/>
    <xf numFmtId="0" fontId="25" fillId="23" borderId="0" applyNumberFormat="0" applyBorder="0" applyAlignment="0" applyProtection="0"/>
    <xf numFmtId="0" fontId="25" fillId="24" borderId="0" applyNumberFormat="0" applyBorder="0" applyAlignment="0" applyProtection="0"/>
    <xf numFmtId="0" fontId="43" fillId="25"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43" fillId="28" borderId="0" applyNumberFormat="0" applyBorder="0" applyAlignment="0" applyProtection="0"/>
    <xf numFmtId="0" fontId="25" fillId="29" borderId="0" applyNumberFormat="0" applyBorder="0" applyAlignment="0" applyProtection="0"/>
    <xf numFmtId="0" fontId="25" fillId="30" borderId="0" applyNumberFormat="0" applyBorder="0" applyAlignment="0" applyProtection="0"/>
    <xf numFmtId="0" fontId="43" fillId="31"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43" fillId="34"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43" fillId="37" borderId="0" applyNumberFormat="0" applyBorder="0" applyAlignment="0" applyProtection="0"/>
    <xf numFmtId="0" fontId="43" fillId="38" borderId="0" applyNumberFormat="0" applyBorder="0" applyAlignment="0" applyProtection="0"/>
    <xf numFmtId="0" fontId="25" fillId="39" borderId="0" applyNumberFormat="0" applyBorder="0" applyAlignment="0" applyProtection="0"/>
    <xf numFmtId="0" fontId="25" fillId="40" borderId="0" applyNumberFormat="0" applyBorder="0" applyAlignment="0" applyProtection="0"/>
    <xf numFmtId="0" fontId="43" fillId="41" borderId="0" applyNumberFormat="0" applyBorder="0" applyAlignment="0" applyProtection="0"/>
  </cellStyleXfs>
  <cellXfs count="372">
    <xf numFmtId="0" fontId="0" fillId="0" borderId="0" xfId="0"/>
    <xf numFmtId="0" fontId="2" fillId="0" borderId="0" xfId="0" applyFont="1"/>
    <xf numFmtId="0" fontId="2" fillId="0" borderId="0" xfId="0" applyFont="1" applyProtection="1">
      <protection locked="0"/>
    </xf>
    <xf numFmtId="0" fontId="2" fillId="5" borderId="0" xfId="0" applyFont="1" applyFill="1" applyAlignment="1" applyProtection="1">
      <alignment horizontal="center" vertical="center" wrapText="1"/>
      <protection locked="0"/>
    </xf>
    <xf numFmtId="0" fontId="2" fillId="0" borderId="2" xfId="0" applyFont="1" applyBorder="1"/>
    <xf numFmtId="0" fontId="15" fillId="0" borderId="0" xfId="2"/>
    <xf numFmtId="0" fontId="10" fillId="0" borderId="0" xfId="3" applyFont="1" applyFill="1" applyAlignment="1">
      <alignment horizontal="left" vertical="top"/>
    </xf>
    <xf numFmtId="0" fontId="2" fillId="0" borderId="0" xfId="0" applyFont="1" applyAlignment="1">
      <alignment horizontal="right" vertical="top"/>
    </xf>
    <xf numFmtId="0" fontId="6" fillId="0" borderId="3" xfId="0" applyFont="1" applyBorder="1" applyAlignment="1">
      <alignment vertical="center" wrapText="1"/>
    </xf>
    <xf numFmtId="0" fontId="17" fillId="0" borderId="0" xfId="0" applyFont="1"/>
    <xf numFmtId="0" fontId="2" fillId="0" borderId="0" xfId="0" applyFont="1" applyAlignment="1">
      <alignment horizontal="left" vertical="top" wrapText="1"/>
    </xf>
    <xf numFmtId="49" fontId="2" fillId="8" borderId="4" xfId="3" applyNumberFormat="1" applyBorder="1" applyProtection="1">
      <protection locked="0"/>
    </xf>
    <xf numFmtId="49" fontId="2" fillId="12" borderId="4" xfId="6" applyNumberFormat="1" applyBorder="1" applyProtection="1">
      <protection locked="0"/>
    </xf>
    <xf numFmtId="49" fontId="2" fillId="8" borderId="5" xfId="3" applyNumberFormat="1" applyBorder="1" applyProtection="1">
      <protection locked="0"/>
    </xf>
    <xf numFmtId="49" fontId="2" fillId="12" borderId="5" xfId="6" applyNumberFormat="1" applyBorder="1" applyProtection="1">
      <protection locked="0"/>
    </xf>
    <xf numFmtId="0" fontId="0" fillId="0" borderId="6" xfId="0" applyBorder="1" applyAlignment="1">
      <alignment wrapText="1"/>
    </xf>
    <xf numFmtId="49" fontId="2" fillId="8" borderId="4" xfId="3" applyNumberFormat="1" applyBorder="1" applyAlignment="1" applyProtection="1">
      <alignment vertical="center" wrapText="1"/>
      <protection locked="0"/>
    </xf>
    <xf numFmtId="49" fontId="2" fillId="12" borderId="4" xfId="6" applyNumberFormat="1" applyBorder="1" applyAlignment="1" applyProtection="1">
      <alignment vertical="center" wrapText="1"/>
      <protection locked="0"/>
    </xf>
    <xf numFmtId="0" fontId="1" fillId="0" borderId="0" xfId="0" applyFont="1"/>
    <xf numFmtId="0" fontId="1" fillId="0" borderId="5" xfId="0" applyFont="1" applyBorder="1" applyAlignment="1">
      <alignment wrapText="1"/>
    </xf>
    <xf numFmtId="0" fontId="6" fillId="0" borderId="0" xfId="0" applyFont="1" applyAlignment="1">
      <alignment vertical="center" wrapText="1"/>
    </xf>
    <xf numFmtId="0" fontId="2" fillId="0" borderId="0" xfId="0" applyFont="1" applyAlignment="1">
      <alignment vertical="center"/>
    </xf>
    <xf numFmtId="0" fontId="4" fillId="0" borderId="0" xfId="0" applyFont="1"/>
    <xf numFmtId="0" fontId="8" fillId="0" borderId="0" xfId="0" applyFont="1" applyAlignment="1">
      <alignment horizontal="left" wrapText="1"/>
    </xf>
    <xf numFmtId="0" fontId="18" fillId="0" borderId="0" xfId="0" applyFont="1" applyAlignment="1">
      <alignment horizontal="left" vertical="center" indent="1"/>
    </xf>
    <xf numFmtId="0" fontId="11" fillId="0" borderId="0" xfId="0" applyFont="1"/>
    <xf numFmtId="0" fontId="2" fillId="0" borderId="0" xfId="0" applyFont="1" applyAlignment="1">
      <alignment horizontal="right"/>
    </xf>
    <xf numFmtId="0" fontId="26" fillId="0" borderId="0" xfId="0" applyFont="1"/>
    <xf numFmtId="0" fontId="4" fillId="0" borderId="0" xfId="0" applyFont="1" applyAlignment="1">
      <alignment wrapText="1"/>
    </xf>
    <xf numFmtId="0" fontId="2" fillId="0" borderId="0" xfId="0" applyFont="1" applyAlignment="1">
      <alignment vertical="top"/>
    </xf>
    <xf numFmtId="0" fontId="3" fillId="0" borderId="0" xfId="0" applyFont="1" applyAlignment="1">
      <alignment vertical="top"/>
    </xf>
    <xf numFmtId="0" fontId="11" fillId="0" borderId="0" xfId="0" applyFont="1" applyAlignment="1">
      <alignment vertical="top"/>
    </xf>
    <xf numFmtId="0" fontId="3" fillId="0" borderId="3" xfId="0" applyFont="1" applyBorder="1" applyAlignment="1">
      <alignment vertical="top"/>
    </xf>
    <xf numFmtId="0" fontId="2" fillId="0" borderId="0" xfId="0" applyFont="1" applyAlignment="1">
      <alignment vertical="top" wrapText="1"/>
    </xf>
    <xf numFmtId="0" fontId="7" fillId="0" borderId="0" xfId="0" applyFont="1" applyAlignment="1">
      <alignment horizontal="center" vertical="top" wrapText="1"/>
    </xf>
    <xf numFmtId="0" fontId="3" fillId="0" borderId="0" xfId="0" applyFont="1" applyAlignment="1">
      <alignment horizontal="left" vertical="top" wrapText="1"/>
    </xf>
    <xf numFmtId="0" fontId="16" fillId="0" borderId="0" xfId="0" applyFont="1" applyAlignment="1">
      <alignment horizontal="right" vertical="top"/>
    </xf>
    <xf numFmtId="0" fontId="2" fillId="6" borderId="0" xfId="0" applyFont="1" applyFill="1" applyAlignment="1">
      <alignment horizontal="left" vertical="top" wrapText="1"/>
    </xf>
    <xf numFmtId="0" fontId="16" fillId="0" borderId="0" xfId="0" applyFont="1" applyAlignment="1">
      <alignment vertical="top" wrapText="1"/>
    </xf>
    <xf numFmtId="0" fontId="2" fillId="0" borderId="0" xfId="0" applyFont="1" applyAlignment="1">
      <alignment horizontal="left" vertical="top"/>
    </xf>
    <xf numFmtId="0" fontId="17" fillId="0" borderId="0" xfId="0" applyFont="1" applyAlignment="1">
      <alignment vertical="top"/>
    </xf>
    <xf numFmtId="49" fontId="2" fillId="0" borderId="0" xfId="0" applyNumberFormat="1" applyFont="1" applyAlignment="1">
      <alignment vertical="top"/>
    </xf>
    <xf numFmtId="0" fontId="2" fillId="6" borderId="0" xfId="0" applyFont="1" applyFill="1" applyAlignment="1">
      <alignment vertical="center"/>
    </xf>
    <xf numFmtId="49" fontId="2" fillId="13" borderId="0" xfId="6" applyNumberFormat="1" applyFill="1" applyAlignment="1">
      <alignment vertical="top"/>
    </xf>
    <xf numFmtId="0" fontId="2" fillId="0" borderId="6" xfId="0" applyFont="1" applyBorder="1" applyAlignment="1">
      <alignment wrapText="1"/>
    </xf>
    <xf numFmtId="0" fontId="27" fillId="0" borderId="0" xfId="0" applyFont="1" applyAlignment="1">
      <alignment vertical="top"/>
    </xf>
    <xf numFmtId="0" fontId="28" fillId="0" borderId="0" xfId="0" applyFont="1" applyAlignment="1">
      <alignment vertical="top"/>
    </xf>
    <xf numFmtId="0" fontId="29" fillId="0" borderId="0" xfId="0" applyFont="1"/>
    <xf numFmtId="165" fontId="2" fillId="0" borderId="2" xfId="0" applyNumberFormat="1" applyFont="1" applyBorder="1"/>
    <xf numFmtId="0" fontId="3" fillId="0" borderId="0" xfId="0" applyFont="1"/>
    <xf numFmtId="0" fontId="4" fillId="0" borderId="0" xfId="0" applyFont="1" applyAlignment="1">
      <alignment vertical="top"/>
    </xf>
    <xf numFmtId="0" fontId="27" fillId="0" borderId="0" xfId="0" applyFont="1" applyAlignment="1">
      <alignment horizontal="right" vertical="top"/>
    </xf>
    <xf numFmtId="0" fontId="0" fillId="0" borderId="0" xfId="0" applyAlignment="1">
      <alignment horizontal="left" vertical="top" wrapText="1"/>
    </xf>
    <xf numFmtId="0" fontId="2" fillId="0" borderId="0" xfId="0" applyFont="1" applyAlignment="1" applyProtection="1">
      <alignment vertical="top"/>
      <protection locked="0"/>
    </xf>
    <xf numFmtId="0" fontId="3" fillId="0" borderId="0" xfId="0" applyFont="1" applyAlignment="1" applyProtection="1">
      <alignment vertical="top"/>
      <protection locked="0"/>
    </xf>
    <xf numFmtId="0" fontId="2" fillId="0" borderId="0" xfId="0" applyFont="1" applyAlignment="1" applyProtection="1">
      <alignment horizontal="left" vertical="top"/>
      <protection locked="0"/>
    </xf>
    <xf numFmtId="0" fontId="17" fillId="0" borderId="0" xfId="0" applyFont="1" applyAlignment="1" applyProtection="1">
      <alignment vertical="top"/>
      <protection locked="0"/>
    </xf>
    <xf numFmtId="49" fontId="2" fillId="0" borderId="0" xfId="0" applyNumberFormat="1" applyFont="1" applyAlignment="1" applyProtection="1">
      <alignment vertical="top"/>
      <protection locked="0"/>
    </xf>
    <xf numFmtId="0" fontId="3" fillId="0" borderId="0" xfId="0" applyFont="1" applyAlignment="1">
      <alignment vertical="top" wrapText="1"/>
    </xf>
    <xf numFmtId="0" fontId="0" fillId="0" borderId="0" xfId="0" applyAlignment="1">
      <alignment vertical="center"/>
    </xf>
    <xf numFmtId="0" fontId="2" fillId="6" borderId="0" xfId="0" applyFont="1" applyFill="1" applyAlignment="1">
      <alignment vertical="top" wrapText="1"/>
    </xf>
    <xf numFmtId="0" fontId="2" fillId="0" borderId="0" xfId="10" applyBorder="1" applyAlignment="1">
      <alignment horizontal="left" vertical="top"/>
    </xf>
    <xf numFmtId="0" fontId="3" fillId="0" borderId="0" xfId="0" applyFont="1" applyAlignment="1">
      <alignment horizontal="right" vertical="center"/>
    </xf>
    <xf numFmtId="4" fontId="2" fillId="0" borderId="0" xfId="5" applyNumberFormat="1" applyFill="1" applyAlignment="1">
      <alignment horizontal="right" vertical="center" wrapText="1"/>
    </xf>
    <xf numFmtId="0" fontId="27" fillId="0" borderId="0" xfId="0" applyFont="1" applyAlignment="1">
      <alignment horizontal="center" vertical="top" wrapText="1"/>
    </xf>
    <xf numFmtId="164" fontId="26" fillId="0" borderId="0" xfId="5" applyFont="1" applyFill="1" applyAlignment="1">
      <alignment horizontal="right" vertical="top" wrapText="1"/>
    </xf>
    <xf numFmtId="0" fontId="3" fillId="0" borderId="0" xfId="0" applyFont="1" applyAlignment="1">
      <alignment horizontal="right" vertical="top"/>
    </xf>
    <xf numFmtId="0" fontId="3" fillId="0" borderId="0" xfId="0" applyFont="1" applyAlignment="1">
      <alignment vertical="center"/>
    </xf>
    <xf numFmtId="0" fontId="27" fillId="0" borderId="0" xfId="0" applyFont="1" applyAlignment="1">
      <alignment horizontal="left" vertical="top"/>
    </xf>
    <xf numFmtId="0" fontId="2" fillId="0" borderId="0" xfId="7" applyBorder="1" applyAlignment="1">
      <alignment horizontal="left" vertical="top" wrapText="1"/>
    </xf>
    <xf numFmtId="0" fontId="0" fillId="0" borderId="31" xfId="0" applyBorder="1" applyAlignment="1" applyProtection="1">
      <alignment vertical="top" wrapText="1"/>
      <protection locked="0"/>
    </xf>
    <xf numFmtId="0" fontId="0" fillId="0" borderId="0" xfId="0" applyAlignment="1" applyProtection="1">
      <alignment vertical="top" wrapText="1"/>
      <protection locked="0"/>
    </xf>
    <xf numFmtId="0" fontId="2" fillId="0" borderId="31" xfId="7" applyBorder="1" applyAlignment="1">
      <alignment horizontal="left" vertical="top" wrapText="1"/>
    </xf>
    <xf numFmtId="49" fontId="2" fillId="0" borderId="31" xfId="7" applyNumberFormat="1" applyBorder="1" applyAlignment="1" applyProtection="1">
      <alignment horizontal="left" vertical="top" wrapText="1"/>
      <protection locked="0"/>
    </xf>
    <xf numFmtId="49" fontId="2" fillId="0" borderId="0" xfId="7" applyNumberFormat="1" applyBorder="1" applyAlignment="1" applyProtection="1">
      <alignment horizontal="left" vertical="top" wrapText="1"/>
      <protection locked="0"/>
    </xf>
    <xf numFmtId="165" fontId="2" fillId="0" borderId="6" xfId="6" applyNumberFormat="1" applyFill="1" applyBorder="1" applyAlignment="1" applyProtection="1">
      <alignment wrapText="1"/>
      <protection locked="0"/>
    </xf>
    <xf numFmtId="164" fontId="2" fillId="0" borderId="4" xfId="6" applyNumberFormat="1" applyFill="1" applyBorder="1" applyAlignment="1" applyProtection="1">
      <alignment horizontal="left" vertical="center" wrapText="1"/>
      <protection locked="0"/>
    </xf>
    <xf numFmtId="164" fontId="2" fillId="0" borderId="6" xfId="3" applyNumberFormat="1" applyFill="1" applyBorder="1" applyAlignment="1" applyProtection="1">
      <alignment wrapText="1"/>
      <protection locked="0"/>
    </xf>
    <xf numFmtId="164" fontId="2" fillId="0" borderId="4" xfId="3" applyNumberFormat="1" applyFill="1" applyBorder="1" applyAlignment="1" applyProtection="1">
      <alignment horizontal="left" vertical="center" wrapText="1"/>
      <protection locked="0"/>
    </xf>
    <xf numFmtId="165" fontId="2" fillId="0" borderId="0" xfId="0" applyNumberFormat="1" applyFont="1"/>
    <xf numFmtId="165" fontId="3" fillId="0" borderId="0" xfId="0" applyNumberFormat="1" applyFont="1" applyAlignment="1">
      <alignment wrapText="1"/>
    </xf>
    <xf numFmtId="0" fontId="0" fillId="0" borderId="0" xfId="0" applyAlignment="1">
      <alignment vertical="top"/>
    </xf>
    <xf numFmtId="0" fontId="2" fillId="42" borderId="2" xfId="0" applyFont="1" applyFill="1" applyBorder="1"/>
    <xf numFmtId="0" fontId="2" fillId="42" borderId="0" xfId="0" applyFont="1" applyFill="1"/>
    <xf numFmtId="165" fontId="2" fillId="42" borderId="2" xfId="0" applyNumberFormat="1" applyFont="1" applyFill="1" applyBorder="1"/>
    <xf numFmtId="0" fontId="3" fillId="0" borderId="0" xfId="0" applyFont="1" applyAlignment="1" applyProtection="1">
      <alignment vertical="top" wrapText="1"/>
      <protection locked="0"/>
    </xf>
    <xf numFmtId="0" fontId="2" fillId="0" borderId="0" xfId="0" applyFont="1" applyAlignment="1">
      <alignment vertical="center" wrapText="1"/>
    </xf>
    <xf numFmtId="165" fontId="3" fillId="0" borderId="0" xfId="0" applyNumberFormat="1" applyFont="1"/>
    <xf numFmtId="0" fontId="2" fillId="0" borderId="50" xfId="0" applyFont="1" applyBorder="1"/>
    <xf numFmtId="0" fontId="2" fillId="0" borderId="51" xfId="0" applyFont="1" applyBorder="1" applyAlignment="1" applyProtection="1">
      <alignment vertical="top" wrapText="1"/>
      <protection locked="0"/>
    </xf>
    <xf numFmtId="0" fontId="2" fillId="0" borderId="52" xfId="0" applyFont="1" applyBorder="1" applyAlignment="1" applyProtection="1">
      <alignment vertical="top" wrapText="1"/>
      <protection locked="0"/>
    </xf>
    <xf numFmtId="0" fontId="2" fillId="0" borderId="53" xfId="0" applyFont="1" applyBorder="1" applyAlignment="1">
      <alignment vertical="center"/>
    </xf>
    <xf numFmtId="0" fontId="2" fillId="0" borderId="54" xfId="0" applyFont="1" applyBorder="1" applyAlignment="1">
      <alignment vertical="center"/>
    </xf>
    <xf numFmtId="0" fontId="2" fillId="0" borderId="51" xfId="0" applyFont="1" applyBorder="1" applyAlignment="1">
      <alignment horizontal="left" vertical="center"/>
    </xf>
    <xf numFmtId="0" fontId="2" fillId="0" borderId="52" xfId="0" applyFont="1" applyBorder="1" applyAlignment="1">
      <alignment horizontal="left" vertical="center"/>
    </xf>
    <xf numFmtId="0" fontId="2" fillId="0" borderId="55" xfId="0" applyFont="1" applyBorder="1"/>
    <xf numFmtId="0" fontId="3" fillId="0" borderId="8" xfId="0" applyFont="1" applyBorder="1"/>
    <xf numFmtId="0" fontId="2" fillId="0" borderId="50" xfId="0" applyFont="1" applyBorder="1" applyAlignment="1">
      <alignment vertical="center"/>
    </xf>
    <xf numFmtId="0" fontId="2" fillId="0" borderId="51" xfId="0" applyFont="1" applyBorder="1" applyAlignment="1">
      <alignment vertical="center"/>
    </xf>
    <xf numFmtId="0" fontId="2" fillId="0" borderId="52" xfId="0" applyFont="1" applyBorder="1" applyAlignment="1">
      <alignment vertical="center"/>
    </xf>
    <xf numFmtId="165" fontId="2" fillId="0" borderId="48" xfId="0" applyNumberFormat="1" applyFont="1" applyBorder="1"/>
    <xf numFmtId="0" fontId="2" fillId="42" borderId="48" xfId="0" applyFont="1" applyFill="1" applyBorder="1"/>
    <xf numFmtId="0" fontId="2" fillId="42" borderId="50" xfId="0" applyFont="1" applyFill="1" applyBorder="1"/>
    <xf numFmtId="0" fontId="2" fillId="42" borderId="51" xfId="0" applyFont="1" applyFill="1" applyBorder="1"/>
    <xf numFmtId="165" fontId="2" fillId="42" borderId="49" xfId="0" applyNumberFormat="1" applyFont="1" applyFill="1" applyBorder="1"/>
    <xf numFmtId="0" fontId="2" fillId="42" borderId="49" xfId="0" applyFont="1" applyFill="1" applyBorder="1"/>
    <xf numFmtId="0" fontId="0" fillId="0" borderId="0" xfId="0" applyProtection="1">
      <protection locked="0"/>
    </xf>
    <xf numFmtId="0" fontId="2" fillId="3" borderId="0" xfId="0" applyFont="1" applyFill="1" applyProtection="1">
      <protection locked="0"/>
    </xf>
    <xf numFmtId="0" fontId="2" fillId="0" borderId="1" xfId="0" applyFont="1" applyBorder="1" applyProtection="1">
      <protection locked="0"/>
    </xf>
    <xf numFmtId="164" fontId="9" fillId="4" borderId="0" xfId="13" applyNumberFormat="1" applyFont="1" applyFill="1" applyProtection="1">
      <protection locked="0"/>
    </xf>
    <xf numFmtId="0" fontId="2" fillId="7" borderId="0" xfId="0" applyFont="1" applyFill="1" applyProtection="1">
      <protection locked="0"/>
    </xf>
    <xf numFmtId="166" fontId="7" fillId="0" borderId="0" xfId="0" applyNumberFormat="1" applyFont="1" applyAlignment="1">
      <alignment horizontal="center" vertical="top" wrapText="1"/>
    </xf>
    <xf numFmtId="0" fontId="2" fillId="0" borderId="0" xfId="0" applyFont="1" applyAlignment="1" applyProtection="1">
      <alignment horizontal="left" vertical="center" wrapText="1"/>
      <protection locked="0"/>
    </xf>
    <xf numFmtId="166" fontId="2" fillId="0" borderId="0" xfId="0" applyNumberFormat="1" applyFont="1" applyAlignment="1">
      <alignment vertical="top"/>
    </xf>
    <xf numFmtId="166" fontId="2" fillId="0" borderId="0" xfId="0" applyNumberFormat="1" applyFont="1" applyAlignment="1">
      <alignment vertical="top" wrapText="1"/>
    </xf>
    <xf numFmtId="166" fontId="7" fillId="15" borderId="0" xfId="0" applyNumberFormat="1" applyFont="1" applyFill="1" applyAlignment="1">
      <alignment horizontal="center" vertical="top" wrapText="1"/>
    </xf>
    <xf numFmtId="0" fontId="2" fillId="14" borderId="0" xfId="7" applyFill="1" applyBorder="1" applyAlignment="1" applyProtection="1">
      <alignment horizontal="center" vertical="top" wrapText="1"/>
      <protection locked="0"/>
    </xf>
    <xf numFmtId="0" fontId="2" fillId="0" borderId="56" xfId="0" applyFont="1" applyBorder="1"/>
    <xf numFmtId="0" fontId="2" fillId="0" borderId="57" xfId="0" applyFont="1" applyBorder="1"/>
    <xf numFmtId="0" fontId="45" fillId="0" borderId="2" xfId="0" applyFont="1" applyBorder="1" applyAlignment="1">
      <alignment vertical="center"/>
    </xf>
    <xf numFmtId="0" fontId="2" fillId="0" borderId="31" xfId="7" applyBorder="1" applyAlignment="1">
      <alignment vertical="top" wrapText="1"/>
    </xf>
    <xf numFmtId="0" fontId="2" fillId="0" borderId="0" xfId="7" applyBorder="1" applyAlignment="1">
      <alignment vertical="top" wrapText="1"/>
    </xf>
    <xf numFmtId="14" fontId="3" fillId="0" borderId="31" xfId="7" applyNumberFormat="1" applyFont="1" applyBorder="1" applyAlignment="1" applyProtection="1">
      <alignment vertical="center" wrapText="1"/>
      <protection locked="0"/>
    </xf>
    <xf numFmtId="14" fontId="3" fillId="0" borderId="0" xfId="7" applyNumberFormat="1" applyFont="1" applyBorder="1" applyAlignment="1" applyProtection="1">
      <alignment vertical="center" wrapText="1"/>
      <protection locked="0"/>
    </xf>
    <xf numFmtId="0" fontId="2" fillId="44" borderId="51" xfId="0" applyFont="1" applyFill="1" applyBorder="1"/>
    <xf numFmtId="0" fontId="2" fillId="0" borderId="58" xfId="0" applyFont="1" applyBorder="1" applyProtection="1">
      <protection locked="0"/>
    </xf>
    <xf numFmtId="0" fontId="2" fillId="0" borderId="59" xfId="0" applyFont="1" applyBorder="1" applyProtection="1">
      <protection locked="0"/>
    </xf>
    <xf numFmtId="0" fontId="2" fillId="0" borderId="0" xfId="0" applyFont="1" applyAlignment="1" applyProtection="1">
      <alignment horizontal="right"/>
      <protection locked="0"/>
    </xf>
    <xf numFmtId="0" fontId="10" fillId="0" borderId="0" xfId="0" applyFont="1" applyProtection="1">
      <protection locked="0"/>
    </xf>
    <xf numFmtId="0" fontId="27" fillId="0" borderId="0" xfId="0" applyFont="1" applyProtection="1">
      <protection locked="0"/>
    </xf>
    <xf numFmtId="0" fontId="2" fillId="0" borderId="61" xfId="0" applyFont="1" applyBorder="1" applyAlignment="1">
      <alignment horizontal="left" vertical="center"/>
    </xf>
    <xf numFmtId="0" fontId="2" fillId="0" borderId="62" xfId="0" applyFont="1" applyBorder="1"/>
    <xf numFmtId="0" fontId="2" fillId="0" borderId="63" xfId="0" applyFont="1" applyBorder="1"/>
    <xf numFmtId="0" fontId="2" fillId="0" borderId="64" xfId="0" applyFont="1" applyBorder="1"/>
    <xf numFmtId="0" fontId="2" fillId="44" borderId="0" xfId="0" applyFont="1" applyFill="1"/>
    <xf numFmtId="165" fontId="2" fillId="0" borderId="65" xfId="0" applyNumberFormat="1" applyFont="1" applyBorder="1"/>
    <xf numFmtId="0" fontId="2" fillId="0" borderId="66" xfId="0" applyFont="1" applyBorder="1"/>
    <xf numFmtId="0" fontId="2" fillId="0" borderId="67" xfId="0" applyFont="1" applyBorder="1" applyAlignment="1" applyProtection="1">
      <alignment vertical="top" wrapText="1"/>
      <protection locked="0"/>
    </xf>
    <xf numFmtId="0" fontId="2" fillId="0" borderId="68" xfId="0" applyFont="1" applyBorder="1" applyAlignment="1" applyProtection="1">
      <alignment vertical="top" wrapText="1"/>
      <protection locked="0"/>
    </xf>
    <xf numFmtId="0" fontId="27" fillId="15" borderId="0" xfId="0" applyFont="1" applyFill="1" applyAlignment="1">
      <alignment vertical="top"/>
    </xf>
    <xf numFmtId="0" fontId="3" fillId="0" borderId="0" xfId="0" applyFont="1" applyAlignment="1" applyProtection="1">
      <alignment horizontal="left" vertical="top" wrapText="1"/>
      <protection locked="0"/>
    </xf>
    <xf numFmtId="0" fontId="2" fillId="15" borderId="0" xfId="7" applyFill="1" applyBorder="1" applyAlignment="1" applyProtection="1">
      <alignment horizontal="left" vertical="top" wrapText="1"/>
      <protection locked="0"/>
    </xf>
    <xf numFmtId="0" fontId="2" fillId="0" borderId="0" xfId="6" applyFill="1" applyAlignment="1" applyProtection="1">
      <alignment horizontal="left" vertical="top" wrapText="1"/>
      <protection locked="0"/>
    </xf>
    <xf numFmtId="165" fontId="2" fillId="0" borderId="0" xfId="7" applyNumberFormat="1" applyBorder="1" applyAlignment="1" applyProtection="1">
      <alignment horizontal="left" vertical="top" wrapText="1"/>
      <protection locked="0"/>
    </xf>
    <xf numFmtId="0" fontId="2" fillId="0" borderId="0" xfId="0" applyFont="1" applyAlignment="1">
      <alignment horizontal="center" vertical="top" wrapText="1"/>
    </xf>
    <xf numFmtId="0" fontId="2" fillId="0" borderId="0" xfId="10" applyFill="1" applyBorder="1" applyAlignment="1">
      <alignment horizontal="left" vertical="top"/>
    </xf>
    <xf numFmtId="0" fontId="2" fillId="0" borderId="60" xfId="0" applyFont="1" applyBorder="1" applyAlignment="1">
      <alignment vertical="top"/>
    </xf>
    <xf numFmtId="0" fontId="2" fillId="0" borderId="31" xfId="7" applyFill="1" applyBorder="1" applyAlignment="1">
      <alignment vertical="top" wrapText="1"/>
    </xf>
    <xf numFmtId="0" fontId="2" fillId="0" borderId="0" xfId="7" applyFill="1" applyBorder="1" applyAlignment="1">
      <alignment vertical="top" wrapText="1"/>
    </xf>
    <xf numFmtId="14" fontId="3" fillId="0" borderId="31" xfId="7" applyNumberFormat="1" applyFont="1" applyFill="1" applyBorder="1" applyAlignment="1" applyProtection="1">
      <alignment vertical="center" wrapText="1"/>
      <protection locked="0"/>
    </xf>
    <xf numFmtId="14" fontId="3" fillId="0" borderId="0" xfId="7" applyNumberFormat="1" applyFont="1" applyFill="1" applyBorder="1" applyAlignment="1" applyProtection="1">
      <alignment vertical="center" wrapText="1"/>
      <protection locked="0"/>
    </xf>
    <xf numFmtId="0" fontId="26" fillId="0" borderId="0" xfId="0" applyFont="1" applyAlignment="1">
      <alignment horizontal="center" vertical="top"/>
    </xf>
    <xf numFmtId="0" fontId="2" fillId="0" borderId="2" xfId="0" applyFont="1" applyBorder="1" applyAlignment="1">
      <alignment vertical="center"/>
    </xf>
    <xf numFmtId="4" fontId="2" fillId="0" borderId="0" xfId="5" applyNumberFormat="1" applyFont="1" applyFill="1" applyAlignment="1">
      <alignment horizontal="right" vertical="center" wrapText="1"/>
    </xf>
    <xf numFmtId="0" fontId="2" fillId="0" borderId="0" xfId="0" applyFont="1" applyAlignment="1">
      <alignment horizontal="right" vertical="center"/>
    </xf>
    <xf numFmtId="0" fontId="2" fillId="15" borderId="50" xfId="0" applyFont="1" applyFill="1" applyBorder="1" applyAlignment="1">
      <alignment vertical="center"/>
    </xf>
    <xf numFmtId="0" fontId="2" fillId="15" borderId="51" xfId="0" applyFont="1" applyFill="1" applyBorder="1" applyAlignment="1">
      <alignment vertical="center"/>
    </xf>
    <xf numFmtId="0" fontId="2" fillId="0" borderId="17" xfId="0" applyFont="1" applyBorder="1" applyAlignment="1" applyProtection="1">
      <alignment vertical="top" wrapText="1"/>
      <protection locked="0"/>
    </xf>
    <xf numFmtId="0" fontId="2" fillId="7" borderId="17" xfId="7" applyFill="1" applyAlignment="1" applyProtection="1">
      <alignment horizontal="center" vertical="center"/>
      <protection locked="0"/>
    </xf>
    <xf numFmtId="0" fontId="2" fillId="0" borderId="72" xfId="0" applyFont="1" applyBorder="1"/>
    <xf numFmtId="0" fontId="3" fillId="42" borderId="72" xfId="0" applyFont="1" applyFill="1" applyBorder="1" applyAlignment="1">
      <alignment horizontal="center"/>
    </xf>
    <xf numFmtId="0" fontId="2" fillId="44" borderId="72" xfId="0" applyFont="1" applyFill="1" applyBorder="1"/>
    <xf numFmtId="0" fontId="3" fillId="44" borderId="72" xfId="0" applyFont="1" applyFill="1" applyBorder="1" applyAlignment="1">
      <alignment horizontal="center"/>
    </xf>
    <xf numFmtId="0" fontId="3" fillId="44" borderId="2" xfId="0" applyFont="1" applyFill="1" applyBorder="1" applyAlignment="1">
      <alignment horizontal="center"/>
    </xf>
    <xf numFmtId="0" fontId="2" fillId="15" borderId="2" xfId="0" applyFont="1" applyFill="1" applyBorder="1"/>
    <xf numFmtId="0" fontId="3" fillId="15" borderId="2" xfId="0" applyFont="1" applyFill="1" applyBorder="1" applyAlignment="1">
      <alignment horizontal="center"/>
    </xf>
    <xf numFmtId="0" fontId="2" fillId="0" borderId="73" xfId="0" applyFont="1" applyBorder="1"/>
    <xf numFmtId="0" fontId="3" fillId="0" borderId="74" xfId="0" applyFont="1" applyBorder="1" applyAlignment="1">
      <alignment horizontal="center" vertical="center"/>
    </xf>
    <xf numFmtId="0" fontId="2" fillId="0" borderId="75" xfId="0" applyFont="1" applyBorder="1"/>
    <xf numFmtId="0" fontId="14" fillId="0" borderId="0" xfId="0" applyFont="1" applyAlignment="1">
      <alignment vertical="center" wrapText="1"/>
    </xf>
    <xf numFmtId="0" fontId="2" fillId="42" borderId="77" xfId="0" applyFont="1" applyFill="1" applyBorder="1"/>
    <xf numFmtId="0" fontId="51" fillId="0" borderId="2" xfId="0" applyFont="1" applyBorder="1"/>
    <xf numFmtId="0" fontId="51" fillId="0" borderId="2" xfId="0" applyFont="1" applyBorder="1" applyAlignment="1">
      <alignment horizontal="left" vertical="center"/>
    </xf>
    <xf numFmtId="0" fontId="51" fillId="0" borderId="0" xfId="0" applyFont="1"/>
    <xf numFmtId="0" fontId="51" fillId="0" borderId="76" xfId="0" applyFont="1" applyBorder="1"/>
    <xf numFmtId="0" fontId="51" fillId="0" borderId="2" xfId="0" quotePrefix="1" applyFont="1" applyBorder="1"/>
    <xf numFmtId="0" fontId="51" fillId="0" borderId="77" xfId="0" applyFont="1" applyBorder="1"/>
    <xf numFmtId="0" fontId="50" fillId="0" borderId="27" xfId="0" quotePrefix="1" applyFont="1" applyBorder="1" applyAlignment="1">
      <alignment vertical="center" wrapText="1"/>
    </xf>
    <xf numFmtId="0" fontId="50" fillId="0" borderId="0" xfId="0" quotePrefix="1" applyFont="1" applyAlignment="1">
      <alignment vertical="center" wrapText="1"/>
    </xf>
    <xf numFmtId="0" fontId="6" fillId="0" borderId="27" xfId="0" applyFont="1" applyBorder="1" applyAlignment="1">
      <alignment vertical="top"/>
    </xf>
    <xf numFmtId="0" fontId="6" fillId="0" borderId="0" xfId="0" applyFont="1"/>
    <xf numFmtId="0" fontId="6" fillId="0" borderId="27" xfId="0" applyFont="1" applyBorder="1" applyAlignment="1">
      <alignment vertical="center"/>
    </xf>
    <xf numFmtId="0" fontId="15" fillId="0" borderId="77" xfId="2" applyBorder="1"/>
    <xf numFmtId="0" fontId="2" fillId="7" borderId="20" xfId="7" applyFill="1" applyBorder="1" applyAlignment="1" applyProtection="1">
      <alignment horizontal="left" vertical="top" wrapText="1"/>
      <protection locked="0"/>
    </xf>
    <xf numFmtId="0" fontId="2" fillId="7" borderId="29" xfId="7" applyFill="1" applyBorder="1" applyAlignment="1" applyProtection="1">
      <alignment horizontal="left" vertical="top" wrapText="1"/>
      <protection locked="0"/>
    </xf>
    <xf numFmtId="0" fontId="2" fillId="7" borderId="30" xfId="7" applyFill="1" applyBorder="1" applyAlignment="1" applyProtection="1">
      <alignment horizontal="left" vertical="top" wrapText="1"/>
      <protection locked="0"/>
    </xf>
    <xf numFmtId="49" fontId="2" fillId="7" borderId="17" xfId="7" applyNumberFormat="1" applyFill="1" applyAlignment="1" applyProtection="1">
      <alignment horizontal="left" vertical="top"/>
      <protection locked="0"/>
    </xf>
    <xf numFmtId="0" fontId="2" fillId="0" borderId="17" xfId="7" applyAlignment="1">
      <alignment horizontal="left" vertical="top" wrapText="1"/>
    </xf>
    <xf numFmtId="0" fontId="2" fillId="0" borderId="20" xfId="7" applyBorder="1" applyAlignment="1">
      <alignment horizontal="left" vertical="top" wrapText="1"/>
    </xf>
    <xf numFmtId="0" fontId="0" fillId="0" borderId="29" xfId="0" applyBorder="1" applyAlignment="1">
      <alignment horizontal="left" vertical="top" wrapText="1"/>
    </xf>
    <xf numFmtId="49" fontId="2" fillId="7" borderId="39" xfId="7" applyNumberFormat="1" applyFill="1" applyBorder="1" applyAlignment="1" applyProtection="1">
      <alignment horizontal="left" vertical="top" wrapText="1"/>
      <protection locked="0"/>
    </xf>
    <xf numFmtId="0" fontId="0" fillId="7" borderId="25" xfId="0" applyFill="1" applyBorder="1" applyAlignment="1" applyProtection="1">
      <alignment vertical="top" wrapText="1"/>
      <protection locked="0"/>
    </xf>
    <xf numFmtId="0" fontId="0" fillId="7" borderId="31"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33" xfId="0" applyFill="1" applyBorder="1" applyAlignment="1" applyProtection="1">
      <alignment vertical="top" wrapText="1"/>
      <protection locked="0"/>
    </xf>
    <xf numFmtId="0" fontId="0" fillId="7" borderId="27" xfId="0" applyFill="1" applyBorder="1" applyAlignment="1" applyProtection="1">
      <alignment vertical="top" wrapText="1"/>
      <protection locked="0"/>
    </xf>
    <xf numFmtId="0" fontId="3" fillId="0" borderId="0" xfId="0" applyFont="1" applyAlignment="1">
      <alignment horizontal="left" vertical="top" wrapText="1"/>
    </xf>
    <xf numFmtId="164" fontId="3" fillId="9" borderId="20" xfId="5" applyFont="1" applyBorder="1" applyAlignment="1">
      <alignment horizontal="right" vertical="center" wrapText="1"/>
    </xf>
    <xf numFmtId="164" fontId="3" fillId="9" borderId="30" xfId="0" applyNumberFormat="1" applyFont="1" applyFill="1" applyBorder="1" applyAlignment="1">
      <alignment horizontal="right" vertical="center"/>
    </xf>
    <xf numFmtId="0" fontId="4" fillId="0" borderId="0" xfId="0" applyFont="1" applyAlignment="1">
      <alignment horizontal="left" vertical="center" wrapText="1"/>
    </xf>
    <xf numFmtId="0" fontId="0" fillId="0" borderId="0" xfId="0" applyAlignment="1">
      <alignment horizontal="left" vertical="center" wrapText="1"/>
    </xf>
    <xf numFmtId="0" fontId="2" fillId="0" borderId="29" xfId="7" applyBorder="1" applyAlignment="1">
      <alignment horizontal="left" vertical="top" wrapText="1"/>
    </xf>
    <xf numFmtId="14" fontId="3" fillId="7" borderId="20" xfId="7" applyNumberFormat="1" applyFont="1" applyFill="1" applyBorder="1" applyAlignment="1" applyProtection="1">
      <alignment horizontal="left" vertical="center" wrapText="1"/>
      <protection locked="0"/>
    </xf>
    <xf numFmtId="14" fontId="3" fillId="7" borderId="29" xfId="7" applyNumberFormat="1" applyFont="1" applyFill="1" applyBorder="1" applyAlignment="1" applyProtection="1">
      <alignment horizontal="left" vertical="center" wrapText="1"/>
      <protection locked="0"/>
    </xf>
    <xf numFmtId="0" fontId="2" fillId="0" borderId="20" xfId="7" applyFill="1" applyBorder="1" applyAlignment="1">
      <alignment horizontal="left" vertical="top" wrapText="1"/>
    </xf>
    <xf numFmtId="0" fontId="2" fillId="0" borderId="29" xfId="7" applyFill="1" applyBorder="1" applyAlignment="1">
      <alignment horizontal="left" vertical="top" wrapText="1"/>
    </xf>
    <xf numFmtId="0" fontId="27" fillId="0" borderId="0" xfId="0" applyFont="1" applyAlignment="1">
      <alignment vertical="top" wrapText="1"/>
    </xf>
    <xf numFmtId="0" fontId="2" fillId="0" borderId="0" xfId="0" applyFont="1" applyAlignment="1">
      <alignment vertical="top" wrapText="1"/>
    </xf>
    <xf numFmtId="0" fontId="0" fillId="0" borderId="0" xfId="0" applyAlignment="1">
      <alignment vertical="top" wrapText="1"/>
    </xf>
    <xf numFmtId="164" fontId="2" fillId="14" borderId="7" xfId="5" applyFill="1" applyBorder="1" applyAlignment="1" applyProtection="1">
      <alignment horizontal="right" vertical="top" wrapText="1"/>
      <protection locked="0"/>
    </xf>
    <xf numFmtId="164" fontId="2" fillId="14" borderId="13" xfId="5" applyFill="1" applyBorder="1" applyAlignment="1" applyProtection="1">
      <alignment horizontal="right" vertical="top" wrapText="1"/>
      <protection locked="0"/>
    </xf>
    <xf numFmtId="0" fontId="2" fillId="0" borderId="78" xfId="7" applyFill="1" applyBorder="1" applyAlignment="1">
      <alignment horizontal="left" vertical="top" wrapText="1"/>
    </xf>
    <xf numFmtId="0" fontId="2" fillId="0" borderId="79" xfId="7" applyFill="1" applyBorder="1" applyAlignment="1">
      <alignment horizontal="left" vertical="top" wrapText="1"/>
    </xf>
    <xf numFmtId="0" fontId="2" fillId="0" borderId="30" xfId="7" applyFill="1" applyBorder="1" applyAlignment="1">
      <alignment horizontal="left" vertical="top" wrapText="1"/>
    </xf>
    <xf numFmtId="0" fontId="2" fillId="0" borderId="20" xfId="7" applyFill="1" applyBorder="1" applyAlignment="1" applyProtection="1">
      <alignment horizontal="left" vertical="top" wrapText="1"/>
      <protection locked="0"/>
    </xf>
    <xf numFmtId="0" fontId="2" fillId="0" borderId="29" xfId="7" applyFill="1" applyBorder="1" applyAlignment="1" applyProtection="1">
      <alignment horizontal="left" vertical="top" wrapText="1"/>
      <protection locked="0"/>
    </xf>
    <xf numFmtId="0" fontId="2" fillId="0" borderId="34" xfId="7" applyFill="1" applyBorder="1" applyAlignment="1" applyProtection="1">
      <alignment horizontal="left" vertical="top" wrapText="1"/>
      <protection locked="0"/>
    </xf>
    <xf numFmtId="0" fontId="2" fillId="12" borderId="14" xfId="6" applyBorder="1" applyAlignment="1" applyProtection="1">
      <alignment horizontal="left" vertical="top" wrapText="1"/>
      <protection locked="0"/>
    </xf>
    <xf numFmtId="0" fontId="2" fillId="12" borderId="3" xfId="6" applyBorder="1" applyAlignment="1" applyProtection="1">
      <alignment horizontal="left" vertical="top" wrapText="1"/>
      <protection locked="0"/>
    </xf>
    <xf numFmtId="0" fontId="2" fillId="12" borderId="11" xfId="6" applyBorder="1" applyAlignment="1" applyProtection="1">
      <alignment horizontal="left" vertical="top" wrapText="1"/>
      <protection locked="0"/>
    </xf>
    <xf numFmtId="0" fontId="2" fillId="0" borderId="17" xfId="11" applyFont="1" applyAlignment="1">
      <alignment horizontal="left" vertical="top" wrapText="1"/>
    </xf>
    <xf numFmtId="0" fontId="2" fillId="0" borderId="39" xfId="7" applyBorder="1" applyAlignment="1">
      <alignment horizontal="left" vertical="top" wrapText="1"/>
    </xf>
    <xf numFmtId="0" fontId="2" fillId="0" borderId="25" xfId="7" applyBorder="1" applyAlignment="1">
      <alignment horizontal="left" vertical="top" wrapText="1"/>
    </xf>
    <xf numFmtId="0" fontId="2" fillId="0" borderId="40" xfId="7" applyBorder="1" applyAlignment="1">
      <alignment horizontal="left" vertical="top" wrapText="1"/>
    </xf>
    <xf numFmtId="14" fontId="2" fillId="7" borderId="20" xfId="7" applyNumberFormat="1" applyFill="1" applyBorder="1" applyAlignment="1" applyProtection="1">
      <alignment horizontal="left" vertical="center" wrapText="1"/>
      <protection locked="0"/>
    </xf>
    <xf numFmtId="14" fontId="2" fillId="7" borderId="30" xfId="7" applyNumberFormat="1" applyFill="1" applyBorder="1" applyAlignment="1" applyProtection="1">
      <alignment horizontal="left" vertical="center" wrapText="1"/>
      <protection locked="0"/>
    </xf>
    <xf numFmtId="0" fontId="2" fillId="0" borderId="32" xfId="0" applyFont="1" applyBorder="1" applyAlignment="1">
      <alignment vertical="top" wrapText="1"/>
    </xf>
    <xf numFmtId="0" fontId="2" fillId="0" borderId="26" xfId="0" applyFont="1" applyBorder="1" applyAlignment="1">
      <alignment vertical="top" wrapText="1"/>
    </xf>
    <xf numFmtId="0" fontId="2" fillId="0" borderId="19" xfId="0" applyFont="1" applyBorder="1" applyAlignment="1">
      <alignment vertical="top" wrapText="1"/>
    </xf>
    <xf numFmtId="0" fontId="2" fillId="0" borderId="21" xfId="0" applyFont="1" applyBorder="1" applyAlignment="1">
      <alignment vertical="top" wrapText="1"/>
    </xf>
    <xf numFmtId="0" fontId="2" fillId="0" borderId="18" xfId="0" applyFont="1" applyBorder="1" applyAlignment="1">
      <alignment vertical="top" wrapText="1"/>
    </xf>
    <xf numFmtId="0" fontId="2" fillId="0" borderId="23" xfId="0" applyFont="1" applyBorder="1" applyAlignment="1">
      <alignment vertical="top" wrapText="1"/>
    </xf>
    <xf numFmtId="0" fontId="2" fillId="0" borderId="35" xfId="0" applyFont="1" applyBorder="1" applyAlignment="1">
      <alignment vertical="top" wrapText="1"/>
    </xf>
    <xf numFmtId="0" fontId="2" fillId="0" borderId="24" xfId="0" applyFont="1" applyBorder="1" applyAlignment="1">
      <alignment vertical="top" wrapText="1"/>
    </xf>
    <xf numFmtId="14" fontId="2" fillId="0" borderId="0" xfId="7" applyNumberFormat="1" applyBorder="1" applyAlignment="1" applyProtection="1">
      <alignment horizontal="left" vertical="top" wrapText="1"/>
      <protection locked="0"/>
    </xf>
    <xf numFmtId="0" fontId="2" fillId="8" borderId="20" xfId="3" applyBorder="1" applyAlignment="1" applyProtection="1">
      <alignment horizontal="left" vertical="top" wrapText="1"/>
      <protection locked="0"/>
    </xf>
    <xf numFmtId="0" fontId="2" fillId="8" borderId="29" xfId="3" applyBorder="1" applyAlignment="1" applyProtection="1">
      <alignment horizontal="left" vertical="top" wrapText="1"/>
      <protection locked="0"/>
    </xf>
    <xf numFmtId="0" fontId="2" fillId="8" borderId="30" xfId="3" applyBorder="1" applyAlignment="1" applyProtection="1">
      <alignment horizontal="left" vertical="top" wrapText="1"/>
      <protection locked="0"/>
    </xf>
    <xf numFmtId="0" fontId="2" fillId="0" borderId="9" xfId="0" applyFont="1" applyBorder="1" applyAlignment="1">
      <alignment horizontal="left" vertical="top" wrapText="1"/>
    </xf>
    <xf numFmtId="165" fontId="2" fillId="8" borderId="33" xfId="7" applyNumberFormat="1" applyFill="1" applyBorder="1" applyAlignment="1" applyProtection="1">
      <alignment horizontal="left" vertical="top" wrapText="1"/>
      <protection locked="0"/>
    </xf>
    <xf numFmtId="165" fontId="2" fillId="8" borderId="27" xfId="7" applyNumberFormat="1" applyFill="1" applyBorder="1" applyAlignment="1" applyProtection="1">
      <alignment horizontal="left" vertical="top" wrapText="1"/>
      <protection locked="0"/>
    </xf>
    <xf numFmtId="165" fontId="2" fillId="8" borderId="28" xfId="7" applyNumberFormat="1" applyFill="1" applyBorder="1" applyAlignment="1" applyProtection="1">
      <alignment horizontal="left" vertical="top" wrapText="1"/>
      <protection locked="0"/>
    </xf>
    <xf numFmtId="0" fontId="3" fillId="0" borderId="20" xfId="0" applyFont="1" applyBorder="1" applyAlignment="1">
      <alignment horizontal="left" vertical="top" wrapText="1"/>
    </xf>
    <xf numFmtId="0" fontId="3" fillId="0" borderId="29" xfId="0" applyFont="1" applyBorder="1" applyAlignment="1">
      <alignment horizontal="left" vertical="top" wrapText="1"/>
    </xf>
    <xf numFmtId="0" fontId="3" fillId="0" borderId="30" xfId="0" applyFont="1" applyBorder="1" applyAlignment="1">
      <alignment horizontal="left" vertical="top" wrapText="1"/>
    </xf>
    <xf numFmtId="0" fontId="2" fillId="12" borderId="17" xfId="7" applyFill="1" applyAlignment="1" applyProtection="1">
      <alignment horizontal="left" vertical="top" wrapText="1"/>
      <protection locked="0"/>
    </xf>
    <xf numFmtId="0" fontId="2" fillId="0" borderId="0" xfId="6" applyFill="1" applyAlignment="1" applyProtection="1">
      <alignment horizontal="left" vertical="top" wrapText="1"/>
      <protection locked="0"/>
    </xf>
    <xf numFmtId="0" fontId="2" fillId="0" borderId="17" xfId="7" applyFill="1" applyAlignment="1" applyProtection="1">
      <alignment horizontal="right" vertical="top" wrapText="1"/>
      <protection locked="0"/>
    </xf>
    <xf numFmtId="0" fontId="2" fillId="0" borderId="6" xfId="0" applyFont="1" applyBorder="1" applyAlignment="1">
      <alignment horizontal="left" vertical="top" wrapText="1"/>
    </xf>
    <xf numFmtId="0" fontId="2" fillId="0" borderId="42" xfId="7" applyBorder="1" applyAlignment="1">
      <alignment horizontal="left" vertical="top" wrapText="1"/>
    </xf>
    <xf numFmtId="0" fontId="2" fillId="0" borderId="0" xfId="7" applyBorder="1" applyAlignment="1">
      <alignment horizontal="left" vertical="top" wrapText="1"/>
    </xf>
    <xf numFmtId="0" fontId="2" fillId="12" borderId="4" xfId="6" applyBorder="1" applyAlignment="1" applyProtection="1">
      <alignment horizontal="left" vertical="top" wrapText="1"/>
      <protection locked="0"/>
    </xf>
    <xf numFmtId="0" fontId="2" fillId="12" borderId="17" xfId="7" applyFill="1" applyAlignment="1" applyProtection="1">
      <alignment horizontal="left" vertical="top"/>
      <protection locked="0"/>
    </xf>
    <xf numFmtId="0" fontId="2" fillId="15" borderId="33" xfId="7" applyFill="1" applyBorder="1" applyAlignment="1" applyProtection="1">
      <alignment horizontal="left" vertical="top" wrapText="1"/>
      <protection locked="0"/>
    </xf>
    <xf numFmtId="0" fontId="2" fillId="15" borderId="27" xfId="7" applyFill="1" applyBorder="1" applyAlignment="1" applyProtection="1">
      <alignment horizontal="left" vertical="top" wrapText="1"/>
      <protection locked="0"/>
    </xf>
    <xf numFmtId="0" fontId="2" fillId="15" borderId="28" xfId="7" applyFill="1" applyBorder="1" applyAlignment="1" applyProtection="1">
      <alignment horizontal="left" vertical="top" wrapText="1"/>
      <protection locked="0"/>
    </xf>
    <xf numFmtId="165" fontId="2" fillId="8" borderId="41" xfId="7" applyNumberFormat="1" applyFill="1" applyBorder="1" applyAlignment="1" applyProtection="1">
      <alignment horizontal="left" vertical="top" wrapText="1"/>
      <protection locked="0"/>
    </xf>
    <xf numFmtId="0" fontId="2" fillId="0" borderId="15" xfId="0" applyFont="1" applyBorder="1" applyAlignment="1">
      <alignment horizontal="left" vertical="top" wrapText="1"/>
    </xf>
    <xf numFmtId="0" fontId="2" fillId="0" borderId="10" xfId="0" applyFont="1" applyBorder="1" applyAlignment="1">
      <alignment horizontal="left" vertical="top" wrapText="1"/>
    </xf>
    <xf numFmtId="165" fontId="2" fillId="45" borderId="41" xfId="7" applyNumberFormat="1" applyFill="1" applyBorder="1" applyAlignment="1" applyProtection="1">
      <alignment horizontal="left" vertical="top" wrapText="1"/>
      <protection locked="0"/>
    </xf>
    <xf numFmtId="0" fontId="2" fillId="0" borderId="71" xfId="0" applyFont="1" applyBorder="1" applyAlignment="1">
      <alignment horizontal="center"/>
    </xf>
    <xf numFmtId="0" fontId="2" fillId="0" borderId="0" xfId="0" applyFont="1" applyAlignment="1">
      <alignment horizontal="center"/>
    </xf>
    <xf numFmtId="0" fontId="2" fillId="0" borderId="69" xfId="0" applyFont="1" applyBorder="1" applyAlignment="1">
      <alignment horizontal="center"/>
    </xf>
    <xf numFmtId="0" fontId="2" fillId="0" borderId="14" xfId="0" applyFont="1" applyBorder="1" applyAlignment="1">
      <alignment horizontal="center" vertical="top" wrapText="1"/>
    </xf>
    <xf numFmtId="0" fontId="2" fillId="0" borderId="3" xfId="0" applyFont="1" applyBorder="1" applyAlignment="1">
      <alignment horizontal="center" vertical="top" wrapText="1"/>
    </xf>
    <xf numFmtId="0" fontId="2" fillId="0" borderId="70" xfId="0" applyFont="1" applyBorder="1" applyAlignment="1">
      <alignment horizontal="center" vertical="top" wrapText="1"/>
    </xf>
    <xf numFmtId="0" fontId="19" fillId="0" borderId="0" xfId="0" applyFont="1" applyAlignment="1">
      <alignment horizontal="left" vertical="center"/>
    </xf>
    <xf numFmtId="0" fontId="2" fillId="0" borderId="0" xfId="0" applyFont="1"/>
    <xf numFmtId="0" fontId="2" fillId="0" borderId="0" xfId="0" applyFont="1" applyAlignment="1">
      <alignment horizontal="left" vertical="center"/>
    </xf>
    <xf numFmtId="0" fontId="31" fillId="0" borderId="0" xfId="0" applyFont="1" applyAlignment="1">
      <alignment horizontal="right" vertical="top" wrapText="1"/>
    </xf>
    <xf numFmtId="0" fontId="14" fillId="43" borderId="15" xfId="6" applyFont="1" applyFill="1" applyBorder="1" applyAlignment="1">
      <alignment horizontal="left" vertical="top" wrapText="1"/>
    </xf>
    <xf numFmtId="0" fontId="14" fillId="43" borderId="9" xfId="6" applyFont="1" applyFill="1" applyBorder="1" applyAlignment="1">
      <alignment horizontal="left" vertical="top" wrapText="1"/>
    </xf>
    <xf numFmtId="0" fontId="14" fillId="43" borderId="14" xfId="6" applyFont="1" applyFill="1" applyBorder="1" applyAlignment="1">
      <alignment horizontal="left" vertical="top" wrapText="1"/>
    </xf>
    <xf numFmtId="0" fontId="14" fillId="43" borderId="3" xfId="6" applyFont="1" applyFill="1" applyBorder="1" applyAlignment="1">
      <alignment horizontal="left" vertical="top" wrapText="1"/>
    </xf>
    <xf numFmtId="0" fontId="14" fillId="8" borderId="9" xfId="3" applyFont="1" applyBorder="1" applyAlignment="1">
      <alignment horizontal="left" vertical="top" wrapText="1"/>
    </xf>
    <xf numFmtId="0" fontId="14" fillId="8" borderId="10" xfId="3" applyFont="1" applyBorder="1" applyAlignment="1">
      <alignment horizontal="left" vertical="top" wrapText="1"/>
    </xf>
    <xf numFmtId="0" fontId="14" fillId="8" borderId="3" xfId="3" applyFont="1" applyBorder="1" applyAlignment="1">
      <alignment horizontal="left" vertical="top" wrapText="1"/>
    </xf>
    <xf numFmtId="0" fontId="14" fillId="8" borderId="11" xfId="3" applyFont="1" applyBorder="1" applyAlignment="1">
      <alignment horizontal="left" vertical="top" wrapText="1"/>
    </xf>
    <xf numFmtId="0" fontId="4" fillId="0" borderId="9" xfId="6" applyFont="1" applyFill="1" applyBorder="1" applyAlignment="1">
      <alignment horizontal="left" vertical="center"/>
    </xf>
    <xf numFmtId="0" fontId="3" fillId="0" borderId="3" xfId="6" applyFont="1" applyFill="1" applyBorder="1" applyAlignment="1">
      <alignment horizontal="left" vertical="top"/>
    </xf>
    <xf numFmtId="0" fontId="48" fillId="0" borderId="21" xfId="0" applyFont="1" applyBorder="1" applyAlignment="1">
      <alignment horizontal="center" vertical="top" wrapText="1"/>
    </xf>
    <xf numFmtId="0" fontId="48" fillId="0" borderId="0" xfId="0" applyFont="1" applyAlignment="1">
      <alignment horizontal="center" vertical="top" wrapText="1"/>
    </xf>
    <xf numFmtId="0" fontId="48" fillId="0" borderId="18" xfId="0" applyFont="1" applyBorder="1" applyAlignment="1">
      <alignment horizontal="center" vertical="top" wrapText="1"/>
    </xf>
    <xf numFmtId="0" fontId="47" fillId="0" borderId="32" xfId="0" applyFont="1" applyBorder="1" applyAlignment="1">
      <alignment horizontal="center" wrapText="1"/>
    </xf>
    <xf numFmtId="0" fontId="47" fillId="0" borderId="26" xfId="0" applyFont="1" applyBorder="1" applyAlignment="1">
      <alignment horizontal="center" wrapText="1"/>
    </xf>
    <xf numFmtId="0" fontId="47" fillId="0" borderId="19" xfId="0" applyFont="1" applyBorder="1" applyAlignment="1">
      <alignment horizontal="center" wrapText="1"/>
    </xf>
    <xf numFmtId="0" fontId="49" fillId="0" borderId="21" xfId="0" applyFont="1" applyBorder="1" applyAlignment="1">
      <alignment horizontal="center" vertical="center" wrapText="1"/>
    </xf>
    <xf numFmtId="0" fontId="49" fillId="0" borderId="0" xfId="0" applyFont="1" applyAlignment="1">
      <alignment horizontal="center" vertical="center" wrapText="1"/>
    </xf>
    <xf numFmtId="0" fontId="49" fillId="0" borderId="18" xfId="0" applyFont="1" applyBorder="1" applyAlignment="1">
      <alignment horizontal="center" vertical="center" wrapText="1"/>
    </xf>
    <xf numFmtId="0" fontId="8" fillId="0" borderId="71" xfId="0" applyFont="1" applyBorder="1" applyAlignment="1">
      <alignment horizontal="center" vertical="top"/>
    </xf>
    <xf numFmtId="0" fontId="8" fillId="0" borderId="0" xfId="0" applyFont="1" applyAlignment="1">
      <alignment horizontal="center" vertical="top"/>
    </xf>
    <xf numFmtId="0" fontId="8" fillId="0" borderId="69" xfId="0" applyFont="1" applyBorder="1" applyAlignment="1">
      <alignment horizontal="center" vertical="top"/>
    </xf>
    <xf numFmtId="0" fontId="2" fillId="0" borderId="30" xfId="7" applyFill="1" applyBorder="1" applyAlignment="1" applyProtection="1">
      <alignment horizontal="left" vertical="top" wrapText="1"/>
      <protection locked="0"/>
    </xf>
    <xf numFmtId="0" fontId="10" fillId="0" borderId="20" xfId="7" applyFont="1" applyFill="1" applyBorder="1" applyAlignment="1" applyProtection="1">
      <alignment horizontal="left" vertical="top" wrapText="1"/>
      <protection locked="0"/>
    </xf>
    <xf numFmtId="0" fontId="10" fillId="0" borderId="29" xfId="7" applyFont="1" applyFill="1" applyBorder="1" applyAlignment="1" applyProtection="1">
      <alignment horizontal="left" vertical="top" wrapText="1"/>
      <protection locked="0"/>
    </xf>
    <xf numFmtId="0" fontId="10" fillId="0" borderId="30" xfId="7" applyFont="1" applyFill="1" applyBorder="1" applyAlignment="1" applyProtection="1">
      <alignment horizontal="left" vertical="top" wrapText="1"/>
      <protection locked="0"/>
    </xf>
    <xf numFmtId="0" fontId="2" fillId="0" borderId="22" xfId="0" applyFont="1" applyBorder="1" applyAlignment="1">
      <alignment horizontal="left" vertical="top" wrapText="1"/>
    </xf>
    <xf numFmtId="167" fontId="2" fillId="0" borderId="22" xfId="0" applyNumberFormat="1" applyFont="1" applyBorder="1" applyAlignment="1">
      <alignment vertical="top"/>
    </xf>
    <xf numFmtId="49" fontId="2" fillId="8" borderId="39" xfId="7" applyNumberFormat="1" applyFill="1" applyBorder="1" applyAlignment="1" applyProtection="1">
      <alignment horizontal="left" vertical="top"/>
      <protection locked="0"/>
    </xf>
    <xf numFmtId="49" fontId="2" fillId="8" borderId="25" xfId="7" applyNumberFormat="1" applyFill="1" applyBorder="1" applyAlignment="1" applyProtection="1">
      <alignment horizontal="left" vertical="top"/>
      <protection locked="0"/>
    </xf>
    <xf numFmtId="49" fontId="2" fillId="8" borderId="40" xfId="7" applyNumberFormat="1" applyFill="1" applyBorder="1" applyAlignment="1" applyProtection="1">
      <alignment horizontal="left" vertical="top"/>
      <protection locked="0"/>
    </xf>
    <xf numFmtId="49" fontId="2" fillId="8" borderId="33" xfId="7" applyNumberFormat="1" applyFill="1" applyBorder="1" applyAlignment="1" applyProtection="1">
      <alignment horizontal="left" vertical="top"/>
      <protection locked="0"/>
    </xf>
    <xf numFmtId="49" fontId="2" fillId="8" borderId="27" xfId="7" applyNumberFormat="1" applyFill="1" applyBorder="1" applyAlignment="1" applyProtection="1">
      <alignment horizontal="left" vertical="top"/>
      <protection locked="0"/>
    </xf>
    <xf numFmtId="49" fontId="2" fillId="8" borderId="28" xfId="7" applyNumberFormat="1" applyFill="1" applyBorder="1" applyAlignment="1" applyProtection="1">
      <alignment horizontal="left" vertical="top"/>
      <protection locked="0"/>
    </xf>
    <xf numFmtId="49" fontId="2" fillId="8" borderId="20" xfId="7" applyNumberFormat="1" applyFill="1" applyBorder="1" applyAlignment="1" applyProtection="1">
      <alignment horizontal="left" vertical="top" wrapText="1"/>
      <protection locked="0"/>
    </xf>
    <xf numFmtId="49" fontId="2" fillId="8" borderId="29" xfId="7" applyNumberFormat="1" applyFill="1" applyBorder="1" applyAlignment="1" applyProtection="1">
      <alignment horizontal="left" vertical="top" wrapText="1"/>
      <protection locked="0"/>
    </xf>
    <xf numFmtId="49" fontId="2" fillId="8" borderId="30" xfId="7" applyNumberFormat="1" applyFill="1" applyBorder="1" applyAlignment="1" applyProtection="1">
      <alignment horizontal="left" vertical="top" wrapText="1"/>
      <protection locked="0"/>
    </xf>
    <xf numFmtId="0" fontId="2" fillId="0" borderId="30" xfId="7" applyBorder="1" applyAlignment="1">
      <alignment horizontal="left" vertical="top" wrapText="1"/>
    </xf>
    <xf numFmtId="0" fontId="2" fillId="0" borderId="20" xfId="7" applyBorder="1" applyAlignment="1">
      <alignment horizontal="left" vertical="top"/>
    </xf>
    <xf numFmtId="0" fontId="2" fillId="0" borderId="29" xfId="7" applyBorder="1" applyAlignment="1">
      <alignment horizontal="left" vertical="top"/>
    </xf>
    <xf numFmtId="0" fontId="2" fillId="0" borderId="30" xfId="7" applyBorder="1" applyAlignment="1">
      <alignment horizontal="left" vertical="top"/>
    </xf>
    <xf numFmtId="0" fontId="2" fillId="0" borderId="29" xfId="0" applyFont="1" applyBorder="1" applyAlignment="1">
      <alignment horizontal="left" vertical="center" wrapText="1"/>
    </xf>
    <xf numFmtId="0" fontId="2" fillId="6" borderId="0" xfId="7" applyFill="1" applyBorder="1" applyAlignment="1">
      <alignment horizontal="left" vertical="top" wrapText="1"/>
    </xf>
    <xf numFmtId="0" fontId="0" fillId="0" borderId="40" xfId="0" applyBorder="1" applyAlignment="1">
      <alignment vertical="top" wrapText="1"/>
    </xf>
    <xf numFmtId="0" fontId="2" fillId="0" borderId="33" xfId="7" applyBorder="1" applyAlignment="1">
      <alignment horizontal="left" vertical="top" wrapText="1"/>
    </xf>
    <xf numFmtId="0" fontId="2" fillId="0" borderId="27" xfId="7" applyBorder="1" applyAlignment="1">
      <alignment horizontal="left" vertical="top" wrapText="1"/>
    </xf>
    <xf numFmtId="0" fontId="0" fillId="0" borderId="28" xfId="0" applyBorder="1" applyAlignment="1">
      <alignment vertical="top" wrapText="1"/>
    </xf>
    <xf numFmtId="0" fontId="2" fillId="6" borderId="0" xfId="0" applyFont="1" applyFill="1" applyAlignment="1">
      <alignment horizontal="left" vertical="top" wrapText="1"/>
    </xf>
    <xf numFmtId="0" fontId="0" fillId="0" borderId="34" xfId="0" applyBorder="1" applyAlignment="1">
      <alignment vertical="top"/>
    </xf>
    <xf numFmtId="0" fontId="4" fillId="0" borderId="27" xfId="0" applyFont="1" applyBorder="1" applyAlignment="1">
      <alignment vertical="top"/>
    </xf>
    <xf numFmtId="0" fontId="23" fillId="7" borderId="36" xfId="0" applyFont="1" applyFill="1" applyBorder="1" applyAlignment="1" applyProtection="1">
      <alignment vertical="top" wrapText="1"/>
      <protection locked="0"/>
    </xf>
    <xf numFmtId="0" fontId="23" fillId="7" borderId="37" xfId="0" applyFont="1" applyFill="1" applyBorder="1" applyAlignment="1" applyProtection="1">
      <alignment vertical="top" wrapText="1"/>
      <protection locked="0"/>
    </xf>
    <xf numFmtId="0" fontId="23" fillId="7" borderId="38" xfId="0" applyFont="1" applyFill="1" applyBorder="1" applyAlignment="1" applyProtection="1">
      <alignment vertical="top" wrapText="1"/>
      <protection locked="0"/>
    </xf>
    <xf numFmtId="49" fontId="2" fillId="7" borderId="20" xfId="7" applyNumberFormat="1" applyFill="1" applyBorder="1" applyAlignment="1" applyProtection="1">
      <alignment horizontal="left" vertical="top"/>
      <protection locked="0"/>
    </xf>
    <xf numFmtId="49" fontId="2" fillId="7" borderId="29" xfId="7" applyNumberFormat="1" applyFill="1" applyBorder="1" applyAlignment="1" applyProtection="1">
      <alignment horizontal="left" vertical="top"/>
      <protection locked="0"/>
    </xf>
    <xf numFmtId="49" fontId="2" fillId="7" borderId="30" xfId="7" applyNumberFormat="1" applyFill="1" applyBorder="1" applyAlignment="1" applyProtection="1">
      <alignment horizontal="left" vertical="top"/>
      <protection locked="0"/>
    </xf>
    <xf numFmtId="0" fontId="2" fillId="0" borderId="80" xfId="7" applyFill="1" applyBorder="1" applyAlignment="1">
      <alignment horizontal="left" vertical="top" wrapText="1"/>
    </xf>
    <xf numFmtId="164" fontId="2" fillId="9" borderId="12" xfId="5" applyBorder="1" applyAlignment="1">
      <alignment horizontal="right" vertical="top" wrapText="1"/>
    </xf>
    <xf numFmtId="164" fontId="2" fillId="9" borderId="13" xfId="5" applyBorder="1" applyAlignment="1">
      <alignment horizontal="right" vertical="top" wrapText="1"/>
    </xf>
    <xf numFmtId="0" fontId="2" fillId="0" borderId="17" xfId="7" applyFill="1" applyAlignment="1">
      <alignment horizontal="left" vertical="top" wrapText="1"/>
    </xf>
    <xf numFmtId="14" fontId="3" fillId="7" borderId="25" xfId="7" applyNumberFormat="1" applyFont="1" applyFill="1" applyBorder="1" applyAlignment="1" applyProtection="1">
      <alignment horizontal="left" vertical="center" wrapText="1"/>
      <protection locked="0"/>
    </xf>
    <xf numFmtId="0" fontId="20" fillId="0" borderId="0" xfId="0" applyFont="1" applyAlignment="1" applyProtection="1">
      <alignment horizontal="left" vertical="top" wrapText="1"/>
      <protection locked="0"/>
    </xf>
    <xf numFmtId="0" fontId="0" fillId="0" borderId="0" xfId="0" applyAlignment="1" applyProtection="1">
      <alignment horizontal="left" vertical="top" wrapText="1"/>
      <protection locked="0"/>
    </xf>
    <xf numFmtId="0" fontId="30" fillId="0" borderId="0" xfId="0" applyFont="1" applyAlignment="1">
      <alignment vertical="top" wrapText="1"/>
    </xf>
    <xf numFmtId="0" fontId="27" fillId="0" borderId="0" xfId="0" applyFont="1" applyAlignment="1">
      <alignment horizontal="left" vertical="top" wrapText="1"/>
    </xf>
    <xf numFmtId="0" fontId="2" fillId="7" borderId="23" xfId="0" applyFont="1" applyFill="1" applyBorder="1" applyAlignment="1" applyProtection="1">
      <alignment horizontal="left" vertical="center" wrapText="1"/>
      <protection locked="0"/>
    </xf>
    <xf numFmtId="0" fontId="2" fillId="7" borderId="35" xfId="0" applyFont="1" applyFill="1" applyBorder="1" applyAlignment="1" applyProtection="1">
      <alignment horizontal="left" vertical="center" wrapText="1"/>
      <protection locked="0"/>
    </xf>
    <xf numFmtId="0" fontId="2" fillId="7" borderId="24" xfId="0" applyFont="1" applyFill="1" applyBorder="1" applyAlignment="1" applyProtection="1">
      <alignment horizontal="left" vertical="center" wrapText="1"/>
      <protection locked="0"/>
    </xf>
    <xf numFmtId="0" fontId="3" fillId="7" borderId="32" xfId="0" applyFont="1" applyFill="1" applyBorder="1" applyAlignment="1" applyProtection="1">
      <alignment horizontal="left" vertical="top" wrapText="1"/>
      <protection locked="0"/>
    </xf>
    <xf numFmtId="0" fontId="2" fillId="7" borderId="26" xfId="0" applyFont="1" applyFill="1" applyBorder="1" applyAlignment="1" applyProtection="1">
      <alignment vertical="top" wrapText="1"/>
      <protection locked="0"/>
    </xf>
    <xf numFmtId="0" fontId="2" fillId="7" borderId="19" xfId="0" applyFont="1" applyFill="1" applyBorder="1" applyAlignment="1" applyProtection="1">
      <alignment vertical="top" wrapText="1"/>
      <protection locked="0"/>
    </xf>
    <xf numFmtId="0" fontId="2" fillId="7" borderId="23" xfId="0" applyFont="1" applyFill="1" applyBorder="1" applyAlignment="1" applyProtection="1">
      <alignment vertical="top" wrapText="1"/>
      <protection locked="0"/>
    </xf>
    <xf numFmtId="0" fontId="2" fillId="7" borderId="35" xfId="0" applyFont="1" applyFill="1" applyBorder="1" applyAlignment="1" applyProtection="1">
      <alignment vertical="top" wrapText="1"/>
      <protection locked="0"/>
    </xf>
    <xf numFmtId="0" fontId="2" fillId="7" borderId="24" xfId="0" applyFont="1" applyFill="1" applyBorder="1" applyAlignment="1" applyProtection="1">
      <alignment vertical="top" wrapText="1"/>
      <protection locked="0"/>
    </xf>
    <xf numFmtId="0" fontId="2" fillId="7" borderId="36" xfId="0" applyFont="1" applyFill="1" applyBorder="1" applyAlignment="1" applyProtection="1">
      <alignment horizontal="left" vertical="center" wrapText="1"/>
      <protection locked="0"/>
    </xf>
    <xf numFmtId="0" fontId="2" fillId="7" borderId="37" xfId="0" applyFont="1" applyFill="1" applyBorder="1" applyAlignment="1" applyProtection="1">
      <alignment horizontal="left" vertical="center" wrapText="1"/>
      <protection locked="0"/>
    </xf>
    <xf numFmtId="0" fontId="2" fillId="7" borderId="38" xfId="0" applyFont="1" applyFill="1" applyBorder="1" applyAlignment="1" applyProtection="1">
      <alignment horizontal="left" vertical="center" wrapText="1"/>
      <protection locked="0"/>
    </xf>
    <xf numFmtId="0" fontId="3" fillId="0" borderId="0" xfId="0" applyFont="1" applyAlignment="1" applyProtection="1">
      <alignment horizontal="left" vertical="top" wrapText="1"/>
      <protection locked="0"/>
    </xf>
    <xf numFmtId="0" fontId="2" fillId="0" borderId="0" xfId="0" applyFont="1" applyAlignment="1">
      <alignment vertical="top"/>
    </xf>
    <xf numFmtId="164" fontId="3" fillId="9" borderId="30" xfId="5" applyFont="1" applyBorder="1" applyAlignment="1">
      <alignment horizontal="right" vertical="center" wrapText="1"/>
    </xf>
    <xf numFmtId="164" fontId="26" fillId="0" borderId="0" xfId="5" applyFont="1" applyFill="1" applyAlignment="1">
      <alignment horizontal="right" vertical="top" wrapText="1"/>
    </xf>
    <xf numFmtId="0" fontId="46" fillId="0" borderId="0" xfId="0" applyFont="1" applyAlignment="1">
      <alignment horizontal="left" vertical="top" wrapText="1"/>
    </xf>
    <xf numFmtId="0" fontId="0" fillId="0" borderId="0" xfId="0" applyAlignment="1">
      <alignment vertical="top"/>
    </xf>
    <xf numFmtId="0" fontId="4" fillId="0" borderId="0" xfId="0" applyFont="1" applyAlignment="1">
      <alignment horizontal="left" wrapText="1"/>
    </xf>
    <xf numFmtId="0" fontId="2" fillId="12" borderId="39" xfId="6" applyBorder="1" applyAlignment="1" applyProtection="1">
      <alignment horizontal="left" vertical="top" wrapText="1"/>
      <protection locked="0"/>
    </xf>
    <xf numFmtId="0" fontId="2" fillId="12" borderId="25" xfId="6" applyBorder="1" applyAlignment="1" applyProtection="1">
      <alignment horizontal="left" vertical="top" wrapText="1"/>
      <protection locked="0"/>
    </xf>
    <xf numFmtId="0" fontId="0" fillId="0" borderId="25" xfId="0" applyBorder="1" applyAlignment="1" applyProtection="1">
      <alignment wrapText="1"/>
      <protection locked="0"/>
    </xf>
    <xf numFmtId="0" fontId="0" fillId="0" borderId="40" xfId="0" applyBorder="1" applyAlignment="1" applyProtection="1">
      <alignment wrapText="1"/>
      <protection locked="0"/>
    </xf>
    <xf numFmtId="0" fontId="2" fillId="12" borderId="31" xfId="6" applyBorder="1" applyAlignment="1" applyProtection="1">
      <alignment horizontal="left" vertical="top" wrapText="1"/>
      <protection locked="0"/>
    </xf>
    <xf numFmtId="0" fontId="2" fillId="12" borderId="0" xfId="6" applyAlignment="1" applyProtection="1">
      <alignment horizontal="left" vertical="top" wrapText="1"/>
      <protection locked="0"/>
    </xf>
    <xf numFmtId="0" fontId="0" fillId="0" borderId="0" xfId="0" applyAlignment="1" applyProtection="1">
      <alignment wrapText="1"/>
      <protection locked="0"/>
    </xf>
    <xf numFmtId="0" fontId="0" fillId="0" borderId="69" xfId="0" applyBorder="1" applyAlignment="1" applyProtection="1">
      <alignment wrapText="1"/>
      <protection locked="0"/>
    </xf>
    <xf numFmtId="0" fontId="0" fillId="0" borderId="33" xfId="0" applyBorder="1" applyAlignment="1" applyProtection="1">
      <alignment wrapText="1"/>
      <protection locked="0"/>
    </xf>
    <xf numFmtId="0" fontId="0" fillId="0" borderId="27" xfId="0" applyBorder="1" applyAlignment="1" applyProtection="1">
      <alignment wrapText="1"/>
      <protection locked="0"/>
    </xf>
    <xf numFmtId="0" fontId="0" fillId="0" borderId="28" xfId="0" applyBorder="1" applyAlignment="1" applyProtection="1">
      <alignment wrapText="1"/>
      <protection locked="0"/>
    </xf>
    <xf numFmtId="0" fontId="4" fillId="0" borderId="0" xfId="0" applyFont="1" applyAlignment="1">
      <alignment horizontal="left" vertical="top" wrapText="1"/>
    </xf>
    <xf numFmtId="0" fontId="2" fillId="12" borderId="7" xfId="6" applyBorder="1" applyAlignment="1" applyProtection="1">
      <alignment horizontal="left" vertical="center" wrapText="1"/>
      <protection locked="0"/>
    </xf>
    <xf numFmtId="0" fontId="2" fillId="12" borderId="12" xfId="6" applyBorder="1" applyAlignment="1" applyProtection="1">
      <alignment horizontal="left" vertical="center" wrapText="1"/>
      <protection locked="0"/>
    </xf>
    <xf numFmtId="0" fontId="2" fillId="12" borderId="13" xfId="6" applyBorder="1" applyAlignment="1" applyProtection="1">
      <alignment horizontal="left" vertical="center" wrapText="1"/>
      <protection locked="0"/>
    </xf>
    <xf numFmtId="0" fontId="2" fillId="0" borderId="0" xfId="0" applyFont="1" applyAlignment="1">
      <alignment horizontal="left" vertical="top" wrapText="1"/>
    </xf>
    <xf numFmtId="0" fontId="6" fillId="0" borderId="0" xfId="0" applyFont="1" applyAlignment="1">
      <alignment vertical="center" wrapText="1"/>
    </xf>
    <xf numFmtId="0" fontId="0" fillId="0" borderId="0" xfId="0" applyAlignment="1">
      <alignment vertical="center" wrapText="1"/>
    </xf>
  </cellXfs>
  <cellStyles count="45">
    <cellStyle name="20% - Accent1" xfId="26" builtinId="30" hidden="1"/>
    <cellStyle name="20% - Accent2" xfId="29" builtinId="34" hidden="1"/>
    <cellStyle name="20% - Accent3" xfId="32" builtinId="38" hidden="1"/>
    <cellStyle name="20% - Accent4" xfId="35" builtinId="42" hidden="1"/>
    <cellStyle name="20% - Accent5" xfId="38" builtinId="46" hidden="1"/>
    <cellStyle name="20% - Accent6" xfId="42" builtinId="50" hidden="1"/>
    <cellStyle name="40% - Accent1" xfId="27" builtinId="31" hidden="1"/>
    <cellStyle name="40% - Accent2" xfId="30" builtinId="35" hidden="1"/>
    <cellStyle name="40% - Accent3" xfId="33" builtinId="39" hidden="1"/>
    <cellStyle name="40% - Accent4" xfId="36" builtinId="43" hidden="1"/>
    <cellStyle name="40% - Accent5" xfId="39" builtinId="47" hidden="1"/>
    <cellStyle name="40% - Accent6" xfId="43" builtinId="51" hidden="1"/>
    <cellStyle name="60% - Accent1" xfId="28" builtinId="32" hidden="1"/>
    <cellStyle name="60% - Accent2" xfId="31" builtinId="36" hidden="1"/>
    <cellStyle name="60% - Accent3" xfId="34" builtinId="40" hidden="1"/>
    <cellStyle name="60% - Accent4" xfId="37" builtinId="44" hidden="1"/>
    <cellStyle name="60% - Accent5" xfId="40" builtinId="48" hidden="1"/>
    <cellStyle name="60% - Accent6" xfId="44" builtinId="52" hidden="1"/>
    <cellStyle name="Accent6" xfId="41" builtinId="49" hidden="1"/>
    <cellStyle name="Bad" xfId="17" builtinId="27" hidden="1"/>
    <cellStyle name="Calculation" xfId="21" builtinId="22" hidden="1"/>
    <cellStyle name="Check Cell" xfId="23" builtinId="23" hidden="1"/>
    <cellStyle name="Currency" xfId="13" builtinId="4"/>
    <cellStyle name="FylliText_Tal" xfId="1" xr:uid="{00000000-0005-0000-0000-000016000000}"/>
    <cellStyle name="Good" xfId="16" builtinId="26" hidden="1"/>
    <cellStyle name="Heading 2" xfId="10" builtinId="17"/>
    <cellStyle name="Heading 3" xfId="11" builtinId="18"/>
    <cellStyle name="Heading 4" xfId="15" builtinId="19" hidden="1"/>
    <cellStyle name="Hyperlink" xfId="2" builtinId="8"/>
    <cellStyle name="Input"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Linked Cell" xfId="22" builtinId="24" hidden="1"/>
    <cellStyle name="Neutral" xfId="18" builtinId="28" hidden="1"/>
    <cellStyle name="Normal" xfId="0" builtinId="0"/>
    <cellStyle name="Normal 4" xfId="9" xr:uid="{00000000-0005-0000-0000-000024000000}"/>
    <cellStyle name="Note" xfId="25" builtinId="10" hidden="1"/>
    <cellStyle name="Output" xfId="20" builtinId="21" hidden="1"/>
    <cellStyle name="Summa" xfId="12" xr:uid="{00000000-0005-0000-0000-000029000000}"/>
    <cellStyle name="Title" xfId="14" builtinId="15" hidden="1"/>
    <cellStyle name="Warning Text" xfId="24" builtinId="11" hidden="1"/>
  </cellStyles>
  <dxfs count="13">
    <dxf>
      <font>
        <color theme="0"/>
      </font>
      <fill>
        <patternFill>
          <bgColor theme="0"/>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ont>
        <color theme="0"/>
      </font>
      <fill>
        <patternFill patternType="none">
          <bgColor auto="1"/>
        </patternFill>
      </fill>
    </dxf>
  </dxfs>
  <tableStyles count="0" defaultTableStyle="TableStyleMedium9" defaultPivotStyle="PivotStyleLight16"/>
  <colors>
    <mruColors>
      <color rgb="FFCCFFFF"/>
      <color rgb="FFFFFF99"/>
      <color rgb="FFCCFFCC"/>
      <color rgb="FFFFFFFF"/>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johan.norman@soeco.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2:AT176"/>
  <sheetViews>
    <sheetView showGridLines="0" tabSelected="1" zoomScale="80" zoomScaleNormal="80" workbookViewId="0">
      <selection activeCell="B9" sqref="B9:G9"/>
    </sheetView>
  </sheetViews>
  <sheetFormatPr defaultColWidth="9.140625" defaultRowHeight="12.75" x14ac:dyDescent="0.2"/>
  <cols>
    <col min="1" max="1" width="4.140625" style="113" customWidth="1"/>
    <col min="2" max="2" width="10.28515625" style="29" customWidth="1"/>
    <col min="3" max="4" width="12.7109375" style="29" customWidth="1"/>
    <col min="5" max="8" width="11.7109375" style="29" customWidth="1"/>
    <col min="9" max="10" width="10.28515625" style="29" customWidth="1"/>
    <col min="11" max="11" width="14.140625" style="29" customWidth="1"/>
    <col min="12" max="12" width="16" style="29" customWidth="1"/>
    <col min="13" max="13" width="14.140625" style="29" customWidth="1"/>
    <col min="14" max="14" width="10.140625" style="29" customWidth="1"/>
    <col min="15" max="15" width="3.28515625" style="29" customWidth="1"/>
    <col min="16" max="18" width="19.140625" style="29" customWidth="1"/>
    <col min="19" max="23" width="10.28515625" style="29" customWidth="1"/>
    <col min="24" max="25" width="8.7109375" style="29" customWidth="1"/>
    <col min="26" max="26" width="9.5703125" style="29" hidden="1" customWidth="1"/>
    <col min="27" max="28" width="9.140625" style="29" hidden="1" customWidth="1"/>
    <col min="29" max="29" width="12.5703125" style="29" hidden="1" customWidth="1"/>
    <col min="30" max="32" width="8.42578125" style="29" hidden="1" customWidth="1"/>
    <col min="33" max="34" width="9.7109375" style="29" hidden="1" customWidth="1"/>
    <col min="35" max="35" width="8.42578125" style="29" hidden="1" customWidth="1"/>
    <col min="36" max="36" width="7.7109375" style="29" hidden="1" customWidth="1"/>
    <col min="37" max="37" width="7.7109375" style="29" customWidth="1"/>
    <col min="38" max="39" width="8.7109375" style="29" customWidth="1"/>
    <col min="40" max="40" width="7.7109375" style="29" customWidth="1"/>
    <col min="41" max="43" width="9.140625" style="29" customWidth="1"/>
    <col min="44" max="44" width="10.42578125" style="29" customWidth="1"/>
    <col min="45" max="50" width="9.140625" style="29" customWidth="1"/>
    <col min="51" max="16384" width="9.140625" style="29"/>
  </cols>
  <sheetData>
    <row r="2" spans="1:46" x14ac:dyDescent="0.2">
      <c r="G2" s="30"/>
      <c r="J2" s="45"/>
      <c r="M2" s="51"/>
      <c r="O2" s="26" t="str">
        <f>"Avrop nr: "&amp;B15</f>
        <v xml:space="preserve">Avrop nr: </v>
      </c>
      <c r="W2" s="26" t="str">
        <f>"Avrop nr: "&amp;B15</f>
        <v xml:space="preserve">Avrop nr: </v>
      </c>
      <c r="AC2" s="26"/>
      <c r="AH2" s="53"/>
      <c r="AI2" s="53"/>
      <c r="AJ2" s="53"/>
      <c r="AK2" s="53"/>
      <c r="AL2" s="53"/>
      <c r="AM2" s="53"/>
      <c r="AN2" s="53"/>
      <c r="AO2" s="53"/>
      <c r="AP2" s="53"/>
      <c r="AQ2" s="53"/>
      <c r="AR2" s="53"/>
      <c r="AS2" s="53"/>
      <c r="AT2" s="53"/>
    </row>
    <row r="3" spans="1:46" ht="26.25" x14ac:dyDescent="0.2">
      <c r="B3" s="266" t="s">
        <v>54</v>
      </c>
      <c r="C3" s="266"/>
      <c r="D3" s="267"/>
      <c r="E3" s="267"/>
      <c r="P3" s="266" t="s">
        <v>55</v>
      </c>
      <c r="Q3" s="268"/>
      <c r="R3" s="267"/>
      <c r="T3" s="269" t="str">
        <f>IF(LarmStatus,"Minst ett av de obligatoriska kraven är inte ifyllda eller besvarade med Nej","")</f>
        <v>Minst ett av de obligatoriska kraven är inte ifyllda eller besvarade med Nej</v>
      </c>
      <c r="U3" s="269"/>
      <c r="V3" s="269"/>
      <c r="W3" s="269"/>
      <c r="X3" s="30"/>
      <c r="Y3" s="30"/>
      <c r="Z3" s="30"/>
      <c r="AB3" s="30"/>
      <c r="AD3" s="58"/>
      <c r="AH3" s="30" t="b">
        <f>OR(AH4:AH811)</f>
        <v>1</v>
      </c>
    </row>
    <row r="4" spans="1:46" ht="32.25" customHeight="1" x14ac:dyDescent="0.35">
      <c r="B4" s="270" t="s">
        <v>84</v>
      </c>
      <c r="C4" s="271"/>
      <c r="D4" s="271"/>
      <c r="E4" s="271"/>
      <c r="F4" s="271"/>
      <c r="G4" s="271"/>
      <c r="H4" s="271"/>
      <c r="I4" s="271"/>
      <c r="J4" s="283" t="s">
        <v>245</v>
      </c>
      <c r="K4" s="284"/>
      <c r="L4" s="284"/>
      <c r="M4" s="284"/>
      <c r="N4" s="284"/>
      <c r="O4" s="285"/>
      <c r="P4" s="274" t="s">
        <v>238</v>
      </c>
      <c r="Q4" s="274"/>
      <c r="R4" s="274"/>
      <c r="S4" s="274"/>
      <c r="T4" s="274"/>
      <c r="U4" s="274"/>
      <c r="V4" s="274"/>
      <c r="W4" s="275"/>
      <c r="Z4" s="31"/>
    </row>
    <row r="5" spans="1:46" ht="63" customHeight="1" x14ac:dyDescent="0.2">
      <c r="B5" s="272"/>
      <c r="C5" s="273"/>
      <c r="D5" s="273"/>
      <c r="E5" s="273"/>
      <c r="F5" s="273"/>
      <c r="G5" s="273"/>
      <c r="H5" s="273"/>
      <c r="I5" s="273"/>
      <c r="J5" s="286" t="s">
        <v>590</v>
      </c>
      <c r="K5" s="287"/>
      <c r="L5" s="287"/>
      <c r="M5" s="287"/>
      <c r="N5" s="287"/>
      <c r="O5" s="288"/>
      <c r="P5" s="276"/>
      <c r="Q5" s="276"/>
      <c r="R5" s="276"/>
      <c r="S5" s="276"/>
      <c r="T5" s="276"/>
      <c r="U5" s="276"/>
      <c r="V5" s="276"/>
      <c r="W5" s="277"/>
      <c r="AB5" s="1"/>
      <c r="AC5" s="33"/>
      <c r="AD5" s="33"/>
      <c r="AE5" s="33"/>
      <c r="AF5" s="33"/>
    </row>
    <row r="6" spans="1:46" ht="26.25" customHeight="1" x14ac:dyDescent="0.2">
      <c r="B6" s="278" t="s">
        <v>111</v>
      </c>
      <c r="C6" s="278"/>
      <c r="D6" s="278"/>
      <c r="E6" s="278"/>
      <c r="F6" s="278"/>
      <c r="G6" s="278"/>
      <c r="H6" s="278"/>
      <c r="I6" s="278"/>
      <c r="J6" s="280" t="s">
        <v>556</v>
      </c>
      <c r="K6" s="281"/>
      <c r="L6" s="281"/>
      <c r="M6" s="281"/>
      <c r="N6" s="281"/>
      <c r="O6" s="282"/>
      <c r="P6" s="30"/>
      <c r="Q6" s="6"/>
      <c r="R6" s="6"/>
      <c r="S6" s="6"/>
      <c r="T6" s="6"/>
      <c r="U6" s="6"/>
      <c r="V6" s="6"/>
      <c r="W6" s="6"/>
      <c r="AB6" s="1"/>
      <c r="AC6" s="33"/>
      <c r="AD6" s="33"/>
      <c r="AE6" s="33"/>
      <c r="AF6" s="33"/>
    </row>
    <row r="7" spans="1:46" ht="18" customHeight="1" x14ac:dyDescent="0.2">
      <c r="B7" s="279" t="s">
        <v>53</v>
      </c>
      <c r="C7" s="279"/>
      <c r="D7" s="279"/>
      <c r="E7" s="279"/>
      <c r="F7" s="279"/>
      <c r="G7" s="279"/>
      <c r="H7" s="279"/>
      <c r="I7" s="279"/>
      <c r="J7" s="280"/>
      <c r="K7" s="281"/>
      <c r="L7" s="281"/>
      <c r="M7" s="281"/>
      <c r="N7" s="281"/>
      <c r="O7" s="282"/>
      <c r="P7" s="32" t="s">
        <v>28</v>
      </c>
      <c r="Q7" s="6"/>
      <c r="R7" s="6"/>
      <c r="S7" s="6"/>
      <c r="T7" s="6"/>
      <c r="U7" s="6"/>
      <c r="V7" s="6"/>
      <c r="W7" s="6"/>
      <c r="AB7" s="1"/>
      <c r="AC7" s="33"/>
      <c r="AD7" s="33"/>
      <c r="AE7" s="33"/>
      <c r="AF7" s="33"/>
    </row>
    <row r="8" spans="1:46" ht="27.75" customHeight="1" x14ac:dyDescent="0.2">
      <c r="B8" s="257" t="s">
        <v>6</v>
      </c>
      <c r="C8" s="238"/>
      <c r="D8" s="238"/>
      <c r="E8" s="238"/>
      <c r="F8" s="238"/>
      <c r="G8" s="238"/>
      <c r="H8" s="257" t="s">
        <v>30</v>
      </c>
      <c r="I8" s="258"/>
      <c r="J8" s="289" t="s">
        <v>606</v>
      </c>
      <c r="K8" s="290"/>
      <c r="L8" s="290"/>
      <c r="M8" s="290"/>
      <c r="N8" s="290"/>
      <c r="O8" s="291"/>
      <c r="P8" s="249" t="s">
        <v>29</v>
      </c>
      <c r="Q8" s="249"/>
      <c r="R8" s="249"/>
      <c r="S8" s="249"/>
      <c r="T8" s="249"/>
      <c r="U8" s="249"/>
      <c r="V8" s="249" t="s">
        <v>30</v>
      </c>
      <c r="W8" s="249"/>
      <c r="AB8" s="1"/>
      <c r="AC8" s="33"/>
      <c r="AD8" s="33"/>
      <c r="AE8" s="33"/>
      <c r="AF8" s="33"/>
    </row>
    <row r="9" spans="1:46" ht="19.5" customHeight="1" x14ac:dyDescent="0.2">
      <c r="B9" s="217"/>
      <c r="C9" s="218"/>
      <c r="D9" s="218"/>
      <c r="E9" s="218"/>
      <c r="F9" s="218"/>
      <c r="G9" s="218"/>
      <c r="H9" s="217"/>
      <c r="I9" s="219"/>
      <c r="J9" s="260" t="s">
        <v>484</v>
      </c>
      <c r="K9" s="261"/>
      <c r="L9" s="261"/>
      <c r="M9" s="261"/>
      <c r="N9" s="261"/>
      <c r="O9" s="262"/>
      <c r="P9" s="259"/>
      <c r="Q9" s="259"/>
      <c r="R9" s="259"/>
      <c r="S9" s="259"/>
      <c r="T9" s="259"/>
      <c r="U9" s="259"/>
      <c r="V9" s="256" t="str">
        <f>IFERROR(INDEX(Admin!$E$61:$E$105,MATCH('1 Specifikation'!$P$9,Admin!$C$61:$C$105,0)),"")</f>
        <v/>
      </c>
      <c r="W9" s="256"/>
      <c r="AB9" s="1"/>
      <c r="AC9" s="33"/>
      <c r="AD9" s="33"/>
      <c r="AE9" s="33"/>
      <c r="AF9" s="33"/>
    </row>
    <row r="10" spans="1:46" s="33" customFormat="1" ht="27.75" customHeight="1" x14ac:dyDescent="0.2">
      <c r="A10" s="114"/>
      <c r="B10" s="248" t="s">
        <v>7</v>
      </c>
      <c r="C10" s="248"/>
      <c r="D10" s="248"/>
      <c r="E10" s="248" t="s">
        <v>5</v>
      </c>
      <c r="F10" s="248"/>
      <c r="G10" s="248"/>
      <c r="H10" s="248" t="s">
        <v>52</v>
      </c>
      <c r="I10" s="248"/>
      <c r="J10" s="263" t="s">
        <v>692</v>
      </c>
      <c r="K10" s="264"/>
      <c r="L10" s="264"/>
      <c r="M10" s="264"/>
      <c r="N10" s="264"/>
      <c r="O10" s="265"/>
      <c r="P10" s="249" t="s">
        <v>1</v>
      </c>
      <c r="Q10" s="249"/>
      <c r="R10" s="249"/>
      <c r="S10" s="249"/>
      <c r="T10" s="249" t="s">
        <v>3</v>
      </c>
      <c r="U10" s="249"/>
      <c r="V10" s="249"/>
      <c r="W10" s="249"/>
      <c r="AB10" s="1"/>
    </row>
    <row r="11" spans="1:46" ht="19.5" customHeight="1" x14ac:dyDescent="0.2">
      <c r="B11" s="251"/>
      <c r="C11" s="251"/>
      <c r="D11" s="251"/>
      <c r="E11" s="251"/>
      <c r="F11" s="251"/>
      <c r="G11" s="251"/>
      <c r="H11" s="251"/>
      <c r="I11" s="251"/>
      <c r="P11" s="256" t="str">
        <f>IFERROR(INDEX(Admin!$L$61:$L$105,MATCH('1 Specifikation'!$P$9,Admin!$C$61:$C$105,0)),"")</f>
        <v/>
      </c>
      <c r="Q11" s="256"/>
      <c r="R11" s="256"/>
      <c r="S11" s="256"/>
      <c r="T11" s="256" t="str">
        <f>IFERROR(INDEX(Admin!$N$61:$N$105,MATCH('1 Specifikation'!$P$9,Admin!$C$61:$C$105,0)),"")</f>
        <v/>
      </c>
      <c r="U11" s="256"/>
      <c r="V11" s="256"/>
      <c r="W11" s="256"/>
      <c r="AB11" s="1"/>
      <c r="AC11" s="33"/>
      <c r="AD11" s="33"/>
      <c r="AE11" s="33"/>
      <c r="AF11" s="33"/>
    </row>
    <row r="12" spans="1:46" ht="27.75" customHeight="1" x14ac:dyDescent="0.2">
      <c r="B12" s="248" t="s">
        <v>51</v>
      </c>
      <c r="C12" s="248"/>
      <c r="D12" s="248"/>
      <c r="E12" s="248" t="s">
        <v>1</v>
      </c>
      <c r="F12" s="248"/>
      <c r="G12" s="248"/>
      <c r="H12" s="248" t="s">
        <v>2</v>
      </c>
      <c r="I12" s="248"/>
      <c r="P12" s="249" t="s">
        <v>7</v>
      </c>
      <c r="Q12" s="249"/>
      <c r="R12" s="249"/>
      <c r="S12" s="221"/>
      <c r="T12" s="249" t="s">
        <v>5</v>
      </c>
      <c r="U12" s="249"/>
      <c r="V12" s="249" t="s">
        <v>52</v>
      </c>
      <c r="W12" s="249"/>
      <c r="AB12" s="1"/>
      <c r="AC12" s="33"/>
      <c r="AD12" s="33"/>
      <c r="AE12" s="33"/>
      <c r="AF12" s="33"/>
    </row>
    <row r="13" spans="1:46" ht="19.5" customHeight="1" x14ac:dyDescent="0.2">
      <c r="B13" s="251"/>
      <c r="C13" s="251"/>
      <c r="D13" s="251"/>
      <c r="E13" s="251"/>
      <c r="F13" s="251"/>
      <c r="G13" s="251"/>
      <c r="H13" s="251"/>
      <c r="I13" s="251"/>
      <c r="P13" s="239" t="str">
        <f>IFERROR(INDEX(Admin!$F$61:$F$105,MATCH('1 Specifikation'!$P$9,Admin!$C$61:$C$105,0)),"")</f>
        <v/>
      </c>
      <c r="Q13" s="240"/>
      <c r="R13" s="240"/>
      <c r="S13" s="241"/>
      <c r="T13" s="256" t="str">
        <f>IFERROR(INDEX(Admin!$G$61:$G$105,MATCH('1 Specifikation'!$P$9,Admin!$C$61:$C$105,0)),"")</f>
        <v/>
      </c>
      <c r="U13" s="256"/>
      <c r="V13" s="256" t="str">
        <f>IFERROR(INDEX(Admin!$H$61:$H$105,MATCH('1 Specifikation'!$P$9,Admin!$C$61:$C$105,0)),"")</f>
        <v/>
      </c>
      <c r="W13" s="256"/>
      <c r="AB13" s="1"/>
      <c r="AC13" s="33"/>
      <c r="AD13" s="33"/>
      <c r="AE13" s="33"/>
      <c r="AF13" s="33"/>
    </row>
    <row r="14" spans="1:46" ht="27.75" customHeight="1" x14ac:dyDescent="0.2">
      <c r="B14" s="248" t="s">
        <v>89</v>
      </c>
      <c r="C14" s="248"/>
      <c r="D14" s="248"/>
      <c r="E14" s="257" t="s">
        <v>3</v>
      </c>
      <c r="F14" s="238"/>
      <c r="G14" s="238"/>
      <c r="H14" s="238"/>
      <c r="I14" s="258"/>
      <c r="P14" s="221" t="s">
        <v>2</v>
      </c>
      <c r="Q14" s="222"/>
      <c r="R14" s="222"/>
      <c r="S14" s="222"/>
      <c r="T14" s="221" t="s">
        <v>31</v>
      </c>
      <c r="U14" s="222"/>
      <c r="V14" s="222"/>
      <c r="W14" s="223"/>
      <c r="AB14" s="1"/>
      <c r="AC14" s="33"/>
      <c r="AD14" s="33"/>
      <c r="AE14" s="33"/>
      <c r="AF14" s="33"/>
    </row>
    <row r="15" spans="1:46" ht="19.5" customHeight="1" x14ac:dyDescent="0.2">
      <c r="B15" s="251"/>
      <c r="C15" s="251"/>
      <c r="D15" s="251"/>
      <c r="E15" s="217"/>
      <c r="F15" s="218"/>
      <c r="G15" s="218"/>
      <c r="H15" s="218"/>
      <c r="I15" s="219"/>
      <c r="P15" s="239" t="str">
        <f>IFERROR(INDEX(Admin!$M$61:$M$105,MATCH('1 Specifikation'!$P$9,Admin!$C$61:$C$105,0)),"")</f>
        <v/>
      </c>
      <c r="Q15" s="240"/>
      <c r="R15" s="240"/>
      <c r="S15" s="240"/>
      <c r="T15" s="239"/>
      <c r="U15" s="240"/>
      <c r="V15" s="240"/>
      <c r="W15" s="241"/>
      <c r="AB15" s="1"/>
      <c r="AC15" s="33"/>
      <c r="AD15" s="33"/>
      <c r="AE15" s="33"/>
      <c r="AF15" s="33"/>
    </row>
    <row r="16" spans="1:46" ht="27.75" customHeight="1" x14ac:dyDescent="0.2">
      <c r="B16" s="238"/>
      <c r="C16" s="238"/>
      <c r="D16" s="238"/>
      <c r="E16" s="238"/>
      <c r="F16" s="238"/>
      <c r="G16" s="238"/>
      <c r="H16" s="238"/>
      <c r="I16" s="238"/>
      <c r="J16" s="45"/>
      <c r="P16" s="221" t="s">
        <v>32</v>
      </c>
      <c r="Q16" s="222"/>
      <c r="R16" s="223"/>
      <c r="S16" s="221" t="s">
        <v>481</v>
      </c>
      <c r="T16" s="222"/>
      <c r="U16" s="222"/>
      <c r="V16" s="222"/>
      <c r="W16" s="223"/>
      <c r="AB16" s="1"/>
      <c r="AC16" s="33"/>
      <c r="AD16" s="33"/>
      <c r="AE16" s="33"/>
      <c r="AF16" s="33"/>
    </row>
    <row r="17" spans="2:34" ht="19.5" customHeight="1" x14ac:dyDescent="0.2">
      <c r="B17" s="246"/>
      <c r="C17" s="246"/>
      <c r="D17" s="246"/>
      <c r="E17" s="246" t="s">
        <v>0</v>
      </c>
      <c r="F17" s="246"/>
      <c r="G17" s="246"/>
      <c r="H17" s="246"/>
      <c r="I17" s="246"/>
      <c r="P17" s="239"/>
      <c r="Q17" s="240"/>
      <c r="R17" s="241"/>
      <c r="S17" s="253"/>
      <c r="T17" s="254"/>
      <c r="U17" s="254"/>
      <c r="V17" s="254"/>
      <c r="W17" s="255"/>
      <c r="AB17" s="1"/>
      <c r="AC17" s="33"/>
      <c r="AD17" s="33"/>
      <c r="AE17" s="33"/>
      <c r="AF17" s="33"/>
      <c r="AH17" s="59"/>
    </row>
    <row r="18" spans="2:34" ht="19.5" customHeight="1" x14ac:dyDescent="0.2">
      <c r="B18" s="142"/>
      <c r="C18" s="142"/>
      <c r="D18" s="142"/>
      <c r="E18" s="142"/>
      <c r="F18" s="142"/>
      <c r="G18" s="142"/>
      <c r="H18" s="142"/>
      <c r="I18" s="142"/>
      <c r="P18" s="143"/>
      <c r="Q18" s="143"/>
      <c r="R18" s="143"/>
      <c r="S18" s="141"/>
      <c r="T18" s="141"/>
      <c r="U18" s="141"/>
      <c r="V18" s="141"/>
      <c r="W18" s="141"/>
      <c r="AB18" s="1"/>
      <c r="AC18" s="33"/>
      <c r="AD18" s="33"/>
      <c r="AE18" s="33"/>
      <c r="AF18" s="33"/>
      <c r="AH18" s="59"/>
    </row>
    <row r="19" spans="2:34" ht="17.25" customHeight="1" x14ac:dyDescent="0.2">
      <c r="B19" s="30" t="s">
        <v>242</v>
      </c>
      <c r="P19" s="30" t="s">
        <v>243</v>
      </c>
      <c r="AB19" s="1"/>
      <c r="AC19" s="33"/>
      <c r="AD19" s="33"/>
      <c r="AE19" s="33"/>
      <c r="AF19" s="33"/>
    </row>
    <row r="20" spans="2:34" ht="12.75" customHeight="1" x14ac:dyDescent="0.2">
      <c r="B20" s="226" t="s">
        <v>584</v>
      </c>
      <c r="C20" s="227"/>
      <c r="D20" s="227"/>
      <c r="E20" s="227"/>
      <c r="F20" s="227"/>
      <c r="G20" s="227"/>
      <c r="H20" s="227"/>
      <c r="I20" s="228"/>
      <c r="P20" s="226" t="s">
        <v>585</v>
      </c>
      <c r="Q20" s="227"/>
      <c r="R20" s="227"/>
      <c r="S20" s="227"/>
      <c r="T20" s="227"/>
      <c r="U20" s="227"/>
      <c r="V20" s="227"/>
      <c r="W20" s="228"/>
      <c r="AB20" s="1"/>
      <c r="AC20" s="33"/>
      <c r="AD20" s="33"/>
      <c r="AE20" s="33"/>
      <c r="AF20" s="33"/>
    </row>
    <row r="21" spans="2:34" ht="12.75" customHeight="1" x14ac:dyDescent="0.2">
      <c r="B21" s="229"/>
      <c r="C21" s="207"/>
      <c r="D21" s="207"/>
      <c r="E21" s="207"/>
      <c r="F21" s="207"/>
      <c r="G21" s="207"/>
      <c r="H21" s="207"/>
      <c r="I21" s="230"/>
      <c r="P21" s="229"/>
      <c r="Q21" s="207"/>
      <c r="R21" s="207"/>
      <c r="S21" s="207"/>
      <c r="T21" s="207"/>
      <c r="U21" s="207"/>
      <c r="V21" s="207"/>
      <c r="W21" s="230"/>
      <c r="AB21" s="1"/>
      <c r="AC21" s="33"/>
      <c r="AD21" s="33"/>
      <c r="AE21" s="33"/>
      <c r="AF21" s="33"/>
    </row>
    <row r="22" spans="2:34" ht="12.75" customHeight="1" x14ac:dyDescent="0.2">
      <c r="B22" s="229"/>
      <c r="C22" s="207"/>
      <c r="D22" s="207"/>
      <c r="E22" s="207"/>
      <c r="F22" s="207"/>
      <c r="G22" s="207"/>
      <c r="H22" s="207"/>
      <c r="I22" s="230"/>
      <c r="P22" s="229"/>
      <c r="Q22" s="207"/>
      <c r="R22" s="207"/>
      <c r="S22" s="207"/>
      <c r="T22" s="207"/>
      <c r="U22" s="207"/>
      <c r="V22" s="207"/>
      <c r="W22" s="230"/>
      <c r="AB22" s="1"/>
      <c r="AC22" s="33"/>
      <c r="AD22" s="33"/>
      <c r="AE22" s="33"/>
      <c r="AF22" s="33"/>
    </row>
    <row r="23" spans="2:34" ht="12.75" customHeight="1" x14ac:dyDescent="0.2">
      <c r="B23" s="229"/>
      <c r="C23" s="207"/>
      <c r="D23" s="207"/>
      <c r="E23" s="207"/>
      <c r="F23" s="207"/>
      <c r="G23" s="207"/>
      <c r="H23" s="207"/>
      <c r="I23" s="230"/>
      <c r="P23" s="229"/>
      <c r="Q23" s="207"/>
      <c r="R23" s="207"/>
      <c r="S23" s="207"/>
      <c r="T23" s="207"/>
      <c r="U23" s="207"/>
      <c r="V23" s="207"/>
      <c r="W23" s="230"/>
      <c r="AB23" s="1"/>
      <c r="AC23" s="33"/>
      <c r="AD23" s="33"/>
      <c r="AE23" s="33"/>
      <c r="AF23" s="33"/>
    </row>
    <row r="24" spans="2:34" ht="54.4" customHeight="1" x14ac:dyDescent="0.2">
      <c r="B24" s="229"/>
      <c r="C24" s="207"/>
      <c r="D24" s="207"/>
      <c r="E24" s="207"/>
      <c r="F24" s="207"/>
      <c r="G24" s="207"/>
      <c r="H24" s="207"/>
      <c r="I24" s="230"/>
      <c r="P24" s="231"/>
      <c r="Q24" s="232"/>
      <c r="R24" s="232"/>
      <c r="S24" s="232"/>
      <c r="T24" s="232"/>
      <c r="U24" s="232"/>
      <c r="V24" s="232"/>
      <c r="W24" s="233"/>
      <c r="AB24" s="1"/>
      <c r="AC24" s="33"/>
      <c r="AD24" s="33"/>
      <c r="AE24" s="33"/>
      <c r="AF24" s="33"/>
    </row>
    <row r="25" spans="2:34" ht="43.15" customHeight="1" x14ac:dyDescent="0.2">
      <c r="B25" s="231"/>
      <c r="C25" s="232"/>
      <c r="D25" s="232"/>
      <c r="E25" s="232"/>
      <c r="F25" s="232"/>
      <c r="G25" s="232"/>
      <c r="H25" s="232"/>
      <c r="I25" s="233"/>
      <c r="AB25" s="1"/>
      <c r="AC25" s="33"/>
      <c r="AD25" s="33"/>
      <c r="AE25" s="33"/>
      <c r="AF25" s="33"/>
    </row>
    <row r="26" spans="2:34" ht="17.25" customHeight="1" x14ac:dyDescent="0.2">
      <c r="B26" s="60"/>
      <c r="C26" s="42"/>
      <c r="D26" s="42"/>
      <c r="E26" s="42"/>
      <c r="F26" s="42"/>
      <c r="G26" s="42"/>
      <c r="H26" s="42"/>
      <c r="P26" s="30" t="s">
        <v>482</v>
      </c>
    </row>
    <row r="27" spans="2:34" ht="55.5" customHeight="1" x14ac:dyDescent="0.2">
      <c r="B27" s="49" t="s">
        <v>240</v>
      </c>
      <c r="P27" s="242" t="s">
        <v>483</v>
      </c>
      <c r="Q27" s="243"/>
      <c r="R27" s="243"/>
      <c r="S27" s="243"/>
      <c r="T27" s="243"/>
      <c r="U27" s="243"/>
      <c r="V27" s="243"/>
      <c r="W27" s="244"/>
      <c r="AB27" s="1"/>
      <c r="AC27" s="33"/>
      <c r="AD27" s="33"/>
      <c r="AE27" s="33"/>
      <c r="AF27" s="33"/>
    </row>
    <row r="28" spans="2:34" ht="115.5" customHeight="1" x14ac:dyDescent="0.2">
      <c r="B28" s="245"/>
      <c r="C28" s="252"/>
      <c r="D28" s="252"/>
      <c r="E28" s="252"/>
      <c r="F28" s="252"/>
      <c r="G28" s="252"/>
      <c r="H28" s="252"/>
      <c r="I28" s="252"/>
      <c r="P28" s="235"/>
      <c r="Q28" s="236"/>
      <c r="R28" s="236"/>
      <c r="S28" s="236"/>
      <c r="T28" s="236"/>
      <c r="U28" s="236"/>
      <c r="V28" s="236"/>
      <c r="W28" s="237"/>
      <c r="AB28" s="1"/>
      <c r="AC28" s="33"/>
      <c r="AD28" s="33"/>
      <c r="AE28" s="33"/>
      <c r="AF28" s="33"/>
    </row>
    <row r="29" spans="2:34" ht="17.25" customHeight="1" x14ac:dyDescent="0.2">
      <c r="B29" s="60"/>
      <c r="C29" s="42"/>
      <c r="D29" s="42"/>
      <c r="E29" s="42"/>
      <c r="F29" s="42"/>
      <c r="G29" s="42"/>
      <c r="H29" s="42"/>
    </row>
    <row r="30" spans="2:34" ht="27.75" customHeight="1" x14ac:dyDescent="0.2">
      <c r="B30" s="220" t="s">
        <v>473</v>
      </c>
      <c r="C30" s="220"/>
      <c r="D30" s="220" t="s">
        <v>474</v>
      </c>
      <c r="E30" s="220"/>
      <c r="G30" s="187" t="s">
        <v>80</v>
      </c>
      <c r="H30" s="187"/>
      <c r="I30" s="187"/>
    </row>
    <row r="31" spans="2:34" ht="19.5" customHeight="1" x14ac:dyDescent="0.2">
      <c r="B31" s="224"/>
      <c r="C31" s="225"/>
      <c r="D31" s="224"/>
      <c r="E31" s="225"/>
      <c r="G31" s="245"/>
      <c r="H31" s="245"/>
      <c r="I31" s="245"/>
    </row>
    <row r="32" spans="2:34" ht="12.75" customHeight="1" x14ac:dyDescent="0.2"/>
    <row r="33" spans="2:43" ht="27.75" customHeight="1" x14ac:dyDescent="0.2">
      <c r="B33" s="220" t="s">
        <v>46</v>
      </c>
      <c r="C33" s="220"/>
      <c r="D33" s="220" t="s">
        <v>47</v>
      </c>
      <c r="E33" s="220"/>
    </row>
    <row r="34" spans="2:43" ht="19.5" customHeight="1" x14ac:dyDescent="0.2">
      <c r="B34" s="224"/>
      <c r="C34" s="225"/>
      <c r="D34" s="224"/>
      <c r="E34" s="225"/>
      <c r="P34" s="61"/>
      <c r="Q34" s="61"/>
      <c r="R34" s="61"/>
    </row>
    <row r="35" spans="2:43" ht="12.75" customHeight="1" x14ac:dyDescent="0.2">
      <c r="F35" s="45"/>
    </row>
    <row r="36" spans="2:43" ht="27.75" customHeight="1" x14ac:dyDescent="0.2">
      <c r="B36" s="220" t="s">
        <v>475</v>
      </c>
      <c r="C36" s="220"/>
      <c r="D36" s="220" t="s">
        <v>476</v>
      </c>
      <c r="E36" s="220"/>
      <c r="G36" s="250"/>
      <c r="H36" s="250"/>
    </row>
    <row r="37" spans="2:43" ht="19.5" customHeight="1" x14ac:dyDescent="0.2">
      <c r="B37" s="224"/>
      <c r="C37" s="225"/>
      <c r="D37" s="224"/>
      <c r="E37" s="225"/>
      <c r="G37" s="234"/>
      <c r="H37" s="234"/>
      <c r="P37" s="61"/>
      <c r="Q37" s="61"/>
      <c r="R37" s="61"/>
    </row>
    <row r="38" spans="2:43" ht="12.75" hidden="1" customHeight="1" x14ac:dyDescent="0.2"/>
    <row r="39" spans="2:43" ht="26.25" hidden="1" customHeight="1" x14ac:dyDescent="0.2">
      <c r="B39" s="188" t="s">
        <v>239</v>
      </c>
      <c r="C39" s="201"/>
      <c r="D39" s="201"/>
      <c r="E39" s="201"/>
      <c r="F39" s="201"/>
      <c r="G39" s="201"/>
      <c r="H39" s="201"/>
      <c r="I39" s="201"/>
      <c r="J39" s="201"/>
      <c r="K39" s="201"/>
      <c r="L39" s="120"/>
      <c r="M39" s="121"/>
      <c r="N39" s="121"/>
    </row>
    <row r="40" spans="2:43" ht="26.25" hidden="1" customHeight="1" x14ac:dyDescent="0.2">
      <c r="B40" s="202" t="s">
        <v>133</v>
      </c>
      <c r="C40" s="203"/>
      <c r="D40" s="203"/>
      <c r="E40" s="203"/>
      <c r="F40" s="203"/>
      <c r="G40" s="203"/>
      <c r="H40" s="203"/>
      <c r="I40" s="203"/>
      <c r="J40" s="203"/>
      <c r="K40" s="203"/>
      <c r="L40" s="122"/>
      <c r="M40" s="123"/>
      <c r="N40" s="123"/>
    </row>
    <row r="41" spans="2:43" ht="12.75" customHeight="1" x14ac:dyDescent="0.2">
      <c r="B41" s="39"/>
      <c r="C41" s="39"/>
      <c r="D41" s="39"/>
      <c r="E41" s="39"/>
      <c r="F41" s="39"/>
      <c r="G41" s="39"/>
      <c r="H41" s="39"/>
      <c r="I41" s="39"/>
      <c r="J41" s="39"/>
      <c r="K41" s="68"/>
    </row>
    <row r="42" spans="2:43" ht="27.75" hidden="1" customHeight="1" x14ac:dyDescent="0.2">
      <c r="B42" s="204" t="s">
        <v>552</v>
      </c>
      <c r="C42" s="205"/>
      <c r="D42" s="205"/>
      <c r="E42" s="205"/>
      <c r="F42" s="205"/>
      <c r="G42" s="205"/>
      <c r="H42" s="205"/>
      <c r="I42" s="205"/>
      <c r="J42" s="205"/>
      <c r="K42" s="205"/>
      <c r="L42" s="147"/>
      <c r="M42" s="148"/>
      <c r="N42" s="148"/>
    </row>
    <row r="43" spans="2:43" ht="25.5" hidden="1" customHeight="1" x14ac:dyDescent="0.2">
      <c r="B43" s="202" t="s">
        <v>134</v>
      </c>
      <c r="C43" s="203"/>
      <c r="D43" s="203"/>
      <c r="E43" s="203"/>
      <c r="F43" s="330"/>
      <c r="G43" s="330"/>
      <c r="H43" s="330"/>
      <c r="I43" s="330"/>
      <c r="J43" s="330"/>
      <c r="K43" s="330"/>
      <c r="L43" s="149"/>
      <c r="M43" s="150"/>
      <c r="N43" s="150"/>
      <c r="P43" s="145"/>
      <c r="Q43" s="145"/>
      <c r="R43" s="145"/>
      <c r="V43" s="45"/>
    </row>
    <row r="44" spans="2:43" ht="57" customHeight="1" x14ac:dyDescent="0.2">
      <c r="B44" s="199" t="s">
        <v>591</v>
      </c>
      <c r="C44" s="199"/>
      <c r="D44" s="199"/>
      <c r="E44" s="199"/>
      <c r="F44" s="178"/>
      <c r="G44" s="178"/>
      <c r="H44" s="178"/>
      <c r="I44" s="178"/>
      <c r="J44" s="178"/>
      <c r="K44" s="178"/>
      <c r="L44" s="33"/>
      <c r="M44" s="33"/>
      <c r="N44" s="33"/>
      <c r="T44" s="296" t="s">
        <v>626</v>
      </c>
      <c r="U44" s="296"/>
      <c r="V44" s="297">
        <f>IFERROR(INDEX(Admin!$S$61:$S$105,MATCH('1 Specifikation'!P9,Admin!$C$61:$C$105,0)),0)</f>
        <v>0</v>
      </c>
      <c r="W44" s="297"/>
      <c r="X44" s="151"/>
      <c r="Y44" s="34"/>
      <c r="Z44" s="34"/>
      <c r="AA44" s="34"/>
    </row>
    <row r="45" spans="2:43" ht="40.5" customHeight="1" x14ac:dyDescent="0.2">
      <c r="B45" s="181" t="s">
        <v>624</v>
      </c>
      <c r="C45" s="179"/>
      <c r="D45" s="179"/>
      <c r="E45" s="179"/>
      <c r="F45" s="177"/>
      <c r="G45" s="177"/>
      <c r="H45" s="177"/>
      <c r="I45" s="177"/>
      <c r="J45" s="177"/>
      <c r="K45" s="177"/>
      <c r="P45" s="319" t="s">
        <v>48</v>
      </c>
      <c r="Q45" s="319"/>
      <c r="R45" s="58"/>
      <c r="S45" s="58"/>
      <c r="T45" s="58"/>
    </row>
    <row r="46" spans="2:43" ht="96.75" customHeight="1" x14ac:dyDescent="0.2">
      <c r="B46" s="214" t="s">
        <v>506</v>
      </c>
      <c r="C46" s="215"/>
      <c r="D46" s="292"/>
      <c r="E46" s="293" t="s">
        <v>625</v>
      </c>
      <c r="F46" s="294"/>
      <c r="G46" s="294"/>
      <c r="H46" s="294"/>
      <c r="I46" s="294"/>
      <c r="J46" s="294"/>
      <c r="K46" s="294"/>
      <c r="L46" s="295"/>
      <c r="M46" s="157" t="s">
        <v>115</v>
      </c>
      <c r="N46" s="113"/>
      <c r="P46" s="204" t="s">
        <v>607</v>
      </c>
      <c r="Q46" s="205"/>
      <c r="R46" s="205"/>
      <c r="S46" s="205"/>
      <c r="T46" s="329" t="s">
        <v>619</v>
      </c>
      <c r="U46" s="329"/>
      <c r="V46" s="329" t="s">
        <v>623</v>
      </c>
      <c r="W46" s="329"/>
      <c r="X46" s="326" t="s">
        <v>608</v>
      </c>
      <c r="Y46" s="212"/>
    </row>
    <row r="47" spans="2:43" ht="43.5" customHeight="1" x14ac:dyDescent="0.2">
      <c r="B47" s="183" t="s">
        <v>592</v>
      </c>
      <c r="C47" s="184"/>
      <c r="D47" s="185"/>
      <c r="E47" s="183"/>
      <c r="F47" s="184"/>
      <c r="G47" s="184"/>
      <c r="H47" s="184"/>
      <c r="I47" s="184"/>
      <c r="J47" s="184"/>
      <c r="K47" s="184"/>
      <c r="L47" s="185"/>
      <c r="M47" s="158"/>
      <c r="N47" s="113"/>
      <c r="P47" s="214"/>
      <c r="Q47" s="215"/>
      <c r="R47" s="215"/>
      <c r="S47" s="215"/>
      <c r="T47" s="247"/>
      <c r="U47" s="247"/>
      <c r="V47" s="247"/>
      <c r="W47" s="247"/>
      <c r="X47" s="327">
        <f>T47*V47</f>
        <v>0</v>
      </c>
      <c r="Y47" s="328"/>
      <c r="Z47" s="206"/>
      <c r="AA47" s="208"/>
      <c r="AB47" s="208"/>
      <c r="AC47" s="208"/>
      <c r="AD47" s="208"/>
      <c r="AE47" s="208"/>
      <c r="AF47" s="208"/>
      <c r="AG47" s="208"/>
      <c r="AH47" s="208"/>
      <c r="AI47" s="208"/>
      <c r="AJ47" s="208"/>
      <c r="AK47" s="208"/>
      <c r="AL47" s="208"/>
      <c r="AM47" s="208"/>
      <c r="AN47" s="208"/>
      <c r="AO47" s="208"/>
      <c r="AP47" s="208"/>
      <c r="AQ47" s="208"/>
    </row>
    <row r="48" spans="2:43" ht="10.5" customHeight="1" x14ac:dyDescent="0.2">
      <c r="C48" s="1"/>
      <c r="H48" s="26"/>
      <c r="N48" s="113"/>
      <c r="P48" s="61"/>
      <c r="Q48" s="61"/>
      <c r="R48" s="61"/>
      <c r="Z48" s="34"/>
      <c r="AA48" s="34"/>
    </row>
    <row r="49" spans="1:29" ht="42.75" customHeight="1" x14ac:dyDescent="0.2">
      <c r="B49" s="183" t="s">
        <v>593</v>
      </c>
      <c r="C49" s="184"/>
      <c r="D49" s="185"/>
      <c r="E49" s="183"/>
      <c r="F49" s="184"/>
      <c r="G49" s="184"/>
      <c r="H49" s="184"/>
      <c r="I49" s="184"/>
      <c r="J49" s="184"/>
      <c r="K49" s="184"/>
      <c r="L49" s="185"/>
      <c r="M49" s="158"/>
      <c r="N49" s="113"/>
      <c r="P49" s="214"/>
      <c r="Q49" s="215"/>
      <c r="R49" s="215"/>
      <c r="S49" s="215"/>
      <c r="T49" s="215"/>
      <c r="U49" s="215"/>
      <c r="V49" s="215"/>
      <c r="W49" s="216"/>
      <c r="X49" s="209"/>
      <c r="Y49" s="210"/>
    </row>
    <row r="50" spans="1:29" ht="10.5" customHeight="1" x14ac:dyDescent="0.2">
      <c r="B50" s="113"/>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row>
    <row r="51" spans="1:29" ht="42" customHeight="1" x14ac:dyDescent="0.25">
      <c r="B51" s="180" t="s">
        <v>594</v>
      </c>
      <c r="C51" s="86"/>
      <c r="D51" s="86"/>
      <c r="E51" s="86"/>
      <c r="F51" s="86"/>
      <c r="G51" s="86"/>
      <c r="H51" s="86"/>
      <c r="I51" s="86"/>
      <c r="J51" s="86"/>
      <c r="K51" s="86"/>
      <c r="L51" s="86"/>
      <c r="M51" s="86"/>
      <c r="N51" s="86"/>
    </row>
    <row r="52" spans="1:29" ht="8.25" customHeight="1" x14ac:dyDescent="0.2">
      <c r="A52" s="111">
        <v>1</v>
      </c>
      <c r="J52" s="34"/>
      <c r="P52" s="34"/>
      <c r="Q52" s="34"/>
      <c r="R52" s="34"/>
      <c r="S52" s="34"/>
      <c r="T52" s="34"/>
      <c r="U52" s="34"/>
      <c r="V52" s="34"/>
      <c r="W52" s="34"/>
      <c r="X52" s="62"/>
      <c r="Y52" s="63"/>
      <c r="AA52" s="34"/>
      <c r="AB52" s="34"/>
    </row>
    <row r="53" spans="1:29" ht="96.75" customHeight="1" x14ac:dyDescent="0.2">
      <c r="B53" s="214" t="s">
        <v>506</v>
      </c>
      <c r="C53" s="215"/>
      <c r="D53" s="292"/>
      <c r="E53" s="293" t="s">
        <v>610</v>
      </c>
      <c r="F53" s="294"/>
      <c r="G53" s="294"/>
      <c r="H53" s="294"/>
      <c r="I53" s="294"/>
      <c r="J53" s="294"/>
      <c r="K53" s="294"/>
      <c r="L53" s="295"/>
      <c r="M53" s="157" t="s">
        <v>115</v>
      </c>
      <c r="N53" s="86"/>
      <c r="P53" s="204" t="s">
        <v>607</v>
      </c>
      <c r="Q53" s="205"/>
      <c r="R53" s="205"/>
      <c r="S53" s="205"/>
      <c r="T53" s="205"/>
      <c r="U53" s="205"/>
      <c r="V53" s="205"/>
      <c r="W53" s="213"/>
      <c r="X53" s="211" t="s">
        <v>608</v>
      </c>
      <c r="Y53" s="212"/>
    </row>
    <row r="54" spans="1:29" ht="42.75" customHeight="1" x14ac:dyDescent="0.2">
      <c r="B54" s="183" t="s">
        <v>612</v>
      </c>
      <c r="C54" s="184"/>
      <c r="D54" s="185"/>
      <c r="E54" s="183"/>
      <c r="F54" s="184"/>
      <c r="G54" s="184"/>
      <c r="H54" s="184"/>
      <c r="I54" s="184"/>
      <c r="J54" s="184"/>
      <c r="K54" s="184"/>
      <c r="L54" s="185"/>
      <c r="M54" s="158"/>
      <c r="P54" s="214"/>
      <c r="Q54" s="215"/>
      <c r="R54" s="215"/>
      <c r="S54" s="215"/>
      <c r="T54" s="215"/>
      <c r="U54" s="215"/>
      <c r="V54" s="215"/>
      <c r="W54" s="216"/>
      <c r="X54" s="209"/>
      <c r="Y54" s="210"/>
    </row>
    <row r="55" spans="1:29" ht="42.75" customHeight="1" x14ac:dyDescent="0.2">
      <c r="B55" s="183" t="s">
        <v>613</v>
      </c>
      <c r="C55" s="184"/>
      <c r="D55" s="185"/>
      <c r="E55" s="183"/>
      <c r="F55" s="184"/>
      <c r="G55" s="184"/>
      <c r="H55" s="184"/>
      <c r="I55" s="184"/>
      <c r="J55" s="184"/>
      <c r="K55" s="184"/>
      <c r="L55" s="185"/>
      <c r="M55" s="158"/>
      <c r="N55" s="86"/>
      <c r="P55" s="214"/>
      <c r="Q55" s="215"/>
      <c r="R55" s="215"/>
      <c r="S55" s="215"/>
      <c r="T55" s="215"/>
      <c r="U55" s="215"/>
      <c r="V55" s="215"/>
      <c r="W55" s="216"/>
      <c r="X55" s="209"/>
      <c r="Y55" s="210"/>
    </row>
    <row r="56" spans="1:29" ht="42.75" customHeight="1" x14ac:dyDescent="0.2">
      <c r="B56" s="183" t="s">
        <v>614</v>
      </c>
      <c r="C56" s="184"/>
      <c r="D56" s="185"/>
      <c r="E56" s="183"/>
      <c r="F56" s="184"/>
      <c r="G56" s="184"/>
      <c r="H56" s="184"/>
      <c r="I56" s="184"/>
      <c r="J56" s="184"/>
      <c r="K56" s="184"/>
      <c r="L56" s="185"/>
      <c r="M56" s="158"/>
      <c r="P56" s="214"/>
      <c r="Q56" s="215"/>
      <c r="R56" s="215"/>
      <c r="S56" s="215"/>
      <c r="T56" s="215"/>
      <c r="U56" s="215"/>
      <c r="V56" s="215"/>
      <c r="W56" s="216"/>
      <c r="X56" s="209"/>
      <c r="Y56" s="210"/>
    </row>
    <row r="57" spans="1:29" ht="42.75" customHeight="1" x14ac:dyDescent="0.2">
      <c r="B57" s="183" t="s">
        <v>615</v>
      </c>
      <c r="C57" s="184"/>
      <c r="D57" s="185"/>
      <c r="E57" s="183"/>
      <c r="F57" s="184"/>
      <c r="G57" s="184"/>
      <c r="H57" s="184"/>
      <c r="I57" s="184"/>
      <c r="J57" s="184"/>
      <c r="K57" s="184"/>
      <c r="L57" s="185"/>
      <c r="M57" s="158"/>
      <c r="N57" s="86"/>
      <c r="P57" s="214"/>
      <c r="Q57" s="215"/>
      <c r="R57" s="215"/>
      <c r="S57" s="215"/>
      <c r="T57" s="215"/>
      <c r="U57" s="215"/>
      <c r="V57" s="215"/>
      <c r="W57" s="216"/>
      <c r="X57" s="209"/>
      <c r="Y57" s="210"/>
    </row>
    <row r="58" spans="1:29" ht="42.75" customHeight="1" x14ac:dyDescent="0.2">
      <c r="B58" s="183" t="s">
        <v>616</v>
      </c>
      <c r="C58" s="184"/>
      <c r="D58" s="185"/>
      <c r="E58" s="183"/>
      <c r="F58" s="184"/>
      <c r="G58" s="184"/>
      <c r="H58" s="184"/>
      <c r="I58" s="184"/>
      <c r="J58" s="184"/>
      <c r="K58" s="184"/>
      <c r="L58" s="185"/>
      <c r="M58" s="158"/>
      <c r="P58" s="214"/>
      <c r="Q58" s="215"/>
      <c r="R58" s="215"/>
      <c r="S58" s="215"/>
      <c r="T58" s="215"/>
      <c r="U58" s="215"/>
      <c r="V58" s="215"/>
      <c r="W58" s="216"/>
      <c r="X58" s="209"/>
      <c r="Y58" s="210"/>
    </row>
    <row r="59" spans="1:29" ht="42.75" customHeight="1" x14ac:dyDescent="0.2">
      <c r="B59" s="183" t="s">
        <v>617</v>
      </c>
      <c r="C59" s="184"/>
      <c r="D59" s="185"/>
      <c r="E59" s="183"/>
      <c r="F59" s="184"/>
      <c r="G59" s="184"/>
      <c r="H59" s="184"/>
      <c r="I59" s="184"/>
      <c r="J59" s="184"/>
      <c r="K59" s="184"/>
      <c r="L59" s="185"/>
      <c r="M59" s="158"/>
      <c r="N59" s="86"/>
      <c r="P59" s="214"/>
      <c r="Q59" s="215"/>
      <c r="R59" s="215"/>
      <c r="S59" s="215"/>
      <c r="T59" s="215"/>
      <c r="U59" s="215"/>
      <c r="V59" s="215"/>
      <c r="W59" s="216"/>
      <c r="X59" s="209"/>
      <c r="Y59" s="210"/>
    </row>
    <row r="60" spans="1:29" ht="42.75" customHeight="1" x14ac:dyDescent="0.2">
      <c r="B60" s="183" t="s">
        <v>618</v>
      </c>
      <c r="C60" s="184"/>
      <c r="D60" s="185"/>
      <c r="E60" s="183"/>
      <c r="F60" s="184"/>
      <c r="G60" s="184"/>
      <c r="H60" s="184"/>
      <c r="I60" s="184"/>
      <c r="J60" s="184"/>
      <c r="K60" s="184"/>
      <c r="L60" s="185"/>
      <c r="M60" s="158"/>
      <c r="P60" s="214"/>
      <c r="Q60" s="215"/>
      <c r="R60" s="215"/>
      <c r="S60" s="215"/>
      <c r="T60" s="215"/>
      <c r="U60" s="215"/>
      <c r="V60" s="215"/>
      <c r="W60" s="216"/>
      <c r="X60" s="209"/>
      <c r="Y60" s="210"/>
    </row>
    <row r="61" spans="1:29" ht="42.75" customHeight="1" x14ac:dyDescent="0.2">
      <c r="B61" s="183" t="s">
        <v>618</v>
      </c>
      <c r="C61" s="184"/>
      <c r="D61" s="185"/>
      <c r="E61" s="183"/>
      <c r="F61" s="184"/>
      <c r="G61" s="184"/>
      <c r="H61" s="184"/>
      <c r="I61" s="184"/>
      <c r="J61" s="184"/>
      <c r="K61" s="184"/>
      <c r="L61" s="185"/>
      <c r="M61" s="158"/>
      <c r="N61" s="86"/>
      <c r="P61" s="214"/>
      <c r="Q61" s="215"/>
      <c r="R61" s="215"/>
      <c r="S61" s="215"/>
      <c r="T61" s="215"/>
      <c r="U61" s="215"/>
      <c r="V61" s="215"/>
      <c r="W61" s="216"/>
      <c r="X61" s="209"/>
      <c r="Y61" s="210"/>
    </row>
    <row r="62" spans="1:29" ht="42.75" customHeight="1" x14ac:dyDescent="0.2">
      <c r="B62" s="183" t="s">
        <v>618</v>
      </c>
      <c r="C62" s="184"/>
      <c r="D62" s="185"/>
      <c r="E62" s="183"/>
      <c r="F62" s="184"/>
      <c r="G62" s="184"/>
      <c r="H62" s="184"/>
      <c r="I62" s="184"/>
      <c r="J62" s="184"/>
      <c r="K62" s="184"/>
      <c r="L62" s="185"/>
      <c r="M62" s="158"/>
      <c r="P62" s="214"/>
      <c r="Q62" s="215"/>
      <c r="R62" s="215"/>
      <c r="S62" s="215"/>
      <c r="T62" s="215"/>
      <c r="U62" s="215"/>
      <c r="V62" s="215"/>
      <c r="W62" s="216"/>
      <c r="X62" s="209"/>
      <c r="Y62" s="210"/>
    </row>
    <row r="63" spans="1:29" ht="42.75" customHeight="1" x14ac:dyDescent="0.2">
      <c r="B63" s="183" t="s">
        <v>618</v>
      </c>
      <c r="C63" s="184"/>
      <c r="D63" s="185"/>
      <c r="E63" s="183"/>
      <c r="F63" s="184"/>
      <c r="G63" s="184"/>
      <c r="H63" s="184"/>
      <c r="I63" s="184"/>
      <c r="J63" s="184"/>
      <c r="K63" s="184"/>
      <c r="L63" s="185"/>
      <c r="M63" s="158"/>
      <c r="N63" s="86"/>
      <c r="P63" s="214"/>
      <c r="Q63" s="215"/>
      <c r="R63" s="215"/>
      <c r="S63" s="215"/>
      <c r="T63" s="215"/>
      <c r="U63" s="215"/>
      <c r="V63" s="215"/>
      <c r="W63" s="216"/>
      <c r="X63" s="209"/>
      <c r="Y63" s="210"/>
    </row>
    <row r="64" spans="1:29" ht="7.5" customHeight="1" x14ac:dyDescent="0.2">
      <c r="C64" s="1"/>
      <c r="H64" s="26"/>
      <c r="N64" s="86"/>
      <c r="P64" s="145"/>
      <c r="Q64" s="145"/>
      <c r="R64" s="145"/>
      <c r="X64" s="146"/>
      <c r="Y64" s="146"/>
      <c r="Z64" s="34"/>
      <c r="AA64" s="34"/>
    </row>
    <row r="65" spans="1:27" ht="30.75" customHeight="1" x14ac:dyDescent="0.2">
      <c r="B65" s="169"/>
      <c r="C65" s="86"/>
      <c r="D65" s="86"/>
      <c r="E65" s="86"/>
      <c r="P65" s="145"/>
      <c r="Q65" s="145"/>
      <c r="R65" s="145"/>
      <c r="U65" s="34"/>
      <c r="V65" s="34"/>
      <c r="W65" s="154" t="s">
        <v>609</v>
      </c>
      <c r="X65" s="197">
        <f>SUM(X54:AH63)</f>
        <v>0</v>
      </c>
      <c r="Y65" s="198"/>
      <c r="Z65" s="34"/>
      <c r="AA65" s="34"/>
    </row>
    <row r="66" spans="1:27" ht="0.75" hidden="1" customHeight="1" x14ac:dyDescent="0.2">
      <c r="A66" s="111"/>
      <c r="B66"/>
      <c r="C66"/>
      <c r="D66"/>
      <c r="E66"/>
      <c r="F66"/>
      <c r="G66"/>
      <c r="H66"/>
      <c r="I66"/>
      <c r="J66"/>
      <c r="K66"/>
      <c r="L66"/>
      <c r="M66"/>
      <c r="N66"/>
      <c r="O66"/>
      <c r="P66"/>
      <c r="Q66"/>
      <c r="R66"/>
      <c r="S66"/>
      <c r="T66"/>
      <c r="U66"/>
      <c r="V66"/>
      <c r="W66"/>
      <c r="X66"/>
      <c r="Y66"/>
      <c r="Z66" s="34"/>
      <c r="AA66" s="34"/>
    </row>
    <row r="67" spans="1:27" ht="0.75" hidden="1" customHeight="1" x14ac:dyDescent="0.2">
      <c r="A67" s="111"/>
      <c r="B67"/>
      <c r="C67"/>
      <c r="D67"/>
      <c r="E67"/>
      <c r="F67"/>
      <c r="G67"/>
      <c r="H67"/>
      <c r="I67"/>
      <c r="J67"/>
      <c r="K67"/>
      <c r="L67"/>
      <c r="M67"/>
      <c r="N67"/>
      <c r="O67"/>
      <c r="P67"/>
      <c r="Q67"/>
      <c r="R67"/>
      <c r="S67"/>
      <c r="T67"/>
      <c r="U67"/>
      <c r="V67"/>
      <c r="W67"/>
      <c r="X67"/>
      <c r="Y67"/>
      <c r="Z67" s="34"/>
      <c r="AA67" s="34"/>
    </row>
    <row r="68" spans="1:27" ht="0.75" hidden="1" customHeight="1" x14ac:dyDescent="0.2">
      <c r="A68" s="111"/>
      <c r="B68"/>
      <c r="C68"/>
      <c r="D68"/>
      <c r="E68"/>
      <c r="F68"/>
      <c r="G68"/>
      <c r="H68"/>
      <c r="I68"/>
      <c r="J68"/>
      <c r="K68"/>
      <c r="L68"/>
      <c r="M68"/>
      <c r="N68"/>
      <c r="O68"/>
      <c r="P68"/>
      <c r="Q68"/>
      <c r="R68"/>
      <c r="S68"/>
      <c r="T68"/>
      <c r="U68"/>
      <c r="V68"/>
      <c r="W68"/>
      <c r="X68"/>
      <c r="Y68"/>
      <c r="Z68" s="34"/>
      <c r="AA68" s="34"/>
    </row>
    <row r="69" spans="1:27" ht="0.75" hidden="1" customHeight="1" x14ac:dyDescent="0.2">
      <c r="A69" s="111"/>
      <c r="B69"/>
      <c r="C69"/>
      <c r="D69"/>
      <c r="E69"/>
      <c r="F69"/>
      <c r="G69"/>
      <c r="H69"/>
      <c r="I69"/>
      <c r="J69"/>
      <c r="K69"/>
      <c r="L69"/>
      <c r="M69"/>
      <c r="N69"/>
      <c r="O69"/>
      <c r="P69"/>
      <c r="Q69"/>
      <c r="R69"/>
      <c r="S69"/>
      <c r="T69"/>
      <c r="U69"/>
      <c r="V69"/>
      <c r="W69"/>
      <c r="X69"/>
      <c r="Y69"/>
      <c r="Z69" s="34"/>
      <c r="AA69" s="34"/>
    </row>
    <row r="70" spans="1:27" ht="0.75" hidden="1" customHeight="1" x14ac:dyDescent="0.2">
      <c r="A70" s="111"/>
      <c r="B70"/>
      <c r="C70"/>
      <c r="D70"/>
      <c r="E70"/>
      <c r="F70"/>
      <c r="G70"/>
      <c r="H70"/>
      <c r="I70"/>
      <c r="J70"/>
      <c r="K70"/>
      <c r="L70"/>
      <c r="M70"/>
      <c r="N70"/>
      <c r="O70"/>
      <c r="P70"/>
      <c r="Q70"/>
      <c r="R70"/>
      <c r="S70"/>
      <c r="T70"/>
      <c r="U70"/>
      <c r="V70"/>
      <c r="W70"/>
      <c r="X70"/>
      <c r="Y70"/>
      <c r="Z70" s="34"/>
      <c r="AA70" s="34"/>
    </row>
    <row r="71" spans="1:27" ht="0.75" hidden="1" customHeight="1" x14ac:dyDescent="0.2">
      <c r="A71" s="111"/>
      <c r="B71"/>
      <c r="C71"/>
      <c r="D71"/>
      <c r="E71"/>
      <c r="F71"/>
      <c r="G71"/>
      <c r="H71"/>
      <c r="I71"/>
      <c r="J71"/>
      <c r="K71"/>
      <c r="L71"/>
      <c r="M71"/>
      <c r="N71"/>
      <c r="O71"/>
      <c r="P71"/>
      <c r="Q71"/>
      <c r="R71"/>
      <c r="S71"/>
      <c r="T71"/>
      <c r="U71"/>
      <c r="V71"/>
      <c r="W71"/>
      <c r="X71"/>
      <c r="Y71"/>
      <c r="Z71" s="34"/>
      <c r="AA71" s="34"/>
    </row>
    <row r="72" spans="1:27" ht="0.75" hidden="1" customHeight="1" x14ac:dyDescent="0.2">
      <c r="A72" s="111"/>
      <c r="B72"/>
      <c r="C72"/>
      <c r="D72"/>
      <c r="E72"/>
      <c r="F72"/>
      <c r="G72"/>
      <c r="H72"/>
      <c r="I72"/>
      <c r="J72"/>
      <c r="K72"/>
      <c r="L72"/>
      <c r="M72"/>
      <c r="N72"/>
      <c r="O72"/>
      <c r="P72"/>
      <c r="Q72"/>
      <c r="R72"/>
      <c r="S72"/>
      <c r="T72"/>
      <c r="U72"/>
      <c r="V72"/>
      <c r="W72"/>
      <c r="X72"/>
      <c r="Y72"/>
      <c r="Z72" s="34"/>
      <c r="AA72" s="34"/>
    </row>
    <row r="73" spans="1:27" ht="0.75" hidden="1" customHeight="1" x14ac:dyDescent="0.2">
      <c r="A73" s="111"/>
      <c r="B73"/>
      <c r="C73"/>
      <c r="D73"/>
      <c r="E73"/>
      <c r="F73"/>
      <c r="G73"/>
      <c r="H73"/>
      <c r="I73"/>
      <c r="J73"/>
      <c r="K73"/>
      <c r="L73"/>
      <c r="M73"/>
      <c r="N73"/>
      <c r="O73"/>
      <c r="P73"/>
      <c r="Q73"/>
      <c r="R73"/>
      <c r="S73"/>
      <c r="T73"/>
      <c r="U73"/>
      <c r="V73"/>
      <c r="W73"/>
      <c r="X73"/>
      <c r="Y73"/>
      <c r="Z73" s="34"/>
      <c r="AA73" s="34"/>
    </row>
    <row r="74" spans="1:27" ht="0.75" hidden="1" customHeight="1" x14ac:dyDescent="0.2">
      <c r="A74" s="111"/>
      <c r="B74"/>
      <c r="C74"/>
      <c r="D74"/>
      <c r="E74"/>
      <c r="F74"/>
      <c r="G74"/>
      <c r="H74"/>
      <c r="I74"/>
      <c r="J74"/>
      <c r="K74"/>
      <c r="L74"/>
      <c r="M74"/>
      <c r="N74"/>
      <c r="O74"/>
      <c r="P74"/>
      <c r="Q74"/>
      <c r="R74"/>
      <c r="S74"/>
      <c r="T74"/>
      <c r="U74"/>
      <c r="V74"/>
      <c r="W74"/>
      <c r="X74"/>
      <c r="Y74"/>
      <c r="Z74" s="34"/>
      <c r="AA74" s="34"/>
    </row>
    <row r="75" spans="1:27" ht="0.75" hidden="1" customHeight="1" x14ac:dyDescent="0.2">
      <c r="A75" s="111"/>
      <c r="B75"/>
      <c r="C75"/>
      <c r="D75"/>
      <c r="E75"/>
      <c r="F75"/>
      <c r="G75"/>
      <c r="H75"/>
      <c r="I75"/>
      <c r="J75"/>
      <c r="K75"/>
      <c r="L75"/>
      <c r="M75"/>
      <c r="N75"/>
      <c r="O75"/>
      <c r="P75"/>
      <c r="Q75"/>
      <c r="R75"/>
      <c r="S75"/>
      <c r="T75"/>
      <c r="U75"/>
      <c r="V75"/>
      <c r="W75"/>
      <c r="X75"/>
      <c r="Y75"/>
      <c r="Z75" s="34"/>
      <c r="AA75" s="34"/>
    </row>
    <row r="76" spans="1:27" ht="0.75" hidden="1" customHeight="1" x14ac:dyDescent="0.2">
      <c r="A76" s="111"/>
      <c r="B76"/>
      <c r="C76"/>
      <c r="D76"/>
      <c r="E76"/>
      <c r="F76"/>
      <c r="G76"/>
      <c r="H76"/>
      <c r="I76"/>
      <c r="J76"/>
      <c r="K76"/>
      <c r="L76"/>
      <c r="M76"/>
      <c r="N76"/>
      <c r="O76"/>
      <c r="P76"/>
      <c r="Q76"/>
      <c r="R76"/>
      <c r="S76"/>
      <c r="T76"/>
      <c r="U76"/>
      <c r="V76"/>
      <c r="W76"/>
      <c r="X76"/>
      <c r="Y76"/>
      <c r="Z76" s="34"/>
      <c r="AA76" s="34"/>
    </row>
    <row r="77" spans="1:27" ht="0.75" hidden="1" customHeight="1" x14ac:dyDescent="0.2">
      <c r="A77" s="111"/>
      <c r="B77"/>
      <c r="C77"/>
      <c r="D77"/>
      <c r="E77"/>
      <c r="F77"/>
      <c r="G77"/>
      <c r="H77"/>
      <c r="I77"/>
      <c r="J77"/>
      <c r="K77"/>
      <c r="L77"/>
      <c r="M77"/>
      <c r="N77"/>
      <c r="O77"/>
      <c r="P77"/>
      <c r="Q77"/>
      <c r="R77"/>
      <c r="S77"/>
      <c r="T77"/>
      <c r="U77"/>
      <c r="V77"/>
      <c r="W77"/>
      <c r="X77"/>
      <c r="Y77"/>
      <c r="Z77" s="34"/>
      <c r="AA77" s="34"/>
    </row>
    <row r="78" spans="1:27" ht="0.75" hidden="1" customHeight="1" x14ac:dyDescent="0.2">
      <c r="A78" s="111"/>
      <c r="B78"/>
      <c r="C78"/>
      <c r="D78"/>
      <c r="E78"/>
      <c r="F78"/>
      <c r="G78"/>
      <c r="H78"/>
      <c r="I78"/>
      <c r="J78"/>
      <c r="K78"/>
      <c r="L78"/>
      <c r="M78"/>
      <c r="N78"/>
      <c r="O78"/>
      <c r="P78"/>
      <c r="Q78"/>
      <c r="R78"/>
      <c r="S78"/>
      <c r="T78"/>
      <c r="U78"/>
      <c r="V78"/>
      <c r="W78"/>
      <c r="X78"/>
      <c r="Y78"/>
      <c r="Z78" s="34"/>
      <c r="AA78" s="34"/>
    </row>
    <row r="79" spans="1:27" ht="0.75" hidden="1" customHeight="1" x14ac:dyDescent="0.2">
      <c r="A79" s="111"/>
      <c r="B79"/>
      <c r="C79"/>
      <c r="D79"/>
      <c r="E79"/>
      <c r="F79"/>
      <c r="G79"/>
      <c r="H79"/>
      <c r="I79"/>
      <c r="J79"/>
      <c r="K79"/>
      <c r="L79"/>
      <c r="M79"/>
      <c r="N79"/>
      <c r="O79"/>
      <c r="P79"/>
      <c r="Q79"/>
      <c r="R79"/>
      <c r="S79"/>
      <c r="T79"/>
      <c r="U79"/>
      <c r="V79"/>
      <c r="W79"/>
      <c r="X79"/>
      <c r="Y79"/>
      <c r="Z79" s="34"/>
      <c r="AA79" s="34"/>
    </row>
    <row r="80" spans="1:27" ht="0.75" hidden="1" customHeight="1" x14ac:dyDescent="0.2">
      <c r="A80" s="111"/>
      <c r="B80"/>
      <c r="C80"/>
      <c r="D80"/>
      <c r="E80"/>
      <c r="F80"/>
      <c r="G80"/>
      <c r="H80"/>
      <c r="I80"/>
      <c r="J80"/>
      <c r="K80"/>
      <c r="L80"/>
      <c r="M80"/>
      <c r="N80"/>
      <c r="O80"/>
      <c r="P80"/>
      <c r="Q80"/>
      <c r="R80"/>
      <c r="S80"/>
      <c r="T80"/>
      <c r="U80"/>
      <c r="V80"/>
      <c r="W80"/>
      <c r="X80"/>
      <c r="Y80"/>
      <c r="Z80" s="34"/>
      <c r="AA80" s="34"/>
    </row>
    <row r="81" spans="1:44" ht="0.75" hidden="1" customHeight="1" x14ac:dyDescent="0.2">
      <c r="A81" s="111"/>
      <c r="B81"/>
      <c r="C81"/>
      <c r="D81"/>
      <c r="E81"/>
      <c r="F81"/>
      <c r="G81"/>
      <c r="H81"/>
      <c r="I81"/>
      <c r="J81"/>
      <c r="K81"/>
      <c r="L81"/>
      <c r="M81"/>
      <c r="N81"/>
      <c r="O81"/>
      <c r="P81"/>
      <c r="Q81"/>
      <c r="R81"/>
      <c r="S81"/>
      <c r="T81"/>
      <c r="U81"/>
      <c r="V81"/>
      <c r="W81"/>
      <c r="X81"/>
      <c r="Y81"/>
      <c r="Z81" s="34"/>
      <c r="AA81" s="34"/>
    </row>
    <row r="82" spans="1:44" ht="0.75" hidden="1" customHeight="1" x14ac:dyDescent="0.2">
      <c r="A82" s="111"/>
      <c r="B82"/>
      <c r="C82"/>
      <c r="D82"/>
      <c r="E82"/>
      <c r="F82"/>
      <c r="G82"/>
      <c r="H82"/>
      <c r="I82"/>
      <c r="J82"/>
      <c r="K82"/>
      <c r="L82"/>
      <c r="M82"/>
      <c r="N82"/>
      <c r="O82"/>
      <c r="P82"/>
      <c r="Q82"/>
      <c r="R82"/>
      <c r="S82"/>
      <c r="T82"/>
      <c r="U82"/>
      <c r="V82"/>
      <c r="W82"/>
      <c r="X82"/>
      <c r="Y82"/>
      <c r="Z82" s="144"/>
      <c r="AA82" s="34"/>
    </row>
    <row r="83" spans="1:44" ht="0.75" hidden="1" customHeight="1" x14ac:dyDescent="0.2">
      <c r="A83" s="111"/>
      <c r="B83"/>
      <c r="C83"/>
      <c r="D83"/>
      <c r="E83"/>
      <c r="F83"/>
      <c r="G83"/>
      <c r="H83"/>
      <c r="I83"/>
      <c r="J83"/>
      <c r="K83"/>
      <c r="L83"/>
      <c r="M83"/>
      <c r="N83"/>
      <c r="O83"/>
      <c r="P83"/>
      <c r="Q83"/>
      <c r="R83"/>
      <c r="S83"/>
      <c r="T83"/>
      <c r="U83"/>
      <c r="V83"/>
      <c r="W83"/>
      <c r="X83"/>
      <c r="Y83"/>
      <c r="Z83" s="144"/>
      <c r="AA83" s="34"/>
    </row>
    <row r="84" spans="1:44" ht="13.5" customHeight="1" x14ac:dyDescent="0.2">
      <c r="A84" s="111"/>
      <c r="B84" s="34"/>
      <c r="C84" s="34"/>
      <c r="D84" s="34"/>
      <c r="E84" s="34"/>
      <c r="F84" s="34"/>
      <c r="G84" s="34"/>
      <c r="H84" s="34"/>
      <c r="I84" s="34"/>
      <c r="J84" s="34"/>
      <c r="P84" s="34"/>
      <c r="Q84" s="34"/>
      <c r="R84" s="34"/>
      <c r="S84" s="144"/>
      <c r="T84" s="144"/>
      <c r="X84" s="62"/>
      <c r="Y84" s="153"/>
      <c r="Z84" s="144"/>
      <c r="AA84" s="34"/>
    </row>
    <row r="85" spans="1:44" ht="32.25" customHeight="1" x14ac:dyDescent="0.2">
      <c r="A85" s="111"/>
      <c r="B85" s="34"/>
      <c r="C85" s="34"/>
      <c r="D85" s="34"/>
      <c r="E85" s="34"/>
      <c r="F85" s="34"/>
      <c r="G85" s="34"/>
      <c r="H85" s="34"/>
      <c r="I85" s="34"/>
      <c r="J85" s="34"/>
      <c r="P85" s="34"/>
      <c r="Q85" s="34"/>
      <c r="R85" s="34"/>
      <c r="S85" s="144"/>
      <c r="T85" s="144"/>
      <c r="W85" s="62" t="s">
        <v>81</v>
      </c>
      <c r="X85" s="197">
        <f>X65+X49+X47</f>
        <v>0</v>
      </c>
      <c r="Y85" s="349"/>
      <c r="Z85" s="144"/>
      <c r="AA85" s="34"/>
    </row>
    <row r="86" spans="1:44" ht="32.25" customHeight="1" x14ac:dyDescent="0.2">
      <c r="A86" s="111"/>
      <c r="B86" s="34"/>
      <c r="C86" s="34"/>
      <c r="D86" s="34"/>
      <c r="E86" s="34"/>
      <c r="F86" s="34"/>
      <c r="G86" s="34"/>
      <c r="H86" s="34"/>
      <c r="I86" s="34"/>
      <c r="J86" s="34"/>
      <c r="P86" s="34"/>
      <c r="Q86" s="34"/>
      <c r="R86" s="34"/>
      <c r="S86" s="144"/>
      <c r="T86" s="144"/>
      <c r="Z86" s="144"/>
      <c r="AA86" s="34"/>
    </row>
    <row r="87" spans="1:44" ht="19.5" customHeight="1" x14ac:dyDescent="0.2">
      <c r="B87" s="50" t="s">
        <v>113</v>
      </c>
      <c r="F87" s="45"/>
      <c r="K87" s="50"/>
      <c r="N87" s="45"/>
      <c r="AF87" s="53"/>
      <c r="AG87" s="53"/>
      <c r="AH87" s="53"/>
      <c r="AI87" s="53"/>
      <c r="AJ87" s="53"/>
      <c r="AK87" s="53"/>
      <c r="AL87" s="53"/>
      <c r="AM87" s="53"/>
      <c r="AN87" s="53"/>
      <c r="AO87" s="53"/>
      <c r="AP87" s="53"/>
      <c r="AQ87" s="53"/>
      <c r="AR87" s="53"/>
    </row>
    <row r="88" spans="1:44" ht="35.25" customHeight="1" x14ac:dyDescent="0.2">
      <c r="A88" s="111"/>
      <c r="B88" s="196" t="s">
        <v>621</v>
      </c>
      <c r="C88" s="196"/>
      <c r="D88" s="196"/>
      <c r="E88" s="196"/>
      <c r="F88" s="196"/>
      <c r="G88" s="196"/>
      <c r="H88" s="196"/>
      <c r="I88" s="196"/>
      <c r="J88" s="196"/>
      <c r="M88" s="139"/>
      <c r="N88" s="39"/>
      <c r="P88" s="34"/>
      <c r="Q88" s="34"/>
      <c r="R88" s="34"/>
      <c r="S88" s="144"/>
      <c r="T88" s="144"/>
      <c r="U88" s="144"/>
      <c r="V88" s="144"/>
      <c r="W88" s="144"/>
      <c r="X88" s="62"/>
      <c r="Y88" s="153"/>
      <c r="Z88" s="144"/>
      <c r="AA88" s="34"/>
    </row>
    <row r="89" spans="1:44" ht="24.75" hidden="1" customHeight="1" x14ac:dyDescent="0.2">
      <c r="A89" s="115"/>
      <c r="B89" s="335" t="s">
        <v>233</v>
      </c>
      <c r="C89" s="336"/>
      <c r="D89" s="336"/>
      <c r="E89" s="336"/>
      <c r="F89" s="336"/>
      <c r="G89" s="336"/>
      <c r="H89" s="336"/>
      <c r="I89" s="336"/>
      <c r="J89" s="337"/>
      <c r="K89" s="45" t="s">
        <v>241</v>
      </c>
      <c r="L89" s="39"/>
      <c r="M89" s="39"/>
      <c r="N89" s="39"/>
      <c r="P89" s="34"/>
      <c r="Q89" s="34"/>
      <c r="R89" s="34"/>
      <c r="S89" s="34"/>
      <c r="T89" s="34"/>
      <c r="U89" s="34"/>
      <c r="V89" s="34"/>
      <c r="W89" s="34"/>
      <c r="X89" s="62"/>
      <c r="Y89" s="63"/>
      <c r="Z89" s="34"/>
      <c r="AA89" s="34"/>
    </row>
    <row r="90" spans="1:44" ht="17.25" hidden="1" customHeight="1" x14ac:dyDescent="0.2">
      <c r="A90" s="111">
        <v>1</v>
      </c>
      <c r="B90" s="35"/>
      <c r="C90" s="35"/>
      <c r="D90" s="35"/>
      <c r="E90" s="35"/>
      <c r="F90" s="10"/>
      <c r="G90" s="35"/>
      <c r="H90" s="35"/>
      <c r="I90" s="35"/>
      <c r="J90" s="34"/>
      <c r="P90" s="34"/>
      <c r="Q90" s="34"/>
      <c r="R90" s="34"/>
      <c r="S90" s="34"/>
      <c r="T90" s="34"/>
      <c r="V90" s="34"/>
      <c r="W90" s="34"/>
      <c r="X90" s="62"/>
      <c r="Y90" s="63"/>
      <c r="Z90" s="34"/>
      <c r="AA90" s="34"/>
    </row>
    <row r="91" spans="1:44" ht="17.25" hidden="1" customHeight="1" x14ac:dyDescent="0.2">
      <c r="A91" s="111">
        <v>1</v>
      </c>
      <c r="E91" s="334"/>
      <c r="F91" s="334"/>
      <c r="G91" s="334"/>
      <c r="H91" s="334"/>
      <c r="I91" s="334"/>
      <c r="J91" s="34"/>
      <c r="K91" s="45"/>
      <c r="P91" s="34"/>
      <c r="Q91" s="34"/>
      <c r="R91" s="34"/>
      <c r="S91" s="34"/>
      <c r="T91" s="34"/>
      <c r="U91" s="34"/>
      <c r="V91" s="34"/>
      <c r="W91" s="34"/>
      <c r="X91" s="62"/>
      <c r="Y91" s="63"/>
      <c r="AA91" s="34"/>
      <c r="AB91" s="34"/>
    </row>
    <row r="92" spans="1:44" ht="13.5" customHeight="1" x14ac:dyDescent="0.2">
      <c r="A92" s="111">
        <v>1</v>
      </c>
      <c r="B92" s="199"/>
      <c r="C92" s="200"/>
      <c r="D92" s="200"/>
      <c r="L92"/>
      <c r="M92"/>
      <c r="N92"/>
      <c r="P92" s="34"/>
      <c r="Q92" s="34"/>
      <c r="R92" s="34"/>
      <c r="S92" s="34"/>
      <c r="T92" s="34"/>
      <c r="U92" s="34"/>
      <c r="V92" s="34"/>
      <c r="W92" s="34"/>
      <c r="X92" s="62"/>
      <c r="Y92" s="63"/>
      <c r="Z92" s="34"/>
      <c r="AA92" s="34"/>
    </row>
    <row r="93" spans="1:44" ht="13.5" customHeight="1" x14ac:dyDescent="0.2">
      <c r="A93" s="111">
        <v>1</v>
      </c>
      <c r="B93" s="331"/>
      <c r="C93" s="332"/>
      <c r="D93" s="332"/>
      <c r="E93" s="332"/>
      <c r="F93" s="332"/>
      <c r="G93" s="332"/>
      <c r="H93" s="332"/>
      <c r="I93" s="332"/>
      <c r="J93" s="332"/>
      <c r="L93"/>
      <c r="M93"/>
      <c r="N93"/>
      <c r="P93" s="34"/>
      <c r="Q93" s="34"/>
      <c r="R93" s="34"/>
      <c r="S93" s="34"/>
      <c r="T93" s="34"/>
      <c r="U93" s="34"/>
      <c r="V93" s="34"/>
      <c r="W93" s="34"/>
      <c r="X93" s="62"/>
      <c r="Y93" s="63"/>
      <c r="Z93" s="34"/>
      <c r="AA93" s="34"/>
    </row>
    <row r="94" spans="1:44" ht="13.5" customHeight="1" x14ac:dyDescent="0.2">
      <c r="A94" s="111">
        <v>1</v>
      </c>
      <c r="B94" s="196"/>
      <c r="C94" s="196"/>
      <c r="D94" s="196"/>
      <c r="F94" s="58"/>
      <c r="G94" s="58"/>
      <c r="H94" s="58"/>
      <c r="I94" s="58"/>
      <c r="J94" s="34"/>
      <c r="L94"/>
      <c r="M94"/>
      <c r="N94"/>
      <c r="P94" s="34"/>
      <c r="Q94" s="34"/>
      <c r="R94" s="34"/>
      <c r="S94" s="34"/>
      <c r="T94" s="34"/>
      <c r="U94" s="34"/>
      <c r="V94" s="34"/>
      <c r="W94" s="34"/>
      <c r="X94" s="62"/>
      <c r="Y94" s="63"/>
      <c r="Z94" s="34"/>
      <c r="AA94" s="34"/>
    </row>
    <row r="95" spans="1:44" ht="25.5" hidden="1" customHeight="1" x14ac:dyDescent="0.2">
      <c r="A95" s="111">
        <v>1</v>
      </c>
      <c r="B95" s="344" t="s">
        <v>227</v>
      </c>
      <c r="C95" s="345"/>
      <c r="D95" s="345"/>
      <c r="E95" s="345"/>
      <c r="F95" s="345"/>
      <c r="G95" s="345"/>
      <c r="H95" s="345"/>
      <c r="I95" s="345"/>
      <c r="J95" s="346"/>
      <c r="L95"/>
      <c r="M95"/>
      <c r="N95"/>
      <c r="O95" s="81"/>
      <c r="P95" s="45"/>
      <c r="Q95" s="34"/>
      <c r="R95" s="34"/>
      <c r="S95" s="34"/>
      <c r="T95" s="34"/>
      <c r="U95" s="34"/>
      <c r="V95" s="34"/>
      <c r="W95" s="34"/>
      <c r="X95" s="62"/>
      <c r="Y95" s="63"/>
      <c r="Z95" s="34"/>
      <c r="AA95" s="34"/>
    </row>
    <row r="96" spans="1:44" ht="25.5" customHeight="1" x14ac:dyDescent="0.2">
      <c r="A96" s="111"/>
      <c r="B96" s="111"/>
      <c r="C96" s="111"/>
      <c r="D96" s="111"/>
      <c r="E96" s="111"/>
      <c r="F96" s="111"/>
      <c r="G96" s="111"/>
      <c r="H96" s="111"/>
      <c r="I96" s="111"/>
      <c r="J96" s="111"/>
      <c r="L96" s="52"/>
      <c r="M96" s="52"/>
      <c r="N96" s="52"/>
      <c r="O96" s="81"/>
      <c r="P96" s="45"/>
      <c r="Q96" s="34"/>
      <c r="R96" s="34"/>
      <c r="S96" s="34"/>
      <c r="T96" s="34"/>
      <c r="U96" s="34"/>
      <c r="V96" s="34"/>
      <c r="W96" s="34"/>
      <c r="X96" s="62"/>
      <c r="Y96" s="63"/>
      <c r="Z96" s="34"/>
      <c r="AA96" s="34"/>
    </row>
    <row r="97" spans="1:34" ht="18.75" customHeight="1" x14ac:dyDescent="0.2">
      <c r="A97" s="111"/>
      <c r="B97" s="347" t="s">
        <v>611</v>
      </c>
      <c r="C97" s="348"/>
      <c r="D97" s="348"/>
      <c r="E97" s="348"/>
      <c r="F97" s="348"/>
      <c r="G97" s="348"/>
      <c r="H97" s="348"/>
      <c r="I97" s="348"/>
      <c r="J97" s="348"/>
      <c r="L97" s="52"/>
      <c r="M97" s="52"/>
      <c r="N97" s="52"/>
      <c r="O97" s="81"/>
      <c r="P97" s="81"/>
      <c r="Q97" s="34"/>
      <c r="R97" s="34"/>
      <c r="S97" s="34"/>
      <c r="T97" s="34"/>
      <c r="U97" s="34"/>
      <c r="V97" s="34"/>
      <c r="W97" s="34"/>
      <c r="X97" s="62"/>
      <c r="Y97" s="63"/>
      <c r="Z97" s="34"/>
      <c r="AA97" s="34"/>
    </row>
    <row r="98" spans="1:34" ht="25.5" customHeight="1" x14ac:dyDescent="0.2">
      <c r="A98" s="111"/>
      <c r="B98" s="338" t="s">
        <v>244</v>
      </c>
      <c r="C98" s="339"/>
      <c r="D98" s="339"/>
      <c r="E98" s="339"/>
      <c r="F98" s="339"/>
      <c r="G98" s="339"/>
      <c r="H98" s="339"/>
      <c r="I98" s="339"/>
      <c r="J98" s="340"/>
      <c r="L98" s="52"/>
      <c r="M98" s="52"/>
      <c r="N98" s="52"/>
      <c r="O98" s="81"/>
      <c r="P98" s="81"/>
      <c r="Q98" s="34"/>
      <c r="R98" s="34"/>
      <c r="S98" s="34"/>
      <c r="T98" s="34"/>
      <c r="U98" s="34"/>
      <c r="V98" s="34"/>
      <c r="W98" s="34"/>
      <c r="X98" s="62"/>
      <c r="Y98" s="63"/>
      <c r="Z98" s="34"/>
      <c r="AA98" s="34"/>
    </row>
    <row r="99" spans="1:34" ht="17.25" customHeight="1" x14ac:dyDescent="0.2">
      <c r="A99" s="111"/>
      <c r="B99" s="341"/>
      <c r="C99" s="342"/>
      <c r="D99" s="342"/>
      <c r="E99" s="342"/>
      <c r="F99" s="342"/>
      <c r="G99" s="342"/>
      <c r="H99" s="342"/>
      <c r="I99" s="342"/>
      <c r="J99" s="343"/>
      <c r="K99" s="333"/>
      <c r="L99" s="206"/>
      <c r="M99" s="207"/>
      <c r="N99" s="207"/>
      <c r="P99" s="34"/>
      <c r="Q99" s="34"/>
      <c r="R99" s="34"/>
      <c r="S99" s="34"/>
      <c r="T99" s="34"/>
      <c r="U99" s="34"/>
      <c r="V99" s="34"/>
      <c r="W99" s="34"/>
      <c r="X99" s="62"/>
      <c r="Y99" s="63"/>
      <c r="Z99" s="34"/>
      <c r="AA99" s="34"/>
    </row>
    <row r="100" spans="1:34" ht="17.25" customHeight="1" x14ac:dyDescent="0.2">
      <c r="A100" s="111"/>
      <c r="B100" s="140"/>
      <c r="K100" s="333"/>
      <c r="L100" s="206"/>
      <c r="M100" s="207"/>
      <c r="N100" s="207"/>
      <c r="P100" s="34"/>
      <c r="Q100" s="34"/>
      <c r="R100" s="34"/>
      <c r="S100" s="34"/>
      <c r="T100" s="34"/>
      <c r="U100" s="34"/>
      <c r="V100" s="34"/>
      <c r="W100" s="34"/>
      <c r="X100" s="62"/>
      <c r="Y100" s="63"/>
      <c r="Z100" s="34"/>
      <c r="AA100" s="34"/>
    </row>
    <row r="101" spans="1:34" ht="48" customHeight="1" x14ac:dyDescent="0.25">
      <c r="B101" s="353" t="s">
        <v>627</v>
      </c>
      <c r="C101" s="353"/>
      <c r="D101" s="353"/>
      <c r="E101" s="353"/>
      <c r="F101" s="353"/>
      <c r="H101" s="64"/>
      <c r="I101" s="64"/>
      <c r="J101" s="64"/>
      <c r="S101" s="34"/>
      <c r="T101" s="34"/>
      <c r="U101" s="34"/>
      <c r="W101" s="34"/>
    </row>
    <row r="102" spans="1:34" ht="26.25" customHeight="1" x14ac:dyDescent="0.2">
      <c r="B102" s="351" t="s">
        <v>231</v>
      </c>
      <c r="C102" s="352"/>
      <c r="D102" s="352"/>
      <c r="E102" s="352"/>
      <c r="F102" s="352"/>
      <c r="G102" s="352"/>
      <c r="H102" s="352"/>
      <c r="I102" s="352"/>
      <c r="J102" s="64"/>
      <c r="S102" s="34"/>
      <c r="T102" s="34"/>
      <c r="U102" s="34"/>
      <c r="W102" s="34"/>
    </row>
    <row r="103" spans="1:34" x14ac:dyDescent="0.2">
      <c r="B103" s="30" t="s">
        <v>83</v>
      </c>
      <c r="H103" s="64"/>
      <c r="I103" s="64"/>
      <c r="J103" s="64"/>
      <c r="K103" s="45"/>
      <c r="P103" s="30"/>
      <c r="U103" s="34"/>
      <c r="V103" s="34"/>
      <c r="W103" s="34"/>
    </row>
    <row r="104" spans="1:34" ht="19.5" customHeight="1" x14ac:dyDescent="0.2">
      <c r="B104" s="188" t="s">
        <v>246</v>
      </c>
      <c r="C104" s="201"/>
      <c r="D104" s="201"/>
      <c r="E104" s="201"/>
      <c r="F104" s="201"/>
      <c r="G104" s="201"/>
      <c r="H104" s="201"/>
      <c r="I104" s="307"/>
      <c r="J104" s="64"/>
      <c r="K104" s="45"/>
      <c r="P104" s="312"/>
      <c r="Q104" s="312"/>
      <c r="R104" s="312"/>
      <c r="S104" s="312"/>
      <c r="T104" s="116"/>
      <c r="U104" s="34"/>
    </row>
    <row r="105" spans="1:34" ht="19.5" customHeight="1" x14ac:dyDescent="0.2">
      <c r="B105" s="323"/>
      <c r="C105" s="324"/>
      <c r="D105" s="324"/>
      <c r="E105" s="324"/>
      <c r="F105" s="324"/>
      <c r="G105" s="324"/>
      <c r="H105" s="324"/>
      <c r="I105" s="325"/>
      <c r="J105" s="64"/>
      <c r="K105" s="45"/>
      <c r="U105" s="34"/>
      <c r="AG105" s="34"/>
      <c r="AH105" s="34"/>
    </row>
    <row r="106" spans="1:34" ht="19.5" customHeight="1" x14ac:dyDescent="0.2">
      <c r="B106" s="323"/>
      <c r="C106" s="324"/>
      <c r="D106" s="324"/>
      <c r="E106" s="324"/>
      <c r="F106" s="324"/>
      <c r="G106" s="324"/>
      <c r="H106" s="324"/>
      <c r="I106" s="325"/>
      <c r="K106" s="45"/>
      <c r="U106" s="34"/>
      <c r="X106" s="350"/>
      <c r="Y106" s="350"/>
      <c r="Z106" s="350"/>
      <c r="AA106" s="350"/>
      <c r="AB106" s="350"/>
      <c r="AG106" s="34"/>
      <c r="AH106" s="34"/>
    </row>
    <row r="107" spans="1:34" ht="19.5" customHeight="1" x14ac:dyDescent="0.2">
      <c r="B107" s="186"/>
      <c r="C107" s="186"/>
      <c r="D107" s="186"/>
      <c r="E107" s="186"/>
      <c r="F107" s="186"/>
      <c r="G107" s="186"/>
      <c r="H107" s="186"/>
      <c r="I107" s="186"/>
      <c r="K107" s="45"/>
      <c r="U107" s="34"/>
      <c r="X107" s="350"/>
      <c r="Y107" s="350"/>
      <c r="Z107" s="350"/>
      <c r="AA107" s="350"/>
      <c r="AB107" s="350"/>
      <c r="AG107" s="34"/>
      <c r="AH107" s="34"/>
    </row>
    <row r="108" spans="1:34" ht="12.75" customHeight="1" x14ac:dyDescent="0.2">
      <c r="J108" s="7"/>
      <c r="P108" s="7"/>
      <c r="Q108" s="7"/>
      <c r="R108" s="7"/>
      <c r="S108" s="7"/>
      <c r="T108" s="7"/>
      <c r="U108" s="34"/>
      <c r="X108" s="350"/>
      <c r="Y108" s="350"/>
      <c r="Z108" s="350"/>
      <c r="AA108" s="350"/>
      <c r="AB108" s="350"/>
      <c r="AG108" s="34"/>
      <c r="AH108" s="34"/>
    </row>
    <row r="109" spans="1:34" ht="19.5" customHeight="1" x14ac:dyDescent="0.2">
      <c r="B109" s="30" t="s">
        <v>235</v>
      </c>
      <c r="P109" s="30"/>
      <c r="U109" s="34"/>
      <c r="X109" s="350"/>
      <c r="Y109" s="350"/>
      <c r="Z109" s="350"/>
      <c r="AA109" s="350"/>
      <c r="AB109" s="350"/>
      <c r="AG109" s="34"/>
      <c r="AH109" s="34"/>
    </row>
    <row r="110" spans="1:34" ht="19.5" customHeight="1" x14ac:dyDescent="0.2">
      <c r="B110" s="187" t="s">
        <v>116</v>
      </c>
      <c r="C110" s="187"/>
      <c r="D110" s="187"/>
      <c r="E110" s="187"/>
      <c r="F110" s="187"/>
      <c r="G110" s="187"/>
      <c r="H110" s="187"/>
      <c r="I110" s="187"/>
      <c r="P110" s="312"/>
      <c r="Q110" s="312"/>
      <c r="R110" s="312"/>
      <c r="S110" s="312"/>
      <c r="T110" s="116"/>
      <c r="U110" s="34"/>
      <c r="X110" s="350"/>
      <c r="Y110" s="350"/>
      <c r="Z110" s="350"/>
      <c r="AA110" s="350"/>
      <c r="AB110" s="350"/>
    </row>
    <row r="111" spans="1:34" ht="19.5" customHeight="1" x14ac:dyDescent="0.2">
      <c r="B111" s="186"/>
      <c r="C111" s="186"/>
      <c r="D111" s="186"/>
      <c r="E111" s="186"/>
      <c r="F111" s="186"/>
      <c r="G111" s="186"/>
      <c r="H111" s="186"/>
      <c r="I111" s="186"/>
      <c r="U111" s="34"/>
      <c r="X111" s="350"/>
      <c r="Y111" s="350"/>
      <c r="Z111" s="350"/>
      <c r="AA111" s="350"/>
      <c r="AB111" s="350"/>
      <c r="AG111" s="34"/>
      <c r="AH111" s="34"/>
    </row>
    <row r="112" spans="1:34" ht="19.5" customHeight="1" x14ac:dyDescent="0.2">
      <c r="B112" s="186"/>
      <c r="C112" s="186"/>
      <c r="D112" s="186"/>
      <c r="E112" s="186"/>
      <c r="F112" s="186"/>
      <c r="G112" s="186"/>
      <c r="H112" s="186"/>
      <c r="I112" s="186"/>
      <c r="U112" s="34"/>
      <c r="X112" s="350"/>
      <c r="Y112" s="350"/>
      <c r="Z112" s="350"/>
      <c r="AA112" s="350"/>
      <c r="AB112" s="350"/>
      <c r="AG112" s="34"/>
      <c r="AH112" s="34"/>
    </row>
    <row r="113" spans="2:34" ht="19.5" customHeight="1" x14ac:dyDescent="0.2">
      <c r="B113" s="186"/>
      <c r="C113" s="186"/>
      <c r="D113" s="186"/>
      <c r="E113" s="186"/>
      <c r="F113" s="186"/>
      <c r="G113" s="186"/>
      <c r="H113" s="186"/>
      <c r="I113" s="186"/>
      <c r="U113" s="34"/>
      <c r="X113" s="350"/>
      <c r="Y113" s="350"/>
      <c r="Z113" s="350"/>
      <c r="AA113" s="350"/>
      <c r="AB113" s="350"/>
      <c r="AG113" s="34"/>
      <c r="AH113" s="34"/>
    </row>
    <row r="114" spans="2:34" ht="19.5" customHeight="1" x14ac:dyDescent="0.2">
      <c r="U114" s="34"/>
      <c r="X114" s="350"/>
      <c r="Y114" s="350"/>
      <c r="Z114" s="350"/>
      <c r="AA114" s="350"/>
      <c r="AB114" s="350"/>
      <c r="AG114" s="34"/>
      <c r="AH114" s="34"/>
    </row>
    <row r="115" spans="2:34" ht="19.5" customHeight="1" x14ac:dyDescent="0.2">
      <c r="B115" s="30" t="s">
        <v>236</v>
      </c>
      <c r="P115" s="30"/>
      <c r="U115" s="34"/>
      <c r="X115" s="350"/>
      <c r="Y115" s="350"/>
      <c r="Z115" s="350"/>
      <c r="AA115" s="350"/>
      <c r="AB115" s="350"/>
      <c r="AG115" s="34"/>
      <c r="AH115" s="34"/>
    </row>
    <row r="116" spans="2:34" ht="19.5" customHeight="1" x14ac:dyDescent="0.2">
      <c r="B116" s="187" t="s">
        <v>237</v>
      </c>
      <c r="C116" s="187"/>
      <c r="D116" s="187"/>
      <c r="E116" s="187"/>
      <c r="F116" s="187"/>
      <c r="G116" s="187"/>
      <c r="H116" s="187"/>
      <c r="I116" s="187"/>
      <c r="P116" s="317"/>
      <c r="Q116" s="317"/>
      <c r="R116" s="317"/>
      <c r="S116" s="317"/>
      <c r="T116" s="116"/>
      <c r="U116" s="34"/>
      <c r="X116" s="350"/>
      <c r="Y116" s="350"/>
      <c r="Z116" s="350"/>
      <c r="AA116" s="350"/>
      <c r="AB116" s="350"/>
    </row>
    <row r="117" spans="2:34" ht="19.5" customHeight="1" x14ac:dyDescent="0.2">
      <c r="B117" s="186"/>
      <c r="C117" s="186"/>
      <c r="D117" s="186"/>
      <c r="E117" s="186"/>
      <c r="F117" s="186"/>
      <c r="G117" s="186"/>
      <c r="H117" s="186"/>
      <c r="I117" s="186"/>
      <c r="U117" s="34"/>
      <c r="X117" s="350"/>
      <c r="Y117" s="350"/>
      <c r="Z117" s="350"/>
      <c r="AA117" s="350"/>
      <c r="AB117" s="350"/>
      <c r="AG117" s="34"/>
      <c r="AH117" s="34"/>
    </row>
    <row r="118" spans="2:34" ht="19.5" customHeight="1" x14ac:dyDescent="0.2">
      <c r="B118" s="186"/>
      <c r="C118" s="186"/>
      <c r="D118" s="186"/>
      <c r="E118" s="186"/>
      <c r="F118" s="186"/>
      <c r="G118" s="186"/>
      <c r="H118" s="186"/>
      <c r="I118" s="186"/>
      <c r="U118" s="34"/>
      <c r="X118" s="350"/>
      <c r="Y118" s="350"/>
      <c r="Z118" s="350"/>
      <c r="AA118" s="350"/>
      <c r="AB118" s="350"/>
      <c r="AG118" s="34"/>
      <c r="AH118" s="34"/>
    </row>
    <row r="119" spans="2:34" ht="19.5" customHeight="1" x14ac:dyDescent="0.2">
      <c r="B119" s="186"/>
      <c r="C119" s="186"/>
      <c r="D119" s="186"/>
      <c r="E119" s="186"/>
      <c r="F119" s="186"/>
      <c r="G119" s="186"/>
      <c r="H119" s="186"/>
      <c r="I119" s="186"/>
      <c r="U119" s="34"/>
      <c r="X119" s="350"/>
      <c r="Y119" s="350"/>
      <c r="Z119" s="350"/>
      <c r="AA119" s="350"/>
      <c r="AB119" s="350"/>
      <c r="AG119" s="34"/>
      <c r="AH119" s="34"/>
    </row>
    <row r="120" spans="2:34" ht="19.5" customHeight="1" x14ac:dyDescent="0.2">
      <c r="B120" s="186"/>
      <c r="C120" s="186"/>
      <c r="D120" s="186"/>
      <c r="E120" s="186"/>
      <c r="F120" s="186"/>
      <c r="G120" s="186"/>
      <c r="H120" s="186"/>
      <c r="I120" s="186"/>
      <c r="U120" s="34"/>
      <c r="X120" s="350"/>
      <c r="Y120" s="350"/>
      <c r="Z120" s="350"/>
      <c r="AA120" s="350"/>
      <c r="AB120" s="350"/>
      <c r="AG120" s="34"/>
      <c r="AH120" s="34"/>
    </row>
    <row r="121" spans="2:34" ht="19.5" customHeight="1" x14ac:dyDescent="0.2">
      <c r="B121" s="186"/>
      <c r="C121" s="186"/>
      <c r="D121" s="186"/>
      <c r="E121" s="186"/>
      <c r="F121" s="186"/>
      <c r="G121" s="186"/>
      <c r="H121" s="186"/>
      <c r="I121" s="186"/>
      <c r="U121" s="34"/>
      <c r="X121" s="350"/>
      <c r="Y121" s="350"/>
      <c r="Z121" s="350"/>
      <c r="AA121" s="350"/>
      <c r="AB121" s="350"/>
      <c r="AG121" s="34"/>
      <c r="AH121" s="34"/>
    </row>
    <row r="122" spans="2:34" ht="17.25" customHeight="1" x14ac:dyDescent="0.2">
      <c r="B122" s="43"/>
      <c r="C122" s="43"/>
      <c r="D122" s="43"/>
      <c r="E122" s="43"/>
      <c r="F122" s="43"/>
      <c r="H122" s="37"/>
      <c r="I122" s="37"/>
      <c r="J122" s="37"/>
      <c r="P122" s="36"/>
      <c r="S122" s="34"/>
      <c r="T122" s="34"/>
      <c r="U122" s="34"/>
      <c r="X122" s="350"/>
      <c r="Y122" s="350"/>
      <c r="Z122" s="350"/>
      <c r="AA122" s="350"/>
      <c r="AB122" s="350"/>
      <c r="AG122" s="34"/>
      <c r="AH122" s="34"/>
    </row>
    <row r="123" spans="2:34" ht="19.5" customHeight="1" x14ac:dyDescent="0.2">
      <c r="B123" s="30" t="s">
        <v>112</v>
      </c>
      <c r="P123" s="30"/>
      <c r="U123" s="34"/>
      <c r="X123" s="350"/>
      <c r="Y123" s="350"/>
      <c r="Z123" s="350"/>
      <c r="AA123" s="350"/>
      <c r="AB123" s="350"/>
      <c r="AG123" s="34"/>
      <c r="AH123" s="34"/>
    </row>
    <row r="124" spans="2:34" ht="19.5" customHeight="1" x14ac:dyDescent="0.2">
      <c r="B124" s="187" t="s">
        <v>131</v>
      </c>
      <c r="C124" s="187"/>
      <c r="D124" s="187"/>
      <c r="E124" s="187"/>
      <c r="F124" s="187"/>
      <c r="G124" s="187"/>
      <c r="H124" s="187"/>
      <c r="I124" s="187"/>
      <c r="K124" s="45"/>
      <c r="P124" s="312"/>
      <c r="Q124" s="312"/>
      <c r="R124" s="312"/>
      <c r="S124" s="312"/>
      <c r="T124" s="116"/>
      <c r="U124" s="34"/>
      <c r="X124" s="350"/>
      <c r="Y124" s="350"/>
      <c r="Z124" s="350"/>
      <c r="AA124" s="350"/>
      <c r="AB124" s="350"/>
    </row>
    <row r="125" spans="2:34" ht="19.5" customHeight="1" x14ac:dyDescent="0.2">
      <c r="B125" s="186"/>
      <c r="C125" s="186"/>
      <c r="D125" s="186"/>
      <c r="E125" s="186"/>
      <c r="F125" s="186"/>
      <c r="G125" s="186"/>
      <c r="H125" s="186"/>
      <c r="I125" s="186"/>
      <c r="K125" s="45"/>
      <c r="U125" s="34"/>
      <c r="X125" s="350"/>
      <c r="Y125" s="350"/>
      <c r="Z125" s="350"/>
      <c r="AA125" s="350"/>
      <c r="AB125" s="350"/>
      <c r="AG125" s="34"/>
      <c r="AH125" s="34"/>
    </row>
    <row r="126" spans="2:34" ht="19.5" customHeight="1" x14ac:dyDescent="0.2">
      <c r="B126" s="186"/>
      <c r="C126" s="186"/>
      <c r="D126" s="186"/>
      <c r="E126" s="186"/>
      <c r="F126" s="186"/>
      <c r="G126" s="186"/>
      <c r="H126" s="186"/>
      <c r="I126" s="186"/>
      <c r="K126" s="45"/>
      <c r="U126" s="34"/>
      <c r="X126" s="350"/>
      <c r="Y126" s="350"/>
      <c r="Z126" s="350"/>
      <c r="AA126" s="350"/>
      <c r="AB126" s="350"/>
      <c r="AG126" s="34"/>
      <c r="AH126" s="34"/>
    </row>
    <row r="127" spans="2:34" ht="19.5" customHeight="1" x14ac:dyDescent="0.2">
      <c r="B127" s="186"/>
      <c r="C127" s="186"/>
      <c r="D127" s="186"/>
      <c r="E127" s="186"/>
      <c r="F127" s="186"/>
      <c r="G127" s="186"/>
      <c r="H127" s="186"/>
      <c r="I127" s="186"/>
      <c r="K127" s="45"/>
      <c r="U127" s="34"/>
      <c r="X127" s="350"/>
      <c r="Y127" s="350"/>
      <c r="Z127" s="350"/>
      <c r="AA127" s="350"/>
      <c r="AB127" s="350"/>
      <c r="AG127" s="34"/>
      <c r="AH127" s="34"/>
    </row>
    <row r="128" spans="2:34" ht="19.5" customHeight="1" x14ac:dyDescent="0.2">
      <c r="J128" s="7"/>
      <c r="P128" s="7"/>
      <c r="Q128" s="7"/>
      <c r="R128" s="7"/>
      <c r="S128" s="7"/>
      <c r="T128" s="7"/>
      <c r="U128" s="34"/>
      <c r="X128" s="350"/>
      <c r="Y128" s="350"/>
      <c r="Z128" s="350"/>
      <c r="AA128" s="350"/>
      <c r="AB128" s="350"/>
      <c r="AG128" s="34"/>
      <c r="AH128" s="34"/>
    </row>
    <row r="129" spans="2:34" ht="17.25" customHeight="1" x14ac:dyDescent="0.2">
      <c r="B129" s="30" t="s">
        <v>234</v>
      </c>
      <c r="C129" s="43"/>
      <c r="D129" s="43"/>
      <c r="E129" s="43"/>
      <c r="F129" s="43"/>
      <c r="H129" s="37"/>
      <c r="I129" s="37"/>
      <c r="J129" s="37"/>
      <c r="P129" s="36"/>
      <c r="S129" s="34"/>
      <c r="T129" s="34"/>
      <c r="U129" s="34"/>
      <c r="X129" s="350"/>
      <c r="Y129" s="350"/>
      <c r="Z129" s="350"/>
      <c r="AA129" s="350"/>
      <c r="AB129" s="350"/>
      <c r="AG129" s="34"/>
      <c r="AH129" s="34"/>
    </row>
    <row r="130" spans="2:34" s="1" customFormat="1" ht="43.9" customHeight="1" x14ac:dyDescent="0.2">
      <c r="B130" s="187" t="s">
        <v>477</v>
      </c>
      <c r="C130" s="187"/>
      <c r="D130" s="187"/>
      <c r="E130" s="187"/>
      <c r="F130" s="187"/>
      <c r="G130" s="187"/>
      <c r="H130" s="187"/>
      <c r="I130" s="187"/>
      <c r="X130" s="350"/>
      <c r="Y130" s="350"/>
      <c r="Z130" s="350"/>
      <c r="AA130" s="350"/>
      <c r="AB130" s="350"/>
    </row>
    <row r="131" spans="2:34" s="1" customFormat="1" ht="41.25" customHeight="1" x14ac:dyDescent="0.2">
      <c r="B131" s="354"/>
      <c r="C131" s="355"/>
      <c r="D131" s="355"/>
      <c r="E131" s="356"/>
      <c r="F131" s="356"/>
      <c r="G131" s="356"/>
      <c r="H131" s="356"/>
      <c r="I131" s="357"/>
      <c r="X131" s="350"/>
      <c r="Y131" s="350"/>
      <c r="Z131" s="350"/>
      <c r="AA131" s="350"/>
      <c r="AB131" s="350"/>
    </row>
    <row r="132" spans="2:34" s="1" customFormat="1" ht="41.25" customHeight="1" x14ac:dyDescent="0.2">
      <c r="B132" s="358"/>
      <c r="C132" s="359"/>
      <c r="D132" s="359"/>
      <c r="E132" s="360"/>
      <c r="F132" s="360"/>
      <c r="G132" s="360"/>
      <c r="H132" s="360"/>
      <c r="I132" s="361"/>
      <c r="X132" s="350"/>
      <c r="Y132" s="350"/>
      <c r="Z132" s="350"/>
      <c r="AA132" s="350"/>
      <c r="AB132" s="350"/>
    </row>
    <row r="133" spans="2:34" s="1" customFormat="1" ht="25.5" customHeight="1" x14ac:dyDescent="0.25">
      <c r="B133" s="362"/>
      <c r="C133" s="363"/>
      <c r="D133" s="363"/>
      <c r="E133" s="363"/>
      <c r="F133" s="363"/>
      <c r="G133" s="363"/>
      <c r="H133" s="363"/>
      <c r="I133" s="364"/>
      <c r="J133" s="22"/>
      <c r="K133" s="22"/>
      <c r="L133" s="22"/>
      <c r="M133" s="22"/>
      <c r="X133" s="350"/>
      <c r="Y133" s="350"/>
      <c r="Z133" s="350"/>
      <c r="AA133" s="350"/>
      <c r="AB133" s="350"/>
    </row>
    <row r="134" spans="2:34" ht="17.25" customHeight="1" x14ac:dyDescent="0.2">
      <c r="B134" s="43"/>
      <c r="C134" s="43"/>
      <c r="D134" s="43"/>
      <c r="E134" s="43"/>
      <c r="F134" s="43"/>
      <c r="H134" s="37"/>
      <c r="I134" s="37"/>
      <c r="J134" s="37"/>
      <c r="P134" s="36"/>
      <c r="S134" s="34"/>
      <c r="T134" s="34"/>
      <c r="U134" s="34"/>
      <c r="X134" s="350"/>
      <c r="Y134" s="350"/>
      <c r="Z134" s="350"/>
      <c r="AA134" s="350"/>
      <c r="AB134" s="350"/>
      <c r="AG134" s="34"/>
      <c r="AH134" s="34"/>
    </row>
    <row r="135" spans="2:34" ht="20.25" customHeight="1" x14ac:dyDescent="0.2">
      <c r="B135" s="365" t="s">
        <v>33</v>
      </c>
      <c r="C135" s="365"/>
      <c r="D135" s="365"/>
      <c r="E135" s="365"/>
      <c r="F135" s="365"/>
      <c r="P135" s="36"/>
      <c r="S135" s="34"/>
      <c r="T135" s="34"/>
      <c r="U135" s="34"/>
      <c r="X135" s="350"/>
      <c r="Y135" s="350"/>
      <c r="Z135" s="350"/>
      <c r="AA135" s="350"/>
      <c r="AB135" s="350"/>
      <c r="AG135" s="34"/>
      <c r="AH135" s="34"/>
    </row>
    <row r="136" spans="2:34" ht="33" customHeight="1" x14ac:dyDescent="0.2">
      <c r="B136" s="188" t="s">
        <v>34</v>
      </c>
      <c r="C136" s="189"/>
      <c r="D136" s="189"/>
      <c r="E136" s="189"/>
      <c r="F136" s="189"/>
      <c r="G136" s="189"/>
      <c r="H136" s="189"/>
      <c r="I136" s="189"/>
      <c r="J136" s="72"/>
      <c r="K136" s="69"/>
      <c r="L136" s="69"/>
      <c r="M136" s="69"/>
      <c r="N136" s="69"/>
      <c r="O136" s="34"/>
      <c r="P136" s="34"/>
      <c r="Q136" s="34"/>
      <c r="R136" s="34"/>
      <c r="S136" s="34"/>
      <c r="T136" s="34"/>
      <c r="U136" s="34"/>
      <c r="X136" s="350"/>
      <c r="Y136" s="350"/>
      <c r="Z136" s="350"/>
      <c r="AA136" s="350"/>
      <c r="AB136" s="350"/>
      <c r="AG136" s="34"/>
      <c r="AH136" s="34"/>
    </row>
    <row r="137" spans="2:34" ht="17.25" customHeight="1" x14ac:dyDescent="0.2">
      <c r="B137" s="190"/>
      <c r="C137" s="191"/>
      <c r="D137" s="191"/>
      <c r="E137" s="191"/>
      <c r="F137" s="191"/>
      <c r="G137" s="191"/>
      <c r="H137" s="191"/>
      <c r="I137" s="191"/>
      <c r="J137" s="73"/>
      <c r="K137" s="74"/>
      <c r="L137" s="74"/>
      <c r="M137" s="74"/>
      <c r="N137" s="74"/>
      <c r="O137" s="34"/>
      <c r="P137" s="34"/>
      <c r="Q137" s="34"/>
      <c r="R137" s="34"/>
      <c r="S137" s="34"/>
      <c r="T137" s="34"/>
      <c r="U137" s="34"/>
      <c r="X137" s="350"/>
      <c r="Y137" s="350"/>
      <c r="Z137" s="350"/>
      <c r="AA137" s="350"/>
      <c r="AB137" s="350"/>
      <c r="AG137" s="34"/>
      <c r="AH137" s="34"/>
    </row>
    <row r="138" spans="2:34" ht="12.75" customHeight="1" x14ac:dyDescent="0.2">
      <c r="B138" s="192"/>
      <c r="C138" s="193"/>
      <c r="D138" s="193"/>
      <c r="E138" s="193"/>
      <c r="F138" s="193"/>
      <c r="G138" s="193"/>
      <c r="H138" s="193"/>
      <c r="I138" s="193"/>
      <c r="J138" s="73"/>
      <c r="K138" s="74"/>
      <c r="L138" s="74"/>
      <c r="M138" s="74"/>
      <c r="N138" s="74"/>
      <c r="X138" s="350"/>
      <c r="Y138" s="350"/>
      <c r="Z138" s="350"/>
      <c r="AA138" s="350"/>
      <c r="AB138" s="350"/>
    </row>
    <row r="139" spans="2:34" ht="12.75" customHeight="1" x14ac:dyDescent="0.2">
      <c r="B139" s="192"/>
      <c r="C139" s="193"/>
      <c r="D139" s="193"/>
      <c r="E139" s="193"/>
      <c r="F139" s="193"/>
      <c r="G139" s="193"/>
      <c r="H139" s="193"/>
      <c r="I139" s="193"/>
      <c r="J139" s="73"/>
      <c r="K139" s="74"/>
      <c r="L139" s="74"/>
      <c r="M139" s="74"/>
      <c r="N139" s="74"/>
      <c r="X139" s="350"/>
      <c r="Y139" s="350"/>
      <c r="Z139" s="350"/>
      <c r="AA139" s="350"/>
      <c r="AB139" s="350"/>
    </row>
    <row r="140" spans="2:34" ht="12.75" customHeight="1" x14ac:dyDescent="0.2">
      <c r="B140" s="192"/>
      <c r="C140" s="193"/>
      <c r="D140" s="193"/>
      <c r="E140" s="193"/>
      <c r="F140" s="193"/>
      <c r="G140" s="193"/>
      <c r="H140" s="193"/>
      <c r="I140" s="193"/>
      <c r="J140" s="73"/>
      <c r="K140" s="74"/>
      <c r="L140" s="74"/>
      <c r="M140" s="74"/>
      <c r="N140" s="74"/>
      <c r="X140" s="350"/>
      <c r="Y140" s="350"/>
      <c r="Z140" s="350"/>
      <c r="AA140" s="350"/>
      <c r="AB140" s="350"/>
    </row>
    <row r="141" spans="2:34" ht="12.75" customHeight="1" x14ac:dyDescent="0.2">
      <c r="B141" s="192"/>
      <c r="C141" s="193"/>
      <c r="D141" s="193"/>
      <c r="E141" s="193"/>
      <c r="F141" s="193"/>
      <c r="G141" s="193"/>
      <c r="H141" s="193"/>
      <c r="I141" s="193"/>
      <c r="J141" s="73"/>
      <c r="K141" s="74"/>
      <c r="L141" s="74"/>
      <c r="M141" s="74"/>
      <c r="N141" s="74"/>
      <c r="X141" s="350"/>
      <c r="Y141" s="350"/>
      <c r="Z141" s="350"/>
      <c r="AA141" s="350"/>
      <c r="AB141" s="350"/>
    </row>
    <row r="142" spans="2:34" ht="12.75" customHeight="1" x14ac:dyDescent="0.2">
      <c r="B142" s="192"/>
      <c r="C142" s="193"/>
      <c r="D142" s="193"/>
      <c r="E142" s="193"/>
      <c r="F142" s="193"/>
      <c r="G142" s="193"/>
      <c r="H142" s="193"/>
      <c r="I142" s="193"/>
      <c r="J142" s="73"/>
      <c r="K142" s="74"/>
      <c r="L142" s="74"/>
      <c r="M142" s="74"/>
      <c r="N142" s="74"/>
      <c r="X142" s="350"/>
      <c r="Y142" s="350"/>
      <c r="Z142" s="350"/>
      <c r="AA142" s="350"/>
      <c r="AB142" s="350"/>
    </row>
    <row r="143" spans="2:34" ht="12.75" customHeight="1" x14ac:dyDescent="0.2">
      <c r="B143" s="192"/>
      <c r="C143" s="193"/>
      <c r="D143" s="193"/>
      <c r="E143" s="193"/>
      <c r="F143" s="193"/>
      <c r="G143" s="193"/>
      <c r="H143" s="193"/>
      <c r="I143" s="193"/>
      <c r="J143" s="70"/>
      <c r="K143" s="71"/>
      <c r="L143" s="71"/>
      <c r="M143" s="71"/>
      <c r="N143" s="71"/>
      <c r="X143" s="350"/>
      <c r="Y143" s="350"/>
      <c r="Z143" s="350"/>
      <c r="AA143" s="350"/>
      <c r="AB143" s="350"/>
    </row>
    <row r="144" spans="2:34" ht="12.75" customHeight="1" x14ac:dyDescent="0.2">
      <c r="B144" s="192"/>
      <c r="C144" s="193"/>
      <c r="D144" s="193"/>
      <c r="E144" s="193"/>
      <c r="F144" s="193"/>
      <c r="G144" s="193"/>
      <c r="H144" s="193"/>
      <c r="I144" s="193"/>
      <c r="J144" s="70"/>
      <c r="K144" s="71"/>
      <c r="L144" s="71"/>
      <c r="M144" s="71"/>
      <c r="N144" s="71"/>
      <c r="X144" s="350"/>
      <c r="Y144" s="350"/>
      <c r="Z144" s="350"/>
      <c r="AA144" s="350"/>
      <c r="AB144" s="350"/>
    </row>
    <row r="145" spans="2:46" ht="12.75" customHeight="1" x14ac:dyDescent="0.2">
      <c r="B145" s="192"/>
      <c r="C145" s="193"/>
      <c r="D145" s="193"/>
      <c r="E145" s="193"/>
      <c r="F145" s="193"/>
      <c r="G145" s="193"/>
      <c r="H145" s="193"/>
      <c r="I145" s="193"/>
      <c r="J145" s="70"/>
      <c r="K145" s="71"/>
      <c r="L145" s="71"/>
      <c r="M145" s="71"/>
      <c r="N145" s="71"/>
      <c r="X145" s="350"/>
      <c r="Y145" s="350"/>
      <c r="Z145" s="350"/>
      <c r="AA145" s="350"/>
      <c r="AB145" s="350"/>
    </row>
    <row r="146" spans="2:46" ht="15" customHeight="1" x14ac:dyDescent="0.2">
      <c r="B146" s="194"/>
      <c r="C146" s="195"/>
      <c r="D146" s="195"/>
      <c r="E146" s="195"/>
      <c r="F146" s="195"/>
      <c r="G146" s="195"/>
      <c r="H146" s="195"/>
      <c r="I146" s="195"/>
      <c r="J146" s="70"/>
      <c r="K146" s="71"/>
      <c r="L146" s="71"/>
      <c r="M146" s="71"/>
      <c r="N146" s="71"/>
      <c r="X146" s="350"/>
      <c r="Y146" s="350"/>
      <c r="Z146" s="350"/>
      <c r="AA146" s="350"/>
      <c r="AB146" s="350"/>
    </row>
    <row r="147" spans="2:46" x14ac:dyDescent="0.2">
      <c r="P147" s="45"/>
      <c r="X147" s="350"/>
      <c r="Y147" s="350"/>
      <c r="Z147" s="350"/>
      <c r="AA147" s="350"/>
      <c r="AB147" s="350"/>
    </row>
    <row r="148" spans="2:46" ht="15" customHeight="1" x14ac:dyDescent="0.2">
      <c r="B148" s="30" t="s">
        <v>620</v>
      </c>
      <c r="M148" s="30"/>
      <c r="P148" s="30" t="s">
        <v>90</v>
      </c>
      <c r="X148" s="350"/>
      <c r="Y148" s="350"/>
      <c r="Z148" s="350"/>
      <c r="AA148" s="350"/>
      <c r="AB148" s="350"/>
    </row>
    <row r="149" spans="2:46" ht="19.5" customHeight="1" x14ac:dyDescent="0.2">
      <c r="B149" s="187" t="s">
        <v>92</v>
      </c>
      <c r="C149" s="187"/>
      <c r="D149" s="187"/>
      <c r="E149" s="187"/>
      <c r="F149" s="187"/>
      <c r="G149" s="187"/>
      <c r="H149" s="187"/>
      <c r="I149" s="187"/>
      <c r="P149" s="188" t="s">
        <v>91</v>
      </c>
      <c r="Q149" s="201"/>
      <c r="R149" s="201"/>
      <c r="S149" s="201"/>
      <c r="T149" s="201"/>
      <c r="U149" s="201"/>
      <c r="V149" s="201"/>
      <c r="W149" s="318"/>
      <c r="X149" s="350"/>
      <c r="Y149" s="350"/>
      <c r="Z149" s="350"/>
      <c r="AA149" s="350"/>
      <c r="AB149" s="350"/>
    </row>
    <row r="150" spans="2:46" ht="19.5" customHeight="1" x14ac:dyDescent="0.2">
      <c r="B150" s="186"/>
      <c r="C150" s="186"/>
      <c r="D150" s="186"/>
      <c r="E150" s="186"/>
      <c r="F150" s="186"/>
      <c r="G150" s="186"/>
      <c r="H150" s="186"/>
      <c r="I150" s="186"/>
      <c r="O150" s="51"/>
      <c r="P150" s="304"/>
      <c r="Q150" s="305"/>
      <c r="R150" s="305"/>
      <c r="S150" s="305"/>
      <c r="T150" s="305"/>
      <c r="U150" s="305"/>
      <c r="V150" s="305"/>
      <c r="W150" s="306"/>
      <c r="X150" s="350"/>
      <c r="Y150" s="350"/>
      <c r="Z150" s="350"/>
      <c r="AA150" s="350"/>
      <c r="AB150" s="350"/>
    </row>
    <row r="151" spans="2:46" ht="19.5" customHeight="1" x14ac:dyDescent="0.2">
      <c r="B151" s="186"/>
      <c r="C151" s="186"/>
      <c r="D151" s="186"/>
      <c r="E151" s="186"/>
      <c r="F151" s="186"/>
      <c r="G151" s="186"/>
      <c r="H151" s="186"/>
      <c r="I151" s="186"/>
      <c r="P151" s="304"/>
      <c r="Q151" s="305"/>
      <c r="R151" s="305"/>
      <c r="S151" s="305"/>
      <c r="T151" s="305"/>
      <c r="U151" s="305"/>
      <c r="V151" s="305"/>
      <c r="W151" s="306"/>
      <c r="X151" s="350"/>
      <c r="Y151" s="350"/>
      <c r="Z151" s="350"/>
      <c r="AA151" s="350"/>
      <c r="AB151" s="350"/>
    </row>
    <row r="152" spans="2:46" ht="19.5" customHeight="1" x14ac:dyDescent="0.2">
      <c r="B152" s="323"/>
      <c r="C152" s="324"/>
      <c r="D152" s="324"/>
      <c r="E152" s="324"/>
      <c r="F152" s="324"/>
      <c r="G152" s="324"/>
      <c r="H152" s="324"/>
      <c r="I152" s="325"/>
      <c r="P152" s="304"/>
      <c r="Q152" s="305"/>
      <c r="R152" s="305"/>
      <c r="S152" s="305"/>
      <c r="T152" s="305"/>
      <c r="U152" s="305"/>
      <c r="V152" s="305"/>
      <c r="W152" s="306"/>
      <c r="X152" s="350"/>
      <c r="Y152" s="350"/>
      <c r="Z152" s="350"/>
      <c r="AA152" s="350"/>
      <c r="AB152" s="350"/>
    </row>
    <row r="153" spans="2:46" ht="19.5" customHeight="1" x14ac:dyDescent="0.2">
      <c r="B153" s="30"/>
      <c r="P153" s="38"/>
      <c r="Q153" s="38"/>
      <c r="R153" s="38"/>
      <c r="S153" s="38"/>
      <c r="T153" s="38"/>
      <c r="U153" s="38"/>
      <c r="X153" s="350"/>
      <c r="Y153" s="350"/>
      <c r="Z153" s="350"/>
      <c r="AA153" s="350"/>
      <c r="AB153" s="350"/>
    </row>
    <row r="154" spans="2:46" x14ac:dyDescent="0.2">
      <c r="P154" s="45"/>
      <c r="X154" s="350"/>
      <c r="Y154" s="350"/>
      <c r="Z154" s="350"/>
      <c r="AA154" s="350"/>
      <c r="AB154" s="350"/>
    </row>
    <row r="155" spans="2:46" ht="19.5" customHeight="1" x14ac:dyDescent="0.2">
      <c r="B155" s="30"/>
      <c r="H155" s="30"/>
      <c r="R155" s="35"/>
      <c r="U155" s="66"/>
      <c r="X155" s="350"/>
      <c r="Y155" s="350"/>
      <c r="Z155" s="350"/>
      <c r="AA155" s="350"/>
      <c r="AB155" s="350"/>
    </row>
    <row r="156" spans="2:46" ht="19.5" customHeight="1" x14ac:dyDescent="0.2">
      <c r="B156" s="30"/>
      <c r="H156" s="30"/>
      <c r="P156" s="221" t="s">
        <v>478</v>
      </c>
      <c r="Q156" s="222"/>
      <c r="R156" s="222"/>
      <c r="S156" s="222"/>
      <c r="T156" s="222"/>
      <c r="U156" s="222"/>
      <c r="V156" s="222"/>
      <c r="W156" s="313"/>
      <c r="X156" s="65"/>
      <c r="Y156" s="65"/>
      <c r="Z156" s="65"/>
      <c r="AA156" s="65"/>
      <c r="AB156" s="65"/>
    </row>
    <row r="157" spans="2:46" ht="21" customHeight="1" x14ac:dyDescent="0.2">
      <c r="M157" s="45"/>
      <c r="P157" s="314"/>
      <c r="Q157" s="315"/>
      <c r="R157" s="315"/>
      <c r="S157" s="315"/>
      <c r="T157" s="315"/>
      <c r="U157" s="315"/>
      <c r="V157" s="315"/>
      <c r="W157" s="316"/>
      <c r="X157" s="30"/>
      <c r="Y157" s="30"/>
      <c r="Z157" s="30"/>
      <c r="AA157" s="30"/>
      <c r="AB157" s="30"/>
      <c r="AC157" s="30"/>
      <c r="AD157" s="30"/>
      <c r="AE157" s="30"/>
      <c r="AF157" s="30"/>
      <c r="AG157" s="30"/>
      <c r="AH157" s="54"/>
      <c r="AI157" s="54"/>
      <c r="AJ157" s="54"/>
      <c r="AK157" s="54"/>
      <c r="AL157" s="54"/>
      <c r="AM157" s="54"/>
      <c r="AN157" s="54"/>
      <c r="AO157" s="54"/>
      <c r="AP157" s="54"/>
      <c r="AQ157" s="54"/>
      <c r="AR157" s="54"/>
      <c r="AS157" s="54"/>
      <c r="AT157" s="53"/>
    </row>
    <row r="158" spans="2:46" ht="51" customHeight="1" x14ac:dyDescent="0.2">
      <c r="B158" s="320" t="s">
        <v>693</v>
      </c>
      <c r="C158" s="321"/>
      <c r="D158" s="321"/>
      <c r="E158" s="321"/>
      <c r="F158" s="321"/>
      <c r="G158" s="321"/>
      <c r="H158" s="321"/>
      <c r="I158" s="322"/>
      <c r="P158" s="311" t="str">
        <f>"Leverantören intygar att avropssvaret är giltigt minst den tid som avropande organisation angett ovan. "&amp;CHAR(10)&amp;"("&amp;TEXT(D34,"ÅÅÅÅ-MM-DD")&amp;")"</f>
        <v>Leverantören intygar att avropssvaret är giltigt minst den tid som avropande organisation angett ovan. 
(1900-01-00)</v>
      </c>
      <c r="Q158" s="311"/>
      <c r="R158" s="311"/>
      <c r="S158" s="311"/>
      <c r="T158" s="311"/>
      <c r="U158" s="311"/>
      <c r="V158" s="311"/>
      <c r="W158" s="311"/>
      <c r="X158" s="30"/>
      <c r="Y158" s="30"/>
      <c r="Z158" s="30"/>
      <c r="AA158" s="30"/>
      <c r="AB158" s="30"/>
      <c r="AC158" s="30"/>
      <c r="AD158" s="30"/>
      <c r="AE158" s="30"/>
      <c r="AF158" s="30"/>
      <c r="AG158" s="30"/>
      <c r="AH158" s="54"/>
      <c r="AI158" s="54"/>
      <c r="AJ158" s="54"/>
      <c r="AK158" s="54"/>
      <c r="AL158" s="54"/>
      <c r="AM158" s="54"/>
      <c r="AN158" s="54"/>
      <c r="AO158" s="54"/>
      <c r="AP158" s="54"/>
      <c r="AQ158" s="54"/>
      <c r="AR158" s="54"/>
      <c r="AS158" s="54"/>
      <c r="AT158" s="53"/>
    </row>
    <row r="159" spans="2:46" ht="21" customHeight="1" x14ac:dyDescent="0.2">
      <c r="B159" s="67"/>
      <c r="P159" s="188" t="s">
        <v>36</v>
      </c>
      <c r="Q159" s="201"/>
      <c r="R159" s="201"/>
      <c r="S159" s="201"/>
      <c r="T159" s="201"/>
      <c r="U159" s="201"/>
      <c r="V159" s="201"/>
      <c r="W159" s="307"/>
      <c r="X159" s="30"/>
      <c r="Y159" s="30"/>
      <c r="Z159" s="30"/>
      <c r="AA159" s="30"/>
      <c r="AB159" s="30"/>
      <c r="AC159" s="30"/>
      <c r="AD159" s="30"/>
      <c r="AE159" s="30"/>
      <c r="AF159" s="30"/>
      <c r="AG159" s="30"/>
      <c r="AH159" s="54"/>
      <c r="AI159" s="54"/>
      <c r="AJ159" s="54"/>
      <c r="AK159" s="54"/>
      <c r="AL159" s="54"/>
      <c r="AM159" s="54"/>
      <c r="AN159" s="54"/>
      <c r="AO159" s="54"/>
      <c r="AP159" s="54"/>
      <c r="AQ159" s="54"/>
      <c r="AR159" s="54"/>
      <c r="AS159" s="54"/>
      <c r="AT159" s="53"/>
    </row>
    <row r="160" spans="2:46" ht="21.75" customHeight="1" x14ac:dyDescent="0.2">
      <c r="B160" s="33"/>
      <c r="C160" s="33"/>
      <c r="D160" s="33"/>
      <c r="E160" s="33"/>
      <c r="F160" s="33"/>
      <c r="G160" s="33"/>
      <c r="H160" s="33"/>
      <c r="I160" s="33"/>
      <c r="J160" s="33"/>
      <c r="K160" s="33"/>
      <c r="L160" s="33"/>
      <c r="M160" s="33"/>
      <c r="P160" s="304"/>
      <c r="Q160" s="305"/>
      <c r="R160" s="305"/>
      <c r="S160" s="305"/>
      <c r="T160" s="305"/>
      <c r="U160" s="305"/>
      <c r="V160" s="305"/>
      <c r="W160" s="306"/>
      <c r="X160" s="39"/>
      <c r="Y160" s="39"/>
      <c r="Z160" s="39"/>
      <c r="AA160" s="39"/>
      <c r="AB160" s="39"/>
      <c r="AC160" s="39"/>
      <c r="AD160" s="39"/>
      <c r="AE160" s="39"/>
      <c r="AF160" s="39"/>
      <c r="AG160" s="39"/>
      <c r="AH160" s="53" t="b">
        <f>IF(P160=0,TRUE,FALSE)</f>
        <v>1</v>
      </c>
      <c r="AI160" s="55"/>
      <c r="AJ160" s="56"/>
      <c r="AK160" s="53"/>
      <c r="AL160" s="53"/>
      <c r="AM160" s="53"/>
      <c r="AN160" s="53"/>
      <c r="AO160" s="53"/>
      <c r="AP160" s="53"/>
      <c r="AQ160" s="53"/>
      <c r="AR160" s="53"/>
      <c r="AS160" s="53"/>
      <c r="AT160" s="53"/>
    </row>
    <row r="161" spans="2:46" ht="7.5" customHeight="1" x14ac:dyDescent="0.2">
      <c r="B161" s="33"/>
      <c r="C161" s="33"/>
      <c r="D161" s="33"/>
      <c r="E161" s="33"/>
      <c r="F161" s="33"/>
      <c r="G161" s="33"/>
      <c r="H161" s="33"/>
      <c r="I161" s="33"/>
      <c r="J161" s="33"/>
      <c r="K161" s="33"/>
      <c r="L161" s="33"/>
      <c r="M161" s="33"/>
      <c r="P161" s="40"/>
      <c r="Q161" s="40"/>
      <c r="R161" s="40"/>
      <c r="S161" s="40"/>
      <c r="T161" s="40"/>
      <c r="X161" s="41"/>
      <c r="Y161" s="41"/>
      <c r="Z161" s="41"/>
      <c r="AA161" s="41"/>
      <c r="AB161" s="41"/>
      <c r="AC161" s="41"/>
      <c r="AD161" s="41"/>
      <c r="AE161" s="41"/>
      <c r="AF161" s="41"/>
      <c r="AG161" s="41"/>
      <c r="AH161" s="57"/>
      <c r="AI161" s="57"/>
      <c r="AJ161" s="56"/>
      <c r="AK161" s="53"/>
      <c r="AL161" s="53"/>
      <c r="AM161" s="53"/>
      <c r="AN161" s="53"/>
      <c r="AO161" s="53"/>
      <c r="AP161" s="53"/>
      <c r="AQ161" s="53"/>
      <c r="AR161" s="53"/>
      <c r="AS161" s="53"/>
      <c r="AT161" s="53"/>
    </row>
    <row r="162" spans="2:46" ht="18" customHeight="1" x14ac:dyDescent="0.2">
      <c r="B162" s="33"/>
      <c r="C162" s="33"/>
      <c r="D162" s="33"/>
      <c r="E162" s="33"/>
      <c r="F162" s="33"/>
      <c r="G162" s="33"/>
      <c r="H162" s="33"/>
      <c r="I162" s="33"/>
      <c r="J162" s="33"/>
      <c r="K162" s="33"/>
      <c r="L162" s="33"/>
      <c r="M162" s="33"/>
      <c r="P162" s="308" t="s">
        <v>37</v>
      </c>
      <c r="Q162" s="309"/>
      <c r="R162" s="309"/>
      <c r="S162" s="309"/>
      <c r="T162" s="309"/>
      <c r="U162" s="309"/>
      <c r="V162" s="309"/>
      <c r="W162" s="310"/>
      <c r="X162" s="40"/>
      <c r="Y162" s="40"/>
      <c r="Z162" s="40"/>
      <c r="AA162" s="40"/>
      <c r="AB162" s="40"/>
      <c r="AC162" s="40"/>
      <c r="AD162" s="40"/>
      <c r="AE162" s="40"/>
      <c r="AF162" s="40"/>
      <c r="AG162" s="40"/>
      <c r="AH162" s="56"/>
      <c r="AI162" s="56"/>
      <c r="AJ162" s="56"/>
      <c r="AK162" s="53"/>
      <c r="AL162" s="53"/>
      <c r="AM162" s="53"/>
      <c r="AN162" s="53"/>
      <c r="AO162" s="53"/>
      <c r="AP162" s="53"/>
      <c r="AQ162" s="53"/>
      <c r="AR162" s="53"/>
      <c r="AS162" s="53"/>
      <c r="AT162" s="53"/>
    </row>
    <row r="163" spans="2:46" ht="14.25" customHeight="1" x14ac:dyDescent="0.2">
      <c r="B163" s="46"/>
      <c r="C163" s="46"/>
      <c r="D163" s="46"/>
      <c r="P163" s="298"/>
      <c r="Q163" s="299"/>
      <c r="R163" s="299"/>
      <c r="S163" s="299"/>
      <c r="T163" s="299"/>
      <c r="U163" s="299"/>
      <c r="V163" s="299"/>
      <c r="W163" s="300"/>
      <c r="X163" s="39"/>
      <c r="Y163" s="39"/>
      <c r="Z163" s="39"/>
      <c r="AA163" s="39"/>
      <c r="AB163" s="39"/>
      <c r="AC163" s="39"/>
      <c r="AD163" s="39"/>
      <c r="AE163" s="39"/>
      <c r="AF163" s="39"/>
      <c r="AG163" s="39"/>
      <c r="AH163" s="55"/>
      <c r="AI163" s="55"/>
      <c r="AJ163" s="56"/>
      <c r="AK163" s="53"/>
      <c r="AL163" s="53"/>
      <c r="AM163" s="53"/>
      <c r="AN163" s="53"/>
      <c r="AO163" s="53"/>
      <c r="AP163" s="53"/>
      <c r="AQ163" s="53"/>
      <c r="AR163" s="53"/>
      <c r="AS163" s="53"/>
      <c r="AT163" s="53"/>
    </row>
    <row r="164" spans="2:46" ht="26.25" customHeight="1" x14ac:dyDescent="0.2">
      <c r="B164" s="46"/>
      <c r="C164" s="46"/>
      <c r="D164" s="46"/>
      <c r="F164" s="45"/>
      <c r="P164" s="301"/>
      <c r="Q164" s="302"/>
      <c r="R164" s="302"/>
      <c r="S164" s="302"/>
      <c r="T164" s="302"/>
      <c r="U164" s="302"/>
      <c r="V164" s="302"/>
      <c r="W164" s="303"/>
      <c r="X164" s="41"/>
      <c r="Y164" s="41"/>
      <c r="Z164" s="41"/>
      <c r="AA164" s="41"/>
      <c r="AB164" s="41"/>
      <c r="AC164" s="41"/>
      <c r="AD164" s="41"/>
      <c r="AE164" s="41"/>
      <c r="AF164" s="41"/>
      <c r="AG164" s="41"/>
      <c r="AH164" s="53" t="b">
        <f>IF(P163=0,TRUE,FALSE)</f>
        <v>1</v>
      </c>
      <c r="AI164" s="57"/>
      <c r="AJ164" s="56"/>
      <c r="AK164" s="53"/>
      <c r="AL164" s="53"/>
      <c r="AM164" s="53"/>
      <c r="AN164" s="53"/>
      <c r="AO164" s="53"/>
      <c r="AP164" s="53"/>
      <c r="AQ164" s="53"/>
      <c r="AR164" s="53"/>
      <c r="AS164" s="53"/>
      <c r="AT164" s="53"/>
    </row>
    <row r="165" spans="2:46" ht="42.75" customHeight="1" x14ac:dyDescent="0.2">
      <c r="F165" s="45"/>
      <c r="R165" s="41"/>
      <c r="X165" s="41"/>
      <c r="Y165" s="41"/>
      <c r="Z165" s="41"/>
      <c r="AA165" s="41"/>
      <c r="AB165" s="41"/>
      <c r="AC165" s="41"/>
      <c r="AD165" s="41"/>
      <c r="AE165" s="41"/>
      <c r="AF165" s="41"/>
      <c r="AG165" s="41"/>
      <c r="AH165" s="57"/>
      <c r="AI165" s="57"/>
      <c r="AJ165" s="56"/>
      <c r="AK165" s="53"/>
      <c r="AL165" s="53"/>
      <c r="AM165" s="53"/>
      <c r="AN165" s="53"/>
      <c r="AO165" s="53"/>
      <c r="AP165" s="53"/>
      <c r="AQ165" s="53"/>
      <c r="AR165" s="53"/>
      <c r="AS165" s="53"/>
      <c r="AT165" s="53"/>
    </row>
    <row r="166" spans="2:46" ht="42.75" customHeight="1" x14ac:dyDescent="0.2">
      <c r="T166" s="269" t="str">
        <f>IF(LarmStatus,"Minst ett av de obligatoriska kraven är inte ifyllda eller besvarde med Nej","")</f>
        <v>Minst ett av de obligatoriska kraven är inte ifyllda eller besvarde med Nej</v>
      </c>
      <c r="U166" s="269"/>
      <c r="V166" s="269"/>
      <c r="W166" s="269"/>
      <c r="X166" s="45"/>
      <c r="AH166" s="53"/>
      <c r="AI166" s="53"/>
      <c r="AJ166" s="53"/>
      <c r="AK166" s="53"/>
      <c r="AL166" s="53"/>
      <c r="AM166" s="53"/>
      <c r="AN166" s="53"/>
      <c r="AO166" s="53"/>
      <c r="AP166" s="53"/>
      <c r="AQ166" s="53"/>
      <c r="AR166" s="53"/>
      <c r="AS166" s="53"/>
      <c r="AT166" s="53"/>
    </row>
    <row r="167" spans="2:46" ht="7.5" customHeight="1" x14ac:dyDescent="0.2">
      <c r="AH167" s="53"/>
      <c r="AI167" s="53"/>
      <c r="AJ167" s="53"/>
      <c r="AK167" s="53"/>
      <c r="AL167" s="53"/>
      <c r="AM167" s="53"/>
      <c r="AN167" s="53"/>
      <c r="AO167" s="53"/>
      <c r="AP167" s="53"/>
      <c r="AQ167" s="53"/>
      <c r="AR167" s="53"/>
      <c r="AS167" s="53"/>
      <c r="AT167" s="53"/>
    </row>
    <row r="168" spans="2:46" ht="7.5" customHeight="1" x14ac:dyDescent="0.2">
      <c r="AH168" s="53"/>
      <c r="AI168" s="53"/>
      <c r="AJ168" s="53"/>
      <c r="AK168" s="53"/>
      <c r="AL168" s="53"/>
      <c r="AM168" s="53"/>
      <c r="AN168" s="53"/>
      <c r="AO168" s="53"/>
      <c r="AP168" s="53"/>
      <c r="AQ168" s="53"/>
      <c r="AR168" s="53"/>
      <c r="AS168" s="53"/>
      <c r="AT168" s="53"/>
    </row>
    <row r="169" spans="2:46" ht="20.25" customHeight="1" x14ac:dyDescent="0.2">
      <c r="AH169" s="53"/>
      <c r="AI169" s="53"/>
      <c r="AJ169" s="53"/>
      <c r="AK169" s="53"/>
      <c r="AL169" s="53"/>
      <c r="AM169" s="53"/>
      <c r="AN169" s="53"/>
      <c r="AO169" s="53"/>
      <c r="AP169" s="53"/>
      <c r="AQ169" s="53"/>
      <c r="AR169" s="53"/>
      <c r="AS169" s="53"/>
      <c r="AT169" s="53"/>
    </row>
    <row r="170" spans="2:46" ht="17.25" customHeight="1" x14ac:dyDescent="0.2">
      <c r="AH170" s="53"/>
      <c r="AI170" s="53"/>
      <c r="AJ170" s="53"/>
      <c r="AK170" s="53"/>
      <c r="AL170" s="53"/>
      <c r="AM170" s="53"/>
      <c r="AN170" s="53"/>
      <c r="AO170" s="53"/>
      <c r="AP170" s="53"/>
      <c r="AQ170" s="53"/>
      <c r="AR170" s="53"/>
      <c r="AS170" s="53"/>
      <c r="AT170" s="53"/>
    </row>
    <row r="171" spans="2:46" ht="17.25" customHeight="1" x14ac:dyDescent="0.2">
      <c r="AH171" s="53"/>
      <c r="AI171" s="53"/>
      <c r="AJ171" s="53"/>
      <c r="AK171" s="53"/>
      <c r="AL171" s="53"/>
      <c r="AM171" s="53"/>
      <c r="AN171" s="53"/>
      <c r="AO171" s="53"/>
      <c r="AP171" s="53"/>
      <c r="AQ171" s="53"/>
      <c r="AR171" s="53"/>
      <c r="AS171" s="53"/>
      <c r="AT171" s="53"/>
    </row>
    <row r="172" spans="2:46" ht="17.25" customHeight="1" x14ac:dyDescent="0.2">
      <c r="AH172" s="53"/>
      <c r="AI172" s="53"/>
      <c r="AJ172" s="53"/>
      <c r="AK172" s="53"/>
      <c r="AL172" s="53"/>
      <c r="AM172" s="53"/>
      <c r="AN172" s="53"/>
      <c r="AO172" s="53"/>
      <c r="AP172" s="53"/>
      <c r="AQ172" s="53"/>
      <c r="AR172" s="53"/>
      <c r="AS172" s="53"/>
      <c r="AT172" s="53"/>
    </row>
    <row r="173" spans="2:46" ht="17.25" customHeight="1" x14ac:dyDescent="0.2">
      <c r="AH173" s="53"/>
      <c r="AI173" s="53"/>
      <c r="AJ173" s="53"/>
      <c r="AK173" s="53"/>
      <c r="AL173" s="53"/>
      <c r="AM173" s="53"/>
      <c r="AN173" s="53"/>
      <c r="AO173" s="53"/>
      <c r="AP173" s="53"/>
      <c r="AQ173" s="53"/>
      <c r="AR173" s="53"/>
      <c r="AS173" s="53"/>
      <c r="AT173" s="53"/>
    </row>
    <row r="174" spans="2:46" ht="17.25" customHeight="1" x14ac:dyDescent="0.2">
      <c r="AH174" s="53"/>
      <c r="AI174" s="53"/>
      <c r="AJ174" s="53"/>
      <c r="AK174" s="53"/>
      <c r="AL174" s="53"/>
      <c r="AM174" s="53"/>
      <c r="AN174" s="53"/>
      <c r="AO174" s="53"/>
      <c r="AP174" s="53"/>
      <c r="AQ174" s="53"/>
      <c r="AR174" s="53"/>
      <c r="AS174" s="53"/>
      <c r="AT174" s="53"/>
    </row>
    <row r="175" spans="2:46" ht="17.25" customHeight="1" x14ac:dyDescent="0.2">
      <c r="AH175" s="53"/>
      <c r="AI175" s="53"/>
      <c r="AJ175" s="53"/>
      <c r="AK175" s="53"/>
      <c r="AL175" s="53"/>
      <c r="AM175" s="53"/>
      <c r="AN175" s="53"/>
      <c r="AO175" s="53"/>
      <c r="AP175" s="53"/>
      <c r="AQ175" s="53"/>
      <c r="AR175" s="53"/>
      <c r="AS175" s="53"/>
      <c r="AT175" s="53"/>
    </row>
    <row r="176" spans="2:46" ht="17.25" customHeight="1" x14ac:dyDescent="0.2">
      <c r="AH176" s="53"/>
      <c r="AI176" s="53"/>
      <c r="AJ176" s="53"/>
      <c r="AK176" s="53"/>
      <c r="AL176" s="53"/>
      <c r="AM176" s="53"/>
      <c r="AN176" s="53"/>
      <c r="AO176" s="53"/>
      <c r="AP176" s="53"/>
      <c r="AQ176" s="53"/>
      <c r="AR176" s="53"/>
      <c r="AS176" s="53"/>
      <c r="AT176" s="53"/>
    </row>
  </sheetData>
  <sheetProtection algorithmName="SHA-512" hashValue="yys+NH2hHDj0ietDo+hF61b7cRgsTMI+aeUObyeOoTO1Dr4jwvEwISAAIq6o3aHQjWP2hwX3FBw4OXV5l06sPQ==" saltValue="AWklZthkbwXqTYgCH1/Ifg==" spinCount="100000" sheet="1" formatRows="0"/>
  <dataConsolidate/>
  <mergeCells count="208">
    <mergeCell ref="B131:I133"/>
    <mergeCell ref="B135:F135"/>
    <mergeCell ref="B125:I125"/>
    <mergeCell ref="B126:I126"/>
    <mergeCell ref="B127:I127"/>
    <mergeCell ref="B105:I105"/>
    <mergeCell ref="B124:I124"/>
    <mergeCell ref="P124:S124"/>
    <mergeCell ref="B111:I111"/>
    <mergeCell ref="B121:I121"/>
    <mergeCell ref="X55:Y55"/>
    <mergeCell ref="X56:Y56"/>
    <mergeCell ref="B93:J93"/>
    <mergeCell ref="K99:K100"/>
    <mergeCell ref="E91:I91"/>
    <mergeCell ref="B89:J89"/>
    <mergeCell ref="B98:J99"/>
    <mergeCell ref="B95:J95"/>
    <mergeCell ref="B97:J97"/>
    <mergeCell ref="B55:D55"/>
    <mergeCell ref="B56:D56"/>
    <mergeCell ref="B57:D57"/>
    <mergeCell ref="B58:D58"/>
    <mergeCell ref="B59:D59"/>
    <mergeCell ref="B60:D60"/>
    <mergeCell ref="B61:D61"/>
    <mergeCell ref="B62:D62"/>
    <mergeCell ref="B63:D63"/>
    <mergeCell ref="X85:Y85"/>
    <mergeCell ref="X46:Y46"/>
    <mergeCell ref="X47:Y47"/>
    <mergeCell ref="V46:W46"/>
    <mergeCell ref="B43:K43"/>
    <mergeCell ref="X49:Y49"/>
    <mergeCell ref="B46:D46"/>
    <mergeCell ref="B47:D47"/>
    <mergeCell ref="B49:D49"/>
    <mergeCell ref="E47:L47"/>
    <mergeCell ref="E46:L46"/>
    <mergeCell ref="E49:L49"/>
    <mergeCell ref="B44:E44"/>
    <mergeCell ref="P49:W49"/>
    <mergeCell ref="P46:S46"/>
    <mergeCell ref="T46:U46"/>
    <mergeCell ref="P47:S47"/>
    <mergeCell ref="T47:U47"/>
    <mergeCell ref="B53:D53"/>
    <mergeCell ref="E53:L53"/>
    <mergeCell ref="B54:D54"/>
    <mergeCell ref="P54:W54"/>
    <mergeCell ref="T44:U44"/>
    <mergeCell ref="V44:W44"/>
    <mergeCell ref="X62:Y62"/>
    <mergeCell ref="T166:W166"/>
    <mergeCell ref="P163:W164"/>
    <mergeCell ref="P160:W160"/>
    <mergeCell ref="P159:W159"/>
    <mergeCell ref="P162:W162"/>
    <mergeCell ref="P158:W158"/>
    <mergeCell ref="P110:S110"/>
    <mergeCell ref="P156:W157"/>
    <mergeCell ref="P116:S116"/>
    <mergeCell ref="P149:W149"/>
    <mergeCell ref="P152:W152"/>
    <mergeCell ref="P45:Q45"/>
    <mergeCell ref="B158:I158"/>
    <mergeCell ref="B116:I116"/>
    <mergeCell ref="B106:I106"/>
    <mergeCell ref="B107:I107"/>
    <mergeCell ref="B118:I118"/>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P9:U9"/>
    <mergeCell ref="P12:S12"/>
    <mergeCell ref="B9:G9"/>
    <mergeCell ref="H9:I9"/>
    <mergeCell ref="V9:W9"/>
    <mergeCell ref="B10:D10"/>
    <mergeCell ref="E10:G10"/>
    <mergeCell ref="B12:D12"/>
    <mergeCell ref="P14:S14"/>
    <mergeCell ref="P11:S11"/>
    <mergeCell ref="T12:U12"/>
    <mergeCell ref="V12:W12"/>
    <mergeCell ref="P13:S13"/>
    <mergeCell ref="B13:D13"/>
    <mergeCell ref="T11:W11"/>
    <mergeCell ref="V13:W13"/>
    <mergeCell ref="H13:I13"/>
    <mergeCell ref="E13:G13"/>
    <mergeCell ref="J9:O9"/>
    <mergeCell ref="J10:O10"/>
    <mergeCell ref="V47:W47"/>
    <mergeCell ref="H10:I10"/>
    <mergeCell ref="B14:D14"/>
    <mergeCell ref="P10:S10"/>
    <mergeCell ref="T10:W10"/>
    <mergeCell ref="T14:W14"/>
    <mergeCell ref="B30:C30"/>
    <mergeCell ref="G36:H36"/>
    <mergeCell ref="B15:D15"/>
    <mergeCell ref="B28:I28"/>
    <mergeCell ref="B36:C36"/>
    <mergeCell ref="B31:C31"/>
    <mergeCell ref="E17:I17"/>
    <mergeCell ref="S17:W17"/>
    <mergeCell ref="P17:R17"/>
    <mergeCell ref="T13:U13"/>
    <mergeCell ref="G30:I30"/>
    <mergeCell ref="E11:G11"/>
    <mergeCell ref="H11:I11"/>
    <mergeCell ref="E12:G12"/>
    <mergeCell ref="H12:I12"/>
    <mergeCell ref="B11:D11"/>
    <mergeCell ref="E14:I14"/>
    <mergeCell ref="E15:I15"/>
    <mergeCell ref="B33:C33"/>
    <mergeCell ref="P16:R16"/>
    <mergeCell ref="D31:E31"/>
    <mergeCell ref="B37:C37"/>
    <mergeCell ref="D37:E37"/>
    <mergeCell ref="B20:I25"/>
    <mergeCell ref="D36:E36"/>
    <mergeCell ref="G37:H37"/>
    <mergeCell ref="D33:E33"/>
    <mergeCell ref="B34:C34"/>
    <mergeCell ref="P28:W28"/>
    <mergeCell ref="E16:I16"/>
    <mergeCell ref="S16:W16"/>
    <mergeCell ref="D30:E30"/>
    <mergeCell ref="P15:S15"/>
    <mergeCell ref="T15:W15"/>
    <mergeCell ref="P27:W27"/>
    <mergeCell ref="P20:W24"/>
    <mergeCell ref="D34:E34"/>
    <mergeCell ref="G31:I31"/>
    <mergeCell ref="B16:D16"/>
    <mergeCell ref="B17:D17"/>
    <mergeCell ref="B39:K39"/>
    <mergeCell ref="B40:K40"/>
    <mergeCell ref="B42:K42"/>
    <mergeCell ref="L99:N100"/>
    <mergeCell ref="Z47:AQ47"/>
    <mergeCell ref="X57:Y57"/>
    <mergeCell ref="X63:Y63"/>
    <mergeCell ref="X61:Y61"/>
    <mergeCell ref="X53:Y53"/>
    <mergeCell ref="X54:Y54"/>
    <mergeCell ref="X59:Y59"/>
    <mergeCell ref="X58:Y58"/>
    <mergeCell ref="X60:Y60"/>
    <mergeCell ref="E63:L63"/>
    <mergeCell ref="P53:W53"/>
    <mergeCell ref="P55:W55"/>
    <mergeCell ref="P56:W56"/>
    <mergeCell ref="P57:W57"/>
    <mergeCell ref="P58:W58"/>
    <mergeCell ref="P59:W59"/>
    <mergeCell ref="P60:W60"/>
    <mergeCell ref="P61:W61"/>
    <mergeCell ref="P62:W62"/>
    <mergeCell ref="P63:W63"/>
    <mergeCell ref="B113:I113"/>
    <mergeCell ref="B112:I112"/>
    <mergeCell ref="B110:I110"/>
    <mergeCell ref="B136:I136"/>
    <mergeCell ref="B137:I146"/>
    <mergeCell ref="B120:I120"/>
    <mergeCell ref="B117:I117"/>
    <mergeCell ref="B88:J88"/>
    <mergeCell ref="X65:Y65"/>
    <mergeCell ref="B94:D94"/>
    <mergeCell ref="B92:D92"/>
    <mergeCell ref="X106:AB155"/>
    <mergeCell ref="B151:I151"/>
    <mergeCell ref="P150:W150"/>
    <mergeCell ref="P151:W151"/>
    <mergeCell ref="B102:I102"/>
    <mergeCell ref="P104:S104"/>
    <mergeCell ref="B104:I104"/>
    <mergeCell ref="B101:F101"/>
    <mergeCell ref="B152:I152"/>
    <mergeCell ref="B119:I119"/>
    <mergeCell ref="B150:I150"/>
    <mergeCell ref="B149:I149"/>
    <mergeCell ref="B130:I130"/>
    <mergeCell ref="E54:L54"/>
    <mergeCell ref="E55:L55"/>
    <mergeCell ref="E56:L56"/>
    <mergeCell ref="E57:L57"/>
    <mergeCell ref="E58:L58"/>
    <mergeCell ref="E59:L59"/>
    <mergeCell ref="E60:L60"/>
    <mergeCell ref="E61:L61"/>
    <mergeCell ref="E62:L62"/>
  </mergeCells>
  <phoneticPr fontId="0" type="noConversion"/>
  <conditionalFormatting sqref="E47 E49">
    <cfRule type="expression" dxfId="12" priority="164">
      <formula>$C47="Tjänst"</formula>
    </cfRule>
  </conditionalFormatting>
  <conditionalFormatting sqref="E54:E63">
    <cfRule type="expression" dxfId="11" priority="3">
      <formula>$C54="Tjänst"</formula>
    </cfRule>
  </conditionalFormatting>
  <conditionalFormatting sqref="P47:W47 P49 X49">
    <cfRule type="expression" dxfId="10" priority="5">
      <formula>$E47&lt;&gt;""</formula>
    </cfRule>
  </conditionalFormatting>
  <conditionalFormatting sqref="P160:W160 P163:W164">
    <cfRule type="expression" dxfId="9" priority="589" stopIfTrue="1">
      <formula>#REF!="Ja"</formula>
    </cfRule>
  </conditionalFormatting>
  <conditionalFormatting sqref="P54:Y63">
    <cfRule type="expression" dxfId="8" priority="1">
      <formula>$E54&lt;&gt;""</formula>
    </cfRule>
  </conditionalFormatting>
  <conditionalFormatting sqref="S17:W17">
    <cfRule type="expression" dxfId="7" priority="587" stopIfTrue="1">
      <formula>$P$17="Nej"</formula>
    </cfRule>
  </conditionalFormatting>
  <conditionalFormatting sqref="T104 T110 T116">
    <cfRule type="expression" dxfId="6" priority="496" stopIfTrue="1">
      <formula>AG104</formula>
    </cfRule>
  </conditionalFormatting>
  <conditionalFormatting sqref="T104">
    <cfRule type="cellIs" dxfId="5" priority="495" stopIfTrue="1" operator="equal">
      <formula>"Nej"</formula>
    </cfRule>
  </conditionalFormatting>
  <conditionalFormatting sqref="T110">
    <cfRule type="cellIs" dxfId="4" priority="493" stopIfTrue="1" operator="equal">
      <formula>"Nej"</formula>
    </cfRule>
  </conditionalFormatting>
  <conditionalFormatting sqref="T116">
    <cfRule type="cellIs" dxfId="3" priority="490" stopIfTrue="1" operator="equal">
      <formula>"Nej"</formula>
    </cfRule>
  </conditionalFormatting>
  <conditionalFormatting sqref="T124">
    <cfRule type="cellIs" dxfId="2" priority="184" stopIfTrue="1" operator="equal">
      <formula>"Nej"</formula>
    </cfRule>
    <cfRule type="expression" dxfId="1" priority="185" stopIfTrue="1">
      <formula>AG124</formula>
    </cfRule>
  </conditionalFormatting>
  <dataValidations xWindow="179" yWindow="422" count="10">
    <dataValidation type="list" allowBlank="1" showInputMessage="1" showErrorMessage="1" sqref="T104 P17:P18 Q155 T110 T116 T124" xr:uid="{895A3790-71EE-4E12-A41C-4C5B3AB78758}">
      <formula1>"Ja,Nej"</formula1>
    </dataValidation>
    <dataValidation allowBlank="1" showErrorMessage="1" sqref="B41:I41" xr:uid="{34E6854F-F095-4BEF-AFA1-6C30110A5289}"/>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D98F2A3-031D-44B8-93E6-D484E213986D}">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2E254399-A1F5-476E-B76C-0A70B0EADF2B}">
      <formula1>40817</formula1>
      <formula2>42308</formula2>
    </dataValidation>
    <dataValidation type="list" allowBlank="1" showInputMessage="1" showErrorMessage="1" sqref="B40 B43:K43" xr:uid="{BE8A53A5-B643-4AD2-B60B-7072D487AD11}">
      <formula1>TblDelområde</formula1>
    </dataValidation>
    <dataValidation type="list" allowBlank="1" showInputMessage="1" showErrorMessage="1" sqref="B89:J89" xr:uid="{A96847A7-52FC-4FA5-AC1A-420F7334FF32}">
      <formula1>TblGrundTilldeln</formula1>
    </dataValidation>
    <dataValidation type="list" allowBlank="1" showInputMessage="1" showErrorMessage="1" sqref="B95:J95" xr:uid="{6A4DE3BB-22D7-4409-9D8D-3B22447E1F6D}">
      <formula1>TblUtVrd</formula1>
    </dataValidation>
    <dataValidation type="list" allowBlank="1" showInputMessage="1" showErrorMessage="1" sqref="M54:M63 M47:M49" xr:uid="{C7045578-6E69-484D-95E9-CAEE98AF59DE}">
      <formula1>ValBilaga</formula1>
    </dataValidation>
    <dataValidation type="list" allowBlank="1" showInputMessage="1" showErrorMessage="1" sqref="P9:U9" xr:uid="{885E4489-2708-43F9-94BA-C33D1FD050A3}">
      <formula1>ResLevDelområde</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E31 B34:E34 B37:E37" xr:uid="{60441EE0-DD02-447C-8008-C7367C1FC80A}">
      <formula1>40909</formula1>
      <formula2>73051</formula2>
    </dataValidation>
  </dataValidations>
  <pageMargins left="0.31496062992125984" right="0.31496062992125984" top="0.39370078740157483" bottom="0.39370078740157483" header="0.51181102362204722" footer="0.19685039370078741"/>
  <pageSetup paperSize="8" scale="72" fitToHeight="0" pageOrder="overThenDown" orientation="landscape" r:id="rId1"/>
  <headerFooter alignWithMargins="0">
    <oddFooter>&amp;R&amp;P (&amp;N)</oddFooter>
  </headerFooter>
  <colBreaks count="1" manualBreakCount="1">
    <brk id="1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autoPageBreaks="0" fitToPage="1"/>
  </sheetPr>
  <dimension ref="A1:M44"/>
  <sheetViews>
    <sheetView showGridLines="0" showRuler="0" zoomScaleNormal="100" zoomScalePageLayoutView="90" workbookViewId="0"/>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26" t="str">
        <f>"Avrop nr: "&amp;'1 Specifikation'!B15</f>
        <v xml:space="preserve">Avrop nr: </v>
      </c>
      <c r="F1" s="27"/>
    </row>
    <row r="2" spans="2:13" ht="17.25" customHeight="1" x14ac:dyDescent="0.2"/>
    <row r="3" spans="2:13" ht="17.25" customHeight="1" x14ac:dyDescent="0.25">
      <c r="B3" s="47"/>
    </row>
    <row r="5" spans="2:13" ht="25.5" customHeight="1" x14ac:dyDescent="0.25">
      <c r="B5" s="28" t="s">
        <v>45</v>
      </c>
      <c r="C5" s="28"/>
      <c r="D5" s="28"/>
      <c r="J5" s="22"/>
      <c r="K5" s="22"/>
      <c r="L5" s="22"/>
      <c r="M5" s="22"/>
    </row>
    <row r="6" spans="2:13" ht="48.75" customHeight="1" x14ac:dyDescent="0.25">
      <c r="B6" s="370" t="str">
        <f>"Detta kontrakt reglerar avrop från ramavtalsområde "&amp;'1 Specifikation'!J5&amp;", "&amp;'1 Specifikation'!J8</f>
        <v>Detta kontrakt reglerar avrop från ramavtalsområde Cirkulära möbelflöden, 23.3-5967-2020</v>
      </c>
      <c r="C6" s="371"/>
      <c r="D6" s="371"/>
      <c r="F6" s="27"/>
      <c r="J6" s="22"/>
      <c r="K6" s="22"/>
      <c r="L6" s="22"/>
      <c r="M6" s="22"/>
    </row>
    <row r="7" spans="2:13" ht="25.5" customHeight="1" x14ac:dyDescent="0.25">
      <c r="B7" s="20" t="s">
        <v>44</v>
      </c>
      <c r="C7" s="20"/>
      <c r="D7" s="20"/>
      <c r="J7" s="22"/>
      <c r="K7" s="22"/>
      <c r="L7" s="22"/>
      <c r="M7" s="22"/>
    </row>
    <row r="8" spans="2:13" ht="45.75" customHeight="1" x14ac:dyDescent="0.25">
      <c r="B8" s="369" t="s">
        <v>43</v>
      </c>
      <c r="C8" s="369"/>
      <c r="D8" s="369"/>
      <c r="G8" s="26"/>
      <c r="J8" s="22"/>
      <c r="K8" s="22"/>
      <c r="L8" s="22"/>
      <c r="M8" s="22"/>
    </row>
    <row r="9" spans="2:13" ht="18" x14ac:dyDescent="0.25">
      <c r="B9" s="39" t="s">
        <v>595</v>
      </c>
      <c r="C9" s="10"/>
      <c r="D9" s="10"/>
      <c r="G9" s="26"/>
      <c r="J9" s="22"/>
      <c r="K9" s="22"/>
      <c r="L9" s="22"/>
      <c r="M9" s="22"/>
    </row>
    <row r="10" spans="2:13" ht="18" customHeight="1" x14ac:dyDescent="0.25">
      <c r="B10" s="29" t="s">
        <v>596</v>
      </c>
      <c r="C10" s="33"/>
      <c r="D10" s="33"/>
      <c r="J10" s="22"/>
      <c r="K10" s="22"/>
      <c r="L10" s="22"/>
      <c r="M10" s="22"/>
    </row>
    <row r="11" spans="2:13" ht="18" x14ac:dyDescent="0.25">
      <c r="B11" s="39" t="s">
        <v>597</v>
      </c>
      <c r="C11" s="10"/>
      <c r="D11" s="10"/>
      <c r="J11" s="22"/>
      <c r="K11" s="22"/>
      <c r="L11" s="22"/>
      <c r="M11" s="22"/>
    </row>
    <row r="12" spans="2:13" ht="18" x14ac:dyDescent="0.25">
      <c r="B12" s="29" t="s">
        <v>598</v>
      </c>
      <c r="C12" s="33"/>
      <c r="D12" s="33"/>
      <c r="G12" s="25"/>
      <c r="J12" s="22"/>
      <c r="K12" s="22"/>
      <c r="L12" s="22"/>
      <c r="M12" s="22"/>
    </row>
    <row r="13" spans="2:13" ht="18" x14ac:dyDescent="0.25">
      <c r="B13" s="39" t="s">
        <v>599</v>
      </c>
      <c r="C13" s="10"/>
      <c r="D13" s="10"/>
      <c r="G13" s="25"/>
      <c r="J13" s="22"/>
      <c r="K13" s="22"/>
      <c r="L13" s="22"/>
      <c r="M13" s="22"/>
    </row>
    <row r="14" spans="2:13" ht="18" x14ac:dyDescent="0.25">
      <c r="B14" s="39" t="s">
        <v>600</v>
      </c>
      <c r="C14" s="10"/>
      <c r="D14" s="10"/>
      <c r="G14" s="25"/>
      <c r="J14" s="22"/>
      <c r="K14" s="22"/>
      <c r="L14" s="22"/>
      <c r="M14" s="22"/>
    </row>
    <row r="15" spans="2:13" ht="18" x14ac:dyDescent="0.25">
      <c r="B15" s="39" t="s">
        <v>601</v>
      </c>
      <c r="C15" s="10"/>
      <c r="D15" s="10"/>
      <c r="G15" s="25"/>
      <c r="J15" s="22"/>
      <c r="K15" s="22"/>
      <c r="L15" s="22"/>
      <c r="M15" s="22"/>
    </row>
    <row r="16" spans="2:13" ht="18" x14ac:dyDescent="0.25">
      <c r="B16" s="39" t="s">
        <v>602</v>
      </c>
      <c r="C16" s="10"/>
      <c r="D16" s="10"/>
      <c r="G16" s="25"/>
      <c r="J16" s="22"/>
      <c r="K16" s="22"/>
      <c r="L16" s="22"/>
      <c r="M16" s="22"/>
    </row>
    <row r="17" spans="1:13" ht="18" x14ac:dyDescent="0.25">
      <c r="B17" s="39" t="s">
        <v>603</v>
      </c>
      <c r="C17" s="10"/>
      <c r="D17" s="10"/>
      <c r="G17" s="25"/>
      <c r="J17" s="22"/>
      <c r="K17" s="22"/>
      <c r="L17" s="22"/>
      <c r="M17" s="22"/>
    </row>
    <row r="18" spans="1:13" ht="18" x14ac:dyDescent="0.25">
      <c r="B18" s="39" t="s">
        <v>604</v>
      </c>
      <c r="C18" s="10"/>
      <c r="D18" s="10"/>
      <c r="G18" s="25"/>
      <c r="J18" s="22"/>
      <c r="K18" s="22"/>
      <c r="L18" s="22"/>
      <c r="M18" s="22"/>
    </row>
    <row r="19" spans="1:13" ht="18" x14ac:dyDescent="0.25">
      <c r="B19" s="39" t="s">
        <v>605</v>
      </c>
      <c r="C19" s="10"/>
      <c r="D19" s="10"/>
      <c r="G19" s="25"/>
      <c r="J19" s="22"/>
      <c r="K19" s="22"/>
      <c r="L19" s="22"/>
      <c r="M19" s="22"/>
    </row>
    <row r="20" spans="1:13" ht="18" x14ac:dyDescent="0.25">
      <c r="B20" s="10"/>
      <c r="C20" s="10"/>
      <c r="D20" s="10"/>
      <c r="G20" s="25"/>
      <c r="J20" s="22"/>
      <c r="K20" s="22"/>
      <c r="L20" s="22"/>
      <c r="M20" s="22"/>
    </row>
    <row r="21" spans="1:13" ht="18" customHeight="1" x14ac:dyDescent="0.25">
      <c r="B21" s="369"/>
      <c r="C21" s="369"/>
      <c r="D21" s="369"/>
      <c r="J21" s="22"/>
      <c r="K21" s="22"/>
      <c r="L21" s="22"/>
      <c r="M21" s="22"/>
    </row>
    <row r="22" spans="1:13" ht="41.25" customHeight="1" x14ac:dyDescent="0.25">
      <c r="B22" s="369" t="s">
        <v>42</v>
      </c>
      <c r="C22" s="369"/>
      <c r="D22" s="369"/>
      <c r="J22" s="22"/>
      <c r="K22" s="22"/>
      <c r="L22" s="22"/>
      <c r="M22" s="22"/>
    </row>
    <row r="23" spans="1:13" ht="10.5" customHeight="1" x14ac:dyDescent="0.3">
      <c r="B23" s="24"/>
      <c r="C23" s="23"/>
      <c r="D23" s="23"/>
      <c r="J23" s="22"/>
      <c r="K23" s="22"/>
      <c r="L23" s="22"/>
      <c r="M23" s="22"/>
    </row>
    <row r="24" spans="1:13" s="21" customFormat="1" ht="24" customHeight="1" x14ac:dyDescent="0.2">
      <c r="B24" s="20" t="s">
        <v>35</v>
      </c>
      <c r="C24" s="20"/>
      <c r="D24" s="20"/>
    </row>
    <row r="25" spans="1:13" ht="67.5" customHeight="1" x14ac:dyDescent="0.2">
      <c r="B25" s="369" t="s">
        <v>114</v>
      </c>
      <c r="C25" s="369"/>
      <c r="D25" s="369"/>
    </row>
    <row r="26" spans="1:13" ht="26.25" customHeight="1" x14ac:dyDescent="0.2">
      <c r="B26" s="10"/>
      <c r="C26" s="10"/>
      <c r="D26" s="10"/>
    </row>
    <row r="27" spans="1:13" s="9" customFormat="1" ht="18" customHeight="1" x14ac:dyDescent="0.2">
      <c r="A27" s="1"/>
      <c r="B27" s="8" t="s">
        <v>41</v>
      </c>
      <c r="C27"/>
      <c r="D27" s="8" t="s">
        <v>40</v>
      </c>
      <c r="E27" s="20"/>
    </row>
    <row r="28" spans="1:13" s="9" customFormat="1" ht="23.25" customHeight="1" x14ac:dyDescent="0.2">
      <c r="A28" s="1"/>
      <c r="B28" s="75">
        <f>'1 Specifikation'!B9</f>
        <v>0</v>
      </c>
      <c r="C28"/>
      <c r="D28" s="77">
        <f>'1 Specifikation'!P9</f>
        <v>0</v>
      </c>
    </row>
    <row r="29" spans="1:13" s="9" customFormat="1" ht="12.75" customHeight="1" x14ac:dyDescent="0.2">
      <c r="A29" s="1"/>
      <c r="B29" s="19" t="s">
        <v>39</v>
      </c>
      <c r="C29"/>
      <c r="D29" s="19" t="s">
        <v>39</v>
      </c>
    </row>
    <row r="30" spans="1:13" s="9" customFormat="1" ht="18" customHeight="1" x14ac:dyDescent="0.2">
      <c r="A30" s="1"/>
      <c r="B30" s="76">
        <f>'1 Specifikation'!H9</f>
        <v>0</v>
      </c>
      <c r="C30"/>
      <c r="D30" s="78" t="str">
        <f>'1 Specifikation'!V9</f>
        <v/>
      </c>
    </row>
    <row r="31" spans="1:13" s="9" customFormat="1" ht="44.25" customHeight="1" x14ac:dyDescent="0.2">
      <c r="A31" s="1"/>
      <c r="B31" s="18"/>
      <c r="C31"/>
      <c r="D31"/>
    </row>
    <row r="32" spans="1:13" s="9" customFormat="1" x14ac:dyDescent="0.2">
      <c r="B32" s="15" t="s">
        <v>36</v>
      </c>
      <c r="D32" s="15" t="s">
        <v>36</v>
      </c>
    </row>
    <row r="33" spans="1:4" s="9" customFormat="1" ht="28.5" customHeight="1" x14ac:dyDescent="0.2">
      <c r="B33" s="17"/>
      <c r="D33" s="16"/>
    </row>
    <row r="34" spans="1:4" ht="16.5" customHeight="1" x14ac:dyDescent="0.2">
      <c r="A34" s="9"/>
      <c r="B34" s="9"/>
      <c r="C34" s="9"/>
      <c r="D34" s="9"/>
    </row>
    <row r="35" spans="1:4" ht="25.5" x14ac:dyDescent="0.2">
      <c r="A35" s="9"/>
      <c r="B35" s="44" t="s">
        <v>49</v>
      </c>
      <c r="C35" s="9"/>
      <c r="D35" s="44" t="s">
        <v>50</v>
      </c>
    </row>
    <row r="36" spans="1:4" x14ac:dyDescent="0.2">
      <c r="A36" s="9"/>
      <c r="B36" s="14"/>
      <c r="C36" s="9"/>
      <c r="D36" s="13"/>
    </row>
    <row r="37" spans="1:4" x14ac:dyDescent="0.2">
      <c r="A37" s="9"/>
      <c r="B37" s="12"/>
      <c r="C37" s="9"/>
      <c r="D37" s="11"/>
    </row>
    <row r="38" spans="1:4" x14ac:dyDescent="0.2">
      <c r="A38" s="10"/>
      <c r="B38" s="10"/>
      <c r="C38" s="10"/>
      <c r="D38" s="9"/>
    </row>
    <row r="39" spans="1:4" ht="15.75" customHeight="1" x14ac:dyDescent="0.2">
      <c r="B39" s="8" t="s">
        <v>38</v>
      </c>
      <c r="C39" s="8"/>
      <c r="D39" s="8"/>
    </row>
    <row r="40" spans="1:4" x14ac:dyDescent="0.2">
      <c r="B40" s="366"/>
      <c r="C40" s="367"/>
      <c r="D40" s="368"/>
    </row>
    <row r="41" spans="1:4" x14ac:dyDescent="0.2">
      <c r="B41" s="366"/>
      <c r="C41" s="367"/>
      <c r="D41" s="368"/>
    </row>
    <row r="42" spans="1:4" x14ac:dyDescent="0.2">
      <c r="B42" s="366"/>
      <c r="C42" s="367"/>
      <c r="D42" s="368"/>
    </row>
    <row r="43" spans="1:4" x14ac:dyDescent="0.2">
      <c r="B43" s="366"/>
      <c r="C43" s="367"/>
      <c r="D43" s="368"/>
    </row>
    <row r="44" spans="1:4" x14ac:dyDescent="0.2">
      <c r="B44" s="366"/>
      <c r="C44" s="367"/>
      <c r="D44" s="368"/>
    </row>
  </sheetData>
  <sheetProtection algorithmName="SHA-512" hashValue="7Myo2WkX9AEd8JoS0RlET2IDDJvV/Qei6Y3AwR9e4YOH5bHsSKBJZKfpNBcQrgEOxJRjh7FvjND4C71bvn7rHw==" saltValue="ry0tDJ7Skhe+ADsmn6HeUQ==" spinCount="100000" sheet="1" formatRows="0"/>
  <mergeCells count="10">
    <mergeCell ref="B44:D44"/>
    <mergeCell ref="B25:D25"/>
    <mergeCell ref="B40:D40"/>
    <mergeCell ref="B6:D6"/>
    <mergeCell ref="B41:D41"/>
    <mergeCell ref="B42:D42"/>
    <mergeCell ref="B43:D43"/>
    <mergeCell ref="B8:D8"/>
    <mergeCell ref="B21:D21"/>
    <mergeCell ref="B22:D22"/>
  </mergeCells>
  <pageMargins left="0.74803149606299213" right="0.74803149606299213" top="0.39370078740157483" bottom="0.98425196850393704" header="0.51181102362204722" footer="0.51181102362204722"/>
  <pageSetup paperSize="9" scale="89" fitToHeight="0" orientation="landscape" r:id="rId1"/>
  <headerFooter alignWithMargins="0">
    <oddFooter>&amp;R&amp;P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282"/>
  <sheetViews>
    <sheetView showGridLines="0" topLeftCell="I36" zoomScale="70" zoomScaleNormal="70" workbookViewId="0">
      <selection activeCell="N49" sqref="N49"/>
    </sheetView>
  </sheetViews>
  <sheetFormatPr defaultColWidth="9.140625" defaultRowHeight="12.75" outlineLevelRow="1" x14ac:dyDescent="0.2"/>
  <cols>
    <col min="1" max="2" width="6.7109375" style="1" customWidth="1"/>
    <col min="3" max="3" width="23.7109375" style="1" bestFit="1" customWidth="1"/>
    <col min="4" max="8" width="24.42578125" style="1" customWidth="1"/>
    <col min="9" max="11" width="24.5703125" style="1" customWidth="1"/>
    <col min="12" max="12" width="32.7109375" style="1" customWidth="1"/>
    <col min="13" max="19" width="24.5703125" style="1" customWidth="1"/>
    <col min="20" max="33" width="16.7109375" style="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2:41" x14ac:dyDescent="0.2">
      <c r="P1" s="49" t="s">
        <v>108</v>
      </c>
    </row>
    <row r="2" spans="2:41" x14ac:dyDescent="0.2">
      <c r="D2" s="82" t="str">
        <f>C6</f>
        <v>Arbetsplats och förvaring mer än 500 000 SEK vid varje avrop</v>
      </c>
      <c r="E2" s="82" t="str">
        <f>C7</f>
        <v>Möten och paus mer än 500 000 SEK vid varje avrop</v>
      </c>
      <c r="F2" s="82" t="str">
        <f>C8</f>
        <v>Textil och inredning för fönstermiljö mer än 300 000 SEK vid varje avrop</v>
      </c>
      <c r="G2" s="82" t="str">
        <f>C9</f>
        <v>Arkiv och magasin mer än 300 000 SEK vid varje avrop</v>
      </c>
      <c r="H2" s="82" t="str">
        <f>C10</f>
        <v>Förvaring i plåt mer än 300 000 SEK vid varje avrop</v>
      </c>
      <c r="I2" s="82" t="str">
        <f>C11</f>
        <v>Utemöbler mer än 100 000 SEK vid varje avrop</v>
      </c>
      <c r="J2" s="82" t="str">
        <f>C12</f>
        <v>Arbetsplatsarmaturer mer än 100 000 SEK vid varje avrop</v>
      </c>
      <c r="K2" s="82" t="str">
        <f>C13</f>
        <v>Inredningsarmaturer mer än 100 000 SEK vid varje avrop</v>
      </c>
      <c r="L2" s="82" t="str">
        <f>C14</f>
        <v>Skrivtavlor och AV-inredning mer än 100 000 SEK vid varje avrop</v>
      </c>
      <c r="M2" s="82" t="str">
        <f>C15</f>
        <v>Lager och verkstadsmiljö mer än 100 000 SEK vid varje avrop</v>
      </c>
      <c r="N2" s="82" t="str">
        <f>C16</f>
        <v>Textila mattor mer än 300 000 SEK vid varje avrop</v>
      </c>
      <c r="O2" s="82" t="str">
        <f>C17</f>
        <v>Arbetsstolar mer än 500 000 SEK vid varje avrop</v>
      </c>
      <c r="P2" s="83" t="str">
        <f>IF(USRDelområde="Välj delområde","",USRDelområde)</f>
        <v/>
      </c>
    </row>
    <row r="3" spans="2:41" x14ac:dyDescent="0.2">
      <c r="C3" s="49" t="s">
        <v>101</v>
      </c>
      <c r="D3" s="170" t="s">
        <v>505</v>
      </c>
      <c r="E3" s="105" t="s">
        <v>505</v>
      </c>
      <c r="F3" s="82" t="s">
        <v>505</v>
      </c>
      <c r="G3" s="82" t="s">
        <v>505</v>
      </c>
      <c r="H3" s="82" t="s">
        <v>505</v>
      </c>
      <c r="I3" s="101" t="s">
        <v>505</v>
      </c>
      <c r="J3" s="101" t="s">
        <v>505</v>
      </c>
      <c r="K3" s="101" t="s">
        <v>505</v>
      </c>
      <c r="L3" s="101" t="s">
        <v>505</v>
      </c>
      <c r="M3" s="101" t="s">
        <v>505</v>
      </c>
      <c r="N3" s="101" t="s">
        <v>505</v>
      </c>
      <c r="O3" s="101" t="s">
        <v>505</v>
      </c>
      <c r="P3" s="103" t="s">
        <v>520</v>
      </c>
    </row>
    <row r="4" spans="2:41" ht="13.5" thickBot="1" x14ac:dyDescent="0.25"/>
    <row r="5" spans="2:41" outlineLevel="1" x14ac:dyDescent="0.2">
      <c r="C5" s="117" t="s">
        <v>134</v>
      </c>
      <c r="D5" s="152" t="s">
        <v>486</v>
      </c>
      <c r="E5" s="152" t="s">
        <v>486</v>
      </c>
      <c r="F5" s="152" t="s">
        <v>487</v>
      </c>
      <c r="G5" s="152" t="s">
        <v>486</v>
      </c>
      <c r="H5" s="152" t="s">
        <v>488</v>
      </c>
      <c r="I5" s="152" t="s">
        <v>493</v>
      </c>
      <c r="J5" s="152" t="s">
        <v>486</v>
      </c>
      <c r="K5" s="152" t="s">
        <v>489</v>
      </c>
      <c r="L5" s="152" t="s">
        <v>486</v>
      </c>
      <c r="M5" s="152" t="s">
        <v>489</v>
      </c>
      <c r="N5" s="152" t="s">
        <v>489</v>
      </c>
      <c r="O5" s="152" t="s">
        <v>486</v>
      </c>
      <c r="P5" s="103" t="str">
        <f t="shared" ref="P5" si="0">IFERROR(IF(INDEX(D5:O5,MATCH(P$2,D$2:O$2,0))=0,"",INDEX(D5:O5,MATCH(P$2,D$2:O$2,0))),"")</f>
        <v/>
      </c>
      <c r="AF5"/>
      <c r="AG5"/>
      <c r="AH5"/>
      <c r="AI5"/>
      <c r="AJ5"/>
      <c r="AK5"/>
      <c r="AL5"/>
      <c r="AM5"/>
      <c r="AN5"/>
      <c r="AO5"/>
    </row>
    <row r="6" spans="2:41" x14ac:dyDescent="0.2">
      <c r="B6" s="1" t="s">
        <v>549</v>
      </c>
      <c r="C6" s="118" t="s">
        <v>557</v>
      </c>
      <c r="D6" s="152" t="s">
        <v>485</v>
      </c>
      <c r="E6" s="152" t="s">
        <v>485</v>
      </c>
      <c r="F6" s="152" t="s">
        <v>485</v>
      </c>
      <c r="G6" s="152" t="s">
        <v>485</v>
      </c>
      <c r="H6" s="152" t="s">
        <v>485</v>
      </c>
      <c r="I6" s="152" t="s">
        <v>489</v>
      </c>
      <c r="J6" s="152" t="s">
        <v>485</v>
      </c>
      <c r="K6" s="152" t="s">
        <v>485</v>
      </c>
      <c r="L6" s="152" t="s">
        <v>485</v>
      </c>
      <c r="M6" s="152" t="s">
        <v>485</v>
      </c>
      <c r="N6" s="152" t="s">
        <v>485</v>
      </c>
      <c r="O6" s="152" t="s">
        <v>485</v>
      </c>
      <c r="P6" s="103" t="str">
        <f t="shared" ref="P6:P18" si="1">IFERROR(IF(INDEX(D6:O6,MATCH(P$2,D$2:O$2,0))=0,"",INDEX(D6:O6,MATCH(P$2,D$2:O$2,0))),"")</f>
        <v/>
      </c>
    </row>
    <row r="7" spans="2:41" x14ac:dyDescent="0.2">
      <c r="B7" s="1" t="s">
        <v>538</v>
      </c>
      <c r="C7" s="118" t="s">
        <v>558</v>
      </c>
      <c r="D7" s="152" t="s">
        <v>487</v>
      </c>
      <c r="E7" s="152" t="s">
        <v>487</v>
      </c>
      <c r="F7" s="152" t="s">
        <v>488</v>
      </c>
      <c r="G7" s="152" t="s">
        <v>488</v>
      </c>
      <c r="H7" s="152" t="s">
        <v>489</v>
      </c>
      <c r="I7" s="48" t="s">
        <v>500</v>
      </c>
      <c r="J7" s="152" t="s">
        <v>489</v>
      </c>
      <c r="K7" s="152" t="s">
        <v>493</v>
      </c>
      <c r="L7" s="152" t="s">
        <v>489</v>
      </c>
      <c r="M7" s="152" t="s">
        <v>490</v>
      </c>
      <c r="N7" s="100" t="s">
        <v>496</v>
      </c>
      <c r="O7" s="152" t="s">
        <v>489</v>
      </c>
      <c r="P7" s="103" t="str">
        <f t="shared" si="1"/>
        <v/>
      </c>
    </row>
    <row r="8" spans="2:41" x14ac:dyDescent="0.2">
      <c r="B8" s="1" t="s">
        <v>548</v>
      </c>
      <c r="C8" s="118" t="s">
        <v>559</v>
      </c>
      <c r="D8" s="152" t="s">
        <v>488</v>
      </c>
      <c r="E8" s="152" t="s">
        <v>488</v>
      </c>
      <c r="F8" s="152" t="s">
        <v>489</v>
      </c>
      <c r="G8" s="152" t="s">
        <v>489</v>
      </c>
      <c r="H8" s="152" t="s">
        <v>490</v>
      </c>
      <c r="I8" s="48" t="s">
        <v>501</v>
      </c>
      <c r="J8" s="152" t="s">
        <v>490</v>
      </c>
      <c r="K8" s="152" t="s">
        <v>517</v>
      </c>
      <c r="L8" s="152" t="s">
        <v>490</v>
      </c>
      <c r="M8" s="152" t="s">
        <v>493</v>
      </c>
      <c r="N8" s="100" t="s">
        <v>497</v>
      </c>
      <c r="O8" s="152" t="s">
        <v>493</v>
      </c>
      <c r="P8" s="103" t="str">
        <f t="shared" si="1"/>
        <v/>
      </c>
    </row>
    <row r="9" spans="2:41" ht="12.75" customHeight="1" x14ac:dyDescent="0.2">
      <c r="B9" s="1" t="s">
        <v>542</v>
      </c>
      <c r="C9" s="118" t="s">
        <v>560</v>
      </c>
      <c r="D9" s="152" t="s">
        <v>489</v>
      </c>
      <c r="E9" s="152" t="s">
        <v>489</v>
      </c>
      <c r="F9" s="48" t="s">
        <v>492</v>
      </c>
      <c r="G9" s="152" t="s">
        <v>490</v>
      </c>
      <c r="H9" s="152" t="s">
        <v>493</v>
      </c>
      <c r="I9" s="152" t="s">
        <v>517</v>
      </c>
      <c r="J9" s="152" t="s">
        <v>493</v>
      </c>
      <c r="K9" s="152"/>
      <c r="L9" s="152" t="s">
        <v>493</v>
      </c>
      <c r="M9" s="48" t="s">
        <v>500</v>
      </c>
      <c r="N9" s="152" t="s">
        <v>493</v>
      </c>
      <c r="O9" s="48" t="s">
        <v>501</v>
      </c>
      <c r="P9" s="103" t="str">
        <f t="shared" si="1"/>
        <v/>
      </c>
    </row>
    <row r="10" spans="2:41" ht="12.75" customHeight="1" x14ac:dyDescent="0.2">
      <c r="B10" s="1" t="s">
        <v>540</v>
      </c>
      <c r="C10" s="118" t="s">
        <v>561</v>
      </c>
      <c r="D10" s="152" t="s">
        <v>490</v>
      </c>
      <c r="E10" s="152" t="s">
        <v>490</v>
      </c>
      <c r="F10" s="152" t="s">
        <v>493</v>
      </c>
      <c r="G10" s="152" t="s">
        <v>493</v>
      </c>
      <c r="H10" s="48" t="s">
        <v>501</v>
      </c>
      <c r="I10" s="152"/>
      <c r="J10" s="48" t="s">
        <v>501</v>
      </c>
      <c r="K10" s="152"/>
      <c r="L10" s="48" t="s">
        <v>500</v>
      </c>
      <c r="M10" s="48" t="s">
        <v>501</v>
      </c>
      <c r="N10" s="48" t="s">
        <v>501</v>
      </c>
      <c r="O10" s="152" t="s">
        <v>517</v>
      </c>
      <c r="P10" s="103" t="str">
        <f t="shared" si="1"/>
        <v/>
      </c>
    </row>
    <row r="11" spans="2:41" ht="12.75" customHeight="1" x14ac:dyDescent="0.2">
      <c r="B11" s="1" t="s">
        <v>541</v>
      </c>
      <c r="C11" s="118" t="s">
        <v>562</v>
      </c>
      <c r="D11" s="152" t="s">
        <v>491</v>
      </c>
      <c r="E11" s="152" t="s">
        <v>493</v>
      </c>
      <c r="F11" s="48" t="s">
        <v>494</v>
      </c>
      <c r="G11" s="48" t="s">
        <v>498</v>
      </c>
      <c r="H11" s="152" t="s">
        <v>517</v>
      </c>
      <c r="I11" s="152"/>
      <c r="J11" s="152" t="s">
        <v>517</v>
      </c>
      <c r="K11" s="100"/>
      <c r="L11" s="48" t="s">
        <v>501</v>
      </c>
      <c r="M11" s="152" t="s">
        <v>517</v>
      </c>
      <c r="N11" s="152" t="s">
        <v>517</v>
      </c>
      <c r="O11" s="100" t="s">
        <v>518</v>
      </c>
      <c r="P11" s="103" t="str">
        <f t="shared" si="1"/>
        <v/>
      </c>
    </row>
    <row r="12" spans="2:41" x14ac:dyDescent="0.2">
      <c r="B12" s="1" t="s">
        <v>544</v>
      </c>
      <c r="C12" s="118" t="s">
        <v>563</v>
      </c>
      <c r="D12" s="152" t="s">
        <v>493</v>
      </c>
      <c r="E12" s="48" t="s">
        <v>500</v>
      </c>
      <c r="F12" s="48" t="s">
        <v>495</v>
      </c>
      <c r="G12" s="48" t="s">
        <v>499</v>
      </c>
      <c r="H12" s="152"/>
      <c r="I12" s="100"/>
      <c r="J12" s="100" t="s">
        <v>519</v>
      </c>
      <c r="K12" s="100"/>
      <c r="L12" s="152" t="s">
        <v>517</v>
      </c>
      <c r="M12" s="152"/>
      <c r="N12" s="152"/>
      <c r="O12" s="152"/>
      <c r="P12" s="103" t="str">
        <f t="shared" si="1"/>
        <v/>
      </c>
    </row>
    <row r="13" spans="2:41" x14ac:dyDescent="0.2">
      <c r="B13" s="1" t="s">
        <v>545</v>
      </c>
      <c r="C13" s="118" t="s">
        <v>564</v>
      </c>
      <c r="D13" s="48" t="s">
        <v>500</v>
      </c>
      <c r="E13" s="48" t="s">
        <v>501</v>
      </c>
      <c r="F13" s="48" t="s">
        <v>501</v>
      </c>
      <c r="G13" s="48" t="s">
        <v>500</v>
      </c>
      <c r="H13" s="152"/>
      <c r="I13" s="100"/>
      <c r="J13" s="152"/>
      <c r="K13" s="100"/>
      <c r="L13" s="152"/>
      <c r="M13" s="152"/>
      <c r="N13" s="152"/>
      <c r="O13" s="152"/>
      <c r="P13" s="103" t="str">
        <f t="shared" si="1"/>
        <v/>
      </c>
    </row>
    <row r="14" spans="2:41" x14ac:dyDescent="0.2">
      <c r="B14" s="2" t="s">
        <v>539</v>
      </c>
      <c r="C14" s="118" t="s">
        <v>565</v>
      </c>
      <c r="D14" s="48" t="s">
        <v>501</v>
      </c>
      <c r="E14" s="152" t="s">
        <v>517</v>
      </c>
      <c r="F14" s="152" t="s">
        <v>517</v>
      </c>
      <c r="G14" s="48" t="s">
        <v>501</v>
      </c>
      <c r="H14" s="48"/>
      <c r="I14" s="100"/>
      <c r="J14" s="152"/>
      <c r="K14" s="100"/>
      <c r="L14" s="152"/>
      <c r="M14" s="100"/>
      <c r="N14" s="100"/>
      <c r="O14" s="100"/>
      <c r="P14" s="103" t="str">
        <f t="shared" si="1"/>
        <v/>
      </c>
    </row>
    <row r="15" spans="2:41" x14ac:dyDescent="0.2">
      <c r="B15" s="1" t="s">
        <v>546</v>
      </c>
      <c r="C15" s="118" t="s">
        <v>566</v>
      </c>
      <c r="D15" s="152" t="s">
        <v>517</v>
      </c>
      <c r="E15" s="152"/>
      <c r="F15" s="152"/>
      <c r="G15" s="48" t="s">
        <v>502</v>
      </c>
      <c r="H15" s="48"/>
      <c r="I15" s="100"/>
      <c r="J15" s="100"/>
      <c r="K15" s="100"/>
      <c r="L15" s="100"/>
      <c r="M15" s="100"/>
      <c r="N15" s="100"/>
      <c r="O15" s="100"/>
      <c r="P15" s="103" t="str">
        <f t="shared" si="1"/>
        <v/>
      </c>
    </row>
    <row r="16" spans="2:41" x14ac:dyDescent="0.2">
      <c r="B16" s="1" t="s">
        <v>547</v>
      </c>
      <c r="C16" s="118" t="s">
        <v>567</v>
      </c>
      <c r="D16" s="152"/>
      <c r="E16" s="152"/>
      <c r="F16" s="152"/>
      <c r="G16" s="152" t="s">
        <v>517</v>
      </c>
      <c r="H16" s="48"/>
      <c r="I16" s="100"/>
      <c r="J16" s="100"/>
      <c r="K16" s="100"/>
      <c r="L16" s="100"/>
      <c r="M16" s="100"/>
      <c r="N16" s="100"/>
      <c r="O16" s="100"/>
      <c r="P16" s="103" t="str">
        <f t="shared" si="1"/>
        <v/>
      </c>
    </row>
    <row r="17" spans="2:16" x14ac:dyDescent="0.2">
      <c r="B17" s="1" t="s">
        <v>543</v>
      </c>
      <c r="C17" s="118" t="s">
        <v>568</v>
      </c>
      <c r="D17" s="152"/>
      <c r="E17" s="48"/>
      <c r="F17" s="48"/>
      <c r="G17" s="152"/>
      <c r="H17" s="48"/>
      <c r="I17" s="100"/>
      <c r="J17" s="100"/>
      <c r="K17" s="100"/>
      <c r="L17" s="100"/>
      <c r="M17" s="100"/>
      <c r="N17" s="100"/>
      <c r="O17" s="100"/>
      <c r="P17" s="103" t="str">
        <f t="shared" si="1"/>
        <v/>
      </c>
    </row>
    <row r="18" spans="2:16" x14ac:dyDescent="0.2">
      <c r="D18" s="152"/>
      <c r="E18" s="48"/>
      <c r="F18" s="48"/>
      <c r="G18" s="152"/>
      <c r="H18" s="48"/>
      <c r="I18" s="100"/>
      <c r="J18" s="100"/>
      <c r="K18" s="100"/>
      <c r="L18" s="100"/>
      <c r="M18" s="100"/>
      <c r="N18" s="100"/>
      <c r="O18" s="100"/>
      <c r="P18" s="103" t="str">
        <f t="shared" si="1"/>
        <v/>
      </c>
    </row>
    <row r="19" spans="2:16" ht="13.5" thickBot="1" x14ac:dyDescent="0.25">
      <c r="D19" s="79" t="s">
        <v>504</v>
      </c>
      <c r="P19" s="49" t="s">
        <v>107</v>
      </c>
    </row>
    <row r="20" spans="2:16" x14ac:dyDescent="0.2">
      <c r="D20" s="84" t="s">
        <v>503</v>
      </c>
      <c r="E20" s="104" t="str">
        <f>D20</f>
        <v>Välj Tjänst</v>
      </c>
      <c r="F20" s="104" t="str">
        <f>E20</f>
        <v>Välj Tjänst</v>
      </c>
      <c r="G20" s="104" t="str">
        <f>F20</f>
        <v>Välj Tjänst</v>
      </c>
      <c r="H20" s="104" t="str">
        <f>G20</f>
        <v>Välj Tjänst</v>
      </c>
      <c r="I20" s="104" t="str">
        <f>H20</f>
        <v>Välj Tjänst</v>
      </c>
      <c r="J20" s="104" t="str">
        <f t="shared" ref="J20:N20" si="2">I20</f>
        <v>Välj Tjänst</v>
      </c>
      <c r="K20" s="104" t="str">
        <f t="shared" si="2"/>
        <v>Välj Tjänst</v>
      </c>
      <c r="L20" s="104" t="str">
        <f t="shared" si="2"/>
        <v>Välj Tjänst</v>
      </c>
      <c r="M20" s="104" t="str">
        <f t="shared" si="2"/>
        <v>Välj Tjänst</v>
      </c>
      <c r="N20" s="104" t="str">
        <f t="shared" si="2"/>
        <v>Välj Tjänst</v>
      </c>
      <c r="O20" s="104" t="str">
        <f t="shared" ref="O20" si="3">N20</f>
        <v>Välj Tjänst</v>
      </c>
      <c r="P20" s="102" t="e">
        <f>INDEX(D20:I20,MATCH(P$2,D$2:I$2,0))</f>
        <v>#N/A</v>
      </c>
    </row>
    <row r="21" spans="2:16" x14ac:dyDescent="0.2">
      <c r="D21" s="119" t="s">
        <v>135</v>
      </c>
      <c r="E21" s="119" t="s">
        <v>136</v>
      </c>
      <c r="F21" s="48" t="s">
        <v>137</v>
      </c>
      <c r="G21" s="48" t="s">
        <v>138</v>
      </c>
      <c r="H21" s="48" t="s">
        <v>139</v>
      </c>
      <c r="I21" s="100" t="s">
        <v>140</v>
      </c>
      <c r="J21" s="100" t="s">
        <v>140</v>
      </c>
      <c r="K21" s="100" t="s">
        <v>140</v>
      </c>
      <c r="L21" s="100" t="s">
        <v>140</v>
      </c>
      <c r="M21" s="100" t="s">
        <v>140</v>
      </c>
      <c r="N21" s="100" t="s">
        <v>140</v>
      </c>
      <c r="O21" s="100" t="s">
        <v>140</v>
      </c>
      <c r="P21" s="103" t="str">
        <f t="shared" ref="P21:P33" si="4">IFERROR(IF(INDEX(D21:I21,MATCH(P$2,D$2:I$2,0))=0,"",INDEX(D21:I21,MATCH(P$2,D$2:I$2,0))),"")</f>
        <v/>
      </c>
    </row>
    <row r="22" spans="2:16" x14ac:dyDescent="0.2">
      <c r="D22" s="119" t="s">
        <v>141</v>
      </c>
      <c r="E22" s="119" t="s">
        <v>142</v>
      </c>
      <c r="F22" s="48" t="s">
        <v>143</v>
      </c>
      <c r="G22" s="48" t="s">
        <v>144</v>
      </c>
      <c r="H22" s="48" t="s">
        <v>145</v>
      </c>
      <c r="I22" s="100" t="s">
        <v>146</v>
      </c>
      <c r="J22" s="100" t="s">
        <v>146</v>
      </c>
      <c r="K22" s="100" t="s">
        <v>146</v>
      </c>
      <c r="L22" s="100" t="s">
        <v>146</v>
      </c>
      <c r="M22" s="100" t="s">
        <v>146</v>
      </c>
      <c r="N22" s="100" t="s">
        <v>146</v>
      </c>
      <c r="O22" s="100" t="s">
        <v>146</v>
      </c>
      <c r="P22" s="103" t="str">
        <f t="shared" si="4"/>
        <v/>
      </c>
    </row>
    <row r="23" spans="2:16" x14ac:dyDescent="0.2">
      <c r="D23" s="119" t="s">
        <v>147</v>
      </c>
      <c r="E23" s="119" t="s">
        <v>148</v>
      </c>
      <c r="F23" s="48" t="s">
        <v>149</v>
      </c>
      <c r="G23" s="48" t="s">
        <v>150</v>
      </c>
      <c r="H23" s="48" t="s">
        <v>151</v>
      </c>
      <c r="I23" s="100" t="s">
        <v>152</v>
      </c>
      <c r="J23" s="100" t="s">
        <v>152</v>
      </c>
      <c r="K23" s="100" t="s">
        <v>152</v>
      </c>
      <c r="L23" s="100" t="s">
        <v>152</v>
      </c>
      <c r="M23" s="100" t="s">
        <v>152</v>
      </c>
      <c r="N23" s="100" t="s">
        <v>152</v>
      </c>
      <c r="O23" s="100" t="s">
        <v>152</v>
      </c>
      <c r="P23" s="103" t="str">
        <f t="shared" si="4"/>
        <v/>
      </c>
    </row>
    <row r="24" spans="2:16" x14ac:dyDescent="0.2">
      <c r="D24" s="119" t="s">
        <v>153</v>
      </c>
      <c r="E24" s="119" t="s">
        <v>154</v>
      </c>
      <c r="F24" s="48" t="s">
        <v>155</v>
      </c>
      <c r="G24" s="48" t="s">
        <v>156</v>
      </c>
      <c r="H24" s="48" t="s">
        <v>157</v>
      </c>
      <c r="I24" s="100" t="s">
        <v>158</v>
      </c>
      <c r="J24" s="100" t="s">
        <v>158</v>
      </c>
      <c r="K24" s="100" t="s">
        <v>158</v>
      </c>
      <c r="L24" s="100" t="s">
        <v>158</v>
      </c>
      <c r="M24" s="100" t="s">
        <v>158</v>
      </c>
      <c r="N24" s="100" t="s">
        <v>158</v>
      </c>
      <c r="O24" s="100" t="s">
        <v>158</v>
      </c>
      <c r="P24" s="103" t="str">
        <f t="shared" si="4"/>
        <v/>
      </c>
    </row>
    <row r="25" spans="2:16" x14ac:dyDescent="0.2">
      <c r="D25" s="119" t="s">
        <v>159</v>
      </c>
      <c r="E25" s="119" t="s">
        <v>160</v>
      </c>
      <c r="F25" s="48" t="s">
        <v>161</v>
      </c>
      <c r="G25" s="48" t="s">
        <v>162</v>
      </c>
      <c r="H25" s="48" t="s">
        <v>163</v>
      </c>
      <c r="I25" s="100" t="s">
        <v>164</v>
      </c>
      <c r="J25" s="100" t="s">
        <v>164</v>
      </c>
      <c r="K25" s="100" t="s">
        <v>164</v>
      </c>
      <c r="L25" s="100" t="s">
        <v>164</v>
      </c>
      <c r="M25" s="100" t="s">
        <v>164</v>
      </c>
      <c r="N25" s="100" t="s">
        <v>164</v>
      </c>
      <c r="O25" s="100" t="s">
        <v>164</v>
      </c>
      <c r="P25" s="103" t="str">
        <f t="shared" si="4"/>
        <v/>
      </c>
    </row>
    <row r="26" spans="2:16" x14ac:dyDescent="0.2">
      <c r="D26" s="119" t="s">
        <v>165</v>
      </c>
      <c r="E26" s="119" t="s">
        <v>166</v>
      </c>
      <c r="F26" s="48" t="s">
        <v>167</v>
      </c>
      <c r="G26" s="48" t="s">
        <v>168</v>
      </c>
      <c r="H26" s="48" t="s">
        <v>169</v>
      </c>
      <c r="I26" s="100" t="s">
        <v>170</v>
      </c>
      <c r="J26" s="100" t="s">
        <v>170</v>
      </c>
      <c r="K26" s="100" t="s">
        <v>170</v>
      </c>
      <c r="L26" s="100" t="s">
        <v>170</v>
      </c>
      <c r="M26" s="100" t="s">
        <v>170</v>
      </c>
      <c r="N26" s="100" t="s">
        <v>170</v>
      </c>
      <c r="O26" s="100" t="s">
        <v>170</v>
      </c>
      <c r="P26" s="103" t="str">
        <f t="shared" si="4"/>
        <v/>
      </c>
    </row>
    <row r="27" spans="2:16" x14ac:dyDescent="0.2">
      <c r="D27" s="119" t="s">
        <v>171</v>
      </c>
      <c r="E27" s="119" t="s">
        <v>172</v>
      </c>
      <c r="F27" s="48" t="s">
        <v>173</v>
      </c>
      <c r="G27" s="48" t="s">
        <v>174</v>
      </c>
      <c r="H27" s="48" t="s">
        <v>175</v>
      </c>
      <c r="I27" s="100" t="s">
        <v>176</v>
      </c>
      <c r="J27" s="100" t="s">
        <v>176</v>
      </c>
      <c r="K27" s="100" t="s">
        <v>176</v>
      </c>
      <c r="L27" s="100" t="s">
        <v>176</v>
      </c>
      <c r="M27" s="100" t="s">
        <v>176</v>
      </c>
      <c r="N27" s="100" t="s">
        <v>176</v>
      </c>
      <c r="O27" s="100" t="s">
        <v>176</v>
      </c>
      <c r="P27" s="103" t="str">
        <f t="shared" si="4"/>
        <v/>
      </c>
    </row>
    <row r="28" spans="2:16" x14ac:dyDescent="0.2">
      <c r="D28" s="119" t="s">
        <v>177</v>
      </c>
      <c r="E28" s="119" t="s">
        <v>178</v>
      </c>
      <c r="F28" s="48" t="s">
        <v>179</v>
      </c>
      <c r="G28" s="48" t="s">
        <v>180</v>
      </c>
      <c r="H28" s="48" t="s">
        <v>181</v>
      </c>
      <c r="I28" s="100" t="s">
        <v>182</v>
      </c>
      <c r="J28" s="100" t="s">
        <v>182</v>
      </c>
      <c r="K28" s="100" t="s">
        <v>182</v>
      </c>
      <c r="L28" s="100" t="s">
        <v>182</v>
      </c>
      <c r="M28" s="100" t="s">
        <v>182</v>
      </c>
      <c r="N28" s="100" t="s">
        <v>182</v>
      </c>
      <c r="O28" s="100" t="s">
        <v>182</v>
      </c>
      <c r="P28" s="103" t="str">
        <f t="shared" si="4"/>
        <v/>
      </c>
    </row>
    <row r="29" spans="2:16" x14ac:dyDescent="0.2">
      <c r="D29" s="119" t="s">
        <v>183</v>
      </c>
      <c r="E29" s="119" t="s">
        <v>184</v>
      </c>
      <c r="F29" s="48" t="s">
        <v>185</v>
      </c>
      <c r="G29" s="48" t="s">
        <v>186</v>
      </c>
      <c r="H29" s="48" t="s">
        <v>187</v>
      </c>
      <c r="I29" s="100" t="s">
        <v>188</v>
      </c>
      <c r="J29" s="100" t="s">
        <v>188</v>
      </c>
      <c r="K29" s="100" t="s">
        <v>188</v>
      </c>
      <c r="L29" s="100" t="s">
        <v>188</v>
      </c>
      <c r="M29" s="100" t="s">
        <v>188</v>
      </c>
      <c r="N29" s="100" t="s">
        <v>188</v>
      </c>
      <c r="O29" s="100" t="s">
        <v>188</v>
      </c>
      <c r="P29" s="103" t="str">
        <f t="shared" si="4"/>
        <v/>
      </c>
    </row>
    <row r="30" spans="2:16" x14ac:dyDescent="0.2">
      <c r="D30" s="119" t="s">
        <v>189</v>
      </c>
      <c r="E30" s="119" t="s">
        <v>190</v>
      </c>
      <c r="F30" s="48" t="s">
        <v>191</v>
      </c>
      <c r="G30" s="48" t="s">
        <v>192</v>
      </c>
      <c r="H30" s="48" t="s">
        <v>193</v>
      </c>
      <c r="I30" s="100" t="s">
        <v>194</v>
      </c>
      <c r="J30" s="100" t="s">
        <v>194</v>
      </c>
      <c r="K30" s="100" t="s">
        <v>194</v>
      </c>
      <c r="L30" s="100" t="s">
        <v>194</v>
      </c>
      <c r="M30" s="100" t="s">
        <v>194</v>
      </c>
      <c r="N30" s="100" t="s">
        <v>194</v>
      </c>
      <c r="O30" s="100" t="s">
        <v>194</v>
      </c>
      <c r="P30" s="103" t="str">
        <f t="shared" si="4"/>
        <v/>
      </c>
    </row>
    <row r="31" spans="2:16" x14ac:dyDescent="0.2">
      <c r="D31" s="119" t="s">
        <v>195</v>
      </c>
      <c r="E31" s="119" t="s">
        <v>196</v>
      </c>
      <c r="F31" s="48" t="s">
        <v>197</v>
      </c>
      <c r="G31" s="48" t="s">
        <v>198</v>
      </c>
      <c r="H31" s="48" t="s">
        <v>199</v>
      </c>
      <c r="I31" s="100" t="s">
        <v>200</v>
      </c>
      <c r="J31" s="100" t="s">
        <v>200</v>
      </c>
      <c r="K31" s="100" t="s">
        <v>200</v>
      </c>
      <c r="L31" s="100" t="s">
        <v>200</v>
      </c>
      <c r="M31" s="100" t="s">
        <v>200</v>
      </c>
      <c r="N31" s="100" t="s">
        <v>200</v>
      </c>
      <c r="O31" s="100" t="s">
        <v>200</v>
      </c>
      <c r="P31" s="103" t="str">
        <f t="shared" si="4"/>
        <v/>
      </c>
    </row>
    <row r="32" spans="2:16" x14ac:dyDescent="0.2">
      <c r="D32" s="119" t="s">
        <v>201</v>
      </c>
      <c r="E32" s="119" t="s">
        <v>202</v>
      </c>
      <c r="F32" s="48" t="s">
        <v>203</v>
      </c>
      <c r="G32" s="48" t="s">
        <v>204</v>
      </c>
      <c r="H32" s="48" t="s">
        <v>205</v>
      </c>
      <c r="I32" s="100" t="s">
        <v>206</v>
      </c>
      <c r="J32" s="100" t="s">
        <v>206</v>
      </c>
      <c r="K32" s="100" t="s">
        <v>206</v>
      </c>
      <c r="L32" s="100" t="s">
        <v>206</v>
      </c>
      <c r="M32" s="100" t="s">
        <v>206</v>
      </c>
      <c r="N32" s="100" t="s">
        <v>206</v>
      </c>
      <c r="O32" s="100" t="s">
        <v>206</v>
      </c>
      <c r="P32" s="103" t="str">
        <f t="shared" si="4"/>
        <v/>
      </c>
    </row>
    <row r="33" spans="3:25" x14ac:dyDescent="0.2">
      <c r="D33" s="119" t="s">
        <v>207</v>
      </c>
      <c r="E33" s="119" t="s">
        <v>208</v>
      </c>
      <c r="F33" s="48" t="s">
        <v>209</v>
      </c>
      <c r="G33" s="48" t="s">
        <v>210</v>
      </c>
      <c r="H33" s="48" t="s">
        <v>211</v>
      </c>
      <c r="I33" s="100" t="s">
        <v>212</v>
      </c>
      <c r="J33" s="100" t="s">
        <v>212</v>
      </c>
      <c r="K33" s="100" t="s">
        <v>212</v>
      </c>
      <c r="L33" s="100" t="s">
        <v>212</v>
      </c>
      <c r="M33" s="100" t="s">
        <v>212</v>
      </c>
      <c r="N33" s="100" t="s">
        <v>212</v>
      </c>
      <c r="O33" s="100" t="s">
        <v>212</v>
      </c>
      <c r="P33" s="103" t="str">
        <f t="shared" si="4"/>
        <v/>
      </c>
    </row>
    <row r="34" spans="3:25" x14ac:dyDescent="0.2">
      <c r="R34" s="5"/>
    </row>
    <row r="35" spans="3:25" ht="13.5" thickBot="1" x14ac:dyDescent="0.25">
      <c r="H35" s="49"/>
      <c r="I35" s="49"/>
      <c r="J35" s="49" t="s">
        <v>79</v>
      </c>
      <c r="K35" s="80"/>
      <c r="L35" s="49" t="s">
        <v>514</v>
      </c>
      <c r="N35" s="49" t="s">
        <v>515</v>
      </c>
      <c r="P35" s="49" t="s">
        <v>521</v>
      </c>
      <c r="W35" s="49"/>
      <c r="Y35" s="49"/>
    </row>
    <row r="36" spans="3:25" ht="13.5" thickBot="1" x14ac:dyDescent="0.25">
      <c r="C36" s="49"/>
      <c r="D36" s="87" t="s">
        <v>104</v>
      </c>
      <c r="F36" s="96" t="s">
        <v>93</v>
      </c>
      <c r="H36" s="96" t="s">
        <v>103</v>
      </c>
      <c r="J36" s="97" t="s">
        <v>57</v>
      </c>
      <c r="L36" s="155" t="s">
        <v>507</v>
      </c>
      <c r="N36" s="97" t="s">
        <v>507</v>
      </c>
      <c r="P36" s="97" t="s">
        <v>522</v>
      </c>
    </row>
    <row r="37" spans="3:25" x14ac:dyDescent="0.2">
      <c r="C37" s="79"/>
      <c r="D37" s="88"/>
      <c r="E37" s="79"/>
      <c r="F37" s="95" t="s">
        <v>85</v>
      </c>
      <c r="H37" s="130" t="s">
        <v>213</v>
      </c>
      <c r="J37" s="98" t="s">
        <v>58</v>
      </c>
      <c r="K37" s="79"/>
      <c r="L37" s="156" t="s">
        <v>516</v>
      </c>
      <c r="N37" s="98" t="s">
        <v>516</v>
      </c>
      <c r="P37" s="98" t="s">
        <v>523</v>
      </c>
    </row>
    <row r="38" spans="3:25" x14ac:dyDescent="0.2">
      <c r="C38" s="79"/>
      <c r="D38" s="89"/>
      <c r="E38" s="79"/>
      <c r="F38" s="91" t="s">
        <v>94</v>
      </c>
      <c r="H38" s="93" t="s">
        <v>86</v>
      </c>
      <c r="J38" s="98" t="s">
        <v>59</v>
      </c>
      <c r="K38" s="79"/>
      <c r="L38" s="156" t="s">
        <v>508</v>
      </c>
      <c r="N38" s="98" t="s">
        <v>508</v>
      </c>
      <c r="P38" s="98" t="s">
        <v>506</v>
      </c>
    </row>
    <row r="39" spans="3:25" ht="51.75" thickBot="1" x14ac:dyDescent="0.25">
      <c r="C39" s="79"/>
      <c r="D39" s="90" t="s">
        <v>232</v>
      </c>
      <c r="E39" s="79"/>
      <c r="F39" s="91" t="s">
        <v>95</v>
      </c>
      <c r="H39" s="93" t="s">
        <v>88</v>
      </c>
      <c r="J39" s="98" t="s">
        <v>60</v>
      </c>
      <c r="K39" s="79"/>
      <c r="L39" s="156" t="s">
        <v>509</v>
      </c>
      <c r="N39" s="98" t="s">
        <v>509</v>
      </c>
    </row>
    <row r="40" spans="3:25" x14ac:dyDescent="0.2">
      <c r="C40" s="79"/>
      <c r="E40" s="79"/>
      <c r="F40" s="91" t="s">
        <v>96</v>
      </c>
      <c r="H40" s="93" t="s">
        <v>214</v>
      </c>
      <c r="J40" s="98" t="s">
        <v>61</v>
      </c>
      <c r="K40" s="79"/>
      <c r="L40" s="156" t="s">
        <v>510</v>
      </c>
      <c r="N40" s="98" t="s">
        <v>510</v>
      </c>
    </row>
    <row r="41" spans="3:25" ht="13.5" thickBot="1" x14ac:dyDescent="0.25">
      <c r="C41" s="79"/>
      <c r="D41" s="49" t="s">
        <v>105</v>
      </c>
      <c r="E41" s="79"/>
      <c r="F41" s="91" t="s">
        <v>97</v>
      </c>
      <c r="H41" s="94" t="s">
        <v>87</v>
      </c>
      <c r="J41" s="98" t="s">
        <v>62</v>
      </c>
      <c r="K41" s="79"/>
      <c r="L41" s="156" t="s">
        <v>511</v>
      </c>
      <c r="N41" s="98" t="s">
        <v>511</v>
      </c>
    </row>
    <row r="42" spans="3:25" x14ac:dyDescent="0.2">
      <c r="C42" s="79"/>
      <c r="D42" s="135" t="s">
        <v>102</v>
      </c>
      <c r="E42" s="79"/>
      <c r="F42" s="91" t="s">
        <v>98</v>
      </c>
      <c r="J42" s="98" t="s">
        <v>63</v>
      </c>
      <c r="K42" s="79"/>
      <c r="L42" s="156" t="s">
        <v>512</v>
      </c>
      <c r="N42" s="98" t="s">
        <v>512</v>
      </c>
    </row>
    <row r="43" spans="3:25" x14ac:dyDescent="0.2">
      <c r="D43" s="136" t="s">
        <v>227</v>
      </c>
      <c r="F43" s="91" t="s">
        <v>99</v>
      </c>
      <c r="J43" s="98" t="s">
        <v>64</v>
      </c>
      <c r="K43" s="79"/>
      <c r="L43" s="156" t="s">
        <v>83</v>
      </c>
      <c r="N43" s="98" t="s">
        <v>83</v>
      </c>
    </row>
    <row r="44" spans="3:25" ht="51.75" thickBot="1" x14ac:dyDescent="0.25">
      <c r="D44" s="137" t="s">
        <v>228</v>
      </c>
      <c r="F44" s="92" t="s">
        <v>100</v>
      </c>
      <c r="J44" s="98" t="s">
        <v>65</v>
      </c>
      <c r="K44" s="79"/>
      <c r="L44" s="98" t="s">
        <v>82</v>
      </c>
      <c r="N44" s="98" t="s">
        <v>82</v>
      </c>
    </row>
    <row r="45" spans="3:25" ht="39" thickBot="1" x14ac:dyDescent="0.25">
      <c r="D45" s="137" t="s">
        <v>229</v>
      </c>
      <c r="J45" s="98" t="s">
        <v>66</v>
      </c>
      <c r="K45" s="79"/>
      <c r="L45" s="79"/>
      <c r="N45" s="99" t="s">
        <v>513</v>
      </c>
      <c r="O45" s="49"/>
      <c r="P45" s="49"/>
    </row>
    <row r="46" spans="3:25" ht="26.25" thickBot="1" x14ac:dyDescent="0.25">
      <c r="D46" s="138" t="s">
        <v>230</v>
      </c>
      <c r="F46" s="21" t="s">
        <v>480</v>
      </c>
      <c r="J46" s="98" t="s">
        <v>78</v>
      </c>
      <c r="K46" s="79"/>
      <c r="L46" s="79"/>
      <c r="O46" s="29"/>
      <c r="P46" s="97"/>
    </row>
    <row r="47" spans="3:25" x14ac:dyDescent="0.2">
      <c r="F47" s="88"/>
      <c r="J47" s="98" t="s">
        <v>67</v>
      </c>
      <c r="K47" s="79"/>
      <c r="L47" s="79"/>
      <c r="O47" s="29"/>
      <c r="P47" s="98" t="s">
        <v>594</v>
      </c>
    </row>
    <row r="48" spans="3:25" ht="13.5" thickBot="1" x14ac:dyDescent="0.25">
      <c r="F48" s="99" t="s">
        <v>479</v>
      </c>
      <c r="J48" s="98" t="s">
        <v>68</v>
      </c>
      <c r="K48" s="79"/>
      <c r="L48" s="79"/>
      <c r="M48" s="79"/>
      <c r="O48" s="29"/>
    </row>
    <row r="49" spans="3:34" ht="13.5" thickBot="1" x14ac:dyDescent="0.25">
      <c r="D49" s="112"/>
      <c r="F49" s="99" t="s">
        <v>569</v>
      </c>
      <c r="J49" s="98" t="s">
        <v>69</v>
      </c>
      <c r="K49" s="79"/>
      <c r="L49" s="79"/>
      <c r="M49" s="79"/>
      <c r="N49" s="29"/>
      <c r="O49" s="29"/>
    </row>
    <row r="50" spans="3:34" x14ac:dyDescent="0.2">
      <c r="J50" s="98" t="s">
        <v>70</v>
      </c>
      <c r="K50" s="79"/>
      <c r="L50" s="79"/>
    </row>
    <row r="51" spans="3:34" x14ac:dyDescent="0.2">
      <c r="J51" s="98" t="s">
        <v>71</v>
      </c>
      <c r="K51" s="79"/>
      <c r="L51" s="79"/>
    </row>
    <row r="52" spans="3:34" x14ac:dyDescent="0.2">
      <c r="J52" s="98" t="s">
        <v>72</v>
      </c>
      <c r="K52" s="79"/>
      <c r="L52" s="79"/>
    </row>
    <row r="53" spans="3:34" x14ac:dyDescent="0.2">
      <c r="J53" s="98" t="s">
        <v>73</v>
      </c>
      <c r="K53" s="79"/>
      <c r="L53" s="79"/>
    </row>
    <row r="54" spans="3:34" x14ac:dyDescent="0.2">
      <c r="J54" s="98" t="s">
        <v>74</v>
      </c>
      <c r="K54" s="79"/>
      <c r="L54" s="79"/>
    </row>
    <row r="55" spans="3:34" ht="12.75" customHeight="1" x14ac:dyDescent="0.2">
      <c r="D55" s="85"/>
      <c r="E55" s="85"/>
      <c r="G55" s="85"/>
      <c r="H55" s="85"/>
      <c r="I55" s="85"/>
      <c r="J55" s="98" t="s">
        <v>75</v>
      </c>
      <c r="K55" s="79"/>
      <c r="L55" s="79"/>
    </row>
    <row r="56" spans="3:34" ht="12.75" customHeight="1" x14ac:dyDescent="0.2">
      <c r="D56" s="85"/>
      <c r="E56" s="85"/>
      <c r="G56" s="85"/>
      <c r="H56" s="85"/>
      <c r="I56" s="85"/>
      <c r="J56" s="98" t="s">
        <v>76</v>
      </c>
      <c r="K56" s="79"/>
      <c r="L56" s="79"/>
    </row>
    <row r="57" spans="3:34" ht="13.5" thickBot="1" x14ac:dyDescent="0.25">
      <c r="J57" s="99" t="s">
        <v>77</v>
      </c>
      <c r="K57" s="79"/>
      <c r="L57" s="79"/>
    </row>
    <row r="59" spans="3:34" x14ac:dyDescent="0.2">
      <c r="C59" s="49" t="s">
        <v>106</v>
      </c>
      <c r="AG59" s="49" t="s">
        <v>550</v>
      </c>
      <c r="AH59" s="49" t="s">
        <v>551</v>
      </c>
    </row>
    <row r="60" spans="3:34" x14ac:dyDescent="0.2">
      <c r="C60" s="82" t="s">
        <v>19</v>
      </c>
      <c r="D60" s="82" t="s">
        <v>20</v>
      </c>
      <c r="E60" s="82" t="s">
        <v>30</v>
      </c>
      <c r="F60" s="82" t="s">
        <v>4</v>
      </c>
      <c r="G60" s="82" t="s">
        <v>5</v>
      </c>
      <c r="H60" s="82" t="s">
        <v>7</v>
      </c>
      <c r="I60" s="82" t="s">
        <v>26</v>
      </c>
      <c r="J60" s="82" t="s">
        <v>27</v>
      </c>
      <c r="K60" s="82" t="s">
        <v>24</v>
      </c>
      <c r="L60" s="82" t="s">
        <v>21</v>
      </c>
      <c r="M60" s="82" t="s">
        <v>2</v>
      </c>
      <c r="N60" s="82" t="s">
        <v>22</v>
      </c>
      <c r="O60" s="82" t="s">
        <v>23</v>
      </c>
      <c r="P60" s="82" t="s">
        <v>8</v>
      </c>
      <c r="Q60" s="82" t="s">
        <v>25</v>
      </c>
      <c r="R60" s="82" t="s">
        <v>526</v>
      </c>
      <c r="S60" s="82" t="s">
        <v>622</v>
      </c>
      <c r="U60" s="160" t="s">
        <v>549</v>
      </c>
      <c r="V60" s="160" t="s">
        <v>538</v>
      </c>
      <c r="W60" s="160" t="s">
        <v>548</v>
      </c>
      <c r="X60" s="160" t="s">
        <v>542</v>
      </c>
      <c r="Y60" s="160" t="s">
        <v>540</v>
      </c>
      <c r="Z60" s="160" t="s">
        <v>541</v>
      </c>
      <c r="AA60" s="160" t="s">
        <v>544</v>
      </c>
      <c r="AB60" s="160" t="s">
        <v>545</v>
      </c>
      <c r="AC60" s="160" t="s">
        <v>539</v>
      </c>
      <c r="AD60" s="160" t="s">
        <v>546</v>
      </c>
      <c r="AE60" s="160" t="s">
        <v>547</v>
      </c>
      <c r="AF60" s="160" t="s">
        <v>543</v>
      </c>
      <c r="AG60" s="162" t="s">
        <v>538</v>
      </c>
      <c r="AH60" s="162">
        <f>INDEX($B$5:$B$17,MATCH(USRDelområde,Admin!$C$5:$C$17,0))</f>
        <v>0</v>
      </c>
    </row>
    <row r="61" spans="3:34" x14ac:dyDescent="0.2">
      <c r="C61" s="164"/>
      <c r="D61" s="164"/>
      <c r="E61" s="164"/>
      <c r="F61" s="164"/>
      <c r="G61" s="164"/>
      <c r="H61" s="164"/>
      <c r="I61" s="164"/>
      <c r="J61" s="164"/>
      <c r="K61" s="164"/>
      <c r="L61" s="164"/>
      <c r="M61" s="164"/>
      <c r="N61" s="164"/>
      <c r="O61" s="164"/>
      <c r="P61" s="164"/>
      <c r="Q61" s="164"/>
      <c r="R61" s="164"/>
      <c r="S61" s="164"/>
      <c r="U61" s="165"/>
      <c r="V61" s="165"/>
      <c r="W61" s="165"/>
      <c r="X61" s="165"/>
      <c r="Y61" s="165"/>
      <c r="Z61" s="165"/>
      <c r="AA61" s="165"/>
      <c r="AB61" s="165"/>
      <c r="AC61" s="165"/>
      <c r="AD61" s="165"/>
      <c r="AE61" s="165"/>
      <c r="AF61" s="165"/>
      <c r="AG61" s="161"/>
      <c r="AH61" s="163"/>
    </row>
    <row r="62" spans="3:34" x14ac:dyDescent="0.2">
      <c r="C62" s="171" t="s">
        <v>628</v>
      </c>
      <c r="D62" s="171"/>
      <c r="E62" s="172" t="s">
        <v>629</v>
      </c>
      <c r="F62" s="171" t="s">
        <v>630</v>
      </c>
      <c r="G62" s="171" t="s">
        <v>631</v>
      </c>
      <c r="H62" s="171" t="s">
        <v>632</v>
      </c>
      <c r="I62" s="171"/>
      <c r="J62" s="171"/>
      <c r="K62" s="171"/>
      <c r="L62" s="171" t="s">
        <v>633</v>
      </c>
      <c r="M62" s="171" t="s">
        <v>634</v>
      </c>
      <c r="N62" s="176" t="s">
        <v>635</v>
      </c>
      <c r="O62" s="171"/>
      <c r="P62" s="171"/>
      <c r="Q62" s="171"/>
      <c r="R62" s="171" t="s">
        <v>636</v>
      </c>
      <c r="S62" s="171">
        <v>783</v>
      </c>
      <c r="U62" s="159" t="str">
        <f t="shared" ref="U62:AF71" si="5">IFERROR(IF(FIND(U$60,$R62)&gt;=1,$C62,""),"")</f>
        <v/>
      </c>
      <c r="V62" s="159" t="str">
        <f t="shared" si="5"/>
        <v>Eterne AB</v>
      </c>
      <c r="W62" s="159" t="str">
        <f t="shared" si="5"/>
        <v>Eterne AB</v>
      </c>
      <c r="X62" s="159" t="str">
        <f t="shared" si="5"/>
        <v/>
      </c>
      <c r="Y62" s="159" t="str">
        <f t="shared" si="5"/>
        <v/>
      </c>
      <c r="Z62" s="159" t="str">
        <f t="shared" si="5"/>
        <v/>
      </c>
      <c r="AA62" s="159" t="str">
        <f t="shared" si="5"/>
        <v/>
      </c>
      <c r="AB62" s="159" t="str">
        <f t="shared" si="5"/>
        <v/>
      </c>
      <c r="AC62" s="159" t="str">
        <f t="shared" si="5"/>
        <v/>
      </c>
      <c r="AD62" s="159" t="str">
        <f t="shared" si="5"/>
        <v/>
      </c>
      <c r="AE62" s="159" t="str">
        <f t="shared" si="5"/>
        <v/>
      </c>
      <c r="AF62" s="159" t="str">
        <f t="shared" si="5"/>
        <v/>
      </c>
      <c r="AG62" s="161" t="str">
        <f t="shared" ref="AG62:AG105" si="6">INDEX($U62:$AF62,,MATCH($AG$60,$U$60:$AF$60,0))</f>
        <v>Eterne AB</v>
      </c>
      <c r="AH62" s="161" t="str">
        <f t="array" ref="AH62">IFERROR(INDEX($AG$62:$AG$105,SMALL(IF($AG$62:$AG$105&lt;&gt;"",ROW($AG$62:$AG$105)-ROW(AG$62)+1),ROWS(AH62:AH$62))),"")</f>
        <v>Eterne AB</v>
      </c>
    </row>
    <row r="63" spans="3:34" x14ac:dyDescent="0.2">
      <c r="C63" s="171" t="s">
        <v>527</v>
      </c>
      <c r="D63" s="171"/>
      <c r="E63" s="172" t="s">
        <v>533</v>
      </c>
      <c r="F63" s="171" t="s">
        <v>637</v>
      </c>
      <c r="G63" s="171" t="s">
        <v>579</v>
      </c>
      <c r="H63" s="171" t="s">
        <v>638</v>
      </c>
      <c r="I63" s="171"/>
      <c r="J63" s="171"/>
      <c r="K63" s="171"/>
      <c r="L63" s="171" t="s">
        <v>573</v>
      </c>
      <c r="M63" s="171" t="s">
        <v>639</v>
      </c>
      <c r="N63" s="176" t="s">
        <v>575</v>
      </c>
      <c r="O63" s="171"/>
      <c r="P63" s="171"/>
      <c r="Q63" s="173"/>
      <c r="R63" s="171" t="s">
        <v>640</v>
      </c>
      <c r="S63" s="171">
        <v>561</v>
      </c>
      <c r="U63" s="159" t="str">
        <f t="shared" si="5"/>
        <v>Input interiör AB</v>
      </c>
      <c r="V63" s="159" t="str">
        <f t="shared" si="5"/>
        <v>Input interiör AB</v>
      </c>
      <c r="W63" s="159" t="str">
        <f t="shared" si="5"/>
        <v/>
      </c>
      <c r="X63" s="159" t="str">
        <f t="shared" si="5"/>
        <v/>
      </c>
      <c r="Y63" s="159" t="str">
        <f t="shared" si="5"/>
        <v/>
      </c>
      <c r="Z63" s="159" t="str">
        <f t="shared" si="5"/>
        <v/>
      </c>
      <c r="AA63" s="159" t="str">
        <f t="shared" si="5"/>
        <v/>
      </c>
      <c r="AB63" s="159" t="str">
        <f t="shared" si="5"/>
        <v/>
      </c>
      <c r="AC63" s="159" t="str">
        <f t="shared" si="5"/>
        <v/>
      </c>
      <c r="AD63" s="159" t="str">
        <f t="shared" si="5"/>
        <v/>
      </c>
      <c r="AE63" s="159" t="str">
        <f t="shared" si="5"/>
        <v/>
      </c>
      <c r="AF63" s="159" t="str">
        <f t="shared" si="5"/>
        <v/>
      </c>
      <c r="AG63" s="161" t="str">
        <f t="shared" si="6"/>
        <v>Input interiör AB</v>
      </c>
      <c r="AH63" s="161" t="str">
        <f t="array" ref="AH63">IFERROR(INDEX($AG$62:$AG$105,SMALL(IF($AG$62:$AG$105&lt;&gt;"",ROW($AG$62:$AG$105)-ROW(AG$62)+1),ROWS(AH$62:AH63))),"")</f>
        <v>Input interiör AB</v>
      </c>
    </row>
    <row r="64" spans="3:34" x14ac:dyDescent="0.2">
      <c r="C64" s="171" t="s">
        <v>528</v>
      </c>
      <c r="D64" s="171"/>
      <c r="E64" s="172" t="s">
        <v>534</v>
      </c>
      <c r="F64" s="171"/>
      <c r="G64" s="171" t="s">
        <v>580</v>
      </c>
      <c r="H64" s="171" t="s">
        <v>577</v>
      </c>
      <c r="I64" s="171"/>
      <c r="J64" s="171"/>
      <c r="K64" s="171"/>
      <c r="L64" s="171" t="s">
        <v>641</v>
      </c>
      <c r="M64" s="171" t="s">
        <v>642</v>
      </c>
      <c r="N64" s="176" t="s">
        <v>643</v>
      </c>
      <c r="O64" s="171"/>
      <c r="P64" s="171"/>
      <c r="Q64" s="171"/>
      <c r="R64" s="171" t="s">
        <v>640</v>
      </c>
      <c r="S64" s="171">
        <v>676</v>
      </c>
      <c r="U64" s="159" t="str">
        <f t="shared" si="5"/>
        <v>Kinnarps AB</v>
      </c>
      <c r="V64" s="159" t="str">
        <f t="shared" si="5"/>
        <v>Kinnarps AB</v>
      </c>
      <c r="W64" s="159" t="str">
        <f t="shared" si="5"/>
        <v/>
      </c>
      <c r="X64" s="159" t="str">
        <f t="shared" si="5"/>
        <v/>
      </c>
      <c r="Y64" s="159" t="str">
        <f t="shared" si="5"/>
        <v/>
      </c>
      <c r="Z64" s="159" t="str">
        <f t="shared" si="5"/>
        <v/>
      </c>
      <c r="AA64" s="159" t="str">
        <f t="shared" si="5"/>
        <v/>
      </c>
      <c r="AB64" s="159" t="str">
        <f t="shared" si="5"/>
        <v/>
      </c>
      <c r="AC64" s="159" t="str">
        <f t="shared" si="5"/>
        <v/>
      </c>
      <c r="AD64" s="159" t="str">
        <f t="shared" si="5"/>
        <v/>
      </c>
      <c r="AE64" s="159" t="str">
        <f t="shared" si="5"/>
        <v/>
      </c>
      <c r="AF64" s="159" t="str">
        <f t="shared" si="5"/>
        <v/>
      </c>
      <c r="AG64" s="161" t="str">
        <f t="shared" si="6"/>
        <v>Kinnarps AB</v>
      </c>
      <c r="AH64" s="161" t="str">
        <f t="array" ref="AH64">IFERROR(INDEX($AG$62:$AG$105,SMALL(IF($AG$62:$AG$105&lt;&gt;"",ROW($AG$62:$AG$105)-ROW(AG$62)+1),ROWS(AH$62:AH64))),"")</f>
        <v>Kinnarps AB</v>
      </c>
    </row>
    <row r="65" spans="3:34" x14ac:dyDescent="0.2">
      <c r="C65" s="171" t="s">
        <v>529</v>
      </c>
      <c r="D65" s="171"/>
      <c r="E65" s="172" t="s">
        <v>644</v>
      </c>
      <c r="F65" s="171" t="s">
        <v>645</v>
      </c>
      <c r="G65" s="171" t="s">
        <v>578</v>
      </c>
      <c r="H65" s="171" t="s">
        <v>646</v>
      </c>
      <c r="I65" s="171"/>
      <c r="J65" s="171"/>
      <c r="K65" s="171"/>
      <c r="L65" s="171" t="s">
        <v>647</v>
      </c>
      <c r="M65" s="175" t="s">
        <v>648</v>
      </c>
      <c r="N65" s="176" t="s">
        <v>649</v>
      </c>
      <c r="O65" s="171"/>
      <c r="P65" s="171"/>
      <c r="Q65" s="173"/>
      <c r="R65" s="171" t="s">
        <v>650</v>
      </c>
      <c r="S65" s="171">
        <v>790</v>
      </c>
      <c r="U65" s="159" t="str">
        <f t="shared" si="5"/>
        <v>Martela Oyj</v>
      </c>
      <c r="V65" s="159" t="str">
        <f t="shared" si="5"/>
        <v>Martela Oyj</v>
      </c>
      <c r="W65" s="159" t="str">
        <f t="shared" si="5"/>
        <v>Martela Oyj</v>
      </c>
      <c r="X65" s="159" t="str">
        <f t="shared" si="5"/>
        <v/>
      </c>
      <c r="Y65" s="159" t="str">
        <f t="shared" si="5"/>
        <v/>
      </c>
      <c r="Z65" s="159" t="str">
        <f t="shared" si="5"/>
        <v/>
      </c>
      <c r="AA65" s="159" t="str">
        <f t="shared" si="5"/>
        <v/>
      </c>
      <c r="AB65" s="159" t="str">
        <f t="shared" si="5"/>
        <v/>
      </c>
      <c r="AC65" s="159" t="str">
        <f t="shared" si="5"/>
        <v/>
      </c>
      <c r="AD65" s="159" t="str">
        <f t="shared" si="5"/>
        <v/>
      </c>
      <c r="AE65" s="159" t="str">
        <f t="shared" si="5"/>
        <v/>
      </c>
      <c r="AF65" s="159" t="str">
        <f t="shared" si="5"/>
        <v/>
      </c>
      <c r="AG65" s="161" t="str">
        <f t="shared" si="6"/>
        <v>Martela Oyj</v>
      </c>
      <c r="AH65" s="161" t="str">
        <f t="array" ref="AH65">IFERROR(INDEX($AG$62:$AG$105,SMALL(IF($AG$62:$AG$105&lt;&gt;"",ROW($AG$62:$AG$105)-ROW(AG$62)+1),ROWS(AH$62:AH65))),"")</f>
        <v>Martela Oyj</v>
      </c>
    </row>
    <row r="66" spans="3:34" x14ac:dyDescent="0.2">
      <c r="C66" s="171" t="s">
        <v>651</v>
      </c>
      <c r="D66" s="171"/>
      <c r="E66" s="172" t="s">
        <v>652</v>
      </c>
      <c r="F66" s="171" t="s">
        <v>653</v>
      </c>
      <c r="G66" s="171" t="s">
        <v>654</v>
      </c>
      <c r="H66" s="171" t="s">
        <v>655</v>
      </c>
      <c r="I66" s="171"/>
      <c r="J66" s="171"/>
      <c r="K66" s="171"/>
      <c r="L66" s="171" t="s">
        <v>656</v>
      </c>
      <c r="M66" s="171" t="s">
        <v>657</v>
      </c>
      <c r="N66" s="176" t="s">
        <v>658</v>
      </c>
      <c r="O66" s="171"/>
      <c r="P66" s="171"/>
      <c r="Q66" s="171"/>
      <c r="R66" s="171" t="s">
        <v>650</v>
      </c>
      <c r="S66" s="171">
        <v>339</v>
      </c>
      <c r="U66" s="159" t="str">
        <f t="shared" si="5"/>
        <v>Recycling Partner RP AB</v>
      </c>
      <c r="V66" s="159" t="str">
        <f t="shared" si="5"/>
        <v>Recycling Partner RP AB</v>
      </c>
      <c r="W66" s="159" t="str">
        <f t="shared" si="5"/>
        <v>Recycling Partner RP AB</v>
      </c>
      <c r="X66" s="159" t="str">
        <f t="shared" si="5"/>
        <v/>
      </c>
      <c r="Y66" s="159" t="str">
        <f t="shared" si="5"/>
        <v/>
      </c>
      <c r="Z66" s="159" t="str">
        <f t="shared" si="5"/>
        <v/>
      </c>
      <c r="AA66" s="159" t="str">
        <f t="shared" si="5"/>
        <v/>
      </c>
      <c r="AB66" s="159" t="str">
        <f t="shared" si="5"/>
        <v/>
      </c>
      <c r="AC66" s="159" t="str">
        <f t="shared" si="5"/>
        <v/>
      </c>
      <c r="AD66" s="159" t="str">
        <f t="shared" si="5"/>
        <v/>
      </c>
      <c r="AE66" s="159" t="str">
        <f t="shared" si="5"/>
        <v/>
      </c>
      <c r="AF66" s="159" t="str">
        <f t="shared" si="5"/>
        <v/>
      </c>
      <c r="AG66" s="161" t="str">
        <f t="shared" si="6"/>
        <v>Recycling Partner RP AB</v>
      </c>
      <c r="AH66" s="161" t="str">
        <f t="array" ref="AH66">IFERROR(INDEX($AG$62:$AG$105,SMALL(IF($AG$62:$AG$105&lt;&gt;"",ROW($AG$62:$AG$105)-ROW(AG$62)+1),ROWS(AH$62:AH66))),"")</f>
        <v>Recycling Partner RP AB</v>
      </c>
    </row>
    <row r="67" spans="3:34" x14ac:dyDescent="0.2">
      <c r="C67" s="171" t="s">
        <v>691</v>
      </c>
      <c r="D67" s="171"/>
      <c r="E67" s="172" t="s">
        <v>535</v>
      </c>
      <c r="F67" s="171" t="s">
        <v>659</v>
      </c>
      <c r="G67" s="171" t="s">
        <v>581</v>
      </c>
      <c r="H67" s="171" t="s">
        <v>660</v>
      </c>
      <c r="I67" s="171"/>
      <c r="J67" s="171"/>
      <c r="K67" s="171"/>
      <c r="L67" s="171" t="s">
        <v>661</v>
      </c>
      <c r="M67" s="171" t="s">
        <v>662</v>
      </c>
      <c r="N67" s="176" t="s">
        <v>663</v>
      </c>
      <c r="O67" s="171"/>
      <c r="P67" s="171"/>
      <c r="Q67" s="171"/>
      <c r="R67" s="171" t="s">
        <v>650</v>
      </c>
      <c r="S67" s="171">
        <v>676</v>
      </c>
      <c r="U67" s="159" t="str">
        <f t="shared" si="5"/>
        <v>Rekomo AB</v>
      </c>
      <c r="V67" s="159" t="str">
        <f t="shared" si="5"/>
        <v>Rekomo AB</v>
      </c>
      <c r="W67" s="159" t="str">
        <f t="shared" si="5"/>
        <v>Rekomo AB</v>
      </c>
      <c r="X67" s="159" t="str">
        <f t="shared" si="5"/>
        <v/>
      </c>
      <c r="Y67" s="159" t="str">
        <f t="shared" si="5"/>
        <v/>
      </c>
      <c r="Z67" s="159" t="str">
        <f t="shared" si="5"/>
        <v/>
      </c>
      <c r="AA67" s="159" t="str">
        <f t="shared" si="5"/>
        <v/>
      </c>
      <c r="AB67" s="159" t="str">
        <f t="shared" si="5"/>
        <v/>
      </c>
      <c r="AC67" s="159" t="str">
        <f t="shared" si="5"/>
        <v/>
      </c>
      <c r="AD67" s="159" t="str">
        <f t="shared" si="5"/>
        <v/>
      </c>
      <c r="AE67" s="159" t="str">
        <f t="shared" si="5"/>
        <v/>
      </c>
      <c r="AF67" s="159" t="str">
        <f t="shared" si="5"/>
        <v/>
      </c>
      <c r="AG67" s="161" t="str">
        <f t="shared" si="6"/>
        <v>Rekomo AB</v>
      </c>
      <c r="AH67" s="161" t="str">
        <f t="array" ref="AH67">IFERROR(INDEX($AG$62:$AG$105,SMALL(IF($AG$62:$AG$105&lt;&gt;"",ROW($AG$62:$AG$105)-ROW(AG$62)+1),ROWS(AH$62:AH67))),"")</f>
        <v>Rekomo AB</v>
      </c>
    </row>
    <row r="68" spans="3:34" x14ac:dyDescent="0.2">
      <c r="C68" s="171" t="s">
        <v>530</v>
      </c>
      <c r="D68" s="171"/>
      <c r="E68" s="172" t="s">
        <v>536</v>
      </c>
      <c r="F68" s="171" t="s">
        <v>589</v>
      </c>
      <c r="G68" s="171" t="s">
        <v>582</v>
      </c>
      <c r="H68" s="171" t="s">
        <v>664</v>
      </c>
      <c r="I68" s="171"/>
      <c r="J68" s="171"/>
      <c r="K68" s="171"/>
      <c r="L68" s="171" t="s">
        <v>587</v>
      </c>
      <c r="M68" s="171" t="s">
        <v>665</v>
      </c>
      <c r="N68" s="176" t="s">
        <v>666</v>
      </c>
      <c r="O68" s="171"/>
      <c r="P68" s="171"/>
      <c r="Q68" s="171"/>
      <c r="R68" s="174" t="s">
        <v>636</v>
      </c>
      <c r="S68" s="174">
        <v>1011</v>
      </c>
      <c r="U68" s="159" t="str">
        <f t="shared" si="5"/>
        <v/>
      </c>
      <c r="V68" s="159" t="str">
        <f t="shared" si="5"/>
        <v>Senab AB</v>
      </c>
      <c r="W68" s="159" t="str">
        <f t="shared" si="5"/>
        <v>Senab AB</v>
      </c>
      <c r="X68" s="159" t="str">
        <f t="shared" si="5"/>
        <v/>
      </c>
      <c r="Y68" s="159" t="str">
        <f t="shared" si="5"/>
        <v/>
      </c>
      <c r="Z68" s="159" t="str">
        <f t="shared" si="5"/>
        <v/>
      </c>
      <c r="AA68" s="159" t="str">
        <f t="shared" si="5"/>
        <v/>
      </c>
      <c r="AB68" s="159" t="str">
        <f t="shared" si="5"/>
        <v/>
      </c>
      <c r="AC68" s="159" t="str">
        <f t="shared" si="5"/>
        <v/>
      </c>
      <c r="AD68" s="159" t="str">
        <f t="shared" si="5"/>
        <v/>
      </c>
      <c r="AE68" s="159" t="str">
        <f t="shared" si="5"/>
        <v/>
      </c>
      <c r="AF68" s="159" t="str">
        <f t="shared" si="5"/>
        <v/>
      </c>
      <c r="AG68" s="161" t="str">
        <f t="shared" si="6"/>
        <v>Senab AB</v>
      </c>
      <c r="AH68" s="161" t="str">
        <f t="array" ref="AH68">IFERROR(INDEX($AG$62:$AG$105,SMALL(IF($AG$62:$AG$105&lt;&gt;"",ROW($AG$62:$AG$105)-ROW(AG$62)+1),ROWS(AH$62:AH68))),"")</f>
        <v>Senab AB</v>
      </c>
    </row>
    <row r="69" spans="3:34" x14ac:dyDescent="0.2">
      <c r="C69" s="171" t="s">
        <v>667</v>
      </c>
      <c r="D69" s="171"/>
      <c r="E69" s="172" t="s">
        <v>668</v>
      </c>
      <c r="F69" s="173" t="s">
        <v>669</v>
      </c>
      <c r="G69" s="171" t="s">
        <v>670</v>
      </c>
      <c r="H69" s="171" t="s">
        <v>671</v>
      </c>
      <c r="I69" s="171"/>
      <c r="J69" s="171"/>
      <c r="K69" s="171"/>
      <c r="L69" s="174" t="s">
        <v>672</v>
      </c>
      <c r="M69" s="171" t="s">
        <v>673</v>
      </c>
      <c r="N69" s="182" t="s">
        <v>690</v>
      </c>
      <c r="O69" s="171"/>
      <c r="P69" s="171"/>
      <c r="Q69" s="171"/>
      <c r="R69" s="174" t="s">
        <v>650</v>
      </c>
      <c r="S69" s="174">
        <v>625</v>
      </c>
      <c r="U69" s="159" t="str">
        <f t="shared" si="5"/>
        <v>Soeco Kontorsmöbler AB</v>
      </c>
      <c r="V69" s="159" t="str">
        <f t="shared" si="5"/>
        <v>Soeco Kontorsmöbler AB</v>
      </c>
      <c r="W69" s="159" t="str">
        <f t="shared" si="5"/>
        <v>Soeco Kontorsmöbler AB</v>
      </c>
      <c r="X69" s="159" t="str">
        <f t="shared" si="5"/>
        <v/>
      </c>
      <c r="Y69" s="159" t="str">
        <f t="shared" si="5"/>
        <v/>
      </c>
      <c r="Z69" s="159" t="str">
        <f t="shared" si="5"/>
        <v/>
      </c>
      <c r="AA69" s="159" t="str">
        <f t="shared" si="5"/>
        <v/>
      </c>
      <c r="AB69" s="159" t="str">
        <f t="shared" si="5"/>
        <v/>
      </c>
      <c r="AC69" s="159" t="str">
        <f t="shared" si="5"/>
        <v/>
      </c>
      <c r="AD69" s="159" t="str">
        <f t="shared" si="5"/>
        <v/>
      </c>
      <c r="AE69" s="159" t="str">
        <f t="shared" si="5"/>
        <v/>
      </c>
      <c r="AF69" s="159" t="str">
        <f t="shared" si="5"/>
        <v/>
      </c>
      <c r="AG69" s="161" t="str">
        <f t="shared" si="6"/>
        <v>Soeco Kontorsmöbler AB</v>
      </c>
      <c r="AH69" s="161" t="str">
        <f t="array" ref="AH69">IFERROR(INDEX($AG$62:$AG$105,SMALL(IF($AG$62:$AG$105&lt;&gt;"",ROW($AG$62:$AG$105)-ROW(AG$62)+1),ROWS(AH$62:AH69))),"")</f>
        <v>Soeco Kontorsmöbler AB</v>
      </c>
    </row>
    <row r="70" spans="3:34" x14ac:dyDescent="0.2">
      <c r="C70" s="171" t="s">
        <v>586</v>
      </c>
      <c r="D70" s="171"/>
      <c r="E70" s="172" t="s">
        <v>532</v>
      </c>
      <c r="F70" s="171" t="s">
        <v>674</v>
      </c>
      <c r="G70" s="171" t="s">
        <v>583</v>
      </c>
      <c r="H70" s="171" t="s">
        <v>638</v>
      </c>
      <c r="I70" s="171"/>
      <c r="J70" s="171"/>
      <c r="K70" s="171"/>
      <c r="L70" s="174" t="s">
        <v>675</v>
      </c>
      <c r="M70" s="171" t="s">
        <v>676</v>
      </c>
      <c r="N70" s="176" t="s">
        <v>677</v>
      </c>
      <c r="O70" s="171"/>
      <c r="P70" s="171"/>
      <c r="Q70" s="171"/>
      <c r="R70" s="174" t="s">
        <v>650</v>
      </c>
      <c r="S70" s="174">
        <v>328</v>
      </c>
      <c r="U70" s="159" t="str">
        <f t="shared" si="5"/>
        <v>Sono Sverige AB</v>
      </c>
      <c r="V70" s="159" t="str">
        <f t="shared" si="5"/>
        <v>Sono Sverige AB</v>
      </c>
      <c r="W70" s="159" t="str">
        <f t="shared" si="5"/>
        <v>Sono Sverige AB</v>
      </c>
      <c r="X70" s="159" t="str">
        <f t="shared" si="5"/>
        <v/>
      </c>
      <c r="Y70" s="159" t="str">
        <f t="shared" si="5"/>
        <v/>
      </c>
      <c r="Z70" s="159" t="str">
        <f t="shared" si="5"/>
        <v/>
      </c>
      <c r="AA70" s="159" t="str">
        <f t="shared" si="5"/>
        <v/>
      </c>
      <c r="AB70" s="159" t="str">
        <f t="shared" si="5"/>
        <v/>
      </c>
      <c r="AC70" s="159" t="str">
        <f t="shared" si="5"/>
        <v/>
      </c>
      <c r="AD70" s="159" t="str">
        <f t="shared" si="5"/>
        <v/>
      </c>
      <c r="AE70" s="159" t="str">
        <f t="shared" si="5"/>
        <v/>
      </c>
      <c r="AF70" s="159" t="str">
        <f t="shared" si="5"/>
        <v/>
      </c>
      <c r="AG70" s="161" t="str">
        <f t="shared" si="6"/>
        <v>Sono Sverige AB</v>
      </c>
      <c r="AH70" s="161" t="str">
        <f t="array" ref="AH70">IFERROR(INDEX($AG$62:$AG$105,SMALL(IF($AG$62:$AG$105&lt;&gt;"",ROW($AG$62:$AG$105)-ROW(AG$62)+1),ROWS(AH$62:AH70))),"")</f>
        <v>Sono Sverige AB</v>
      </c>
    </row>
    <row r="71" spans="3:34" x14ac:dyDescent="0.2">
      <c r="C71" s="171" t="s">
        <v>531</v>
      </c>
      <c r="D71" s="171"/>
      <c r="E71" s="172" t="s">
        <v>537</v>
      </c>
      <c r="F71" s="171" t="s">
        <v>588</v>
      </c>
      <c r="G71" s="171" t="s">
        <v>678</v>
      </c>
      <c r="H71" s="171" t="s">
        <v>679</v>
      </c>
      <c r="I71" s="171"/>
      <c r="J71" s="171"/>
      <c r="K71" s="171"/>
      <c r="L71" s="174" t="s">
        <v>574</v>
      </c>
      <c r="M71" s="171" t="s">
        <v>680</v>
      </c>
      <c r="N71" s="176" t="s">
        <v>576</v>
      </c>
      <c r="O71" s="171"/>
      <c r="P71" s="171"/>
      <c r="Q71" s="171"/>
      <c r="R71" s="171" t="s">
        <v>538</v>
      </c>
      <c r="S71" s="171">
        <v>624</v>
      </c>
      <c r="U71" s="159" t="str">
        <f t="shared" si="5"/>
        <v/>
      </c>
      <c r="V71" s="159" t="str">
        <f t="shared" si="5"/>
        <v>Thule Möbler AB</v>
      </c>
      <c r="W71" s="159" t="str">
        <f t="shared" si="5"/>
        <v/>
      </c>
      <c r="X71" s="159" t="str">
        <f t="shared" si="5"/>
        <v/>
      </c>
      <c r="Y71" s="159" t="str">
        <f t="shared" si="5"/>
        <v/>
      </c>
      <c r="Z71" s="159" t="str">
        <f t="shared" si="5"/>
        <v/>
      </c>
      <c r="AA71" s="159" t="str">
        <f t="shared" si="5"/>
        <v/>
      </c>
      <c r="AB71" s="159" t="str">
        <f t="shared" si="5"/>
        <v/>
      </c>
      <c r="AC71" s="159" t="str">
        <f t="shared" si="5"/>
        <v/>
      </c>
      <c r="AD71" s="159" t="str">
        <f t="shared" si="5"/>
        <v/>
      </c>
      <c r="AE71" s="159" t="str">
        <f t="shared" si="5"/>
        <v/>
      </c>
      <c r="AF71" s="159" t="str">
        <f t="shared" si="5"/>
        <v/>
      </c>
      <c r="AG71" s="161" t="str">
        <f t="shared" si="6"/>
        <v>Thule Möbler AB</v>
      </c>
      <c r="AH71" s="161" t="str">
        <f t="array" ref="AH71">IFERROR(INDEX($AG$62:$AG$105,SMALL(IF($AG$62:$AG$105&lt;&gt;"",ROW($AG$62:$AG$105)-ROW(AG$62)+1),ROWS(AH$62:AH71))),"")</f>
        <v>Thule Möbler AB</v>
      </c>
    </row>
    <row r="72" spans="3:34" x14ac:dyDescent="0.2">
      <c r="C72" s="171" t="s">
        <v>681</v>
      </c>
      <c r="D72" s="171"/>
      <c r="E72" s="172" t="s">
        <v>682</v>
      </c>
      <c r="F72" s="171" t="s">
        <v>683</v>
      </c>
      <c r="G72" s="171" t="s">
        <v>684</v>
      </c>
      <c r="H72" s="171" t="s">
        <v>685</v>
      </c>
      <c r="I72" s="171"/>
      <c r="J72" s="171"/>
      <c r="K72" s="171"/>
      <c r="L72" s="174" t="s">
        <v>686</v>
      </c>
      <c r="M72" s="175" t="s">
        <v>687</v>
      </c>
      <c r="N72" s="176" t="s">
        <v>688</v>
      </c>
      <c r="O72" s="171"/>
      <c r="P72" s="171"/>
      <c r="Q72" s="171"/>
      <c r="R72" s="171" t="s">
        <v>689</v>
      </c>
      <c r="S72" s="171"/>
      <c r="U72" s="159" t="str">
        <f t="shared" ref="U72:AF81" si="7">IFERROR(IF(FIND(U$60,$R72)&gt;=1,$C72,""),"")</f>
        <v>VICAN AB</v>
      </c>
      <c r="V72" s="159" t="str">
        <f t="shared" si="7"/>
        <v/>
      </c>
      <c r="W72" s="159" t="str">
        <f t="shared" si="7"/>
        <v>VICAN AB</v>
      </c>
      <c r="X72" s="159" t="str">
        <f t="shared" si="7"/>
        <v/>
      </c>
      <c r="Y72" s="159" t="str">
        <f t="shared" si="7"/>
        <v/>
      </c>
      <c r="Z72" s="159" t="str">
        <f t="shared" si="7"/>
        <v/>
      </c>
      <c r="AA72" s="159" t="str">
        <f t="shared" si="7"/>
        <v/>
      </c>
      <c r="AB72" s="159" t="str">
        <f t="shared" si="7"/>
        <v/>
      </c>
      <c r="AC72" s="159" t="str">
        <f t="shared" si="7"/>
        <v/>
      </c>
      <c r="AD72" s="159" t="str">
        <f t="shared" si="7"/>
        <v/>
      </c>
      <c r="AE72" s="159" t="str">
        <f t="shared" si="7"/>
        <v/>
      </c>
      <c r="AF72" s="159" t="str">
        <f t="shared" si="7"/>
        <v/>
      </c>
      <c r="AG72" s="161" t="str">
        <f t="shared" si="6"/>
        <v/>
      </c>
      <c r="AH72" s="161" t="str">
        <f t="array" ref="AH72">IFERROR(INDEX($AG$62:$AG$105,SMALL(IF($AG$62:$AG$105&lt;&gt;"",ROW($AG$62:$AG$105)-ROW(AG$62)+1),ROWS(AH$62:AH72))),"")</f>
        <v/>
      </c>
    </row>
    <row r="73" spans="3:34" x14ac:dyDescent="0.2">
      <c r="C73" s="171"/>
      <c r="D73" s="171"/>
      <c r="E73" s="172"/>
      <c r="F73" s="171"/>
      <c r="G73" s="171"/>
      <c r="H73" s="171"/>
      <c r="I73" s="171"/>
      <c r="J73" s="171"/>
      <c r="K73" s="171"/>
      <c r="L73" s="174"/>
      <c r="M73" s="171"/>
      <c r="N73" s="176"/>
      <c r="O73" s="171"/>
      <c r="P73" s="171"/>
      <c r="Q73" s="173"/>
      <c r="R73" s="171"/>
      <c r="S73" s="171"/>
      <c r="U73" s="159" t="str">
        <f t="shared" si="7"/>
        <v/>
      </c>
      <c r="V73" s="159" t="str">
        <f t="shared" si="7"/>
        <v/>
      </c>
      <c r="W73" s="159" t="str">
        <f t="shared" si="7"/>
        <v/>
      </c>
      <c r="X73" s="159" t="str">
        <f t="shared" si="7"/>
        <v/>
      </c>
      <c r="Y73" s="159" t="str">
        <f t="shared" si="7"/>
        <v/>
      </c>
      <c r="Z73" s="159" t="str">
        <f t="shared" si="7"/>
        <v/>
      </c>
      <c r="AA73" s="159" t="str">
        <f t="shared" si="7"/>
        <v/>
      </c>
      <c r="AB73" s="159" t="str">
        <f t="shared" si="7"/>
        <v/>
      </c>
      <c r="AC73" s="159" t="str">
        <f t="shared" si="7"/>
        <v/>
      </c>
      <c r="AD73" s="159" t="str">
        <f t="shared" si="7"/>
        <v/>
      </c>
      <c r="AE73" s="159" t="str">
        <f t="shared" si="7"/>
        <v/>
      </c>
      <c r="AF73" s="159" t="str">
        <f t="shared" si="7"/>
        <v/>
      </c>
      <c r="AG73" s="161" t="str">
        <f t="shared" si="6"/>
        <v/>
      </c>
      <c r="AH73" s="161" t="str">
        <f t="array" ref="AH73">IFERROR(INDEX($AG$62:$AG$105,SMALL(IF($AG$62:$AG$105&lt;&gt;"",ROW($AG$62:$AG$105)-ROW(AG$62)+1),ROWS(AH$62:AH73))),"")</f>
        <v/>
      </c>
    </row>
    <row r="74" spans="3:34" x14ac:dyDescent="0.2">
      <c r="C74" s="171"/>
      <c r="D74" s="171"/>
      <c r="E74" s="172"/>
      <c r="F74" s="171"/>
      <c r="G74" s="171"/>
      <c r="H74" s="171"/>
      <c r="I74" s="171"/>
      <c r="J74" s="171"/>
      <c r="K74" s="171"/>
      <c r="L74" s="174"/>
      <c r="M74" s="171"/>
      <c r="N74" s="176"/>
      <c r="O74" s="171"/>
      <c r="P74" s="171"/>
      <c r="Q74" s="171"/>
      <c r="R74" s="171"/>
      <c r="S74" s="171"/>
      <c r="U74" s="159" t="str">
        <f t="shared" si="7"/>
        <v/>
      </c>
      <c r="V74" s="159" t="str">
        <f t="shared" si="7"/>
        <v/>
      </c>
      <c r="W74" s="159" t="str">
        <f t="shared" si="7"/>
        <v/>
      </c>
      <c r="X74" s="159" t="str">
        <f t="shared" si="7"/>
        <v/>
      </c>
      <c r="Y74" s="159" t="str">
        <f t="shared" si="7"/>
        <v/>
      </c>
      <c r="Z74" s="159" t="str">
        <f t="shared" si="7"/>
        <v/>
      </c>
      <c r="AA74" s="159" t="str">
        <f t="shared" si="7"/>
        <v/>
      </c>
      <c r="AB74" s="159" t="str">
        <f t="shared" si="7"/>
        <v/>
      </c>
      <c r="AC74" s="159" t="str">
        <f t="shared" si="7"/>
        <v/>
      </c>
      <c r="AD74" s="159" t="str">
        <f t="shared" si="7"/>
        <v/>
      </c>
      <c r="AE74" s="159" t="str">
        <f t="shared" si="7"/>
        <v/>
      </c>
      <c r="AF74" s="159" t="str">
        <f t="shared" si="7"/>
        <v/>
      </c>
      <c r="AG74" s="161" t="str">
        <f t="shared" si="6"/>
        <v/>
      </c>
      <c r="AH74" s="161" t="str">
        <f t="array" ref="AH74">IFERROR(INDEX($AG$62:$AG$105,SMALL(IF($AG$62:$AG$105&lt;&gt;"",ROW($AG$62:$AG$105)-ROW(AG$62)+1),ROWS(AH$62:AH74))),"")</f>
        <v/>
      </c>
    </row>
    <row r="75" spans="3:34" x14ac:dyDescent="0.2">
      <c r="C75" s="171"/>
      <c r="D75" s="171"/>
      <c r="E75" s="172"/>
      <c r="F75" s="171"/>
      <c r="G75" s="171"/>
      <c r="H75" s="171"/>
      <c r="I75" s="171"/>
      <c r="J75" s="171"/>
      <c r="K75" s="171"/>
      <c r="L75" s="174"/>
      <c r="M75" s="171"/>
      <c r="N75" s="176"/>
      <c r="O75" s="171"/>
      <c r="P75" s="171"/>
      <c r="Q75" s="171"/>
      <c r="R75" s="171"/>
      <c r="S75" s="171"/>
      <c r="U75" s="159" t="str">
        <f t="shared" si="7"/>
        <v/>
      </c>
      <c r="V75" s="159" t="str">
        <f t="shared" si="7"/>
        <v/>
      </c>
      <c r="W75" s="159" t="str">
        <f t="shared" si="7"/>
        <v/>
      </c>
      <c r="X75" s="159" t="str">
        <f t="shared" si="7"/>
        <v/>
      </c>
      <c r="Y75" s="159" t="str">
        <f t="shared" si="7"/>
        <v/>
      </c>
      <c r="Z75" s="159" t="str">
        <f t="shared" si="7"/>
        <v/>
      </c>
      <c r="AA75" s="159" t="str">
        <f t="shared" si="7"/>
        <v/>
      </c>
      <c r="AB75" s="159" t="str">
        <f t="shared" si="7"/>
        <v/>
      </c>
      <c r="AC75" s="159" t="str">
        <f t="shared" si="7"/>
        <v/>
      </c>
      <c r="AD75" s="159" t="str">
        <f t="shared" si="7"/>
        <v/>
      </c>
      <c r="AE75" s="159" t="str">
        <f t="shared" si="7"/>
        <v/>
      </c>
      <c r="AF75" s="159" t="str">
        <f t="shared" si="7"/>
        <v/>
      </c>
      <c r="AG75" s="161" t="str">
        <f t="shared" si="6"/>
        <v/>
      </c>
      <c r="AH75" s="161" t="str">
        <f t="array" ref="AH75">IFERROR(INDEX($AG$62:$AG$105,SMALL(IF($AG$62:$AG$105&lt;&gt;"",ROW($AG$62:$AG$105)-ROW(AG$62)+1),ROWS(AH$62:AH75))),"")</f>
        <v/>
      </c>
    </row>
    <row r="76" spans="3:34" x14ac:dyDescent="0.2">
      <c r="C76" s="171"/>
      <c r="D76" s="171"/>
      <c r="E76" s="172"/>
      <c r="F76" s="171"/>
      <c r="G76" s="171"/>
      <c r="H76" s="171"/>
      <c r="I76" s="171"/>
      <c r="J76" s="171"/>
      <c r="K76" s="171"/>
      <c r="L76" s="174"/>
      <c r="M76" s="171"/>
      <c r="N76" s="176"/>
      <c r="O76" s="171"/>
      <c r="P76" s="171"/>
      <c r="Q76" s="171"/>
      <c r="R76" s="171"/>
      <c r="S76" s="171"/>
      <c r="U76" s="159" t="str">
        <f t="shared" si="7"/>
        <v/>
      </c>
      <c r="V76" s="159" t="str">
        <f t="shared" si="7"/>
        <v/>
      </c>
      <c r="W76" s="159" t="str">
        <f t="shared" si="7"/>
        <v/>
      </c>
      <c r="X76" s="159" t="str">
        <f t="shared" si="7"/>
        <v/>
      </c>
      <c r="Y76" s="159" t="str">
        <f t="shared" si="7"/>
        <v/>
      </c>
      <c r="Z76" s="159" t="str">
        <f t="shared" si="7"/>
        <v/>
      </c>
      <c r="AA76" s="159" t="str">
        <f t="shared" si="7"/>
        <v/>
      </c>
      <c r="AB76" s="159" t="str">
        <f t="shared" si="7"/>
        <v/>
      </c>
      <c r="AC76" s="159" t="str">
        <f t="shared" si="7"/>
        <v/>
      </c>
      <c r="AD76" s="159" t="str">
        <f t="shared" si="7"/>
        <v/>
      </c>
      <c r="AE76" s="159" t="str">
        <f t="shared" si="7"/>
        <v/>
      </c>
      <c r="AF76" s="159" t="str">
        <f t="shared" si="7"/>
        <v/>
      </c>
      <c r="AG76" s="161" t="str">
        <f t="shared" si="6"/>
        <v/>
      </c>
      <c r="AH76" s="161" t="str">
        <f t="array" ref="AH76">IFERROR(INDEX($AG$62:$AG$105,SMALL(IF($AG$62:$AG$105&lt;&gt;"",ROW($AG$62:$AG$105)-ROW(AG$62)+1),ROWS(AH$62:AH76))),"")</f>
        <v/>
      </c>
    </row>
    <row r="77" spans="3:34" x14ac:dyDescent="0.2">
      <c r="C77" s="171"/>
      <c r="D77" s="171"/>
      <c r="E77" s="172"/>
      <c r="F77" s="171"/>
      <c r="G77" s="171"/>
      <c r="H77" s="171"/>
      <c r="I77" s="171"/>
      <c r="J77" s="171"/>
      <c r="K77" s="171"/>
      <c r="L77" s="171"/>
      <c r="M77" s="171"/>
      <c r="N77" s="176"/>
      <c r="O77" s="171"/>
      <c r="P77" s="171"/>
      <c r="Q77" s="171"/>
      <c r="R77" s="171"/>
      <c r="S77" s="171"/>
      <c r="U77" s="159" t="str">
        <f t="shared" si="7"/>
        <v/>
      </c>
      <c r="V77" s="159" t="str">
        <f t="shared" si="7"/>
        <v/>
      </c>
      <c r="W77" s="159" t="str">
        <f t="shared" si="7"/>
        <v/>
      </c>
      <c r="X77" s="159" t="str">
        <f t="shared" si="7"/>
        <v/>
      </c>
      <c r="Y77" s="159" t="str">
        <f t="shared" si="7"/>
        <v/>
      </c>
      <c r="Z77" s="159" t="str">
        <f t="shared" si="7"/>
        <v/>
      </c>
      <c r="AA77" s="159" t="str">
        <f t="shared" si="7"/>
        <v/>
      </c>
      <c r="AB77" s="159" t="str">
        <f t="shared" si="7"/>
        <v/>
      </c>
      <c r="AC77" s="159" t="str">
        <f t="shared" si="7"/>
        <v/>
      </c>
      <c r="AD77" s="159" t="str">
        <f t="shared" si="7"/>
        <v/>
      </c>
      <c r="AE77" s="159" t="str">
        <f t="shared" si="7"/>
        <v/>
      </c>
      <c r="AF77" s="159" t="str">
        <f t="shared" si="7"/>
        <v/>
      </c>
      <c r="AG77" s="161" t="str">
        <f t="shared" si="6"/>
        <v/>
      </c>
      <c r="AH77" s="161" t="str">
        <f t="array" ref="AH77">IFERROR(INDEX($AG$62:$AG$105,SMALL(IF($AG$62:$AG$105&lt;&gt;"",ROW($AG$62:$AG$105)-ROW(AG$62)+1),ROWS(AH$62:AH77))),"")</f>
        <v/>
      </c>
    </row>
    <row r="78" spans="3:34" x14ac:dyDescent="0.2">
      <c r="C78" s="171"/>
      <c r="D78" s="171"/>
      <c r="E78" s="172"/>
      <c r="F78" s="171"/>
      <c r="G78" s="171"/>
      <c r="H78" s="171"/>
      <c r="I78" s="171"/>
      <c r="J78" s="171"/>
      <c r="K78" s="171"/>
      <c r="L78" s="171"/>
      <c r="M78" s="171"/>
      <c r="N78" s="176"/>
      <c r="O78" s="171"/>
      <c r="P78" s="171"/>
      <c r="Q78" s="171"/>
      <c r="R78" s="171"/>
      <c r="S78" s="171"/>
      <c r="U78" s="159" t="str">
        <f t="shared" si="7"/>
        <v/>
      </c>
      <c r="V78" s="159" t="str">
        <f t="shared" si="7"/>
        <v/>
      </c>
      <c r="W78" s="159" t="str">
        <f t="shared" si="7"/>
        <v/>
      </c>
      <c r="X78" s="159" t="str">
        <f t="shared" si="7"/>
        <v/>
      </c>
      <c r="Y78" s="159" t="str">
        <f t="shared" si="7"/>
        <v/>
      </c>
      <c r="Z78" s="159" t="str">
        <f t="shared" si="7"/>
        <v/>
      </c>
      <c r="AA78" s="159" t="str">
        <f t="shared" si="7"/>
        <v/>
      </c>
      <c r="AB78" s="159" t="str">
        <f t="shared" si="7"/>
        <v/>
      </c>
      <c r="AC78" s="159" t="str">
        <f t="shared" si="7"/>
        <v/>
      </c>
      <c r="AD78" s="159" t="str">
        <f t="shared" si="7"/>
        <v/>
      </c>
      <c r="AE78" s="159" t="str">
        <f t="shared" si="7"/>
        <v/>
      </c>
      <c r="AF78" s="159" t="str">
        <f t="shared" si="7"/>
        <v/>
      </c>
      <c r="AG78" s="161" t="str">
        <f t="shared" si="6"/>
        <v/>
      </c>
      <c r="AH78" s="161" t="str">
        <f t="array" ref="AH78">IFERROR(INDEX($AG$62:$AG$105,SMALL(IF($AG$62:$AG$105&lt;&gt;"",ROW($AG$62:$AG$105)-ROW(AG$62)+1),ROWS(AH$62:AH78))),"")</f>
        <v/>
      </c>
    </row>
    <row r="79" spans="3:34" x14ac:dyDescent="0.2">
      <c r="C79" s="171"/>
      <c r="D79" s="171"/>
      <c r="E79" s="172"/>
      <c r="F79" s="171"/>
      <c r="G79" s="171"/>
      <c r="H79" s="171"/>
      <c r="I79" s="171"/>
      <c r="J79" s="171"/>
      <c r="K79" s="171"/>
      <c r="L79" s="171"/>
      <c r="M79" s="171"/>
      <c r="N79" s="176"/>
      <c r="O79" s="171"/>
      <c r="P79" s="171"/>
      <c r="Q79" s="171"/>
      <c r="R79" s="171"/>
      <c r="S79" s="171"/>
      <c r="U79" s="159" t="str">
        <f t="shared" si="7"/>
        <v/>
      </c>
      <c r="V79" s="159" t="str">
        <f t="shared" si="7"/>
        <v/>
      </c>
      <c r="W79" s="159" t="str">
        <f t="shared" si="7"/>
        <v/>
      </c>
      <c r="X79" s="159" t="str">
        <f t="shared" si="7"/>
        <v/>
      </c>
      <c r="Y79" s="159" t="str">
        <f t="shared" si="7"/>
        <v/>
      </c>
      <c r="Z79" s="159" t="str">
        <f t="shared" si="7"/>
        <v/>
      </c>
      <c r="AA79" s="159" t="str">
        <f t="shared" si="7"/>
        <v/>
      </c>
      <c r="AB79" s="159" t="str">
        <f t="shared" si="7"/>
        <v/>
      </c>
      <c r="AC79" s="159" t="str">
        <f t="shared" si="7"/>
        <v/>
      </c>
      <c r="AD79" s="159" t="str">
        <f t="shared" si="7"/>
        <v/>
      </c>
      <c r="AE79" s="159" t="str">
        <f t="shared" si="7"/>
        <v/>
      </c>
      <c r="AF79" s="159" t="str">
        <f t="shared" si="7"/>
        <v/>
      </c>
      <c r="AG79" s="161" t="str">
        <f t="shared" si="6"/>
        <v/>
      </c>
      <c r="AH79" s="161" t="str">
        <f t="array" ref="AH79">IFERROR(INDEX($AG$62:$AG$105,SMALL(IF($AG$62:$AG$105&lt;&gt;"",ROW($AG$62:$AG$105)-ROW(AG$62)+1),ROWS(AH$62:AH79))),"")</f>
        <v/>
      </c>
    </row>
    <row r="80" spans="3:34" x14ac:dyDescent="0.2">
      <c r="C80" s="171"/>
      <c r="D80" s="171"/>
      <c r="E80" s="172"/>
      <c r="F80" s="171"/>
      <c r="G80" s="171"/>
      <c r="H80" s="171"/>
      <c r="I80" s="171"/>
      <c r="J80" s="171"/>
      <c r="K80" s="171"/>
      <c r="L80" s="171"/>
      <c r="M80" s="171"/>
      <c r="N80" s="176"/>
      <c r="O80" s="171"/>
      <c r="P80" s="171"/>
      <c r="Q80" s="171"/>
      <c r="R80" s="171"/>
      <c r="S80" s="171"/>
      <c r="U80" s="159" t="str">
        <f t="shared" si="7"/>
        <v/>
      </c>
      <c r="V80" s="159" t="str">
        <f t="shared" si="7"/>
        <v/>
      </c>
      <c r="W80" s="159" t="str">
        <f t="shared" si="7"/>
        <v/>
      </c>
      <c r="X80" s="159" t="str">
        <f t="shared" si="7"/>
        <v/>
      </c>
      <c r="Y80" s="159" t="str">
        <f t="shared" si="7"/>
        <v/>
      </c>
      <c r="Z80" s="159" t="str">
        <f t="shared" si="7"/>
        <v/>
      </c>
      <c r="AA80" s="159" t="str">
        <f t="shared" si="7"/>
        <v/>
      </c>
      <c r="AB80" s="159" t="str">
        <f t="shared" si="7"/>
        <v/>
      </c>
      <c r="AC80" s="159" t="str">
        <f t="shared" si="7"/>
        <v/>
      </c>
      <c r="AD80" s="159" t="str">
        <f t="shared" si="7"/>
        <v/>
      </c>
      <c r="AE80" s="159" t="str">
        <f t="shared" si="7"/>
        <v/>
      </c>
      <c r="AF80" s="159" t="str">
        <f t="shared" si="7"/>
        <v/>
      </c>
      <c r="AG80" s="161" t="str">
        <f t="shared" si="6"/>
        <v/>
      </c>
      <c r="AH80" s="161" t="str">
        <f t="array" ref="AH80">IFERROR(INDEX($AG$62:$AG$105,SMALL(IF($AG$62:$AG$105&lt;&gt;"",ROW($AG$62:$AG$105)-ROW(AG$62)+1),ROWS(AH$62:AH80))),"")</f>
        <v/>
      </c>
    </row>
    <row r="81" spans="3:34" x14ac:dyDescent="0.2">
      <c r="C81" s="171"/>
      <c r="D81" s="171"/>
      <c r="E81" s="172"/>
      <c r="F81" s="171"/>
      <c r="G81" s="171"/>
      <c r="H81" s="171"/>
      <c r="I81" s="171"/>
      <c r="J81" s="171"/>
      <c r="K81" s="171"/>
      <c r="L81" s="171"/>
      <c r="M81" s="171"/>
      <c r="N81" s="176"/>
      <c r="O81" s="171"/>
      <c r="P81" s="171"/>
      <c r="Q81" s="171"/>
      <c r="R81" s="171"/>
      <c r="S81" s="171"/>
      <c r="U81" s="159" t="str">
        <f t="shared" si="7"/>
        <v/>
      </c>
      <c r="V81" s="159" t="str">
        <f t="shared" si="7"/>
        <v/>
      </c>
      <c r="W81" s="159" t="str">
        <f t="shared" si="7"/>
        <v/>
      </c>
      <c r="X81" s="159" t="str">
        <f t="shared" si="7"/>
        <v/>
      </c>
      <c r="Y81" s="159" t="str">
        <f t="shared" si="7"/>
        <v/>
      </c>
      <c r="Z81" s="159" t="str">
        <f t="shared" si="7"/>
        <v/>
      </c>
      <c r="AA81" s="159" t="str">
        <f t="shared" si="7"/>
        <v/>
      </c>
      <c r="AB81" s="159" t="str">
        <f t="shared" si="7"/>
        <v/>
      </c>
      <c r="AC81" s="159" t="str">
        <f t="shared" si="7"/>
        <v/>
      </c>
      <c r="AD81" s="159" t="str">
        <f t="shared" si="7"/>
        <v/>
      </c>
      <c r="AE81" s="159" t="str">
        <f t="shared" si="7"/>
        <v/>
      </c>
      <c r="AF81" s="159" t="str">
        <f t="shared" si="7"/>
        <v/>
      </c>
      <c r="AG81" s="161" t="str">
        <f t="shared" si="6"/>
        <v/>
      </c>
      <c r="AH81" s="161" t="str">
        <f t="array" ref="AH81">IFERROR(INDEX($AG$62:$AG$105,SMALL(IF($AG$62:$AG$105&lt;&gt;"",ROW($AG$62:$AG$105)-ROW(AG$62)+1),ROWS(AH$62:AH81))),"")</f>
        <v/>
      </c>
    </row>
    <row r="82" spans="3:34" x14ac:dyDescent="0.2">
      <c r="C82" s="171"/>
      <c r="D82" s="171"/>
      <c r="E82" s="172"/>
      <c r="F82" s="171"/>
      <c r="G82" s="171"/>
      <c r="H82" s="171"/>
      <c r="I82" s="171"/>
      <c r="J82" s="171"/>
      <c r="K82" s="171"/>
      <c r="L82" s="171"/>
      <c r="M82" s="171"/>
      <c r="N82" s="176"/>
      <c r="O82" s="171"/>
      <c r="P82" s="171"/>
      <c r="Q82" s="171"/>
      <c r="R82" s="171"/>
      <c r="S82" s="171"/>
      <c r="U82" s="159" t="str">
        <f t="shared" ref="U82:AF91" si="8">IFERROR(IF(FIND(U$60,$R82)&gt;=1,$C82,""),"")</f>
        <v/>
      </c>
      <c r="V82" s="159" t="str">
        <f t="shared" si="8"/>
        <v/>
      </c>
      <c r="W82" s="159" t="str">
        <f t="shared" si="8"/>
        <v/>
      </c>
      <c r="X82" s="159" t="str">
        <f t="shared" si="8"/>
        <v/>
      </c>
      <c r="Y82" s="159" t="str">
        <f t="shared" si="8"/>
        <v/>
      </c>
      <c r="Z82" s="159" t="str">
        <f t="shared" si="8"/>
        <v/>
      </c>
      <c r="AA82" s="159" t="str">
        <f t="shared" si="8"/>
        <v/>
      </c>
      <c r="AB82" s="159" t="str">
        <f t="shared" si="8"/>
        <v/>
      </c>
      <c r="AC82" s="159" t="str">
        <f t="shared" si="8"/>
        <v/>
      </c>
      <c r="AD82" s="159" t="str">
        <f t="shared" si="8"/>
        <v/>
      </c>
      <c r="AE82" s="159" t="str">
        <f t="shared" si="8"/>
        <v/>
      </c>
      <c r="AF82" s="159" t="str">
        <f t="shared" si="8"/>
        <v/>
      </c>
      <c r="AG82" s="161" t="str">
        <f t="shared" si="6"/>
        <v/>
      </c>
      <c r="AH82" s="161" t="str">
        <f t="array" ref="AH82">IFERROR(INDEX($AG$62:$AG$105,SMALL(IF($AG$62:$AG$105&lt;&gt;"",ROW($AG$62:$AG$105)-ROW(AG$62)+1),ROWS(AH$62:AH82))),"")</f>
        <v/>
      </c>
    </row>
    <row r="83" spans="3:34" x14ac:dyDescent="0.2">
      <c r="C83" s="171"/>
      <c r="D83" s="171"/>
      <c r="E83" s="172"/>
      <c r="F83" s="171"/>
      <c r="G83" s="171"/>
      <c r="H83" s="171"/>
      <c r="I83" s="171"/>
      <c r="J83" s="171"/>
      <c r="K83" s="171"/>
      <c r="L83" s="171"/>
      <c r="M83" s="171"/>
      <c r="N83" s="176"/>
      <c r="O83" s="171"/>
      <c r="P83" s="171"/>
      <c r="Q83" s="171"/>
      <c r="R83" s="171"/>
      <c r="S83" s="171"/>
      <c r="U83" s="159" t="str">
        <f t="shared" si="8"/>
        <v/>
      </c>
      <c r="V83" s="159" t="str">
        <f t="shared" si="8"/>
        <v/>
      </c>
      <c r="W83" s="159" t="str">
        <f t="shared" si="8"/>
        <v/>
      </c>
      <c r="X83" s="159" t="str">
        <f t="shared" si="8"/>
        <v/>
      </c>
      <c r="Y83" s="159" t="str">
        <f t="shared" si="8"/>
        <v/>
      </c>
      <c r="Z83" s="159" t="str">
        <f t="shared" si="8"/>
        <v/>
      </c>
      <c r="AA83" s="159" t="str">
        <f t="shared" si="8"/>
        <v/>
      </c>
      <c r="AB83" s="159" t="str">
        <f t="shared" si="8"/>
        <v/>
      </c>
      <c r="AC83" s="159" t="str">
        <f t="shared" si="8"/>
        <v/>
      </c>
      <c r="AD83" s="159" t="str">
        <f t="shared" si="8"/>
        <v/>
      </c>
      <c r="AE83" s="159" t="str">
        <f t="shared" si="8"/>
        <v/>
      </c>
      <c r="AF83" s="159" t="str">
        <f t="shared" si="8"/>
        <v/>
      </c>
      <c r="AG83" s="161" t="str">
        <f t="shared" si="6"/>
        <v/>
      </c>
      <c r="AH83" s="161" t="str">
        <f t="array" ref="AH83">IFERROR(INDEX($AG$62:$AG$105,SMALL(IF($AG$62:$AG$105&lt;&gt;"",ROW($AG$62:$AG$105)-ROW(AG$62)+1),ROWS(AH$62:AH83))),"")</f>
        <v/>
      </c>
    </row>
    <row r="84" spans="3:34" x14ac:dyDescent="0.2">
      <c r="C84" s="171"/>
      <c r="D84" s="171"/>
      <c r="E84" s="172"/>
      <c r="F84" s="171"/>
      <c r="G84" s="171"/>
      <c r="H84" s="171"/>
      <c r="I84" s="171"/>
      <c r="J84" s="171"/>
      <c r="K84" s="171"/>
      <c r="L84" s="171"/>
      <c r="M84" s="171"/>
      <c r="N84" s="176"/>
      <c r="O84" s="171"/>
      <c r="P84" s="171"/>
      <c r="Q84" s="171"/>
      <c r="R84" s="171"/>
      <c r="S84" s="171"/>
      <c r="U84" s="159" t="str">
        <f t="shared" si="8"/>
        <v/>
      </c>
      <c r="V84" s="159" t="str">
        <f t="shared" si="8"/>
        <v/>
      </c>
      <c r="W84" s="159" t="str">
        <f t="shared" si="8"/>
        <v/>
      </c>
      <c r="X84" s="159" t="str">
        <f t="shared" si="8"/>
        <v/>
      </c>
      <c r="Y84" s="159" t="str">
        <f t="shared" si="8"/>
        <v/>
      </c>
      <c r="Z84" s="159" t="str">
        <f t="shared" si="8"/>
        <v/>
      </c>
      <c r="AA84" s="159" t="str">
        <f t="shared" si="8"/>
        <v/>
      </c>
      <c r="AB84" s="159" t="str">
        <f t="shared" si="8"/>
        <v/>
      </c>
      <c r="AC84" s="159" t="str">
        <f t="shared" si="8"/>
        <v/>
      </c>
      <c r="AD84" s="159" t="str">
        <f t="shared" si="8"/>
        <v/>
      </c>
      <c r="AE84" s="159" t="str">
        <f t="shared" si="8"/>
        <v/>
      </c>
      <c r="AF84" s="159" t="str">
        <f t="shared" si="8"/>
        <v/>
      </c>
      <c r="AG84" s="161" t="str">
        <f t="shared" si="6"/>
        <v/>
      </c>
      <c r="AH84" s="161" t="str">
        <f t="array" ref="AH84">IFERROR(INDEX($AG$62:$AG$105,SMALL(IF($AG$62:$AG$105&lt;&gt;"",ROW($AG$62:$AG$105)-ROW(AG$62)+1),ROWS(AH$62:AH84))),"")</f>
        <v/>
      </c>
    </row>
    <row r="85" spans="3:34" x14ac:dyDescent="0.2">
      <c r="C85" s="171"/>
      <c r="D85" s="171"/>
      <c r="E85" s="172"/>
      <c r="F85" s="171"/>
      <c r="G85" s="171"/>
      <c r="H85" s="171"/>
      <c r="I85" s="171"/>
      <c r="J85" s="171"/>
      <c r="K85" s="171"/>
      <c r="L85" s="171"/>
      <c r="M85" s="171"/>
      <c r="N85" s="176"/>
      <c r="O85" s="171"/>
      <c r="P85" s="171"/>
      <c r="Q85" s="171"/>
      <c r="R85" s="171"/>
      <c r="S85" s="171"/>
      <c r="U85" s="159" t="str">
        <f t="shared" si="8"/>
        <v/>
      </c>
      <c r="V85" s="159" t="str">
        <f t="shared" si="8"/>
        <v/>
      </c>
      <c r="W85" s="159" t="str">
        <f t="shared" si="8"/>
        <v/>
      </c>
      <c r="X85" s="159" t="str">
        <f t="shared" si="8"/>
        <v/>
      </c>
      <c r="Y85" s="159" t="str">
        <f t="shared" si="8"/>
        <v/>
      </c>
      <c r="Z85" s="159" t="str">
        <f t="shared" si="8"/>
        <v/>
      </c>
      <c r="AA85" s="159" t="str">
        <f t="shared" si="8"/>
        <v/>
      </c>
      <c r="AB85" s="159" t="str">
        <f t="shared" si="8"/>
        <v/>
      </c>
      <c r="AC85" s="159" t="str">
        <f t="shared" si="8"/>
        <v/>
      </c>
      <c r="AD85" s="159" t="str">
        <f t="shared" si="8"/>
        <v/>
      </c>
      <c r="AE85" s="159" t="str">
        <f t="shared" si="8"/>
        <v/>
      </c>
      <c r="AF85" s="159" t="str">
        <f t="shared" si="8"/>
        <v/>
      </c>
      <c r="AG85" s="161" t="str">
        <f t="shared" si="6"/>
        <v/>
      </c>
      <c r="AH85" s="161" t="str">
        <f t="array" ref="AH85">IFERROR(INDEX($AG$62:$AG$105,SMALL(IF($AG$62:$AG$105&lt;&gt;"",ROW($AG$62:$AG$105)-ROW(AG$62)+1),ROWS(AH$62:AH85))),"")</f>
        <v/>
      </c>
    </row>
    <row r="86" spans="3:34" x14ac:dyDescent="0.2">
      <c r="C86" s="171"/>
      <c r="D86" s="171"/>
      <c r="E86" s="172"/>
      <c r="F86" s="171"/>
      <c r="G86" s="171"/>
      <c r="H86" s="171"/>
      <c r="I86" s="171"/>
      <c r="J86" s="171"/>
      <c r="K86" s="171"/>
      <c r="L86" s="171"/>
      <c r="M86" s="171"/>
      <c r="N86" s="176"/>
      <c r="O86" s="171"/>
      <c r="P86" s="171"/>
      <c r="Q86" s="171"/>
      <c r="R86" s="171"/>
      <c r="S86" s="171"/>
      <c r="U86" s="159" t="str">
        <f t="shared" si="8"/>
        <v/>
      </c>
      <c r="V86" s="159" t="str">
        <f t="shared" si="8"/>
        <v/>
      </c>
      <c r="W86" s="159" t="str">
        <f t="shared" si="8"/>
        <v/>
      </c>
      <c r="X86" s="159" t="str">
        <f t="shared" si="8"/>
        <v/>
      </c>
      <c r="Y86" s="159" t="str">
        <f t="shared" si="8"/>
        <v/>
      </c>
      <c r="Z86" s="159" t="str">
        <f t="shared" si="8"/>
        <v/>
      </c>
      <c r="AA86" s="159" t="str">
        <f t="shared" si="8"/>
        <v/>
      </c>
      <c r="AB86" s="159" t="str">
        <f t="shared" si="8"/>
        <v/>
      </c>
      <c r="AC86" s="159" t="str">
        <f t="shared" si="8"/>
        <v/>
      </c>
      <c r="AD86" s="159" t="str">
        <f t="shared" si="8"/>
        <v/>
      </c>
      <c r="AE86" s="159" t="str">
        <f t="shared" si="8"/>
        <v/>
      </c>
      <c r="AF86" s="159" t="str">
        <f t="shared" si="8"/>
        <v/>
      </c>
      <c r="AG86" s="161" t="str">
        <f t="shared" si="6"/>
        <v/>
      </c>
      <c r="AH86" s="161" t="str">
        <f t="array" ref="AH86">IFERROR(INDEX($AG$62:$AG$105,SMALL(IF($AG$62:$AG$105&lt;&gt;"",ROW($AG$62:$AG$105)-ROW(AG$62)+1),ROWS(AH$62:AH86))),"")</f>
        <v/>
      </c>
    </row>
    <row r="87" spans="3:34" x14ac:dyDescent="0.2">
      <c r="C87" s="171"/>
      <c r="D87" s="171"/>
      <c r="E87" s="172"/>
      <c r="F87" s="171"/>
      <c r="G87" s="171"/>
      <c r="H87" s="171"/>
      <c r="I87" s="171"/>
      <c r="J87" s="171"/>
      <c r="K87" s="171"/>
      <c r="L87" s="171"/>
      <c r="M87" s="171"/>
      <c r="N87" s="176"/>
      <c r="O87" s="171"/>
      <c r="P87" s="171"/>
      <c r="Q87" s="171"/>
      <c r="R87" s="171"/>
      <c r="S87" s="171"/>
      <c r="U87" s="159" t="str">
        <f t="shared" si="8"/>
        <v/>
      </c>
      <c r="V87" s="159" t="str">
        <f t="shared" si="8"/>
        <v/>
      </c>
      <c r="W87" s="159" t="str">
        <f t="shared" si="8"/>
        <v/>
      </c>
      <c r="X87" s="159" t="str">
        <f t="shared" si="8"/>
        <v/>
      </c>
      <c r="Y87" s="159" t="str">
        <f t="shared" si="8"/>
        <v/>
      </c>
      <c r="Z87" s="159" t="str">
        <f t="shared" si="8"/>
        <v/>
      </c>
      <c r="AA87" s="159" t="str">
        <f t="shared" si="8"/>
        <v/>
      </c>
      <c r="AB87" s="159" t="str">
        <f t="shared" si="8"/>
        <v/>
      </c>
      <c r="AC87" s="159" t="str">
        <f t="shared" si="8"/>
        <v/>
      </c>
      <c r="AD87" s="159" t="str">
        <f t="shared" si="8"/>
        <v/>
      </c>
      <c r="AE87" s="159" t="str">
        <f t="shared" si="8"/>
        <v/>
      </c>
      <c r="AF87" s="159" t="str">
        <f t="shared" si="8"/>
        <v/>
      </c>
      <c r="AG87" s="161" t="str">
        <f t="shared" si="6"/>
        <v/>
      </c>
      <c r="AH87" s="161" t="str">
        <f t="array" ref="AH87">IFERROR(INDEX($AG$62:$AG$105,SMALL(IF($AG$62:$AG$105&lt;&gt;"",ROW($AG$62:$AG$105)-ROW(AG$62)+1),ROWS(AH$62:AH87))),"")</f>
        <v/>
      </c>
    </row>
    <row r="88" spans="3:34" x14ac:dyDescent="0.2">
      <c r="C88" s="171"/>
      <c r="D88" s="171"/>
      <c r="E88" s="172"/>
      <c r="F88" s="171"/>
      <c r="G88" s="175"/>
      <c r="H88" s="171"/>
      <c r="I88" s="171"/>
      <c r="J88" s="171"/>
      <c r="K88" s="171"/>
      <c r="L88" s="171"/>
      <c r="M88" s="171"/>
      <c r="N88" s="176"/>
      <c r="O88" s="171"/>
      <c r="P88" s="171"/>
      <c r="Q88" s="173"/>
      <c r="R88" s="171"/>
      <c r="S88" s="171"/>
      <c r="U88" s="159" t="str">
        <f t="shared" si="8"/>
        <v/>
      </c>
      <c r="V88" s="159" t="str">
        <f t="shared" si="8"/>
        <v/>
      </c>
      <c r="W88" s="159" t="str">
        <f t="shared" si="8"/>
        <v/>
      </c>
      <c r="X88" s="159" t="str">
        <f t="shared" si="8"/>
        <v/>
      </c>
      <c r="Y88" s="159" t="str">
        <f t="shared" si="8"/>
        <v/>
      </c>
      <c r="Z88" s="159" t="str">
        <f t="shared" si="8"/>
        <v/>
      </c>
      <c r="AA88" s="159" t="str">
        <f t="shared" si="8"/>
        <v/>
      </c>
      <c r="AB88" s="159" t="str">
        <f t="shared" si="8"/>
        <v/>
      </c>
      <c r="AC88" s="159" t="str">
        <f t="shared" si="8"/>
        <v/>
      </c>
      <c r="AD88" s="159" t="str">
        <f t="shared" si="8"/>
        <v/>
      </c>
      <c r="AE88" s="159" t="str">
        <f t="shared" si="8"/>
        <v/>
      </c>
      <c r="AF88" s="159" t="str">
        <f t="shared" si="8"/>
        <v/>
      </c>
      <c r="AG88" s="161" t="str">
        <f t="shared" si="6"/>
        <v/>
      </c>
      <c r="AH88" s="161" t="str">
        <f t="array" ref="AH88">IFERROR(INDEX($AG$62:$AG$105,SMALL(IF($AG$62:$AG$105&lt;&gt;"",ROW($AG$62:$AG$105)-ROW(AG$62)+1),ROWS(AH$62:AH88))),"")</f>
        <v/>
      </c>
    </row>
    <row r="89" spans="3:34" x14ac:dyDescent="0.2">
      <c r="C89" s="171"/>
      <c r="D89" s="171"/>
      <c r="E89" s="172"/>
      <c r="F89" s="171"/>
      <c r="G89" s="171"/>
      <c r="H89" s="171"/>
      <c r="I89" s="171"/>
      <c r="J89" s="171"/>
      <c r="K89" s="171"/>
      <c r="L89" s="171"/>
      <c r="M89" s="171"/>
      <c r="N89" s="176"/>
      <c r="O89" s="171"/>
      <c r="P89" s="171"/>
      <c r="Q89" s="171"/>
      <c r="R89" s="171"/>
      <c r="S89" s="171"/>
      <c r="U89" s="159" t="str">
        <f t="shared" si="8"/>
        <v/>
      </c>
      <c r="V89" s="159" t="str">
        <f t="shared" si="8"/>
        <v/>
      </c>
      <c r="W89" s="159" t="str">
        <f t="shared" si="8"/>
        <v/>
      </c>
      <c r="X89" s="159" t="str">
        <f t="shared" si="8"/>
        <v/>
      </c>
      <c r="Y89" s="159" t="str">
        <f t="shared" si="8"/>
        <v/>
      </c>
      <c r="Z89" s="159" t="str">
        <f t="shared" si="8"/>
        <v/>
      </c>
      <c r="AA89" s="159" t="str">
        <f t="shared" si="8"/>
        <v/>
      </c>
      <c r="AB89" s="159" t="str">
        <f t="shared" si="8"/>
        <v/>
      </c>
      <c r="AC89" s="159" t="str">
        <f t="shared" si="8"/>
        <v/>
      </c>
      <c r="AD89" s="159" t="str">
        <f t="shared" si="8"/>
        <v/>
      </c>
      <c r="AE89" s="159" t="str">
        <f t="shared" si="8"/>
        <v/>
      </c>
      <c r="AF89" s="159" t="str">
        <f t="shared" si="8"/>
        <v/>
      </c>
      <c r="AG89" s="161" t="str">
        <f t="shared" si="6"/>
        <v/>
      </c>
      <c r="AH89" s="161" t="str">
        <f t="array" ref="AH89">IFERROR(INDEX($AG$62:$AG$105,SMALL(IF($AG$62:$AG$105&lt;&gt;"",ROW($AG$62:$AG$105)-ROW(AG$62)+1),ROWS(AH$62:AH89))),"")</f>
        <v/>
      </c>
    </row>
    <row r="90" spans="3:34" x14ac:dyDescent="0.2">
      <c r="C90" s="171"/>
      <c r="D90" s="171"/>
      <c r="E90" s="172"/>
      <c r="F90" s="171"/>
      <c r="G90" s="171"/>
      <c r="H90" s="171"/>
      <c r="I90" s="171"/>
      <c r="J90" s="171"/>
      <c r="K90" s="171"/>
      <c r="L90" s="171"/>
      <c r="M90" s="171"/>
      <c r="N90" s="176"/>
      <c r="O90" s="171"/>
      <c r="P90" s="171"/>
      <c r="Q90" s="171"/>
      <c r="R90" s="171"/>
      <c r="S90" s="171"/>
      <c r="U90" s="159" t="str">
        <f t="shared" si="8"/>
        <v/>
      </c>
      <c r="V90" s="159" t="str">
        <f t="shared" si="8"/>
        <v/>
      </c>
      <c r="W90" s="159" t="str">
        <f t="shared" si="8"/>
        <v/>
      </c>
      <c r="X90" s="159" t="str">
        <f t="shared" si="8"/>
        <v/>
      </c>
      <c r="Y90" s="159" t="str">
        <f t="shared" si="8"/>
        <v/>
      </c>
      <c r="Z90" s="159" t="str">
        <f t="shared" si="8"/>
        <v/>
      </c>
      <c r="AA90" s="159" t="str">
        <f t="shared" si="8"/>
        <v/>
      </c>
      <c r="AB90" s="159" t="str">
        <f t="shared" si="8"/>
        <v/>
      </c>
      <c r="AC90" s="159" t="str">
        <f t="shared" si="8"/>
        <v/>
      </c>
      <c r="AD90" s="159" t="str">
        <f t="shared" si="8"/>
        <v/>
      </c>
      <c r="AE90" s="159" t="str">
        <f t="shared" si="8"/>
        <v/>
      </c>
      <c r="AF90" s="159" t="str">
        <f t="shared" si="8"/>
        <v/>
      </c>
      <c r="AG90" s="161" t="str">
        <f t="shared" si="6"/>
        <v/>
      </c>
      <c r="AH90" s="161" t="str">
        <f t="array" ref="AH90">IFERROR(INDEX($AG$62:$AG$105,SMALL(IF($AG$62:$AG$105&lt;&gt;"",ROW($AG$62:$AG$105)-ROW(AG$62)+1),ROWS(AH$62:AH90))),"")</f>
        <v/>
      </c>
    </row>
    <row r="91" spans="3:34" x14ac:dyDescent="0.2">
      <c r="C91" s="171"/>
      <c r="D91" s="171"/>
      <c r="E91" s="172"/>
      <c r="F91" s="171"/>
      <c r="G91" s="171"/>
      <c r="H91" s="171"/>
      <c r="I91" s="171"/>
      <c r="J91" s="171"/>
      <c r="K91" s="171"/>
      <c r="L91" s="171"/>
      <c r="M91" s="171"/>
      <c r="N91" s="176"/>
      <c r="O91" s="171"/>
      <c r="P91" s="171"/>
      <c r="Q91" s="171"/>
      <c r="R91" s="171"/>
      <c r="S91" s="171"/>
      <c r="U91" s="159" t="str">
        <f t="shared" si="8"/>
        <v/>
      </c>
      <c r="V91" s="159" t="str">
        <f t="shared" si="8"/>
        <v/>
      </c>
      <c r="W91" s="159" t="str">
        <f t="shared" si="8"/>
        <v/>
      </c>
      <c r="X91" s="159" t="str">
        <f t="shared" si="8"/>
        <v/>
      </c>
      <c r="Y91" s="159" t="str">
        <f t="shared" si="8"/>
        <v/>
      </c>
      <c r="Z91" s="159" t="str">
        <f t="shared" si="8"/>
        <v/>
      </c>
      <c r="AA91" s="159" t="str">
        <f t="shared" si="8"/>
        <v/>
      </c>
      <c r="AB91" s="159" t="str">
        <f t="shared" si="8"/>
        <v/>
      </c>
      <c r="AC91" s="159" t="str">
        <f t="shared" si="8"/>
        <v/>
      </c>
      <c r="AD91" s="159" t="str">
        <f t="shared" si="8"/>
        <v/>
      </c>
      <c r="AE91" s="159" t="str">
        <f t="shared" si="8"/>
        <v/>
      </c>
      <c r="AF91" s="159" t="str">
        <f t="shared" si="8"/>
        <v/>
      </c>
      <c r="AG91" s="161" t="str">
        <f t="shared" si="6"/>
        <v/>
      </c>
      <c r="AH91" s="161" t="str">
        <f t="array" ref="AH91">IFERROR(INDEX($AG$62:$AG$105,SMALL(IF($AG$62:$AG$105&lt;&gt;"",ROW($AG$62:$AG$105)-ROW(AG$62)+1),ROWS(AH$62:AH91))),"")</f>
        <v/>
      </c>
    </row>
    <row r="92" spans="3:34" x14ac:dyDescent="0.2">
      <c r="C92" s="171"/>
      <c r="D92" s="171"/>
      <c r="E92" s="172"/>
      <c r="F92" s="171"/>
      <c r="G92" s="171"/>
      <c r="H92" s="171"/>
      <c r="I92" s="171"/>
      <c r="J92" s="171"/>
      <c r="K92" s="171"/>
      <c r="L92" s="171"/>
      <c r="M92" s="171"/>
      <c r="N92" s="176"/>
      <c r="O92" s="171"/>
      <c r="P92" s="171"/>
      <c r="Q92" s="173"/>
      <c r="R92" s="171"/>
      <c r="S92" s="171"/>
      <c r="U92" s="159" t="str">
        <f t="shared" ref="U92:AF105" si="9">IFERROR(IF(FIND(U$60,$R92)&gt;=1,$C92,""),"")</f>
        <v/>
      </c>
      <c r="V92" s="159" t="str">
        <f t="shared" si="9"/>
        <v/>
      </c>
      <c r="W92" s="159" t="str">
        <f t="shared" si="9"/>
        <v/>
      </c>
      <c r="X92" s="159" t="str">
        <f t="shared" si="9"/>
        <v/>
      </c>
      <c r="Y92" s="159" t="str">
        <f t="shared" si="9"/>
        <v/>
      </c>
      <c r="Z92" s="159" t="str">
        <f t="shared" si="9"/>
        <v/>
      </c>
      <c r="AA92" s="159" t="str">
        <f t="shared" si="9"/>
        <v/>
      </c>
      <c r="AB92" s="159" t="str">
        <f t="shared" si="9"/>
        <v/>
      </c>
      <c r="AC92" s="159" t="str">
        <f t="shared" si="9"/>
        <v/>
      </c>
      <c r="AD92" s="159" t="str">
        <f t="shared" si="9"/>
        <v/>
      </c>
      <c r="AE92" s="159" t="str">
        <f t="shared" si="9"/>
        <v/>
      </c>
      <c r="AF92" s="159" t="str">
        <f t="shared" si="9"/>
        <v/>
      </c>
      <c r="AG92" s="161" t="str">
        <f t="shared" si="6"/>
        <v/>
      </c>
      <c r="AH92" s="161" t="str">
        <f t="array" ref="AH92">IFERROR(INDEX($AG$62:$AG$105,SMALL(IF($AG$62:$AG$105&lt;&gt;"",ROW($AG$62:$AG$105)-ROW(AG$62)+1),ROWS(AH$62:AH92))),"")</f>
        <v/>
      </c>
    </row>
    <row r="93" spans="3:34" x14ac:dyDescent="0.2">
      <c r="C93" s="171"/>
      <c r="D93" s="171"/>
      <c r="E93" s="172"/>
      <c r="F93" s="171"/>
      <c r="G93" s="171"/>
      <c r="H93" s="171"/>
      <c r="I93" s="171"/>
      <c r="J93" s="171"/>
      <c r="K93" s="171"/>
      <c r="L93" s="171"/>
      <c r="M93" s="171"/>
      <c r="N93" s="176"/>
      <c r="O93" s="171"/>
      <c r="P93" s="171"/>
      <c r="Q93" s="171"/>
      <c r="R93" s="171"/>
      <c r="S93" s="171"/>
      <c r="U93" s="159" t="str">
        <f t="shared" si="9"/>
        <v/>
      </c>
      <c r="V93" s="159" t="str">
        <f t="shared" si="9"/>
        <v/>
      </c>
      <c r="W93" s="159" t="str">
        <f t="shared" si="9"/>
        <v/>
      </c>
      <c r="X93" s="159" t="str">
        <f t="shared" si="9"/>
        <v/>
      </c>
      <c r="Y93" s="159" t="str">
        <f t="shared" si="9"/>
        <v/>
      </c>
      <c r="Z93" s="159" t="str">
        <f t="shared" si="9"/>
        <v/>
      </c>
      <c r="AA93" s="159" t="str">
        <f t="shared" si="9"/>
        <v/>
      </c>
      <c r="AB93" s="159" t="str">
        <f t="shared" si="9"/>
        <v/>
      </c>
      <c r="AC93" s="159" t="str">
        <f t="shared" si="9"/>
        <v/>
      </c>
      <c r="AD93" s="159" t="str">
        <f t="shared" si="9"/>
        <v/>
      </c>
      <c r="AE93" s="159" t="str">
        <f t="shared" si="9"/>
        <v/>
      </c>
      <c r="AF93" s="159" t="str">
        <f t="shared" si="9"/>
        <v/>
      </c>
      <c r="AG93" s="161" t="str">
        <f t="shared" si="6"/>
        <v/>
      </c>
      <c r="AH93" s="161" t="str">
        <f t="array" ref="AH93">IFERROR(INDEX($AG$62:$AG$105,SMALL(IF($AG$62:$AG$105&lt;&gt;"",ROW($AG$62:$AG$105)-ROW(AG$62)+1),ROWS(AH$62:AH93))),"")</f>
        <v/>
      </c>
    </row>
    <row r="94" spans="3:34" x14ac:dyDescent="0.2">
      <c r="C94" s="171"/>
      <c r="D94" s="171"/>
      <c r="E94" s="172"/>
      <c r="F94" s="171"/>
      <c r="G94" s="171"/>
      <c r="H94" s="171"/>
      <c r="I94" s="171"/>
      <c r="J94" s="171"/>
      <c r="K94" s="171"/>
      <c r="L94" s="171"/>
      <c r="M94" s="171"/>
      <c r="N94" s="176"/>
      <c r="O94" s="171"/>
      <c r="P94" s="171"/>
      <c r="Q94" s="171"/>
      <c r="R94" s="171"/>
      <c r="S94" s="171"/>
      <c r="U94" s="159" t="str">
        <f t="shared" si="9"/>
        <v/>
      </c>
      <c r="V94" s="159" t="str">
        <f t="shared" si="9"/>
        <v/>
      </c>
      <c r="W94" s="159" t="str">
        <f t="shared" si="9"/>
        <v/>
      </c>
      <c r="X94" s="159" t="str">
        <f t="shared" si="9"/>
        <v/>
      </c>
      <c r="Y94" s="159" t="str">
        <f t="shared" si="9"/>
        <v/>
      </c>
      <c r="Z94" s="159" t="str">
        <f t="shared" si="9"/>
        <v/>
      </c>
      <c r="AA94" s="159" t="str">
        <f t="shared" si="9"/>
        <v/>
      </c>
      <c r="AB94" s="159" t="str">
        <f t="shared" si="9"/>
        <v/>
      </c>
      <c r="AC94" s="159" t="str">
        <f t="shared" si="9"/>
        <v/>
      </c>
      <c r="AD94" s="159" t="str">
        <f t="shared" si="9"/>
        <v/>
      </c>
      <c r="AE94" s="159" t="str">
        <f t="shared" si="9"/>
        <v/>
      </c>
      <c r="AF94" s="159" t="str">
        <f t="shared" si="9"/>
        <v/>
      </c>
      <c r="AG94" s="161" t="str">
        <f t="shared" si="6"/>
        <v/>
      </c>
      <c r="AH94" s="161" t="str">
        <f t="array" ref="AH94">IFERROR(INDEX($AG$62:$AG$105,SMALL(IF($AG$62:$AG$105&lt;&gt;"",ROW($AG$62:$AG$105)-ROW(AG$62)+1),ROWS(AH$62:AH94))),"")</f>
        <v/>
      </c>
    </row>
    <row r="95" spans="3:34" x14ac:dyDescent="0.2">
      <c r="C95" s="171"/>
      <c r="D95" s="171"/>
      <c r="E95" s="172"/>
      <c r="F95" s="171"/>
      <c r="G95" s="171"/>
      <c r="H95" s="171"/>
      <c r="I95" s="171"/>
      <c r="J95" s="171"/>
      <c r="K95" s="171"/>
      <c r="L95" s="171"/>
      <c r="M95" s="171"/>
      <c r="N95" s="176"/>
      <c r="O95" s="171"/>
      <c r="P95" s="171"/>
      <c r="Q95" s="171"/>
      <c r="R95" s="171"/>
      <c r="S95" s="171"/>
      <c r="U95" s="159" t="str">
        <f t="shared" si="9"/>
        <v/>
      </c>
      <c r="V95" s="159" t="str">
        <f t="shared" si="9"/>
        <v/>
      </c>
      <c r="W95" s="159" t="str">
        <f t="shared" si="9"/>
        <v/>
      </c>
      <c r="X95" s="159" t="str">
        <f t="shared" si="9"/>
        <v/>
      </c>
      <c r="Y95" s="159" t="str">
        <f t="shared" si="9"/>
        <v/>
      </c>
      <c r="Z95" s="159" t="str">
        <f t="shared" si="9"/>
        <v/>
      </c>
      <c r="AA95" s="159" t="str">
        <f t="shared" si="9"/>
        <v/>
      </c>
      <c r="AB95" s="159" t="str">
        <f t="shared" si="9"/>
        <v/>
      </c>
      <c r="AC95" s="159" t="str">
        <f t="shared" si="9"/>
        <v/>
      </c>
      <c r="AD95" s="159" t="str">
        <f t="shared" si="9"/>
        <v/>
      </c>
      <c r="AE95" s="159" t="str">
        <f t="shared" si="9"/>
        <v/>
      </c>
      <c r="AF95" s="159" t="str">
        <f t="shared" si="9"/>
        <v/>
      </c>
      <c r="AG95" s="161" t="str">
        <f t="shared" si="6"/>
        <v/>
      </c>
      <c r="AH95" s="161" t="str">
        <f t="array" ref="AH95">IFERROR(INDEX($AG$62:$AG$105,SMALL(IF($AG$62:$AG$105&lt;&gt;"",ROW($AG$62:$AG$105)-ROW(AG$62)+1),ROWS(AH$62:AH95))),"")</f>
        <v/>
      </c>
    </row>
    <row r="96" spans="3:34" x14ac:dyDescent="0.2">
      <c r="C96" s="171"/>
      <c r="D96" s="171"/>
      <c r="E96" s="172"/>
      <c r="F96" s="171"/>
      <c r="G96" s="171"/>
      <c r="H96" s="171"/>
      <c r="I96" s="171"/>
      <c r="J96" s="171"/>
      <c r="K96" s="171"/>
      <c r="L96" s="171"/>
      <c r="M96" s="171"/>
      <c r="N96" s="176"/>
      <c r="O96" s="171"/>
      <c r="P96" s="171"/>
      <c r="Q96" s="171"/>
      <c r="R96" s="171"/>
      <c r="S96" s="171"/>
      <c r="U96" s="159" t="str">
        <f t="shared" si="9"/>
        <v/>
      </c>
      <c r="V96" s="159" t="str">
        <f t="shared" si="9"/>
        <v/>
      </c>
      <c r="W96" s="159" t="str">
        <f t="shared" si="9"/>
        <v/>
      </c>
      <c r="X96" s="159" t="str">
        <f t="shared" si="9"/>
        <v/>
      </c>
      <c r="Y96" s="159" t="str">
        <f t="shared" si="9"/>
        <v/>
      </c>
      <c r="Z96" s="159" t="str">
        <f t="shared" si="9"/>
        <v/>
      </c>
      <c r="AA96" s="159" t="str">
        <f t="shared" si="9"/>
        <v/>
      </c>
      <c r="AB96" s="159" t="str">
        <f t="shared" si="9"/>
        <v/>
      </c>
      <c r="AC96" s="159" t="str">
        <f t="shared" si="9"/>
        <v/>
      </c>
      <c r="AD96" s="159" t="str">
        <f t="shared" si="9"/>
        <v/>
      </c>
      <c r="AE96" s="159" t="str">
        <f t="shared" si="9"/>
        <v/>
      </c>
      <c r="AF96" s="159" t="str">
        <f t="shared" si="9"/>
        <v/>
      </c>
      <c r="AG96" s="161" t="str">
        <f t="shared" si="6"/>
        <v/>
      </c>
      <c r="AH96" s="161" t="str">
        <f t="array" ref="AH96">IFERROR(INDEX($AG$62:$AG$105,SMALL(IF($AG$62:$AG$105&lt;&gt;"",ROW($AG$62:$AG$105)-ROW(AG$62)+1),ROWS(AH$62:AH96))),"")</f>
        <v/>
      </c>
    </row>
    <row r="97" spans="3:34" x14ac:dyDescent="0.2">
      <c r="C97" s="171"/>
      <c r="D97" s="171"/>
      <c r="E97" s="172"/>
      <c r="F97" s="171"/>
      <c r="G97" s="171"/>
      <c r="H97" s="171"/>
      <c r="I97" s="171"/>
      <c r="J97" s="171"/>
      <c r="K97" s="171"/>
      <c r="L97" s="171"/>
      <c r="M97" s="171"/>
      <c r="N97" s="171"/>
      <c r="O97" s="171"/>
      <c r="P97" s="171"/>
      <c r="Q97" s="171"/>
      <c r="R97" s="171"/>
      <c r="S97" s="171"/>
      <c r="U97" s="159" t="str">
        <f t="shared" si="9"/>
        <v/>
      </c>
      <c r="V97" s="159" t="str">
        <f t="shared" si="9"/>
        <v/>
      </c>
      <c r="W97" s="159" t="str">
        <f t="shared" si="9"/>
        <v/>
      </c>
      <c r="X97" s="159" t="str">
        <f t="shared" si="9"/>
        <v/>
      </c>
      <c r="Y97" s="159" t="str">
        <f t="shared" si="9"/>
        <v/>
      </c>
      <c r="Z97" s="159" t="str">
        <f t="shared" si="9"/>
        <v/>
      </c>
      <c r="AA97" s="159" t="str">
        <f t="shared" si="9"/>
        <v/>
      </c>
      <c r="AB97" s="159" t="str">
        <f t="shared" si="9"/>
        <v/>
      </c>
      <c r="AC97" s="159" t="str">
        <f t="shared" si="9"/>
        <v/>
      </c>
      <c r="AD97" s="159" t="str">
        <f t="shared" si="9"/>
        <v/>
      </c>
      <c r="AE97" s="159" t="str">
        <f t="shared" si="9"/>
        <v/>
      </c>
      <c r="AF97" s="159" t="str">
        <f t="shared" si="9"/>
        <v/>
      </c>
      <c r="AG97" s="161" t="str">
        <f t="shared" si="6"/>
        <v/>
      </c>
      <c r="AH97" s="161" t="str">
        <f t="array" ref="AH97">IFERROR(INDEX($AG$62:$AG$105,SMALL(IF($AG$62:$AG$105&lt;&gt;"",ROW($AG$62:$AG$105)-ROW(AG$62)+1),ROWS(AH$62:AH97))),"")</f>
        <v/>
      </c>
    </row>
    <row r="98" spans="3:34" x14ac:dyDescent="0.2">
      <c r="C98" s="171"/>
      <c r="D98" s="171"/>
      <c r="E98" s="172"/>
      <c r="F98" s="171"/>
      <c r="G98" s="171"/>
      <c r="H98" s="171"/>
      <c r="I98" s="171"/>
      <c r="J98" s="171"/>
      <c r="K98" s="171"/>
      <c r="L98" s="171"/>
      <c r="M98" s="171"/>
      <c r="N98" s="171"/>
      <c r="O98" s="171"/>
      <c r="P98" s="171"/>
      <c r="Q98" s="171"/>
      <c r="R98" s="171"/>
      <c r="S98" s="171"/>
      <c r="U98" s="159" t="str">
        <f t="shared" si="9"/>
        <v/>
      </c>
      <c r="V98" s="159" t="str">
        <f t="shared" si="9"/>
        <v/>
      </c>
      <c r="W98" s="159" t="str">
        <f t="shared" si="9"/>
        <v/>
      </c>
      <c r="X98" s="159" t="str">
        <f t="shared" si="9"/>
        <v/>
      </c>
      <c r="Y98" s="159" t="str">
        <f t="shared" si="9"/>
        <v/>
      </c>
      <c r="Z98" s="159" t="str">
        <f t="shared" si="9"/>
        <v/>
      </c>
      <c r="AA98" s="159" t="str">
        <f t="shared" si="9"/>
        <v/>
      </c>
      <c r="AB98" s="159" t="str">
        <f t="shared" si="9"/>
        <v/>
      </c>
      <c r="AC98" s="159" t="str">
        <f t="shared" si="9"/>
        <v/>
      </c>
      <c r="AD98" s="159" t="str">
        <f t="shared" si="9"/>
        <v/>
      </c>
      <c r="AE98" s="159" t="str">
        <f t="shared" si="9"/>
        <v/>
      </c>
      <c r="AF98" s="159" t="str">
        <f t="shared" si="9"/>
        <v/>
      </c>
      <c r="AG98" s="161" t="str">
        <f t="shared" si="6"/>
        <v/>
      </c>
      <c r="AH98" s="161" t="str">
        <f t="array" ref="AH98">IFERROR(INDEX($AG$62:$AG$105,SMALL(IF($AG$62:$AG$105&lt;&gt;"",ROW($AG$62:$AG$105)-ROW(AG$62)+1),ROWS(AH$62:AH98))),"")</f>
        <v/>
      </c>
    </row>
    <row r="99" spans="3:34" x14ac:dyDescent="0.2">
      <c r="C99" s="171"/>
      <c r="D99" s="171"/>
      <c r="E99" s="172"/>
      <c r="F99" s="171"/>
      <c r="G99" s="171"/>
      <c r="H99" s="171"/>
      <c r="I99" s="171"/>
      <c r="J99" s="171"/>
      <c r="K99" s="171"/>
      <c r="L99" s="171"/>
      <c r="M99" s="171"/>
      <c r="N99" s="173"/>
      <c r="O99" s="171"/>
      <c r="P99" s="171"/>
      <c r="Q99" s="171"/>
      <c r="R99" s="171"/>
      <c r="S99" s="171"/>
      <c r="U99" s="159" t="str">
        <f t="shared" si="9"/>
        <v/>
      </c>
      <c r="V99" s="159" t="str">
        <f t="shared" si="9"/>
        <v/>
      </c>
      <c r="W99" s="159" t="str">
        <f t="shared" si="9"/>
        <v/>
      </c>
      <c r="X99" s="159" t="str">
        <f t="shared" si="9"/>
        <v/>
      </c>
      <c r="Y99" s="159" t="str">
        <f t="shared" si="9"/>
        <v/>
      </c>
      <c r="Z99" s="159" t="str">
        <f t="shared" si="9"/>
        <v/>
      </c>
      <c r="AA99" s="159" t="str">
        <f t="shared" si="9"/>
        <v/>
      </c>
      <c r="AB99" s="159" t="str">
        <f t="shared" si="9"/>
        <v/>
      </c>
      <c r="AC99" s="159" t="str">
        <f t="shared" si="9"/>
        <v/>
      </c>
      <c r="AD99" s="159" t="str">
        <f t="shared" si="9"/>
        <v/>
      </c>
      <c r="AE99" s="159" t="str">
        <f t="shared" si="9"/>
        <v/>
      </c>
      <c r="AF99" s="159" t="str">
        <f t="shared" si="9"/>
        <v/>
      </c>
      <c r="AG99" s="161" t="str">
        <f t="shared" si="6"/>
        <v/>
      </c>
      <c r="AH99" s="161" t="str">
        <f t="array" ref="AH99">IFERROR(INDEX($AG$62:$AG$105,SMALL(IF($AG$62:$AG$105&lt;&gt;"",ROW($AG$62:$AG$105)-ROW(AG$62)+1),ROWS(AH$62:AH99))),"")</f>
        <v/>
      </c>
    </row>
    <row r="100" spans="3:34" x14ac:dyDescent="0.2">
      <c r="C100" s="171"/>
      <c r="D100" s="171"/>
      <c r="E100" s="172"/>
      <c r="F100" s="171"/>
      <c r="G100" s="171"/>
      <c r="H100" s="171"/>
      <c r="I100" s="171"/>
      <c r="J100" s="171"/>
      <c r="K100" s="171"/>
      <c r="L100" s="171"/>
      <c r="M100" s="171"/>
      <c r="N100" s="171"/>
      <c r="O100" s="171"/>
      <c r="P100" s="171"/>
      <c r="Q100" s="171"/>
      <c r="R100" s="171"/>
      <c r="S100" s="171"/>
      <c r="U100" s="159" t="str">
        <f t="shared" si="9"/>
        <v/>
      </c>
      <c r="V100" s="159" t="str">
        <f t="shared" si="9"/>
        <v/>
      </c>
      <c r="W100" s="159" t="str">
        <f t="shared" si="9"/>
        <v/>
      </c>
      <c r="X100" s="159" t="str">
        <f t="shared" si="9"/>
        <v/>
      </c>
      <c r="Y100" s="159" t="str">
        <f t="shared" si="9"/>
        <v/>
      </c>
      <c r="Z100" s="159" t="str">
        <f t="shared" si="9"/>
        <v/>
      </c>
      <c r="AA100" s="159" t="str">
        <f t="shared" si="9"/>
        <v/>
      </c>
      <c r="AB100" s="159" t="str">
        <f t="shared" si="9"/>
        <v/>
      </c>
      <c r="AC100" s="159" t="str">
        <f t="shared" si="9"/>
        <v/>
      </c>
      <c r="AD100" s="159" t="str">
        <f t="shared" si="9"/>
        <v/>
      </c>
      <c r="AE100" s="159" t="str">
        <f t="shared" si="9"/>
        <v/>
      </c>
      <c r="AF100" s="159" t="str">
        <f t="shared" si="9"/>
        <v/>
      </c>
      <c r="AG100" s="161" t="str">
        <f t="shared" si="6"/>
        <v/>
      </c>
      <c r="AH100" s="161" t="str">
        <f t="array" ref="AH100">IFERROR(INDEX($AG$62:$AG$105,SMALL(IF($AG$62:$AG$105&lt;&gt;"",ROW($AG$62:$AG$105)-ROW(AG$62)+1),ROWS(AH$62:AH100))),"")</f>
        <v/>
      </c>
    </row>
    <row r="101" spans="3:34" x14ac:dyDescent="0.2">
      <c r="C101" s="171"/>
      <c r="D101" s="171"/>
      <c r="E101" s="172"/>
      <c r="F101" s="171"/>
      <c r="G101" s="171"/>
      <c r="H101" s="171"/>
      <c r="I101" s="171"/>
      <c r="J101" s="171"/>
      <c r="K101" s="171"/>
      <c r="L101" s="171"/>
      <c r="M101" s="171"/>
      <c r="N101" s="171"/>
      <c r="O101" s="171"/>
      <c r="P101" s="171"/>
      <c r="Q101" s="171"/>
      <c r="R101" s="171"/>
      <c r="S101" s="171"/>
      <c r="U101" s="159" t="str">
        <f t="shared" si="9"/>
        <v/>
      </c>
      <c r="V101" s="159" t="str">
        <f t="shared" si="9"/>
        <v/>
      </c>
      <c r="W101" s="159" t="str">
        <f t="shared" si="9"/>
        <v/>
      </c>
      <c r="X101" s="159" t="str">
        <f t="shared" si="9"/>
        <v/>
      </c>
      <c r="Y101" s="159" t="str">
        <f t="shared" si="9"/>
        <v/>
      </c>
      <c r="Z101" s="159" t="str">
        <f t="shared" si="9"/>
        <v/>
      </c>
      <c r="AA101" s="159" t="str">
        <f t="shared" si="9"/>
        <v/>
      </c>
      <c r="AB101" s="159" t="str">
        <f t="shared" si="9"/>
        <v/>
      </c>
      <c r="AC101" s="159" t="str">
        <f t="shared" si="9"/>
        <v/>
      </c>
      <c r="AD101" s="159" t="str">
        <f t="shared" si="9"/>
        <v/>
      </c>
      <c r="AE101" s="159" t="str">
        <f t="shared" si="9"/>
        <v/>
      </c>
      <c r="AF101" s="159" t="str">
        <f t="shared" si="9"/>
        <v/>
      </c>
      <c r="AG101" s="161" t="str">
        <f t="shared" si="6"/>
        <v/>
      </c>
      <c r="AH101" s="161" t="str">
        <f t="array" ref="AH101">IFERROR(INDEX($AG$62:$AG$105,SMALL(IF($AG$62:$AG$105&lt;&gt;"",ROW($AG$62:$AG$105)-ROW(AG$62)+1),ROWS(AH$62:AH101))),"")</f>
        <v/>
      </c>
    </row>
    <row r="102" spans="3:34" x14ac:dyDescent="0.2">
      <c r="C102" s="171"/>
      <c r="D102" s="171"/>
      <c r="E102" s="172"/>
      <c r="F102" s="171"/>
      <c r="G102" s="171"/>
      <c r="H102" s="171"/>
      <c r="I102" s="171"/>
      <c r="J102" s="171"/>
      <c r="K102" s="171"/>
      <c r="L102" s="171"/>
      <c r="M102" s="171"/>
      <c r="N102" s="171"/>
      <c r="O102" s="171"/>
      <c r="P102" s="171"/>
      <c r="Q102" s="171"/>
      <c r="R102" s="171"/>
      <c r="S102" s="171"/>
      <c r="U102" s="159" t="str">
        <f t="shared" si="9"/>
        <v/>
      </c>
      <c r="V102" s="159" t="str">
        <f t="shared" si="9"/>
        <v/>
      </c>
      <c r="W102" s="159" t="str">
        <f t="shared" si="9"/>
        <v/>
      </c>
      <c r="X102" s="159" t="str">
        <f t="shared" si="9"/>
        <v/>
      </c>
      <c r="Y102" s="159" t="str">
        <f t="shared" si="9"/>
        <v/>
      </c>
      <c r="Z102" s="159" t="str">
        <f t="shared" si="9"/>
        <v/>
      </c>
      <c r="AA102" s="159" t="str">
        <f t="shared" si="9"/>
        <v/>
      </c>
      <c r="AB102" s="159" t="str">
        <f t="shared" si="9"/>
        <v/>
      </c>
      <c r="AC102" s="159" t="str">
        <f t="shared" si="9"/>
        <v/>
      </c>
      <c r="AD102" s="159" t="str">
        <f t="shared" si="9"/>
        <v/>
      </c>
      <c r="AE102" s="159" t="str">
        <f t="shared" si="9"/>
        <v/>
      </c>
      <c r="AF102" s="159" t="str">
        <f t="shared" si="9"/>
        <v/>
      </c>
      <c r="AG102" s="161" t="str">
        <f t="shared" si="6"/>
        <v/>
      </c>
      <c r="AH102" s="161" t="str">
        <f t="array" ref="AH102">IFERROR(INDEX($AG$62:$AG$105,SMALL(IF($AG$62:$AG$105&lt;&gt;"",ROW($AG$62:$AG$105)-ROW(AG$62)+1),ROWS(AH$62:AH102))),"")</f>
        <v/>
      </c>
    </row>
    <row r="103" spans="3:34" x14ac:dyDescent="0.2">
      <c r="C103" s="171"/>
      <c r="D103" s="171"/>
      <c r="E103" s="172"/>
      <c r="F103" s="171"/>
      <c r="G103" s="171"/>
      <c r="H103" s="171"/>
      <c r="I103" s="171"/>
      <c r="J103" s="171"/>
      <c r="K103" s="171"/>
      <c r="L103" s="171"/>
      <c r="M103" s="171"/>
      <c r="N103" s="171"/>
      <c r="O103" s="171"/>
      <c r="P103" s="171"/>
      <c r="Q103" s="171"/>
      <c r="R103" s="171"/>
      <c r="S103" s="171"/>
      <c r="U103" s="159" t="str">
        <f t="shared" si="9"/>
        <v/>
      </c>
      <c r="V103" s="159" t="str">
        <f t="shared" si="9"/>
        <v/>
      </c>
      <c r="W103" s="159" t="str">
        <f t="shared" si="9"/>
        <v/>
      </c>
      <c r="X103" s="159" t="str">
        <f t="shared" si="9"/>
        <v/>
      </c>
      <c r="Y103" s="159" t="str">
        <f t="shared" si="9"/>
        <v/>
      </c>
      <c r="Z103" s="159" t="str">
        <f t="shared" si="9"/>
        <v/>
      </c>
      <c r="AA103" s="159" t="str">
        <f t="shared" si="9"/>
        <v/>
      </c>
      <c r="AB103" s="159" t="str">
        <f t="shared" si="9"/>
        <v/>
      </c>
      <c r="AC103" s="159" t="str">
        <f t="shared" si="9"/>
        <v/>
      </c>
      <c r="AD103" s="159" t="str">
        <f t="shared" si="9"/>
        <v/>
      </c>
      <c r="AE103" s="159" t="str">
        <f t="shared" si="9"/>
        <v/>
      </c>
      <c r="AF103" s="159" t="str">
        <f t="shared" si="9"/>
        <v/>
      </c>
      <c r="AG103" s="161" t="str">
        <f t="shared" si="6"/>
        <v/>
      </c>
      <c r="AH103" s="161" t="str">
        <f t="array" ref="AH103">IFERROR(INDEX($AG$62:$AG$105,SMALL(IF($AG$62:$AG$105&lt;&gt;"",ROW($AG$62:$AG$105)-ROW(AG$62)+1),ROWS(AH$62:AH103))),"")</f>
        <v/>
      </c>
    </row>
    <row r="104" spans="3:34" x14ac:dyDescent="0.2">
      <c r="C104" s="171"/>
      <c r="D104" s="171"/>
      <c r="E104" s="172"/>
      <c r="F104" s="171"/>
      <c r="G104" s="171"/>
      <c r="H104" s="171"/>
      <c r="I104" s="171"/>
      <c r="J104" s="171"/>
      <c r="K104" s="171"/>
      <c r="L104" s="171"/>
      <c r="M104" s="171"/>
      <c r="N104" s="171"/>
      <c r="O104" s="171"/>
      <c r="P104" s="171"/>
      <c r="Q104" s="171"/>
      <c r="R104" s="171"/>
      <c r="S104" s="171"/>
      <c r="U104" s="159" t="str">
        <f t="shared" si="9"/>
        <v/>
      </c>
      <c r="V104" s="159" t="str">
        <f t="shared" si="9"/>
        <v/>
      </c>
      <c r="W104" s="159" t="str">
        <f t="shared" si="9"/>
        <v/>
      </c>
      <c r="X104" s="159" t="str">
        <f t="shared" si="9"/>
        <v/>
      </c>
      <c r="Y104" s="159" t="str">
        <f t="shared" si="9"/>
        <v/>
      </c>
      <c r="Z104" s="159" t="str">
        <f t="shared" si="9"/>
        <v/>
      </c>
      <c r="AA104" s="159" t="str">
        <f t="shared" si="9"/>
        <v/>
      </c>
      <c r="AB104" s="159" t="str">
        <f t="shared" si="9"/>
        <v/>
      </c>
      <c r="AC104" s="159" t="str">
        <f t="shared" si="9"/>
        <v/>
      </c>
      <c r="AD104" s="159" t="str">
        <f t="shared" si="9"/>
        <v/>
      </c>
      <c r="AE104" s="159" t="str">
        <f t="shared" si="9"/>
        <v/>
      </c>
      <c r="AF104" s="159" t="str">
        <f t="shared" si="9"/>
        <v/>
      </c>
      <c r="AG104" s="161" t="str">
        <f t="shared" si="6"/>
        <v/>
      </c>
      <c r="AH104" s="161" t="str">
        <f t="array" ref="AH104">IFERROR(INDEX($AG$62:$AG$105,SMALL(IF($AG$62:$AG$105&lt;&gt;"",ROW($AG$62:$AG$105)-ROW(AG$62)+1),ROWS(AH$62:AH104))),"")</f>
        <v/>
      </c>
    </row>
    <row r="105" spans="3:34" x14ac:dyDescent="0.2">
      <c r="C105" s="171"/>
      <c r="D105" s="171"/>
      <c r="E105" s="172"/>
      <c r="F105" s="171"/>
      <c r="G105" s="171"/>
      <c r="H105" s="171"/>
      <c r="I105" s="171"/>
      <c r="J105" s="171"/>
      <c r="K105" s="171"/>
      <c r="L105" s="171"/>
      <c r="M105" s="171"/>
      <c r="N105" s="176"/>
      <c r="O105" s="171"/>
      <c r="P105" s="171"/>
      <c r="Q105" s="171"/>
      <c r="R105" s="171"/>
      <c r="S105" s="171"/>
      <c r="U105" s="159" t="str">
        <f t="shared" si="9"/>
        <v/>
      </c>
      <c r="V105" s="159" t="str">
        <f t="shared" si="9"/>
        <v/>
      </c>
      <c r="W105" s="159" t="str">
        <f t="shared" si="9"/>
        <v/>
      </c>
      <c r="X105" s="159" t="str">
        <f t="shared" si="9"/>
        <v/>
      </c>
      <c r="Y105" s="159" t="str">
        <f t="shared" si="9"/>
        <v/>
      </c>
      <c r="Z105" s="159" t="str">
        <f t="shared" si="9"/>
        <v/>
      </c>
      <c r="AA105" s="159" t="str">
        <f t="shared" si="9"/>
        <v/>
      </c>
      <c r="AB105" s="159" t="str">
        <f t="shared" si="9"/>
        <v/>
      </c>
      <c r="AC105" s="159" t="str">
        <f t="shared" si="9"/>
        <v/>
      </c>
      <c r="AD105" s="159" t="str">
        <f t="shared" si="9"/>
        <v/>
      </c>
      <c r="AE105" s="159" t="str">
        <f t="shared" si="9"/>
        <v/>
      </c>
      <c r="AF105" s="159" t="str">
        <f t="shared" si="9"/>
        <v/>
      </c>
      <c r="AG105" s="161" t="str">
        <f t="shared" si="6"/>
        <v/>
      </c>
      <c r="AH105" s="161" t="str">
        <f t="array" ref="AH105">IFERROR(INDEX($AG$62:$AG$105,SMALL(IF($AG$62:$AG$105&lt;&gt;"",ROW($AG$62:$AG$105)-ROW(AG$62)+1),ROWS(AH$62:AH105))),"")</f>
        <v/>
      </c>
    </row>
    <row r="107" spans="3:34" x14ac:dyDescent="0.2">
      <c r="E107" s="49" t="s">
        <v>118</v>
      </c>
      <c r="F107" s="1">
        <v>30</v>
      </c>
      <c r="G107" s="1">
        <f>F107+1</f>
        <v>31</v>
      </c>
      <c r="H107" s="1">
        <f t="shared" ref="H107:AC107" si="10">G107+1</f>
        <v>32</v>
      </c>
      <c r="I107" s="1">
        <f t="shared" si="10"/>
        <v>33</v>
      </c>
      <c r="J107" s="1">
        <f t="shared" si="10"/>
        <v>34</v>
      </c>
      <c r="K107" s="1">
        <f t="shared" si="10"/>
        <v>35</v>
      </c>
      <c r="L107" s="1">
        <f t="shared" si="10"/>
        <v>36</v>
      </c>
      <c r="M107" s="1">
        <f t="shared" si="10"/>
        <v>37</v>
      </c>
      <c r="N107" s="1">
        <f t="shared" si="10"/>
        <v>38</v>
      </c>
      <c r="O107" s="1">
        <f t="shared" si="10"/>
        <v>39</v>
      </c>
      <c r="P107" s="1">
        <f t="shared" si="10"/>
        <v>40</v>
      </c>
      <c r="Q107" s="1">
        <f t="shared" si="10"/>
        <v>41</v>
      </c>
      <c r="R107" s="1">
        <f t="shared" si="10"/>
        <v>42</v>
      </c>
      <c r="S107" s="1">
        <f t="shared" si="10"/>
        <v>43</v>
      </c>
      <c r="T107" s="1">
        <f t="shared" si="10"/>
        <v>44</v>
      </c>
      <c r="U107" s="1">
        <f t="shared" si="10"/>
        <v>45</v>
      </c>
      <c r="V107" s="1">
        <f t="shared" si="10"/>
        <v>46</v>
      </c>
      <c r="W107" s="1">
        <f t="shared" si="10"/>
        <v>47</v>
      </c>
      <c r="X107" s="1">
        <f t="shared" si="10"/>
        <v>48</v>
      </c>
      <c r="Y107" s="1">
        <f t="shared" si="10"/>
        <v>49</v>
      </c>
      <c r="Z107" s="1">
        <f t="shared" si="10"/>
        <v>50</v>
      </c>
      <c r="AA107" s="1">
        <f t="shared" si="10"/>
        <v>51</v>
      </c>
      <c r="AB107" s="1">
        <f t="shared" si="10"/>
        <v>52</v>
      </c>
      <c r="AC107" s="1">
        <f t="shared" si="10"/>
        <v>53</v>
      </c>
    </row>
    <row r="108" spans="3:34" x14ac:dyDescent="0.2">
      <c r="C108" s="49" t="s">
        <v>117</v>
      </c>
      <c r="E108" s="4" t="str">
        <f>P21</f>
        <v/>
      </c>
      <c r="F108" s="4" t="str">
        <f ca="1">INDIRECT("J"&amp;F107)</f>
        <v>Delområde 6/Vara/Tjanst 10</v>
      </c>
      <c r="G108" s="4" t="str">
        <f t="shared" ref="G108:S108" ca="1" si="11">INDIRECT("J"&amp;G107)</f>
        <v>Delområde 6/Vara/Tjanst 11</v>
      </c>
      <c r="H108" s="4" t="str">
        <f t="shared" ca="1" si="11"/>
        <v>Delområde 6/Vara/Tjanst 12</v>
      </c>
      <c r="I108" s="4" t="str">
        <f t="shared" ca="1" si="11"/>
        <v>Delområde 6/Vara/Tjanst 13</v>
      </c>
      <c r="J108" s="4">
        <f t="shared" ca="1" si="11"/>
        <v>0</v>
      </c>
      <c r="K108" s="4" t="str">
        <f t="shared" ca="1" si="11"/>
        <v>Region</v>
      </c>
      <c r="L108" s="4" t="str">
        <f t="shared" ca="1" si="11"/>
        <v>Multiregionalt</v>
      </c>
      <c r="M108" s="4" t="str">
        <f t="shared" ca="1" si="11"/>
        <v>Blekinge län</v>
      </c>
      <c r="N108" s="4" t="str">
        <f t="shared" ca="1" si="11"/>
        <v>Dalarnas län</v>
      </c>
      <c r="O108" s="4" t="str">
        <f t="shared" ca="1" si="11"/>
        <v>Gotlands län</v>
      </c>
      <c r="P108" s="4" t="str">
        <f t="shared" ca="1" si="11"/>
        <v>Gävleborgs län</v>
      </c>
      <c r="Q108" s="4" t="str">
        <f t="shared" ca="1" si="11"/>
        <v>Hallands län</v>
      </c>
      <c r="R108" s="4" t="str">
        <f t="shared" ca="1" si="11"/>
        <v>Jämtlands län</v>
      </c>
      <c r="S108" s="4" t="str">
        <f t="shared" ca="1" si="11"/>
        <v>Jönköpings län</v>
      </c>
      <c r="T108" s="4" t="str">
        <f t="shared" ref="T108:AC108" ca="1" si="12">INDIRECT("J"&amp;T107)</f>
        <v>Kalmars län</v>
      </c>
      <c r="U108" s="4" t="str">
        <f t="shared" ca="1" si="12"/>
        <v>Kronobergs län</v>
      </c>
      <c r="V108" s="4" t="str">
        <f t="shared" ca="1" si="12"/>
        <v>Norrbottens län</v>
      </c>
      <c r="W108" s="4" t="str">
        <f t="shared" ca="1" si="12"/>
        <v>Skånes län</v>
      </c>
      <c r="X108" s="4" t="str">
        <f t="shared" ca="1" si="12"/>
        <v>Stockholms län</v>
      </c>
      <c r="Y108" s="4" t="str">
        <f t="shared" ca="1" si="12"/>
        <v>Södermanlands län</v>
      </c>
      <c r="Z108" s="4" t="str">
        <f t="shared" ca="1" si="12"/>
        <v>Uppsala län</v>
      </c>
      <c r="AA108" s="4" t="str">
        <f t="shared" ca="1" si="12"/>
        <v>Värmlands län</v>
      </c>
      <c r="AB108" s="4" t="str">
        <f t="shared" ca="1" si="12"/>
        <v>Västerbottens län</v>
      </c>
      <c r="AC108" s="4" t="str">
        <f t="shared" ca="1" si="12"/>
        <v>Västernorrlands län</v>
      </c>
      <c r="AD108" s="131"/>
    </row>
    <row r="109" spans="3:34" x14ac:dyDescent="0.2">
      <c r="C109" s="4" t="s">
        <v>247</v>
      </c>
      <c r="E109" s="4" t="s">
        <v>248</v>
      </c>
      <c r="F109" s="4" t="s">
        <v>249</v>
      </c>
      <c r="G109" s="4" t="s">
        <v>250</v>
      </c>
      <c r="H109" s="4" t="s">
        <v>251</v>
      </c>
      <c r="I109" s="4" t="s">
        <v>252</v>
      </c>
      <c r="J109" s="4" t="s">
        <v>253</v>
      </c>
      <c r="K109" s="4" t="s">
        <v>254</v>
      </c>
      <c r="L109" s="4" t="s">
        <v>255</v>
      </c>
      <c r="M109" s="4" t="s">
        <v>256</v>
      </c>
      <c r="N109" s="4" t="s">
        <v>257</v>
      </c>
      <c r="O109" s="4" t="s">
        <v>258</v>
      </c>
      <c r="P109" s="4" t="s">
        <v>259</v>
      </c>
      <c r="Q109" s="4" t="s">
        <v>260</v>
      </c>
      <c r="R109" s="4" t="s">
        <v>261</v>
      </c>
      <c r="S109" s="4" t="s">
        <v>262</v>
      </c>
      <c r="T109" s="4" t="s">
        <v>263</v>
      </c>
      <c r="U109" s="4" t="s">
        <v>264</v>
      </c>
      <c r="V109" s="4" t="s">
        <v>265</v>
      </c>
      <c r="W109" s="4" t="s">
        <v>266</v>
      </c>
      <c r="X109" s="4" t="s">
        <v>267</v>
      </c>
      <c r="Y109" s="4" t="s">
        <v>268</v>
      </c>
      <c r="Z109" s="4" t="s">
        <v>269</v>
      </c>
      <c r="AA109" s="4" t="s">
        <v>270</v>
      </c>
      <c r="AB109" s="4" t="s">
        <v>271</v>
      </c>
      <c r="AC109" s="4" t="s">
        <v>272</v>
      </c>
    </row>
    <row r="110" spans="3:34" x14ac:dyDescent="0.2">
      <c r="C110" s="4" t="e">
        <f>IF('1 Specifikation'!#REF!="","",'1 Specifikation'!#REF!)</f>
        <v>#REF!</v>
      </c>
      <c r="E110" s="4" t="s">
        <v>273</v>
      </c>
      <c r="F110" s="4" t="s">
        <v>274</v>
      </c>
      <c r="G110" s="4" t="s">
        <v>275</v>
      </c>
      <c r="H110" s="4" t="s">
        <v>276</v>
      </c>
      <c r="I110" s="4" t="s">
        <v>277</v>
      </c>
      <c r="J110" s="4" t="s">
        <v>278</v>
      </c>
      <c r="K110" s="4" t="s">
        <v>279</v>
      </c>
      <c r="L110" s="4" t="s">
        <v>280</v>
      </c>
      <c r="M110" s="4" t="s">
        <v>281</v>
      </c>
      <c r="N110" s="4" t="s">
        <v>282</v>
      </c>
      <c r="O110" s="4" t="s">
        <v>283</v>
      </c>
      <c r="P110" s="4" t="s">
        <v>284</v>
      </c>
      <c r="Q110" s="4" t="s">
        <v>285</v>
      </c>
      <c r="R110" s="4" t="s">
        <v>286</v>
      </c>
      <c r="S110" s="4" t="s">
        <v>287</v>
      </c>
      <c r="T110" s="4" t="s">
        <v>288</v>
      </c>
      <c r="U110" s="4" t="s">
        <v>289</v>
      </c>
      <c r="V110" s="4" t="s">
        <v>290</v>
      </c>
      <c r="W110" s="4" t="s">
        <v>291</v>
      </c>
      <c r="X110" s="4" t="s">
        <v>292</v>
      </c>
      <c r="Y110" s="4" t="s">
        <v>293</v>
      </c>
      <c r="Z110" s="4" t="s">
        <v>294</v>
      </c>
      <c r="AA110" s="4" t="s">
        <v>295</v>
      </c>
      <c r="AB110" s="4" t="s">
        <v>296</v>
      </c>
      <c r="AC110" s="4" t="s">
        <v>297</v>
      </c>
    </row>
    <row r="111" spans="3:34" x14ac:dyDescent="0.2">
      <c r="C111" s="4" t="e">
        <f>IF('1 Specifikation'!#REF!="","",'1 Specifikation'!#REF!)</f>
        <v>#REF!</v>
      </c>
      <c r="E111" s="4" t="s">
        <v>298</v>
      </c>
      <c r="F111" s="4" t="s">
        <v>299</v>
      </c>
      <c r="G111" s="4" t="s">
        <v>300</v>
      </c>
      <c r="H111" s="4" t="s">
        <v>301</v>
      </c>
      <c r="I111" s="4" t="s">
        <v>302</v>
      </c>
      <c r="J111" s="4" t="s">
        <v>303</v>
      </c>
      <c r="K111" s="4" t="s">
        <v>304</v>
      </c>
      <c r="L111" s="4" t="s">
        <v>305</v>
      </c>
      <c r="M111" s="4" t="s">
        <v>306</v>
      </c>
      <c r="N111" s="4" t="s">
        <v>307</v>
      </c>
      <c r="O111" s="4" t="s">
        <v>308</v>
      </c>
      <c r="P111" s="4" t="s">
        <v>309</v>
      </c>
      <c r="Q111" s="4" t="s">
        <v>310</v>
      </c>
      <c r="R111" s="4" t="s">
        <v>311</v>
      </c>
      <c r="S111" s="4" t="s">
        <v>312</v>
      </c>
      <c r="T111" s="4" t="s">
        <v>313</v>
      </c>
      <c r="U111" s="4" t="s">
        <v>314</v>
      </c>
      <c r="V111" s="4" t="s">
        <v>315</v>
      </c>
      <c r="W111" s="4" t="s">
        <v>316</v>
      </c>
      <c r="X111" s="4" t="s">
        <v>317</v>
      </c>
      <c r="Y111" s="4" t="s">
        <v>318</v>
      </c>
      <c r="Z111" s="4" t="s">
        <v>319</v>
      </c>
      <c r="AA111" s="4" t="s">
        <v>320</v>
      </c>
      <c r="AB111" s="4" t="s">
        <v>321</v>
      </c>
      <c r="AC111" s="4" t="s">
        <v>322</v>
      </c>
    </row>
    <row r="112" spans="3:34" x14ac:dyDescent="0.2">
      <c r="C112" s="4" t="e">
        <f>IF('1 Specifikation'!#REF!="","",'1 Specifikation'!#REF!)</f>
        <v>#REF!</v>
      </c>
      <c r="E112" s="4" t="s">
        <v>323</v>
      </c>
      <c r="F112" s="4" t="s">
        <v>324</v>
      </c>
      <c r="G112" s="4" t="s">
        <v>325</v>
      </c>
      <c r="H112" s="4" t="s">
        <v>326</v>
      </c>
      <c r="I112" s="4" t="s">
        <v>327</v>
      </c>
      <c r="J112" s="4" t="s">
        <v>328</v>
      </c>
      <c r="K112" s="4" t="s">
        <v>329</v>
      </c>
      <c r="L112" s="4" t="s">
        <v>330</v>
      </c>
      <c r="M112" s="4" t="s">
        <v>331</v>
      </c>
      <c r="N112" s="4" t="s">
        <v>332</v>
      </c>
      <c r="O112" s="4" t="s">
        <v>333</v>
      </c>
      <c r="P112" s="4" t="s">
        <v>334</v>
      </c>
      <c r="Q112" s="4" t="s">
        <v>335</v>
      </c>
      <c r="R112" s="4" t="s">
        <v>336</v>
      </c>
      <c r="S112" s="4" t="s">
        <v>337</v>
      </c>
      <c r="T112" s="4" t="s">
        <v>338</v>
      </c>
      <c r="U112" s="4" t="s">
        <v>339</v>
      </c>
      <c r="V112" s="4" t="s">
        <v>340</v>
      </c>
      <c r="W112" s="4" t="s">
        <v>341</v>
      </c>
      <c r="X112" s="4" t="s">
        <v>342</v>
      </c>
      <c r="Y112" s="4" t="s">
        <v>343</v>
      </c>
      <c r="Z112" s="4" t="s">
        <v>344</v>
      </c>
      <c r="AA112" s="4" t="s">
        <v>345</v>
      </c>
      <c r="AB112" s="4" t="s">
        <v>346</v>
      </c>
      <c r="AC112" s="4" t="s">
        <v>347</v>
      </c>
    </row>
    <row r="113" spans="3:29" x14ac:dyDescent="0.2">
      <c r="C113" s="4" t="e">
        <f>IF('1 Specifikation'!#REF!="","",'1 Specifikation'!#REF!)</f>
        <v>#REF!</v>
      </c>
      <c r="E113" s="4" t="s">
        <v>348</v>
      </c>
      <c r="F113" s="4" t="s">
        <v>349</v>
      </c>
      <c r="G113" s="4" t="s">
        <v>350</v>
      </c>
      <c r="H113" s="4" t="s">
        <v>351</v>
      </c>
      <c r="I113" s="4" t="s">
        <v>352</v>
      </c>
      <c r="J113" s="4" t="s">
        <v>353</v>
      </c>
      <c r="K113" s="4" t="s">
        <v>354</v>
      </c>
      <c r="L113" s="4" t="s">
        <v>355</v>
      </c>
      <c r="M113" s="4" t="s">
        <v>356</v>
      </c>
      <c r="N113" s="4" t="s">
        <v>357</v>
      </c>
      <c r="O113" s="4" t="s">
        <v>358</v>
      </c>
      <c r="P113" s="4" t="s">
        <v>359</v>
      </c>
      <c r="Q113" s="4" t="s">
        <v>360</v>
      </c>
      <c r="R113" s="4" t="s">
        <v>361</v>
      </c>
      <c r="S113" s="4" t="s">
        <v>362</v>
      </c>
      <c r="T113" s="4" t="s">
        <v>363</v>
      </c>
      <c r="U113" s="4" t="s">
        <v>364</v>
      </c>
      <c r="V113" s="4" t="s">
        <v>365</v>
      </c>
      <c r="W113" s="4" t="s">
        <v>366</v>
      </c>
      <c r="X113" s="4" t="s">
        <v>367</v>
      </c>
      <c r="Y113" s="4" t="s">
        <v>368</v>
      </c>
      <c r="Z113" s="4" t="s">
        <v>369</v>
      </c>
      <c r="AA113" s="4" t="s">
        <v>370</v>
      </c>
      <c r="AB113" s="4" t="s">
        <v>371</v>
      </c>
      <c r="AC113" s="4" t="s">
        <v>372</v>
      </c>
    </row>
    <row r="114" spans="3:29" x14ac:dyDescent="0.2">
      <c r="C114" s="4" t="e">
        <f>IF('1 Specifikation'!#REF!="","",'1 Specifikation'!#REF!)</f>
        <v>#REF!</v>
      </c>
      <c r="E114" s="4" t="s">
        <v>373</v>
      </c>
      <c r="F114" s="4" t="s">
        <v>374</v>
      </c>
      <c r="G114" s="4" t="s">
        <v>375</v>
      </c>
      <c r="H114" s="4" t="s">
        <v>376</v>
      </c>
      <c r="I114" s="4" t="s">
        <v>377</v>
      </c>
      <c r="J114" s="4" t="s">
        <v>378</v>
      </c>
      <c r="K114" s="4" t="s">
        <v>379</v>
      </c>
      <c r="L114" s="4" t="s">
        <v>380</v>
      </c>
      <c r="M114" s="4" t="s">
        <v>381</v>
      </c>
      <c r="N114" s="4" t="s">
        <v>382</v>
      </c>
      <c r="O114" s="4" t="s">
        <v>383</v>
      </c>
      <c r="P114" s="4" t="s">
        <v>384</v>
      </c>
      <c r="Q114" s="4" t="s">
        <v>385</v>
      </c>
      <c r="R114" s="4" t="s">
        <v>386</v>
      </c>
      <c r="S114" s="4" t="s">
        <v>387</v>
      </c>
      <c r="T114" s="4" t="s">
        <v>388</v>
      </c>
      <c r="U114" s="4" t="s">
        <v>389</v>
      </c>
      <c r="V114" s="4" t="s">
        <v>390</v>
      </c>
      <c r="W114" s="4" t="s">
        <v>391</v>
      </c>
      <c r="X114" s="4" t="s">
        <v>392</v>
      </c>
      <c r="Y114" s="4" t="s">
        <v>393</v>
      </c>
      <c r="Z114" s="4" t="s">
        <v>394</v>
      </c>
      <c r="AA114" s="4" t="s">
        <v>395</v>
      </c>
      <c r="AB114" s="4" t="s">
        <v>396</v>
      </c>
      <c r="AC114" s="4" t="s">
        <v>397</v>
      </c>
    </row>
    <row r="115" spans="3:29" x14ac:dyDescent="0.2">
      <c r="C115" s="4" t="e">
        <f>IF('1 Specifikation'!#REF!="","",'1 Specifikation'!#REF!)</f>
        <v>#REF!</v>
      </c>
      <c r="E115" s="4" t="s">
        <v>398</v>
      </c>
      <c r="F115" s="4" t="s">
        <v>399</v>
      </c>
      <c r="G115" s="4" t="s">
        <v>400</v>
      </c>
      <c r="H115" s="4" t="s">
        <v>401</v>
      </c>
      <c r="I115" s="4" t="s">
        <v>402</v>
      </c>
      <c r="J115" s="4" t="s">
        <v>403</v>
      </c>
      <c r="K115" s="4" t="s">
        <v>404</v>
      </c>
      <c r="L115" s="4" t="s">
        <v>405</v>
      </c>
      <c r="M115" s="4" t="s">
        <v>406</v>
      </c>
      <c r="N115" s="4" t="s">
        <v>407</v>
      </c>
      <c r="O115" s="4" t="s">
        <v>408</v>
      </c>
      <c r="P115" s="4" t="s">
        <v>409</v>
      </c>
      <c r="Q115" s="4" t="s">
        <v>410</v>
      </c>
      <c r="R115" s="4" t="s">
        <v>411</v>
      </c>
      <c r="S115" s="4" t="s">
        <v>412</v>
      </c>
      <c r="T115" s="4" t="s">
        <v>413</v>
      </c>
      <c r="U115" s="4" t="s">
        <v>414</v>
      </c>
      <c r="V115" s="4" t="s">
        <v>415</v>
      </c>
      <c r="W115" s="4" t="s">
        <v>416</v>
      </c>
      <c r="X115" s="4" t="s">
        <v>417</v>
      </c>
      <c r="Y115" s="4" t="s">
        <v>418</v>
      </c>
      <c r="Z115" s="4" t="s">
        <v>419</v>
      </c>
      <c r="AA115" s="4" t="s">
        <v>420</v>
      </c>
      <c r="AB115" s="4" t="s">
        <v>421</v>
      </c>
      <c r="AC115" s="4" t="s">
        <v>422</v>
      </c>
    </row>
    <row r="116" spans="3:29" x14ac:dyDescent="0.2">
      <c r="C116" s="4" t="e">
        <f>IF('1 Specifikation'!#REF!="","",'1 Specifikation'!#REF!)</f>
        <v>#REF!</v>
      </c>
      <c r="E116" s="4" t="s">
        <v>423</v>
      </c>
      <c r="F116" s="4" t="s">
        <v>424</v>
      </c>
      <c r="G116" s="4" t="s">
        <v>425</v>
      </c>
      <c r="H116" s="4" t="s">
        <v>426</v>
      </c>
      <c r="I116" s="4" t="s">
        <v>427</v>
      </c>
      <c r="J116" s="4" t="s">
        <v>428</v>
      </c>
      <c r="K116" s="4" t="s">
        <v>429</v>
      </c>
      <c r="L116" s="4" t="s">
        <v>430</v>
      </c>
      <c r="M116" s="4" t="s">
        <v>431</v>
      </c>
      <c r="N116" s="4" t="s">
        <v>432</v>
      </c>
      <c r="O116" s="4" t="s">
        <v>433</v>
      </c>
      <c r="P116" s="4" t="s">
        <v>434</v>
      </c>
      <c r="Q116" s="4" t="s">
        <v>435</v>
      </c>
      <c r="R116" s="4" t="s">
        <v>436</v>
      </c>
      <c r="S116" s="4" t="s">
        <v>437</v>
      </c>
      <c r="T116" s="4" t="s">
        <v>438</v>
      </c>
      <c r="U116" s="4" t="s">
        <v>439</v>
      </c>
      <c r="V116" s="4" t="s">
        <v>440</v>
      </c>
      <c r="W116" s="4" t="s">
        <v>441</v>
      </c>
      <c r="X116" s="4" t="s">
        <v>442</v>
      </c>
      <c r="Y116" s="4" t="s">
        <v>443</v>
      </c>
      <c r="Z116" s="4" t="s">
        <v>444</v>
      </c>
      <c r="AA116" s="4" t="s">
        <v>445</v>
      </c>
      <c r="AB116" s="4" t="s">
        <v>446</v>
      </c>
      <c r="AC116" s="4" t="s">
        <v>447</v>
      </c>
    </row>
    <row r="117" spans="3:29" x14ac:dyDescent="0.2">
      <c r="C117" s="4" t="e">
        <f>IF('1 Specifikation'!#REF!="","",'1 Specifikation'!#REF!)</f>
        <v>#REF!</v>
      </c>
      <c r="E117" s="4" t="s">
        <v>448</v>
      </c>
      <c r="F117" s="4" t="s">
        <v>449</v>
      </c>
      <c r="G117" s="4" t="s">
        <v>450</v>
      </c>
      <c r="H117" s="4" t="s">
        <v>451</v>
      </c>
      <c r="I117" s="4" t="s">
        <v>452</v>
      </c>
      <c r="J117" s="4" t="s">
        <v>453</v>
      </c>
      <c r="K117" s="4" t="s">
        <v>454</v>
      </c>
      <c r="L117" s="4" t="s">
        <v>455</v>
      </c>
      <c r="M117" s="4" t="s">
        <v>456</v>
      </c>
      <c r="N117" s="4" t="s">
        <v>457</v>
      </c>
      <c r="O117" s="4" t="s">
        <v>458</v>
      </c>
      <c r="P117" s="4" t="s">
        <v>459</v>
      </c>
      <c r="Q117" s="4" t="s">
        <v>460</v>
      </c>
      <c r="R117" s="4" t="s">
        <v>461</v>
      </c>
      <c r="S117" s="4" t="s">
        <v>462</v>
      </c>
      <c r="T117" s="4" t="s">
        <v>463</v>
      </c>
      <c r="U117" s="4" t="s">
        <v>464</v>
      </c>
      <c r="V117" s="4" t="s">
        <v>465</v>
      </c>
      <c r="W117" s="4" t="s">
        <v>466</v>
      </c>
      <c r="X117" s="4" t="s">
        <v>467</v>
      </c>
      <c r="Y117" s="4" t="s">
        <v>468</v>
      </c>
      <c r="Z117" s="4" t="s">
        <v>469</v>
      </c>
      <c r="AA117" s="4" t="s">
        <v>470</v>
      </c>
      <c r="AB117" s="4" t="s">
        <v>471</v>
      </c>
      <c r="AC117" s="4" t="s">
        <v>472</v>
      </c>
    </row>
    <row r="118" spans="3:29" ht="13.5" thickBot="1" x14ac:dyDescent="0.25">
      <c r="C118" s="4" t="e">
        <f>IF('1 Specifikation'!#REF!="","",'1 Specifikation'!#REF!)</f>
        <v>#REF!</v>
      </c>
      <c r="Z118" s="132"/>
      <c r="AA118" s="132"/>
    </row>
    <row r="119" spans="3:29" x14ac:dyDescent="0.2">
      <c r="C119" s="4" t="e">
        <f>IF('1 Specifikation'!#REF!="","",'1 Specifikation'!#REF!)</f>
        <v>#REF!</v>
      </c>
      <c r="E119" s="102" t="str">
        <f t="shared" ref="E119:X119" ca="1" si="13">IFERROR(RIGHT(INDIRECT("C"&amp;E120),LEN(INDIRECT("C"&amp;E120))-6),"")</f>
        <v/>
      </c>
      <c r="F119" s="102" t="str">
        <f t="shared" ca="1" si="13"/>
        <v/>
      </c>
      <c r="G119" s="102" t="str">
        <f t="shared" ca="1" si="13"/>
        <v/>
      </c>
      <c r="H119" s="102" t="str">
        <f t="shared" ca="1" si="13"/>
        <v/>
      </c>
      <c r="I119" s="102" t="str">
        <f t="shared" ca="1" si="13"/>
        <v/>
      </c>
      <c r="J119" s="102" t="str">
        <f t="shared" ca="1" si="13"/>
        <v/>
      </c>
      <c r="K119" s="102" t="str">
        <f t="shared" ca="1" si="13"/>
        <v>cTjnstr</v>
      </c>
      <c r="L119" s="102" t="str">
        <f t="shared" ca="1" si="13"/>
        <v>ara/Tjanst</v>
      </c>
      <c r="M119" s="102" t="str">
        <f t="shared" ca="1" si="13"/>
        <v/>
      </c>
      <c r="N119" s="102" t="str">
        <f t="shared" ca="1" si="13"/>
        <v/>
      </c>
      <c r="O119" s="102" t="str">
        <f t="shared" ca="1" si="13"/>
        <v/>
      </c>
      <c r="P119" s="102" t="str">
        <f t="shared" ca="1" si="13"/>
        <v/>
      </c>
      <c r="Q119" s="102" t="str">
        <f t="shared" ca="1" si="13"/>
        <v/>
      </c>
      <c r="R119" s="102" t="str">
        <f t="shared" ca="1" si="13"/>
        <v/>
      </c>
      <c r="S119" s="102" t="str">
        <f t="shared" ca="1" si="13"/>
        <v/>
      </c>
      <c r="T119" s="102" t="str">
        <f t="shared" ca="1" si="13"/>
        <v/>
      </c>
      <c r="U119" s="102" t="str">
        <f t="shared" ca="1" si="13"/>
        <v/>
      </c>
      <c r="V119" s="102" t="str">
        <f t="shared" ca="1" si="13"/>
        <v/>
      </c>
      <c r="W119" s="102" t="str">
        <f t="shared" ca="1" si="13"/>
        <v/>
      </c>
      <c r="X119" s="102" t="str">
        <f t="shared" ca="1" si="13"/>
        <v/>
      </c>
      <c r="Y119" s="133"/>
    </row>
    <row r="120" spans="3:29" x14ac:dyDescent="0.2">
      <c r="C120" s="4" t="e">
        <f>IF('1 Specifikation'!#REF!="","",'1 Specifikation'!#REF!)</f>
        <v>#REF!</v>
      </c>
      <c r="E120" s="4">
        <v>102</v>
      </c>
      <c r="F120" s="4">
        <f>E120+1</f>
        <v>103</v>
      </c>
      <c r="G120" s="4">
        <f t="shared" ref="G120:Y120" si="14">F120+1</f>
        <v>104</v>
      </c>
      <c r="H120" s="4">
        <f t="shared" si="14"/>
        <v>105</v>
      </c>
      <c r="I120" s="4">
        <f t="shared" si="14"/>
        <v>106</v>
      </c>
      <c r="J120" s="4">
        <f t="shared" si="14"/>
        <v>107</v>
      </c>
      <c r="K120" s="4">
        <f t="shared" si="14"/>
        <v>108</v>
      </c>
      <c r="L120" s="4">
        <f t="shared" si="14"/>
        <v>109</v>
      </c>
      <c r="M120" s="4">
        <f t="shared" si="14"/>
        <v>110</v>
      </c>
      <c r="N120" s="4">
        <f t="shared" si="14"/>
        <v>111</v>
      </c>
      <c r="O120" s="4">
        <f t="shared" si="14"/>
        <v>112</v>
      </c>
      <c r="P120" s="4">
        <f t="shared" si="14"/>
        <v>113</v>
      </c>
      <c r="Q120" s="4">
        <f t="shared" si="14"/>
        <v>114</v>
      </c>
      <c r="R120" s="4">
        <f t="shared" si="14"/>
        <v>115</v>
      </c>
      <c r="S120" s="4">
        <f t="shared" si="14"/>
        <v>116</v>
      </c>
      <c r="T120" s="4">
        <f t="shared" si="14"/>
        <v>117</v>
      </c>
      <c r="U120" s="4">
        <f t="shared" si="14"/>
        <v>118</v>
      </c>
      <c r="V120" s="4">
        <f t="shared" si="14"/>
        <v>119</v>
      </c>
      <c r="W120" s="4">
        <f t="shared" si="14"/>
        <v>120</v>
      </c>
      <c r="X120" s="4">
        <f t="shared" si="14"/>
        <v>121</v>
      </c>
      <c r="Y120" s="4">
        <f t="shared" si="14"/>
        <v>122</v>
      </c>
    </row>
    <row r="121" spans="3:29" ht="13.5" thickBot="1" x14ac:dyDescent="0.25">
      <c r="C121" s="4" t="e">
        <f>IF('1 Specifikation'!#REF!="","",'1 Specifikation'!#REF!)</f>
        <v>#REF!</v>
      </c>
      <c r="E121" s="1" t="s">
        <v>119</v>
      </c>
      <c r="F121" s="1" t="s">
        <v>120</v>
      </c>
      <c r="G121" s="1" t="s">
        <v>121</v>
      </c>
      <c r="H121" s="1" t="s">
        <v>122</v>
      </c>
      <c r="I121" s="1" t="s">
        <v>123</v>
      </c>
      <c r="J121" s="1" t="s">
        <v>124</v>
      </c>
      <c r="K121" s="1" t="s">
        <v>125</v>
      </c>
      <c r="L121" s="1" t="s">
        <v>126</v>
      </c>
      <c r="M121" s="1" t="s">
        <v>127</v>
      </c>
      <c r="N121" s="1" t="s">
        <v>215</v>
      </c>
      <c r="O121" s="1" t="s">
        <v>216</v>
      </c>
      <c r="P121" s="1" t="s">
        <v>217</v>
      </c>
      <c r="Q121" s="1" t="s">
        <v>218</v>
      </c>
      <c r="R121" s="1" t="s">
        <v>219</v>
      </c>
      <c r="S121" s="1" t="s">
        <v>220</v>
      </c>
      <c r="T121" s="1" t="s">
        <v>221</v>
      </c>
      <c r="U121" s="1" t="s">
        <v>222</v>
      </c>
      <c r="V121" s="1" t="s">
        <v>223</v>
      </c>
      <c r="W121" s="1" t="s">
        <v>224</v>
      </c>
      <c r="X121" s="1" t="s">
        <v>225</v>
      </c>
    </row>
    <row r="122" spans="3:29" x14ac:dyDescent="0.2">
      <c r="C122" s="4" t="e">
        <f>IF('1 Specifikation'!#REF!="","",'1 Specifikation'!#REF!)</f>
        <v>#REF!</v>
      </c>
      <c r="E122" s="124" t="str">
        <f ca="1">IFERROR(INDEX($E109:$AC109,MATCH(E$119,$E$108:$AC$108,0)),"")</f>
        <v>Delområde 1/Vara/Tjanst 1/Krav1</v>
      </c>
      <c r="F122" s="124" t="str">
        <f t="shared" ref="F122:X130" ca="1" si="15">IFERROR(INDEX($E109:$AC109,MATCH(F$119,$E$108:$AC$108,0)),"")</f>
        <v>Delområde 1/Vara/Tjanst 1/Krav1</v>
      </c>
      <c r="G122" s="124" t="str">
        <f t="shared" ca="1" si="15"/>
        <v>Delområde 1/Vara/Tjanst 1/Krav1</v>
      </c>
      <c r="H122" s="124" t="str">
        <f t="shared" ca="1" si="15"/>
        <v>Delområde 1/Vara/Tjanst 1/Krav1</v>
      </c>
      <c r="I122" s="124" t="str">
        <f t="shared" ca="1" si="15"/>
        <v>Delområde 1/Vara/Tjanst 1/Krav1</v>
      </c>
      <c r="J122" s="124" t="str">
        <f t="shared" ca="1" si="15"/>
        <v>Delområde 1/Vara/Tjanst 1/Krav1</v>
      </c>
      <c r="K122" s="124" t="str">
        <f t="shared" ca="1" si="15"/>
        <v/>
      </c>
      <c r="L122" s="124" t="str">
        <f t="shared" ca="1" si="15"/>
        <v/>
      </c>
      <c r="M122" s="124" t="str">
        <f t="shared" ca="1" si="15"/>
        <v>Delområde 1/Vara/Tjanst 1/Krav1</v>
      </c>
      <c r="N122" s="124" t="str">
        <f t="shared" ca="1" si="15"/>
        <v>Delområde 1/Vara/Tjanst 1/Krav1</v>
      </c>
      <c r="O122" s="124" t="str">
        <f t="shared" ca="1" si="15"/>
        <v>Delområde 1/Vara/Tjanst 1/Krav1</v>
      </c>
      <c r="P122" s="124" t="str">
        <f t="shared" ca="1" si="15"/>
        <v>Delområde 1/Vara/Tjanst 1/Krav1</v>
      </c>
      <c r="Q122" s="124" t="str">
        <f t="shared" ca="1" si="15"/>
        <v>Delområde 1/Vara/Tjanst 1/Krav1</v>
      </c>
      <c r="R122" s="124" t="str">
        <f t="shared" ca="1" si="15"/>
        <v>Delområde 1/Vara/Tjanst 1/Krav1</v>
      </c>
      <c r="S122" s="124" t="str">
        <f t="shared" ca="1" si="15"/>
        <v>Delområde 1/Vara/Tjanst 1/Krav1</v>
      </c>
      <c r="T122" s="124" t="str">
        <f t="shared" ca="1" si="15"/>
        <v>Delområde 1/Vara/Tjanst 1/Krav1</v>
      </c>
      <c r="U122" s="124" t="str">
        <f t="shared" ca="1" si="15"/>
        <v>Delområde 1/Vara/Tjanst 1/Krav1</v>
      </c>
      <c r="V122" s="124" t="str">
        <f t="shared" ca="1" si="15"/>
        <v>Delområde 1/Vara/Tjanst 1/Krav1</v>
      </c>
      <c r="W122" s="124" t="str">
        <f t="shared" ca="1" si="15"/>
        <v>Delområde 1/Vara/Tjanst 1/Krav1</v>
      </c>
      <c r="X122" s="124" t="str">
        <f t="shared" ca="1" si="15"/>
        <v>Delområde 1/Vara/Tjanst 1/Krav1</v>
      </c>
      <c r="Y122" s="102" t="str">
        <f t="shared" ref="Y122" ca="1" si="16">IFERROR(RIGHT(INDIRECT("C"&amp;Y120),LEN(INDIRECT("C"&amp;Y120))-6),"")</f>
        <v/>
      </c>
    </row>
    <row r="123" spans="3:29" x14ac:dyDescent="0.2">
      <c r="C123" s="4" t="e">
        <f>IF('1 Specifikation'!#REF!="","",'1 Specifikation'!#REF!)</f>
        <v>#REF!</v>
      </c>
      <c r="E123" s="124" t="str">
        <f t="shared" ref="E123:T130" ca="1" si="17">IFERROR(INDEX($E110:$AC110,MATCH(E$119,$E$108:$AC$108,0)),"")</f>
        <v>Delområde 1/Vara/Tjanst 1/Krav2</v>
      </c>
      <c r="F123" s="124" t="str">
        <f t="shared" ca="1" si="17"/>
        <v>Delområde 1/Vara/Tjanst 1/Krav2</v>
      </c>
      <c r="G123" s="124" t="str">
        <f t="shared" ca="1" si="17"/>
        <v>Delområde 1/Vara/Tjanst 1/Krav2</v>
      </c>
      <c r="H123" s="124" t="str">
        <f t="shared" ca="1" si="17"/>
        <v>Delområde 1/Vara/Tjanst 1/Krav2</v>
      </c>
      <c r="I123" s="124" t="str">
        <f t="shared" ca="1" si="17"/>
        <v>Delområde 1/Vara/Tjanst 1/Krav2</v>
      </c>
      <c r="J123" s="124" t="str">
        <f t="shared" ca="1" si="17"/>
        <v>Delområde 1/Vara/Tjanst 1/Krav2</v>
      </c>
      <c r="K123" s="124" t="str">
        <f t="shared" ca="1" si="17"/>
        <v/>
      </c>
      <c r="L123" s="124" t="str">
        <f t="shared" ca="1" si="17"/>
        <v/>
      </c>
      <c r="M123" s="124" t="str">
        <f t="shared" ca="1" si="17"/>
        <v>Delområde 1/Vara/Tjanst 1/Krav2</v>
      </c>
      <c r="N123" s="124" t="str">
        <f t="shared" ca="1" si="17"/>
        <v>Delområde 1/Vara/Tjanst 1/Krav2</v>
      </c>
      <c r="O123" s="124" t="str">
        <f t="shared" ca="1" si="17"/>
        <v>Delområde 1/Vara/Tjanst 1/Krav2</v>
      </c>
      <c r="P123" s="124" t="str">
        <f t="shared" ca="1" si="17"/>
        <v>Delområde 1/Vara/Tjanst 1/Krav2</v>
      </c>
      <c r="Q123" s="124" t="str">
        <f t="shared" ca="1" si="17"/>
        <v>Delområde 1/Vara/Tjanst 1/Krav2</v>
      </c>
      <c r="R123" s="124" t="str">
        <f t="shared" ca="1" si="17"/>
        <v>Delområde 1/Vara/Tjanst 1/Krav2</v>
      </c>
      <c r="S123" s="124" t="str">
        <f t="shared" ca="1" si="17"/>
        <v>Delområde 1/Vara/Tjanst 1/Krav2</v>
      </c>
      <c r="T123" s="124" t="str">
        <f t="shared" ca="1" si="17"/>
        <v>Delområde 1/Vara/Tjanst 1/Krav2</v>
      </c>
      <c r="U123" s="124" t="str">
        <f t="shared" ca="1" si="15"/>
        <v>Delområde 1/Vara/Tjanst 1/Krav2</v>
      </c>
      <c r="V123" s="124" t="str">
        <f t="shared" ca="1" si="15"/>
        <v>Delområde 1/Vara/Tjanst 1/Krav2</v>
      </c>
      <c r="W123" s="124" t="str">
        <f t="shared" ca="1" si="15"/>
        <v>Delområde 1/Vara/Tjanst 1/Krav2</v>
      </c>
      <c r="X123" s="124" t="str">
        <f t="shared" ca="1" si="15"/>
        <v>Delområde 1/Vara/Tjanst 1/Krav2</v>
      </c>
    </row>
    <row r="124" spans="3:29" x14ac:dyDescent="0.2">
      <c r="C124" s="4" t="e">
        <f>IF('1 Specifikation'!#REF!="","",'1 Specifikation'!#REF!)</f>
        <v>#REF!</v>
      </c>
      <c r="E124" s="124" t="str">
        <f t="shared" ca="1" si="17"/>
        <v>Delområde 1/Vara/Tjanst 1/Krav3</v>
      </c>
      <c r="F124" s="124" t="str">
        <f t="shared" ca="1" si="15"/>
        <v>Delområde 1/Vara/Tjanst 1/Krav3</v>
      </c>
      <c r="G124" s="124" t="str">
        <f t="shared" ca="1" si="15"/>
        <v>Delområde 1/Vara/Tjanst 1/Krav3</v>
      </c>
      <c r="H124" s="124" t="str">
        <f t="shared" ca="1" si="15"/>
        <v>Delområde 1/Vara/Tjanst 1/Krav3</v>
      </c>
      <c r="I124" s="124" t="str">
        <f t="shared" ca="1" si="15"/>
        <v>Delområde 1/Vara/Tjanst 1/Krav3</v>
      </c>
      <c r="J124" s="124" t="str">
        <f t="shared" ca="1" si="15"/>
        <v>Delområde 1/Vara/Tjanst 1/Krav3</v>
      </c>
      <c r="K124" s="124" t="str">
        <f t="shared" ca="1" si="15"/>
        <v/>
      </c>
      <c r="L124" s="124" t="str">
        <f t="shared" ca="1" si="15"/>
        <v/>
      </c>
      <c r="M124" s="124" t="str">
        <f t="shared" ca="1" si="15"/>
        <v>Delområde 1/Vara/Tjanst 1/Krav3</v>
      </c>
      <c r="N124" s="124" t="str">
        <f t="shared" ca="1" si="15"/>
        <v>Delområde 1/Vara/Tjanst 1/Krav3</v>
      </c>
      <c r="O124" s="124" t="str">
        <f t="shared" ca="1" si="15"/>
        <v>Delområde 1/Vara/Tjanst 1/Krav3</v>
      </c>
      <c r="P124" s="124" t="str">
        <f t="shared" ca="1" si="15"/>
        <v>Delområde 1/Vara/Tjanst 1/Krav3</v>
      </c>
      <c r="Q124" s="124" t="str">
        <f t="shared" ca="1" si="15"/>
        <v>Delområde 1/Vara/Tjanst 1/Krav3</v>
      </c>
      <c r="R124" s="124" t="str">
        <f t="shared" ca="1" si="15"/>
        <v>Delområde 1/Vara/Tjanst 1/Krav3</v>
      </c>
      <c r="S124" s="124" t="str">
        <f t="shared" ca="1" si="15"/>
        <v>Delområde 1/Vara/Tjanst 1/Krav3</v>
      </c>
      <c r="T124" s="124" t="str">
        <f t="shared" ca="1" si="15"/>
        <v>Delområde 1/Vara/Tjanst 1/Krav3</v>
      </c>
      <c r="U124" s="124" t="str">
        <f t="shared" ca="1" si="15"/>
        <v>Delområde 1/Vara/Tjanst 1/Krav3</v>
      </c>
      <c r="V124" s="124" t="str">
        <f t="shared" ca="1" si="15"/>
        <v>Delområde 1/Vara/Tjanst 1/Krav3</v>
      </c>
      <c r="W124" s="124" t="str">
        <f t="shared" ca="1" si="15"/>
        <v>Delområde 1/Vara/Tjanst 1/Krav3</v>
      </c>
      <c r="X124" s="124" t="str">
        <f t="shared" ca="1" si="15"/>
        <v>Delområde 1/Vara/Tjanst 1/Krav3</v>
      </c>
    </row>
    <row r="125" spans="3:29" x14ac:dyDescent="0.2">
      <c r="C125" s="4" t="e">
        <f>IF('1 Specifikation'!#REF!="","",'1 Specifikation'!#REF!)</f>
        <v>#REF!</v>
      </c>
      <c r="E125" s="124" t="str">
        <f t="shared" ca="1" si="17"/>
        <v>Delområde 1/Vara/Tjanst 1/Krav4</v>
      </c>
      <c r="F125" s="124" t="str">
        <f t="shared" ca="1" si="15"/>
        <v>Delområde 1/Vara/Tjanst 1/Krav4</v>
      </c>
      <c r="G125" s="124" t="str">
        <f t="shared" ca="1" si="15"/>
        <v>Delområde 1/Vara/Tjanst 1/Krav4</v>
      </c>
      <c r="H125" s="124" t="str">
        <f t="shared" ca="1" si="15"/>
        <v>Delområde 1/Vara/Tjanst 1/Krav4</v>
      </c>
      <c r="I125" s="124" t="str">
        <f t="shared" ca="1" si="15"/>
        <v>Delområde 1/Vara/Tjanst 1/Krav4</v>
      </c>
      <c r="J125" s="124" t="str">
        <f t="shared" ca="1" si="15"/>
        <v>Delområde 1/Vara/Tjanst 1/Krav4</v>
      </c>
      <c r="K125" s="124" t="s">
        <v>13</v>
      </c>
      <c r="L125" s="124" t="str">
        <f t="shared" ca="1" si="15"/>
        <v/>
      </c>
      <c r="M125" s="124" t="str">
        <f t="shared" ca="1" si="15"/>
        <v>Delområde 1/Vara/Tjanst 1/Krav4</v>
      </c>
      <c r="N125" s="124" t="str">
        <f t="shared" ca="1" si="15"/>
        <v>Delområde 1/Vara/Tjanst 1/Krav4</v>
      </c>
      <c r="O125" s="124" t="str">
        <f t="shared" ca="1" si="15"/>
        <v>Delområde 1/Vara/Tjanst 1/Krav4</v>
      </c>
      <c r="P125" s="124" t="str">
        <f t="shared" ca="1" si="15"/>
        <v>Delområde 1/Vara/Tjanst 1/Krav4</v>
      </c>
      <c r="Q125" s="124" t="str">
        <f t="shared" ca="1" si="15"/>
        <v>Delområde 1/Vara/Tjanst 1/Krav4</v>
      </c>
      <c r="R125" s="124" t="str">
        <f t="shared" ca="1" si="15"/>
        <v>Delområde 1/Vara/Tjanst 1/Krav4</v>
      </c>
      <c r="S125" s="124" t="str">
        <f t="shared" ca="1" si="15"/>
        <v>Delområde 1/Vara/Tjanst 1/Krav4</v>
      </c>
      <c r="T125" s="124" t="str">
        <f t="shared" ca="1" si="15"/>
        <v>Delområde 1/Vara/Tjanst 1/Krav4</v>
      </c>
      <c r="U125" s="124" t="str">
        <f t="shared" ca="1" si="15"/>
        <v>Delområde 1/Vara/Tjanst 1/Krav4</v>
      </c>
      <c r="V125" s="124" t="str">
        <f t="shared" ca="1" si="15"/>
        <v>Delområde 1/Vara/Tjanst 1/Krav4</v>
      </c>
      <c r="W125" s="124" t="str">
        <f t="shared" ca="1" si="15"/>
        <v>Delområde 1/Vara/Tjanst 1/Krav4</v>
      </c>
      <c r="X125" s="124" t="str">
        <f t="shared" ca="1" si="15"/>
        <v>Delområde 1/Vara/Tjanst 1/Krav4</v>
      </c>
    </row>
    <row r="126" spans="3:29" x14ac:dyDescent="0.2">
      <c r="C126" s="4" t="e">
        <f>IF('1 Specifikation'!#REF!="","",'1 Specifikation'!#REF!)</f>
        <v>#REF!</v>
      </c>
      <c r="E126" s="124" t="str">
        <f t="shared" ca="1" si="17"/>
        <v>Delområde 1/Vara/Tjanst 1/Krav5</v>
      </c>
      <c r="F126" s="124" t="str">
        <f t="shared" ca="1" si="15"/>
        <v>Delområde 1/Vara/Tjanst 1/Krav5</v>
      </c>
      <c r="G126" s="124" t="str">
        <f t="shared" ca="1" si="15"/>
        <v>Delområde 1/Vara/Tjanst 1/Krav5</v>
      </c>
      <c r="H126" s="124" t="str">
        <f t="shared" ca="1" si="15"/>
        <v>Delområde 1/Vara/Tjanst 1/Krav5</v>
      </c>
      <c r="I126" s="124" t="str">
        <f t="shared" ca="1" si="15"/>
        <v>Delområde 1/Vara/Tjanst 1/Krav5</v>
      </c>
      <c r="J126" s="124" t="str">
        <f t="shared" ca="1" si="15"/>
        <v>Delområde 1/Vara/Tjanst 1/Krav5</v>
      </c>
      <c r="K126" s="124" t="str">
        <f t="shared" ca="1" si="15"/>
        <v/>
      </c>
      <c r="L126" s="124" t="str">
        <f t="shared" ca="1" si="15"/>
        <v/>
      </c>
      <c r="M126" s="124" t="str">
        <f t="shared" ca="1" si="15"/>
        <v>Delområde 1/Vara/Tjanst 1/Krav5</v>
      </c>
      <c r="N126" s="124" t="str">
        <f t="shared" ca="1" si="15"/>
        <v>Delområde 1/Vara/Tjanst 1/Krav5</v>
      </c>
      <c r="O126" s="124" t="str">
        <f t="shared" ca="1" si="15"/>
        <v>Delområde 1/Vara/Tjanst 1/Krav5</v>
      </c>
      <c r="P126" s="124" t="str">
        <f t="shared" ca="1" si="15"/>
        <v>Delområde 1/Vara/Tjanst 1/Krav5</v>
      </c>
      <c r="Q126" s="124" t="str">
        <f t="shared" ca="1" si="15"/>
        <v>Delområde 1/Vara/Tjanst 1/Krav5</v>
      </c>
      <c r="R126" s="124" t="str">
        <f t="shared" ca="1" si="15"/>
        <v>Delområde 1/Vara/Tjanst 1/Krav5</v>
      </c>
      <c r="S126" s="124" t="str">
        <f t="shared" ca="1" si="15"/>
        <v>Delområde 1/Vara/Tjanst 1/Krav5</v>
      </c>
      <c r="T126" s="124" t="str">
        <f t="shared" ca="1" si="15"/>
        <v>Delområde 1/Vara/Tjanst 1/Krav5</v>
      </c>
      <c r="U126" s="124" t="str">
        <f t="shared" ca="1" si="15"/>
        <v>Delområde 1/Vara/Tjanst 1/Krav5</v>
      </c>
      <c r="V126" s="124" t="str">
        <f t="shared" ca="1" si="15"/>
        <v>Delområde 1/Vara/Tjanst 1/Krav5</v>
      </c>
      <c r="W126" s="124" t="str">
        <f t="shared" ca="1" si="15"/>
        <v>Delområde 1/Vara/Tjanst 1/Krav5</v>
      </c>
      <c r="X126" s="124" t="str">
        <f t="shared" ca="1" si="15"/>
        <v>Delområde 1/Vara/Tjanst 1/Krav5</v>
      </c>
    </row>
    <row r="127" spans="3:29" x14ac:dyDescent="0.2">
      <c r="C127" s="4" t="e">
        <f>IF('1 Specifikation'!#REF!="","",'1 Specifikation'!#REF!)</f>
        <v>#REF!</v>
      </c>
      <c r="E127" s="124" t="str">
        <f t="shared" ca="1" si="17"/>
        <v>Delområde 1/Vara/Tjanst 1/Krav6</v>
      </c>
      <c r="F127" s="124" t="str">
        <f t="shared" ca="1" si="15"/>
        <v>Delområde 1/Vara/Tjanst 1/Krav6</v>
      </c>
      <c r="G127" s="124" t="str">
        <f t="shared" ca="1" si="15"/>
        <v>Delområde 1/Vara/Tjanst 1/Krav6</v>
      </c>
      <c r="H127" s="124" t="str">
        <f t="shared" ca="1" si="15"/>
        <v>Delområde 1/Vara/Tjanst 1/Krav6</v>
      </c>
      <c r="I127" s="124" t="str">
        <f t="shared" ca="1" si="15"/>
        <v>Delområde 1/Vara/Tjanst 1/Krav6</v>
      </c>
      <c r="J127" s="124" t="str">
        <f t="shared" ca="1" si="15"/>
        <v>Delområde 1/Vara/Tjanst 1/Krav6</v>
      </c>
      <c r="K127" s="124" t="str">
        <f t="shared" ca="1" si="15"/>
        <v/>
      </c>
      <c r="L127" s="124" t="str">
        <f t="shared" ca="1" si="15"/>
        <v/>
      </c>
      <c r="M127" s="124" t="str">
        <f t="shared" ca="1" si="15"/>
        <v>Delområde 1/Vara/Tjanst 1/Krav6</v>
      </c>
      <c r="N127" s="124" t="str">
        <f t="shared" ca="1" si="15"/>
        <v>Delområde 1/Vara/Tjanst 1/Krav6</v>
      </c>
      <c r="O127" s="124" t="str">
        <f t="shared" ca="1" si="15"/>
        <v>Delområde 1/Vara/Tjanst 1/Krav6</v>
      </c>
      <c r="P127" s="124" t="str">
        <f t="shared" ca="1" si="15"/>
        <v>Delområde 1/Vara/Tjanst 1/Krav6</v>
      </c>
      <c r="Q127" s="124" t="str">
        <f t="shared" ca="1" si="15"/>
        <v>Delområde 1/Vara/Tjanst 1/Krav6</v>
      </c>
      <c r="R127" s="124" t="str">
        <f t="shared" ca="1" si="15"/>
        <v>Delområde 1/Vara/Tjanst 1/Krav6</v>
      </c>
      <c r="S127" s="124" t="str">
        <f t="shared" ca="1" si="15"/>
        <v>Delområde 1/Vara/Tjanst 1/Krav6</v>
      </c>
      <c r="T127" s="124" t="str">
        <f t="shared" ca="1" si="15"/>
        <v>Delområde 1/Vara/Tjanst 1/Krav6</v>
      </c>
      <c r="U127" s="124" t="str">
        <f t="shared" ca="1" si="15"/>
        <v>Delområde 1/Vara/Tjanst 1/Krav6</v>
      </c>
      <c r="V127" s="124" t="str">
        <f t="shared" ca="1" si="15"/>
        <v>Delområde 1/Vara/Tjanst 1/Krav6</v>
      </c>
      <c r="W127" s="124" t="str">
        <f t="shared" ca="1" si="15"/>
        <v>Delområde 1/Vara/Tjanst 1/Krav6</v>
      </c>
      <c r="X127" s="124" t="str">
        <f t="shared" ca="1" si="15"/>
        <v>Delområde 1/Vara/Tjanst 1/Krav6</v>
      </c>
    </row>
    <row r="128" spans="3:29" x14ac:dyDescent="0.2">
      <c r="C128" s="4" t="e">
        <f>IF('1 Specifikation'!#REF!="","",'1 Specifikation'!#REF!)</f>
        <v>#REF!</v>
      </c>
      <c r="E128" s="124" t="str">
        <f t="shared" ca="1" si="17"/>
        <v>Delområde 1/Vara/Tjanst 1/Krav7</v>
      </c>
      <c r="F128" s="124" t="str">
        <f t="shared" ca="1" si="15"/>
        <v>Delområde 1/Vara/Tjanst 1/Krav7</v>
      </c>
      <c r="G128" s="124" t="str">
        <f t="shared" ca="1" si="15"/>
        <v>Delområde 1/Vara/Tjanst 1/Krav7</v>
      </c>
      <c r="H128" s="124" t="str">
        <f t="shared" ca="1" si="15"/>
        <v>Delområde 1/Vara/Tjanst 1/Krav7</v>
      </c>
      <c r="I128" s="124" t="str">
        <f t="shared" ca="1" si="15"/>
        <v>Delområde 1/Vara/Tjanst 1/Krav7</v>
      </c>
      <c r="J128" s="124" t="str">
        <f t="shared" ca="1" si="15"/>
        <v>Delområde 1/Vara/Tjanst 1/Krav7</v>
      </c>
      <c r="K128" s="124" t="str">
        <f t="shared" ca="1" si="15"/>
        <v/>
      </c>
      <c r="L128" s="124" t="str">
        <f t="shared" ca="1" si="15"/>
        <v/>
      </c>
      <c r="M128" s="124" t="str">
        <f t="shared" ca="1" si="15"/>
        <v>Delområde 1/Vara/Tjanst 1/Krav7</v>
      </c>
      <c r="N128" s="124" t="str">
        <f t="shared" ca="1" si="15"/>
        <v>Delområde 1/Vara/Tjanst 1/Krav7</v>
      </c>
      <c r="O128" s="124" t="str">
        <f t="shared" ca="1" si="15"/>
        <v>Delområde 1/Vara/Tjanst 1/Krav7</v>
      </c>
      <c r="P128" s="124" t="str">
        <f t="shared" ca="1" si="15"/>
        <v>Delområde 1/Vara/Tjanst 1/Krav7</v>
      </c>
      <c r="Q128" s="124" t="str">
        <f t="shared" ca="1" si="15"/>
        <v>Delområde 1/Vara/Tjanst 1/Krav7</v>
      </c>
      <c r="R128" s="124" t="str">
        <f t="shared" ca="1" si="15"/>
        <v>Delområde 1/Vara/Tjanst 1/Krav7</v>
      </c>
      <c r="S128" s="124" t="str">
        <f t="shared" ca="1" si="15"/>
        <v>Delområde 1/Vara/Tjanst 1/Krav7</v>
      </c>
      <c r="T128" s="124" t="str">
        <f t="shared" ca="1" si="15"/>
        <v>Delområde 1/Vara/Tjanst 1/Krav7</v>
      </c>
      <c r="U128" s="124" t="str">
        <f t="shared" ca="1" si="15"/>
        <v>Delområde 1/Vara/Tjanst 1/Krav7</v>
      </c>
      <c r="V128" s="124" t="str">
        <f t="shared" ca="1" si="15"/>
        <v>Delområde 1/Vara/Tjanst 1/Krav7</v>
      </c>
      <c r="W128" s="124" t="str">
        <f t="shared" ca="1" si="15"/>
        <v>Delområde 1/Vara/Tjanst 1/Krav7</v>
      </c>
      <c r="X128" s="124" t="str">
        <f t="shared" ca="1" si="15"/>
        <v>Delområde 1/Vara/Tjanst 1/Krav7</v>
      </c>
    </row>
    <row r="129" spans="3:24" x14ac:dyDescent="0.2">
      <c r="C129" s="4" t="e">
        <f>IF('1 Specifikation'!#REF!="","",'1 Specifikation'!#REF!)</f>
        <v>#REF!</v>
      </c>
      <c r="E129" s="124" t="str">
        <f t="shared" ca="1" si="17"/>
        <v>Delområde 1/Vara/Tjanst 1/Krav8</v>
      </c>
      <c r="F129" s="124" t="str">
        <f t="shared" ca="1" si="15"/>
        <v>Delområde 1/Vara/Tjanst 1/Krav8</v>
      </c>
      <c r="G129" s="124" t="str">
        <f t="shared" ca="1" si="15"/>
        <v>Delområde 1/Vara/Tjanst 1/Krav8</v>
      </c>
      <c r="H129" s="124" t="str">
        <f t="shared" ca="1" si="15"/>
        <v>Delområde 1/Vara/Tjanst 1/Krav8</v>
      </c>
      <c r="I129" s="124" t="str">
        <f t="shared" ca="1" si="15"/>
        <v>Delområde 1/Vara/Tjanst 1/Krav8</v>
      </c>
      <c r="J129" s="124" t="str">
        <f t="shared" ca="1" si="15"/>
        <v>Delområde 1/Vara/Tjanst 1/Krav8</v>
      </c>
      <c r="K129" s="124" t="str">
        <f t="shared" ca="1" si="15"/>
        <v/>
      </c>
      <c r="L129" s="124" t="str">
        <f t="shared" ca="1" si="15"/>
        <v/>
      </c>
      <c r="M129" s="124" t="str">
        <f t="shared" ca="1" si="15"/>
        <v>Delområde 1/Vara/Tjanst 1/Krav8</v>
      </c>
      <c r="N129" s="124" t="str">
        <f t="shared" ca="1" si="15"/>
        <v>Delområde 1/Vara/Tjanst 1/Krav8</v>
      </c>
      <c r="O129" s="124" t="str">
        <f t="shared" ca="1" si="15"/>
        <v>Delområde 1/Vara/Tjanst 1/Krav8</v>
      </c>
      <c r="P129" s="124" t="str">
        <f t="shared" ca="1" si="15"/>
        <v>Delområde 1/Vara/Tjanst 1/Krav8</v>
      </c>
      <c r="Q129" s="124" t="str">
        <f t="shared" ca="1" si="15"/>
        <v>Delområde 1/Vara/Tjanst 1/Krav8</v>
      </c>
      <c r="R129" s="124" t="str">
        <f t="shared" ca="1" si="15"/>
        <v>Delområde 1/Vara/Tjanst 1/Krav8</v>
      </c>
      <c r="S129" s="124" t="str">
        <f t="shared" ca="1" si="15"/>
        <v>Delområde 1/Vara/Tjanst 1/Krav8</v>
      </c>
      <c r="T129" s="124" t="str">
        <f t="shared" ca="1" si="15"/>
        <v>Delområde 1/Vara/Tjanst 1/Krav8</v>
      </c>
      <c r="U129" s="124" t="str">
        <f t="shared" ca="1" si="15"/>
        <v>Delområde 1/Vara/Tjanst 1/Krav8</v>
      </c>
      <c r="V129" s="124" t="str">
        <f t="shared" ca="1" si="15"/>
        <v>Delområde 1/Vara/Tjanst 1/Krav8</v>
      </c>
      <c r="W129" s="124" t="str">
        <f t="shared" ca="1" si="15"/>
        <v>Delområde 1/Vara/Tjanst 1/Krav8</v>
      </c>
      <c r="X129" s="124" t="str">
        <f t="shared" ca="1" si="15"/>
        <v>Delområde 1/Vara/Tjanst 1/Krav8</v>
      </c>
    </row>
    <row r="130" spans="3:24" x14ac:dyDescent="0.2">
      <c r="C130" s="4" t="str">
        <f>IF('1 Specifikation'!C64="","",'1 Specifikation'!B64&amp;" - "&amp;'1 Specifikation'!C64)</f>
        <v/>
      </c>
      <c r="E130" s="124" t="str">
        <f t="shared" ca="1" si="17"/>
        <v>Delområde 1/Vara/Tjanst 1/Krav9</v>
      </c>
      <c r="F130" s="124" t="str">
        <f t="shared" ca="1" si="15"/>
        <v>Delområde 1/Vara/Tjanst 1/Krav9</v>
      </c>
      <c r="G130" s="124" t="str">
        <f t="shared" ca="1" si="15"/>
        <v>Delområde 1/Vara/Tjanst 1/Krav9</v>
      </c>
      <c r="H130" s="124" t="str">
        <f t="shared" ca="1" si="15"/>
        <v>Delområde 1/Vara/Tjanst 1/Krav9</v>
      </c>
      <c r="I130" s="124" t="str">
        <f t="shared" ca="1" si="15"/>
        <v>Delområde 1/Vara/Tjanst 1/Krav9</v>
      </c>
      <c r="J130" s="124" t="str">
        <f t="shared" ca="1" si="15"/>
        <v>Delområde 1/Vara/Tjanst 1/Krav9</v>
      </c>
      <c r="K130" s="124" t="str">
        <f t="shared" ca="1" si="15"/>
        <v/>
      </c>
      <c r="L130" s="124" t="str">
        <f t="shared" ca="1" si="15"/>
        <v/>
      </c>
      <c r="M130" s="124" t="str">
        <f t="shared" ca="1" si="15"/>
        <v>Delområde 1/Vara/Tjanst 1/Krav9</v>
      </c>
      <c r="N130" s="124" t="str">
        <f t="shared" ca="1" si="15"/>
        <v>Delområde 1/Vara/Tjanst 1/Krav9</v>
      </c>
      <c r="O130" s="124" t="str">
        <f t="shared" ca="1" si="15"/>
        <v>Delområde 1/Vara/Tjanst 1/Krav9</v>
      </c>
      <c r="P130" s="124" t="str">
        <f t="shared" ca="1" si="15"/>
        <v>Delområde 1/Vara/Tjanst 1/Krav9</v>
      </c>
      <c r="Q130" s="124" t="str">
        <f t="shared" ca="1" si="15"/>
        <v>Delområde 1/Vara/Tjanst 1/Krav9</v>
      </c>
      <c r="R130" s="124" t="str">
        <f t="shared" ca="1" si="15"/>
        <v>Delområde 1/Vara/Tjanst 1/Krav9</v>
      </c>
      <c r="S130" s="124" t="str">
        <f t="shared" ca="1" si="15"/>
        <v>Delområde 1/Vara/Tjanst 1/Krav9</v>
      </c>
      <c r="T130" s="124" t="str">
        <f t="shared" ca="1" si="15"/>
        <v>Delområde 1/Vara/Tjanst 1/Krav9</v>
      </c>
      <c r="U130" s="124" t="str">
        <f t="shared" ca="1" si="15"/>
        <v>Delområde 1/Vara/Tjanst 1/Krav9</v>
      </c>
      <c r="V130" s="124" t="str">
        <f t="shared" ca="1" si="15"/>
        <v>Delområde 1/Vara/Tjanst 1/Krav9</v>
      </c>
      <c r="W130" s="124" t="str">
        <f t="shared" ca="1" si="15"/>
        <v>Delområde 1/Vara/Tjanst 1/Krav9</v>
      </c>
      <c r="X130" s="124" t="str">
        <f t="shared" ca="1" si="15"/>
        <v>Delområde 1/Vara/Tjanst 1/Krav9</v>
      </c>
    </row>
    <row r="131" spans="3:24" x14ac:dyDescent="0.2">
      <c r="E131" s="134"/>
    </row>
    <row r="134" spans="3:24" x14ac:dyDescent="0.2">
      <c r="C134" s="49" t="s">
        <v>524</v>
      </c>
      <c r="D134" s="49" t="s">
        <v>525</v>
      </c>
      <c r="F134" s="49" t="s">
        <v>554</v>
      </c>
      <c r="G134" s="167" t="s">
        <v>553</v>
      </c>
      <c r="H134" s="167">
        <v>1</v>
      </c>
      <c r="I134" s="167">
        <v>2</v>
      </c>
      <c r="J134" s="167">
        <v>3</v>
      </c>
      <c r="K134" s="167">
        <v>4</v>
      </c>
      <c r="L134" s="167">
        <v>5</v>
      </c>
      <c r="M134" s="167">
        <v>6</v>
      </c>
      <c r="N134" s="167">
        <v>7</v>
      </c>
      <c r="O134" s="167">
        <v>8</v>
      </c>
      <c r="P134" s="167">
        <v>9</v>
      </c>
      <c r="Q134" s="167">
        <v>10</v>
      </c>
      <c r="R134" s="167">
        <v>11</v>
      </c>
      <c r="S134" s="167">
        <v>12</v>
      </c>
    </row>
    <row r="135" spans="3:24" x14ac:dyDescent="0.2">
      <c r="C135" s="4" t="s">
        <v>555</v>
      </c>
      <c r="D135" s="4" t="str">
        <f t="array" ref="D135">IFERROR(INDEX($C$135:$C$207,SMALL(IF($C$135:$C$207&lt;&gt;"",ROW($C$135:$C$207)-ROW(C$135)+1),ROWS(D135:D$135))),"")</f>
        <v/>
      </c>
      <c r="F135" s="166"/>
      <c r="G135" s="166"/>
      <c r="H135" s="166"/>
      <c r="I135" s="166"/>
      <c r="J135" s="166"/>
      <c r="K135" s="166"/>
      <c r="L135" s="166"/>
      <c r="M135" s="166"/>
      <c r="N135" s="166"/>
      <c r="O135" s="166"/>
      <c r="P135" s="166"/>
      <c r="Q135" s="166"/>
      <c r="R135" s="166"/>
      <c r="S135" s="166"/>
    </row>
    <row r="136" spans="3:24" x14ac:dyDescent="0.2">
      <c r="C136" s="4" t="str">
        <f>IF(LEFT('1 Specifikation'!C47,4)="Vara",'1 Specifikation'!B47&amp;" - "&amp;'1 Specifikation'!C47&amp;" - "&amp;'1 Specifikation'!G47,IF('1 Specifikation'!C47="Tjänst",'1 Specifikation'!B47&amp;" - "&amp;'1 Specifikation'!C47&amp;" - "&amp;'1 Specifikation'!E47,""))</f>
        <v/>
      </c>
      <c r="D136" s="4" t="str">
        <f t="array" ref="D136">IFERROR(INDEX($C$135:$C$207,SMALL(IF($C$135:$C$207&lt;&gt;"",ROW($C$135:$C$207)-ROW(C$135)+1),ROWS(D$135:D136))),"")</f>
        <v/>
      </c>
      <c r="F136" s="166" t="e">
        <f>'1 Specifikation'!#REF!</f>
        <v>#REF!</v>
      </c>
      <c r="G136" s="166">
        <f>IFERROR(FIND("Tjänst",F136),0)</f>
        <v>0</v>
      </c>
      <c r="H136" s="166" t="str">
        <f>IF($G136=0,$L$36,"")</f>
        <v>Varans egenskaper</v>
      </c>
      <c r="I136" s="166" t="str">
        <f>IF($G136=0,$L$37,"")</f>
        <v>Varans hållbarhet</v>
      </c>
      <c r="J136" s="166" t="str">
        <f>IF($G136=0,$L$38,"")</f>
        <v>Varans cirkularitet</v>
      </c>
      <c r="K136" s="166" t="str">
        <f>IF($G136=0,$L$39,"")</f>
        <v>Varans funktionalitet</v>
      </c>
      <c r="L136" s="166" t="str">
        <f>IF($G136=0,$L$40,"")</f>
        <v>Varans estetiska utformning</v>
      </c>
      <c r="M136" s="166" t="str">
        <f>IF($G136=0,$L$41,"")</f>
        <v>Varans anpassning till befintliga möbler och annan inredning</v>
      </c>
      <c r="N136" s="166" t="str">
        <f>IF($G136=0,$L$42,"")</f>
        <v>Varans anpassning till lokalens utformning och funktionalitet</v>
      </c>
      <c r="O136" s="166" t="str">
        <f>IF($G136=0,$L$43,"")</f>
        <v>Leveranstid</v>
      </c>
      <c r="P136" s="166" t="e">
        <f>IF($G136=0,#REF!,"")</f>
        <v>#REF!</v>
      </c>
      <c r="Q136" s="166">
        <f>IF($G136=0,$L$45,"")</f>
        <v>0</v>
      </c>
      <c r="R136" s="166" t="str">
        <f t="shared" ref="R136:R167" si="18">IF($G136=0,$L$44,"")</f>
        <v>Pris</v>
      </c>
      <c r="S136" s="166">
        <f>IF($G136=0,$L$47,"")</f>
        <v>0</v>
      </c>
    </row>
    <row r="137" spans="3:24" x14ac:dyDescent="0.2">
      <c r="C137" s="4" t="str">
        <f>IF(LEFT('1 Specifikation'!C49,4)="Vara",'1 Specifikation'!B49&amp;" - "&amp;'1 Specifikation'!C49&amp;" - "&amp;'1 Specifikation'!G49,IF('1 Specifikation'!C49="Tjänst",'1 Specifikation'!B49&amp;" - "&amp;'1 Specifikation'!C49&amp;" - "&amp;'1 Specifikation'!E49,""))</f>
        <v/>
      </c>
      <c r="D137" s="4" t="str">
        <f t="array" ref="D137">IFERROR(INDEX($C$135:$C$207,SMALL(IF($C$135:$C$207&lt;&gt;"",ROW($C$135:$C$207)-ROW(C$135)+1),ROWS(D$135:D137))),"")</f>
        <v/>
      </c>
      <c r="F137" s="166" t="e">
        <f>'1 Specifikation'!#REF!</f>
        <v>#REF!</v>
      </c>
      <c r="G137" s="166">
        <f t="shared" ref="G137:G200" si="19">IFERROR(FIND("Tjänst",F137),0)</f>
        <v>0</v>
      </c>
      <c r="H137" s="166" t="str">
        <f t="shared" ref="H137:H199" si="20">IF($G137=0,$L$36,"")</f>
        <v>Varans egenskaper</v>
      </c>
      <c r="I137" s="166" t="str">
        <f t="shared" ref="I137:I199" si="21">IF($G137=0,$L$37,"")</f>
        <v>Varans hållbarhet</v>
      </c>
      <c r="J137" s="166" t="str">
        <f t="shared" ref="J137:J199" si="22">IF($G137=0,$L$38,"")</f>
        <v>Varans cirkularitet</v>
      </c>
      <c r="K137" s="166" t="str">
        <f t="shared" ref="K137:K199" si="23">IF($G137=0,$L$39,"")</f>
        <v>Varans funktionalitet</v>
      </c>
      <c r="L137" s="166" t="str">
        <f t="shared" ref="L137:L199" si="24">IF($G137=0,$L$40,"")</f>
        <v>Varans estetiska utformning</v>
      </c>
      <c r="M137" s="166" t="str">
        <f t="shared" ref="M137:M199" si="25">IF($G137=0,$L$41,"")</f>
        <v>Varans anpassning till befintliga möbler och annan inredning</v>
      </c>
      <c r="N137" s="166" t="str">
        <f t="shared" ref="N137:N199" si="26">IF($G137=0,$L$42,"")</f>
        <v>Varans anpassning till lokalens utformning och funktionalitet</v>
      </c>
      <c r="O137" s="166" t="str">
        <f t="shared" ref="O137:O199" si="27">IF($G137=0,$L$43,"")</f>
        <v>Leveranstid</v>
      </c>
      <c r="P137" s="166" t="e">
        <f>IF($G137=0,#REF!,"")</f>
        <v>#REF!</v>
      </c>
      <c r="Q137" s="166">
        <f t="shared" ref="Q137:Q199" si="28">IF($G137=0,$L$45,"")</f>
        <v>0</v>
      </c>
      <c r="R137" s="166" t="str">
        <f t="shared" si="18"/>
        <v>Pris</v>
      </c>
      <c r="S137" s="166">
        <f t="shared" ref="S137:S199" si="29">IF($G137=0,$L$47,"")</f>
        <v>0</v>
      </c>
    </row>
    <row r="138" spans="3:24" x14ac:dyDescent="0.2">
      <c r="C138" s="4" t="str">
        <f>IF(LEFT('1 Specifikation'!C50,4)="Vara",'1 Specifikation'!B50&amp;" - "&amp;'1 Specifikation'!C50&amp;" - "&amp;'1 Specifikation'!G50,IF('1 Specifikation'!C50="Tjänst",'1 Specifikation'!B50&amp;" - "&amp;'1 Specifikation'!C50&amp;" - "&amp;'1 Specifikation'!E50,""))</f>
        <v/>
      </c>
      <c r="D138" s="4" t="str">
        <f t="array" ref="D138">IFERROR(INDEX($C$135:$C$207,SMALL(IF($C$135:$C$207&lt;&gt;"",ROW($C$135:$C$207)-ROW(C$135)+1),ROWS(D$135:D138))),"")</f>
        <v/>
      </c>
      <c r="F138" s="166" t="e">
        <f>'1 Specifikation'!#REF!</f>
        <v>#REF!</v>
      </c>
      <c r="G138" s="166">
        <f t="shared" si="19"/>
        <v>0</v>
      </c>
      <c r="H138" s="166" t="str">
        <f t="shared" si="20"/>
        <v>Varans egenskaper</v>
      </c>
      <c r="I138" s="166" t="str">
        <f t="shared" si="21"/>
        <v>Varans hållbarhet</v>
      </c>
      <c r="J138" s="166" t="str">
        <f t="shared" si="22"/>
        <v>Varans cirkularitet</v>
      </c>
      <c r="K138" s="166" t="str">
        <f t="shared" si="23"/>
        <v>Varans funktionalitet</v>
      </c>
      <c r="L138" s="166" t="str">
        <f t="shared" si="24"/>
        <v>Varans estetiska utformning</v>
      </c>
      <c r="M138" s="166" t="str">
        <f t="shared" si="25"/>
        <v>Varans anpassning till befintliga möbler och annan inredning</v>
      </c>
      <c r="N138" s="166" t="str">
        <f t="shared" si="26"/>
        <v>Varans anpassning till lokalens utformning och funktionalitet</v>
      </c>
      <c r="O138" s="166" t="str">
        <f t="shared" si="27"/>
        <v>Leveranstid</v>
      </c>
      <c r="P138" s="166" t="e">
        <f>IF($G138=0,#REF!,"")</f>
        <v>#REF!</v>
      </c>
      <c r="Q138" s="166">
        <f t="shared" si="28"/>
        <v>0</v>
      </c>
      <c r="R138" s="166" t="str">
        <f t="shared" si="18"/>
        <v>Pris</v>
      </c>
      <c r="S138" s="166">
        <f t="shared" si="29"/>
        <v>0</v>
      </c>
    </row>
    <row r="139" spans="3:24" x14ac:dyDescent="0.2">
      <c r="C139" s="4" t="str">
        <f>IF(LEFT('1 Specifikation'!C53,4)="Vara",'1 Specifikation'!B53&amp;" - "&amp;'1 Specifikation'!C53&amp;" - "&amp;'1 Specifikation'!G53,IF('1 Specifikation'!C53="Tjänst",'1 Specifikation'!B53&amp;" - "&amp;'1 Specifikation'!C53&amp;" - "&amp;'1 Specifikation'!E53,""))</f>
        <v/>
      </c>
      <c r="D139" s="4" t="str">
        <f t="array" ref="D139">IFERROR(INDEX($C$135:$C$207,SMALL(IF($C$135:$C$207&lt;&gt;"",ROW($C$135:$C$207)-ROW(C$135)+1),ROWS(D$135:D139))),"")</f>
        <v/>
      </c>
      <c r="F139" s="166" t="e">
        <f>'1 Specifikation'!#REF!</f>
        <v>#REF!</v>
      </c>
      <c r="G139" s="166">
        <f t="shared" si="19"/>
        <v>0</v>
      </c>
      <c r="H139" s="166" t="str">
        <f t="shared" si="20"/>
        <v>Varans egenskaper</v>
      </c>
      <c r="I139" s="166" t="str">
        <f t="shared" si="21"/>
        <v>Varans hållbarhet</v>
      </c>
      <c r="J139" s="166" t="str">
        <f t="shared" si="22"/>
        <v>Varans cirkularitet</v>
      </c>
      <c r="K139" s="166" t="str">
        <f t="shared" si="23"/>
        <v>Varans funktionalitet</v>
      </c>
      <c r="L139" s="166" t="str">
        <f t="shared" si="24"/>
        <v>Varans estetiska utformning</v>
      </c>
      <c r="M139" s="166" t="str">
        <f t="shared" si="25"/>
        <v>Varans anpassning till befintliga möbler och annan inredning</v>
      </c>
      <c r="N139" s="166" t="str">
        <f t="shared" si="26"/>
        <v>Varans anpassning till lokalens utformning och funktionalitet</v>
      </c>
      <c r="O139" s="166" t="str">
        <f t="shared" si="27"/>
        <v>Leveranstid</v>
      </c>
      <c r="P139" s="166" t="e">
        <f>IF($G139=0,#REF!,"")</f>
        <v>#REF!</v>
      </c>
      <c r="Q139" s="166">
        <f t="shared" si="28"/>
        <v>0</v>
      </c>
      <c r="R139" s="166" t="str">
        <f t="shared" si="18"/>
        <v>Pris</v>
      </c>
      <c r="S139" s="166">
        <f t="shared" si="29"/>
        <v>0</v>
      </c>
    </row>
    <row r="140" spans="3:24" x14ac:dyDescent="0.2">
      <c r="C140" s="4" t="str">
        <f>IF(LEFT('1 Specifikation'!C54,4)="Vara",'1 Specifikation'!B54&amp;" - "&amp;'1 Specifikation'!C54&amp;" - "&amp;'1 Specifikation'!G54,IF('1 Specifikation'!C54="Tjänst",'1 Specifikation'!B54&amp;" - "&amp;'1 Specifikation'!C54&amp;" - "&amp;'1 Specifikation'!E54,""))</f>
        <v/>
      </c>
      <c r="D140" s="4" t="str">
        <f t="array" ref="D140">IFERROR(INDEX($C$135:$C$207,SMALL(IF($C$135:$C$207&lt;&gt;"",ROW($C$135:$C$207)-ROW(C$135)+1),ROWS(D$135:D140))),"")</f>
        <v/>
      </c>
      <c r="F140" s="166" t="e">
        <f>'1 Specifikation'!#REF!</f>
        <v>#REF!</v>
      </c>
      <c r="G140" s="166">
        <f t="shared" si="19"/>
        <v>0</v>
      </c>
      <c r="H140" s="166" t="str">
        <f t="shared" si="20"/>
        <v>Varans egenskaper</v>
      </c>
      <c r="I140" s="166" t="str">
        <f t="shared" si="21"/>
        <v>Varans hållbarhet</v>
      </c>
      <c r="J140" s="166" t="str">
        <f t="shared" si="22"/>
        <v>Varans cirkularitet</v>
      </c>
      <c r="K140" s="166" t="str">
        <f t="shared" si="23"/>
        <v>Varans funktionalitet</v>
      </c>
      <c r="L140" s="166" t="str">
        <f t="shared" si="24"/>
        <v>Varans estetiska utformning</v>
      </c>
      <c r="M140" s="166" t="str">
        <f t="shared" si="25"/>
        <v>Varans anpassning till befintliga möbler och annan inredning</v>
      </c>
      <c r="N140" s="166" t="str">
        <f t="shared" si="26"/>
        <v>Varans anpassning till lokalens utformning och funktionalitet</v>
      </c>
      <c r="O140" s="166" t="str">
        <f t="shared" si="27"/>
        <v>Leveranstid</v>
      </c>
      <c r="P140" s="166" t="e">
        <f>IF($G140=0,#REF!,"")</f>
        <v>#REF!</v>
      </c>
      <c r="Q140" s="166">
        <f t="shared" si="28"/>
        <v>0</v>
      </c>
      <c r="R140" s="166" t="str">
        <f t="shared" si="18"/>
        <v>Pris</v>
      </c>
      <c r="S140" s="166">
        <f t="shared" si="29"/>
        <v>0</v>
      </c>
    </row>
    <row r="141" spans="3:24" x14ac:dyDescent="0.2">
      <c r="C141" s="4" t="str">
        <f>IF(LEFT('1 Specifikation'!C55,4)="Vara",'1 Specifikation'!B55&amp;" - "&amp;'1 Specifikation'!C55&amp;" - "&amp;'1 Specifikation'!G55,IF('1 Specifikation'!C55="Tjänst",'1 Specifikation'!B55&amp;" - "&amp;'1 Specifikation'!C55&amp;" - "&amp;'1 Specifikation'!E55,""))</f>
        <v/>
      </c>
      <c r="D141" s="4" t="str">
        <f t="array" ref="D141">IFERROR(INDEX($C$135:$C$207,SMALL(IF($C$135:$C$207&lt;&gt;"",ROW($C$135:$C$207)-ROW(C$135)+1),ROWS(D$135:D141))),"")</f>
        <v/>
      </c>
      <c r="F141" s="166" t="e">
        <f>'1 Specifikation'!#REF!</f>
        <v>#REF!</v>
      </c>
      <c r="G141" s="166">
        <f t="shared" si="19"/>
        <v>0</v>
      </c>
      <c r="H141" s="166" t="str">
        <f t="shared" si="20"/>
        <v>Varans egenskaper</v>
      </c>
      <c r="I141" s="166" t="str">
        <f t="shared" si="21"/>
        <v>Varans hållbarhet</v>
      </c>
      <c r="J141" s="166" t="str">
        <f t="shared" si="22"/>
        <v>Varans cirkularitet</v>
      </c>
      <c r="K141" s="166" t="str">
        <f t="shared" si="23"/>
        <v>Varans funktionalitet</v>
      </c>
      <c r="L141" s="166" t="str">
        <f t="shared" si="24"/>
        <v>Varans estetiska utformning</v>
      </c>
      <c r="M141" s="166" t="str">
        <f t="shared" si="25"/>
        <v>Varans anpassning till befintliga möbler och annan inredning</v>
      </c>
      <c r="N141" s="166" t="str">
        <f t="shared" si="26"/>
        <v>Varans anpassning till lokalens utformning och funktionalitet</v>
      </c>
      <c r="O141" s="166" t="str">
        <f t="shared" si="27"/>
        <v>Leveranstid</v>
      </c>
      <c r="P141" s="166" t="e">
        <f>IF($G141=0,#REF!,"")</f>
        <v>#REF!</v>
      </c>
      <c r="Q141" s="166">
        <f t="shared" si="28"/>
        <v>0</v>
      </c>
      <c r="R141" s="166" t="str">
        <f t="shared" si="18"/>
        <v>Pris</v>
      </c>
      <c r="S141" s="166">
        <f t="shared" si="29"/>
        <v>0</v>
      </c>
    </row>
    <row r="142" spans="3:24" x14ac:dyDescent="0.2">
      <c r="C142" s="4" t="str">
        <f>IF(LEFT('1 Specifikation'!C56,4)="Vara",'1 Specifikation'!B56&amp;" - "&amp;'1 Specifikation'!C56&amp;" - "&amp;'1 Specifikation'!G56,IF('1 Specifikation'!C56="Tjänst",'1 Specifikation'!B56&amp;" - "&amp;'1 Specifikation'!C56&amp;" - "&amp;'1 Specifikation'!E56,""))</f>
        <v/>
      </c>
      <c r="D142" s="4" t="str">
        <f t="array" ref="D142">IFERROR(INDEX($C$135:$C$207,SMALL(IF($C$135:$C$207&lt;&gt;"",ROW($C$135:$C$207)-ROW(C$135)+1),ROWS(D$135:D142))),"")</f>
        <v/>
      </c>
      <c r="F142" s="166" t="e">
        <f>'1 Specifikation'!#REF!</f>
        <v>#REF!</v>
      </c>
      <c r="G142" s="166">
        <f t="shared" si="19"/>
        <v>0</v>
      </c>
      <c r="H142" s="166" t="str">
        <f t="shared" si="20"/>
        <v>Varans egenskaper</v>
      </c>
      <c r="I142" s="166" t="str">
        <f t="shared" si="21"/>
        <v>Varans hållbarhet</v>
      </c>
      <c r="J142" s="166" t="str">
        <f t="shared" si="22"/>
        <v>Varans cirkularitet</v>
      </c>
      <c r="K142" s="166" t="str">
        <f t="shared" si="23"/>
        <v>Varans funktionalitet</v>
      </c>
      <c r="L142" s="166" t="str">
        <f t="shared" si="24"/>
        <v>Varans estetiska utformning</v>
      </c>
      <c r="M142" s="166" t="str">
        <f t="shared" si="25"/>
        <v>Varans anpassning till befintliga möbler och annan inredning</v>
      </c>
      <c r="N142" s="166" t="str">
        <f t="shared" si="26"/>
        <v>Varans anpassning till lokalens utformning och funktionalitet</v>
      </c>
      <c r="O142" s="166" t="str">
        <f t="shared" si="27"/>
        <v>Leveranstid</v>
      </c>
      <c r="P142" s="166" t="e">
        <f>IF($G142=0,#REF!,"")</f>
        <v>#REF!</v>
      </c>
      <c r="Q142" s="166">
        <f t="shared" si="28"/>
        <v>0</v>
      </c>
      <c r="R142" s="166" t="str">
        <f t="shared" si="18"/>
        <v>Pris</v>
      </c>
      <c r="S142" s="166">
        <f t="shared" si="29"/>
        <v>0</v>
      </c>
    </row>
    <row r="143" spans="3:24" x14ac:dyDescent="0.2">
      <c r="C143" s="4" t="str">
        <f>IF(LEFT('1 Specifikation'!C57,4)="Vara",'1 Specifikation'!B57&amp;" - "&amp;'1 Specifikation'!C57&amp;" - "&amp;'1 Specifikation'!G57,IF('1 Specifikation'!C57="Tjänst",'1 Specifikation'!B57&amp;" - "&amp;'1 Specifikation'!C57&amp;" - "&amp;'1 Specifikation'!E57,""))</f>
        <v/>
      </c>
      <c r="D143" s="4" t="str">
        <f t="array" ref="D143">IFERROR(INDEX($C$135:$C$207,SMALL(IF($C$135:$C$207&lt;&gt;"",ROW($C$135:$C$207)-ROW(C$135)+1),ROWS(D$135:D143))),"")</f>
        <v/>
      </c>
      <c r="F143" s="166" t="e">
        <f>'1 Specifikation'!#REF!</f>
        <v>#REF!</v>
      </c>
      <c r="G143" s="166">
        <f t="shared" si="19"/>
        <v>0</v>
      </c>
      <c r="H143" s="166" t="str">
        <f t="shared" si="20"/>
        <v>Varans egenskaper</v>
      </c>
      <c r="I143" s="166" t="str">
        <f t="shared" si="21"/>
        <v>Varans hållbarhet</v>
      </c>
      <c r="J143" s="166" t="str">
        <f t="shared" si="22"/>
        <v>Varans cirkularitet</v>
      </c>
      <c r="K143" s="166" t="str">
        <f t="shared" si="23"/>
        <v>Varans funktionalitet</v>
      </c>
      <c r="L143" s="166" t="str">
        <f t="shared" si="24"/>
        <v>Varans estetiska utformning</v>
      </c>
      <c r="M143" s="166" t="str">
        <f t="shared" si="25"/>
        <v>Varans anpassning till befintliga möbler och annan inredning</v>
      </c>
      <c r="N143" s="166" t="str">
        <f t="shared" si="26"/>
        <v>Varans anpassning till lokalens utformning och funktionalitet</v>
      </c>
      <c r="O143" s="166" t="str">
        <f t="shared" si="27"/>
        <v>Leveranstid</v>
      </c>
      <c r="P143" s="166" t="e">
        <f>IF($G143=0,#REF!,"")</f>
        <v>#REF!</v>
      </c>
      <c r="Q143" s="166">
        <f t="shared" si="28"/>
        <v>0</v>
      </c>
      <c r="R143" s="166" t="str">
        <f t="shared" si="18"/>
        <v>Pris</v>
      </c>
      <c r="S143" s="166">
        <f t="shared" si="29"/>
        <v>0</v>
      </c>
    </row>
    <row r="144" spans="3:24" x14ac:dyDescent="0.2">
      <c r="C144" s="4" t="str">
        <f>IF(LEFT('1 Specifikation'!C58,4)="Vara",'1 Specifikation'!B58&amp;" - "&amp;'1 Specifikation'!C58&amp;" - "&amp;'1 Specifikation'!G58,IF('1 Specifikation'!C58="Tjänst",'1 Specifikation'!B58&amp;" - "&amp;'1 Specifikation'!C58&amp;" - "&amp;'1 Specifikation'!E58,""))</f>
        <v/>
      </c>
      <c r="D144" s="4" t="str">
        <f t="array" ref="D144">IFERROR(INDEX($C$135:$C$207,SMALL(IF($C$135:$C$207&lt;&gt;"",ROW($C$135:$C$207)-ROW(C$135)+1),ROWS(D$135:D144))),"")</f>
        <v/>
      </c>
      <c r="F144" s="166" t="e">
        <f>'1 Specifikation'!#REF!</f>
        <v>#REF!</v>
      </c>
      <c r="G144" s="166">
        <f t="shared" si="19"/>
        <v>0</v>
      </c>
      <c r="H144" s="166" t="str">
        <f t="shared" si="20"/>
        <v>Varans egenskaper</v>
      </c>
      <c r="I144" s="166" t="str">
        <f t="shared" si="21"/>
        <v>Varans hållbarhet</v>
      </c>
      <c r="J144" s="166" t="str">
        <f t="shared" si="22"/>
        <v>Varans cirkularitet</v>
      </c>
      <c r="K144" s="166" t="str">
        <f t="shared" si="23"/>
        <v>Varans funktionalitet</v>
      </c>
      <c r="L144" s="166" t="str">
        <f t="shared" si="24"/>
        <v>Varans estetiska utformning</v>
      </c>
      <c r="M144" s="166" t="str">
        <f t="shared" si="25"/>
        <v>Varans anpassning till befintliga möbler och annan inredning</v>
      </c>
      <c r="N144" s="166" t="str">
        <f t="shared" si="26"/>
        <v>Varans anpassning till lokalens utformning och funktionalitet</v>
      </c>
      <c r="O144" s="166" t="str">
        <f t="shared" si="27"/>
        <v>Leveranstid</v>
      </c>
      <c r="P144" s="166" t="e">
        <f>IF($G144=0,#REF!,"")</f>
        <v>#REF!</v>
      </c>
      <c r="Q144" s="166">
        <f t="shared" si="28"/>
        <v>0</v>
      </c>
      <c r="R144" s="166" t="str">
        <f t="shared" si="18"/>
        <v>Pris</v>
      </c>
      <c r="S144" s="166">
        <f t="shared" si="29"/>
        <v>0</v>
      </c>
    </row>
    <row r="145" spans="3:19" x14ac:dyDescent="0.2">
      <c r="C145" s="4" t="str">
        <f>IF(LEFT('1 Specifikation'!C59,4)="Vara",'1 Specifikation'!B59&amp;" - "&amp;'1 Specifikation'!C59&amp;" - "&amp;'1 Specifikation'!G59,IF('1 Specifikation'!C59="Tjänst",'1 Specifikation'!B59&amp;" - "&amp;'1 Specifikation'!C59&amp;" - "&amp;'1 Specifikation'!E59,""))</f>
        <v/>
      </c>
      <c r="D145" s="4" t="str">
        <f t="array" ref="D145">IFERROR(INDEX($C$135:$C$207,SMALL(IF($C$135:$C$207&lt;&gt;"",ROW($C$135:$C$207)-ROW(C$135)+1),ROWS(D$135:D145))),"")</f>
        <v/>
      </c>
      <c r="F145" s="166" t="e">
        <f>'1 Specifikation'!#REF!</f>
        <v>#REF!</v>
      </c>
      <c r="G145" s="166">
        <f t="shared" si="19"/>
        <v>0</v>
      </c>
      <c r="H145" s="166" t="str">
        <f t="shared" si="20"/>
        <v>Varans egenskaper</v>
      </c>
      <c r="I145" s="166" t="str">
        <f t="shared" si="21"/>
        <v>Varans hållbarhet</v>
      </c>
      <c r="J145" s="166" t="str">
        <f t="shared" si="22"/>
        <v>Varans cirkularitet</v>
      </c>
      <c r="K145" s="166" t="str">
        <f t="shared" si="23"/>
        <v>Varans funktionalitet</v>
      </c>
      <c r="L145" s="166" t="str">
        <f t="shared" si="24"/>
        <v>Varans estetiska utformning</v>
      </c>
      <c r="M145" s="166" t="str">
        <f t="shared" si="25"/>
        <v>Varans anpassning till befintliga möbler och annan inredning</v>
      </c>
      <c r="N145" s="166" t="str">
        <f t="shared" si="26"/>
        <v>Varans anpassning till lokalens utformning och funktionalitet</v>
      </c>
      <c r="O145" s="166" t="str">
        <f t="shared" si="27"/>
        <v>Leveranstid</v>
      </c>
      <c r="P145" s="166" t="e">
        <f>IF($G145=0,#REF!,"")</f>
        <v>#REF!</v>
      </c>
      <c r="Q145" s="166">
        <f t="shared" si="28"/>
        <v>0</v>
      </c>
      <c r="R145" s="166" t="str">
        <f t="shared" si="18"/>
        <v>Pris</v>
      </c>
      <c r="S145" s="166">
        <f t="shared" si="29"/>
        <v>0</v>
      </c>
    </row>
    <row r="146" spans="3:19" x14ac:dyDescent="0.2">
      <c r="C146" s="4" t="str">
        <f>IF(LEFT('1 Specifikation'!C60,4)="Vara",'1 Specifikation'!B60&amp;" - "&amp;'1 Specifikation'!C60&amp;" - "&amp;'1 Specifikation'!G60,IF('1 Specifikation'!C60="Tjänst",'1 Specifikation'!B60&amp;" - "&amp;'1 Specifikation'!C60&amp;" - "&amp;'1 Specifikation'!E60,""))</f>
        <v/>
      </c>
      <c r="D146" s="4" t="str">
        <f t="array" ref="D146">IFERROR(INDEX($C$135:$C$207,SMALL(IF($C$135:$C$207&lt;&gt;"",ROW($C$135:$C$207)-ROW(C$135)+1),ROWS(D$135:D146))),"")</f>
        <v/>
      </c>
      <c r="F146" s="166" t="e">
        <f>'1 Specifikation'!#REF!</f>
        <v>#REF!</v>
      </c>
      <c r="G146" s="166">
        <f t="shared" si="19"/>
        <v>0</v>
      </c>
      <c r="H146" s="166" t="str">
        <f t="shared" si="20"/>
        <v>Varans egenskaper</v>
      </c>
      <c r="I146" s="166" t="str">
        <f t="shared" si="21"/>
        <v>Varans hållbarhet</v>
      </c>
      <c r="J146" s="166" t="str">
        <f t="shared" si="22"/>
        <v>Varans cirkularitet</v>
      </c>
      <c r="K146" s="166" t="str">
        <f t="shared" si="23"/>
        <v>Varans funktionalitet</v>
      </c>
      <c r="L146" s="166" t="str">
        <f t="shared" si="24"/>
        <v>Varans estetiska utformning</v>
      </c>
      <c r="M146" s="166" t="str">
        <f t="shared" si="25"/>
        <v>Varans anpassning till befintliga möbler och annan inredning</v>
      </c>
      <c r="N146" s="166" t="str">
        <f t="shared" si="26"/>
        <v>Varans anpassning till lokalens utformning och funktionalitet</v>
      </c>
      <c r="O146" s="166" t="str">
        <f t="shared" si="27"/>
        <v>Leveranstid</v>
      </c>
      <c r="P146" s="166" t="e">
        <f>IF($G146=0,#REF!,"")</f>
        <v>#REF!</v>
      </c>
      <c r="Q146" s="166">
        <f t="shared" si="28"/>
        <v>0</v>
      </c>
      <c r="R146" s="166" t="str">
        <f t="shared" si="18"/>
        <v>Pris</v>
      </c>
      <c r="S146" s="166">
        <f t="shared" si="29"/>
        <v>0</v>
      </c>
    </row>
    <row r="147" spans="3:19" x14ac:dyDescent="0.2">
      <c r="C147" s="4" t="str">
        <f>IF(LEFT('1 Specifikation'!C61,4)="Vara",'1 Specifikation'!B61&amp;" - "&amp;'1 Specifikation'!C61&amp;" - "&amp;'1 Specifikation'!G61,IF('1 Specifikation'!C61="Tjänst",'1 Specifikation'!B61&amp;" - "&amp;'1 Specifikation'!C61&amp;" - "&amp;'1 Specifikation'!E61,""))</f>
        <v/>
      </c>
      <c r="D147" s="4" t="str">
        <f t="array" ref="D147">IFERROR(INDEX($C$135:$C$207,SMALL(IF($C$135:$C$207&lt;&gt;"",ROW($C$135:$C$207)-ROW(C$135)+1),ROWS(D$135:D147))),"")</f>
        <v/>
      </c>
      <c r="F147" s="166" t="e">
        <f>'1 Specifikation'!#REF!</f>
        <v>#REF!</v>
      </c>
      <c r="G147" s="166">
        <f t="shared" si="19"/>
        <v>0</v>
      </c>
      <c r="H147" s="166" t="str">
        <f t="shared" si="20"/>
        <v>Varans egenskaper</v>
      </c>
      <c r="I147" s="166" t="str">
        <f t="shared" si="21"/>
        <v>Varans hållbarhet</v>
      </c>
      <c r="J147" s="166" t="str">
        <f t="shared" si="22"/>
        <v>Varans cirkularitet</v>
      </c>
      <c r="K147" s="166" t="str">
        <f t="shared" si="23"/>
        <v>Varans funktionalitet</v>
      </c>
      <c r="L147" s="166" t="str">
        <f t="shared" si="24"/>
        <v>Varans estetiska utformning</v>
      </c>
      <c r="M147" s="166" t="str">
        <f t="shared" si="25"/>
        <v>Varans anpassning till befintliga möbler och annan inredning</v>
      </c>
      <c r="N147" s="166" t="str">
        <f t="shared" si="26"/>
        <v>Varans anpassning till lokalens utformning och funktionalitet</v>
      </c>
      <c r="O147" s="166" t="str">
        <f t="shared" si="27"/>
        <v>Leveranstid</v>
      </c>
      <c r="P147" s="166" t="e">
        <f>IF($G147=0,#REF!,"")</f>
        <v>#REF!</v>
      </c>
      <c r="Q147" s="166">
        <f t="shared" si="28"/>
        <v>0</v>
      </c>
      <c r="R147" s="166" t="str">
        <f t="shared" si="18"/>
        <v>Pris</v>
      </c>
      <c r="S147" s="166">
        <f t="shared" si="29"/>
        <v>0</v>
      </c>
    </row>
    <row r="148" spans="3:19" x14ac:dyDescent="0.2">
      <c r="C148" s="4" t="str">
        <f>IF(LEFT('1 Specifikation'!C62,4)="Vara",'1 Specifikation'!B62&amp;" - "&amp;'1 Specifikation'!C62&amp;" - "&amp;'1 Specifikation'!G62,IF('1 Specifikation'!C62="Tjänst",'1 Specifikation'!B62&amp;" - "&amp;'1 Specifikation'!C62&amp;" - "&amp;'1 Specifikation'!E62,""))</f>
        <v/>
      </c>
      <c r="D148" s="4" t="str">
        <f t="array" ref="D148">IFERROR(INDEX($C$135:$C$207,SMALL(IF($C$135:$C$207&lt;&gt;"",ROW($C$135:$C$207)-ROW(C$135)+1),ROWS(D$135:D148))),"")</f>
        <v/>
      </c>
      <c r="F148" s="166" t="e">
        <f>'1 Specifikation'!#REF!</f>
        <v>#REF!</v>
      </c>
      <c r="G148" s="166">
        <f t="shared" si="19"/>
        <v>0</v>
      </c>
      <c r="H148" s="166" t="str">
        <f t="shared" si="20"/>
        <v>Varans egenskaper</v>
      </c>
      <c r="I148" s="166" t="str">
        <f t="shared" si="21"/>
        <v>Varans hållbarhet</v>
      </c>
      <c r="J148" s="166" t="str">
        <f t="shared" si="22"/>
        <v>Varans cirkularitet</v>
      </c>
      <c r="K148" s="166" t="str">
        <f t="shared" si="23"/>
        <v>Varans funktionalitet</v>
      </c>
      <c r="L148" s="166" t="str">
        <f t="shared" si="24"/>
        <v>Varans estetiska utformning</v>
      </c>
      <c r="M148" s="166" t="str">
        <f t="shared" si="25"/>
        <v>Varans anpassning till befintliga möbler och annan inredning</v>
      </c>
      <c r="N148" s="166" t="str">
        <f t="shared" si="26"/>
        <v>Varans anpassning till lokalens utformning och funktionalitet</v>
      </c>
      <c r="O148" s="166" t="str">
        <f t="shared" si="27"/>
        <v>Leveranstid</v>
      </c>
      <c r="P148" s="166" t="e">
        <f>IF($G148=0,#REF!,"")</f>
        <v>#REF!</v>
      </c>
      <c r="Q148" s="166">
        <f t="shared" si="28"/>
        <v>0</v>
      </c>
      <c r="R148" s="166" t="str">
        <f t="shared" si="18"/>
        <v>Pris</v>
      </c>
      <c r="S148" s="166">
        <f t="shared" si="29"/>
        <v>0</v>
      </c>
    </row>
    <row r="149" spans="3:19" x14ac:dyDescent="0.2">
      <c r="C149" s="4" t="str">
        <f>IF(LEFT('1 Specifikation'!C63,4)="Vara",'1 Specifikation'!B63&amp;" - "&amp;'1 Specifikation'!C63&amp;" - "&amp;'1 Specifikation'!G63,IF('1 Specifikation'!C63="Tjänst",'1 Specifikation'!B63&amp;" - "&amp;'1 Specifikation'!C63&amp;" - "&amp;'1 Specifikation'!E63,""))</f>
        <v/>
      </c>
      <c r="D149" s="4" t="str">
        <f t="array" ref="D149">IFERROR(INDEX($C$135:$C$207,SMALL(IF($C$135:$C$207&lt;&gt;"",ROW($C$135:$C$207)-ROW(C$135)+1),ROWS(D$135:D149))),"")</f>
        <v/>
      </c>
      <c r="F149" s="166" t="e">
        <f>'1 Specifikation'!#REF!</f>
        <v>#REF!</v>
      </c>
      <c r="G149" s="166">
        <f t="shared" si="19"/>
        <v>0</v>
      </c>
      <c r="H149" s="166" t="str">
        <f t="shared" si="20"/>
        <v>Varans egenskaper</v>
      </c>
      <c r="I149" s="166" t="str">
        <f t="shared" si="21"/>
        <v>Varans hållbarhet</v>
      </c>
      <c r="J149" s="166" t="str">
        <f t="shared" si="22"/>
        <v>Varans cirkularitet</v>
      </c>
      <c r="K149" s="166" t="str">
        <f t="shared" si="23"/>
        <v>Varans funktionalitet</v>
      </c>
      <c r="L149" s="166" t="str">
        <f t="shared" si="24"/>
        <v>Varans estetiska utformning</v>
      </c>
      <c r="M149" s="166" t="str">
        <f t="shared" si="25"/>
        <v>Varans anpassning till befintliga möbler och annan inredning</v>
      </c>
      <c r="N149" s="166" t="str">
        <f t="shared" si="26"/>
        <v>Varans anpassning till lokalens utformning och funktionalitet</v>
      </c>
      <c r="O149" s="166" t="str">
        <f t="shared" si="27"/>
        <v>Leveranstid</v>
      </c>
      <c r="P149" s="166" t="e">
        <f>IF($G149=0,#REF!,"")</f>
        <v>#REF!</v>
      </c>
      <c r="Q149" s="166">
        <f t="shared" si="28"/>
        <v>0</v>
      </c>
      <c r="R149" s="166" t="str">
        <f t="shared" si="18"/>
        <v>Pris</v>
      </c>
      <c r="S149" s="166">
        <f t="shared" si="29"/>
        <v>0</v>
      </c>
    </row>
    <row r="150" spans="3:19" x14ac:dyDescent="0.2">
      <c r="C150" s="4" t="e">
        <f>IF(LEFT('1 Specifikation'!#REF!,4)="Vara",'1 Specifikation'!#REF!&amp;" - "&amp;'1 Specifikation'!#REF!&amp;" - "&amp;'1 Specifikation'!#REF!,IF('1 Specifikation'!#REF!="Tjänst",'1 Specifikation'!#REF!&amp;" - "&amp;'1 Specifikation'!#REF!&amp;" - "&amp;'1 Specifikation'!#REF!,""))</f>
        <v>#REF!</v>
      </c>
      <c r="D150" s="4" t="str">
        <f t="array" ref="D150">IFERROR(INDEX($C$135:$C$207,SMALL(IF($C$135:$C$207&lt;&gt;"",ROW($C$135:$C$207)-ROW(C$135)+1),ROWS(D$135:D150))),"")</f>
        <v/>
      </c>
      <c r="F150" s="166" t="e">
        <f>'1 Specifikation'!#REF!</f>
        <v>#REF!</v>
      </c>
      <c r="G150" s="166">
        <f t="shared" si="19"/>
        <v>0</v>
      </c>
      <c r="H150" s="166" t="str">
        <f t="shared" si="20"/>
        <v>Varans egenskaper</v>
      </c>
      <c r="I150" s="166" t="str">
        <f t="shared" si="21"/>
        <v>Varans hållbarhet</v>
      </c>
      <c r="J150" s="166" t="str">
        <f t="shared" si="22"/>
        <v>Varans cirkularitet</v>
      </c>
      <c r="K150" s="166" t="str">
        <f t="shared" si="23"/>
        <v>Varans funktionalitet</v>
      </c>
      <c r="L150" s="166" t="str">
        <f t="shared" si="24"/>
        <v>Varans estetiska utformning</v>
      </c>
      <c r="M150" s="166" t="str">
        <f t="shared" si="25"/>
        <v>Varans anpassning till befintliga möbler och annan inredning</v>
      </c>
      <c r="N150" s="166" t="str">
        <f t="shared" si="26"/>
        <v>Varans anpassning till lokalens utformning och funktionalitet</v>
      </c>
      <c r="O150" s="166" t="str">
        <f t="shared" si="27"/>
        <v>Leveranstid</v>
      </c>
      <c r="P150" s="166" t="e">
        <f>IF($G150=0,#REF!,"")</f>
        <v>#REF!</v>
      </c>
      <c r="Q150" s="166">
        <f t="shared" si="28"/>
        <v>0</v>
      </c>
      <c r="R150" s="166" t="str">
        <f t="shared" si="18"/>
        <v>Pris</v>
      </c>
      <c r="S150" s="166">
        <f t="shared" si="29"/>
        <v>0</v>
      </c>
    </row>
    <row r="151" spans="3:19" x14ac:dyDescent="0.2">
      <c r="C151" s="4" t="e">
        <f>IF(LEFT('1 Specifikation'!#REF!,4)="Vara",'1 Specifikation'!#REF!&amp;" - "&amp;'1 Specifikation'!#REF!&amp;" - "&amp;'1 Specifikation'!#REF!,IF('1 Specifikation'!#REF!="Tjänst",'1 Specifikation'!#REF!&amp;" - "&amp;'1 Specifikation'!#REF!&amp;" - "&amp;'1 Specifikation'!#REF!,""))</f>
        <v>#REF!</v>
      </c>
      <c r="D151" s="4" t="str">
        <f t="array" ref="D151">IFERROR(INDEX($C$135:$C$207,SMALL(IF($C$135:$C$207&lt;&gt;"",ROW($C$135:$C$207)-ROW(C$135)+1),ROWS(D$135:D151))),"")</f>
        <v/>
      </c>
      <c r="F151" s="166" t="e">
        <f>'1 Specifikation'!#REF!</f>
        <v>#REF!</v>
      </c>
      <c r="G151" s="166">
        <f t="shared" si="19"/>
        <v>0</v>
      </c>
      <c r="H151" s="166" t="str">
        <f t="shared" si="20"/>
        <v>Varans egenskaper</v>
      </c>
      <c r="I151" s="166" t="str">
        <f t="shared" si="21"/>
        <v>Varans hållbarhet</v>
      </c>
      <c r="J151" s="166" t="str">
        <f t="shared" si="22"/>
        <v>Varans cirkularitet</v>
      </c>
      <c r="K151" s="166" t="str">
        <f t="shared" si="23"/>
        <v>Varans funktionalitet</v>
      </c>
      <c r="L151" s="166" t="str">
        <f t="shared" si="24"/>
        <v>Varans estetiska utformning</v>
      </c>
      <c r="M151" s="166" t="str">
        <f t="shared" si="25"/>
        <v>Varans anpassning till befintliga möbler och annan inredning</v>
      </c>
      <c r="N151" s="166" t="str">
        <f t="shared" si="26"/>
        <v>Varans anpassning till lokalens utformning och funktionalitet</v>
      </c>
      <c r="O151" s="166" t="str">
        <f t="shared" si="27"/>
        <v>Leveranstid</v>
      </c>
      <c r="P151" s="166" t="e">
        <f>IF($G151=0,#REF!,"")</f>
        <v>#REF!</v>
      </c>
      <c r="Q151" s="166">
        <f t="shared" si="28"/>
        <v>0</v>
      </c>
      <c r="R151" s="166" t="str">
        <f t="shared" si="18"/>
        <v>Pris</v>
      </c>
      <c r="S151" s="166">
        <f t="shared" si="29"/>
        <v>0</v>
      </c>
    </row>
    <row r="152" spans="3:19" x14ac:dyDescent="0.2">
      <c r="C152" s="4" t="e">
        <f>IF(LEFT('1 Specifikation'!#REF!,4)="Vara",'1 Specifikation'!#REF!&amp;" - "&amp;'1 Specifikation'!#REF!&amp;" - "&amp;'1 Specifikation'!#REF!,IF('1 Specifikation'!#REF!="Tjänst",'1 Specifikation'!#REF!&amp;" - "&amp;'1 Specifikation'!#REF!&amp;" - "&amp;'1 Specifikation'!#REF!,""))</f>
        <v>#REF!</v>
      </c>
      <c r="D152" s="4" t="str">
        <f t="array" ref="D152">IFERROR(INDEX($C$135:$C$207,SMALL(IF($C$135:$C$207&lt;&gt;"",ROW($C$135:$C$207)-ROW(C$135)+1),ROWS(D$135:D152))),"")</f>
        <v/>
      </c>
      <c r="F152" s="166" t="e">
        <f>'1 Specifikation'!#REF!</f>
        <v>#REF!</v>
      </c>
      <c r="G152" s="166">
        <f t="shared" si="19"/>
        <v>0</v>
      </c>
      <c r="H152" s="166" t="str">
        <f t="shared" si="20"/>
        <v>Varans egenskaper</v>
      </c>
      <c r="I152" s="166" t="str">
        <f t="shared" si="21"/>
        <v>Varans hållbarhet</v>
      </c>
      <c r="J152" s="166" t="str">
        <f t="shared" si="22"/>
        <v>Varans cirkularitet</v>
      </c>
      <c r="K152" s="166" t="str">
        <f t="shared" si="23"/>
        <v>Varans funktionalitet</v>
      </c>
      <c r="L152" s="166" t="str">
        <f t="shared" si="24"/>
        <v>Varans estetiska utformning</v>
      </c>
      <c r="M152" s="166" t="str">
        <f t="shared" si="25"/>
        <v>Varans anpassning till befintliga möbler och annan inredning</v>
      </c>
      <c r="N152" s="166" t="str">
        <f t="shared" si="26"/>
        <v>Varans anpassning till lokalens utformning och funktionalitet</v>
      </c>
      <c r="O152" s="166" t="str">
        <f t="shared" si="27"/>
        <v>Leveranstid</v>
      </c>
      <c r="P152" s="166" t="e">
        <f>IF($G152=0,#REF!,"")</f>
        <v>#REF!</v>
      </c>
      <c r="Q152" s="166">
        <f t="shared" si="28"/>
        <v>0</v>
      </c>
      <c r="R152" s="166" t="str">
        <f t="shared" si="18"/>
        <v>Pris</v>
      </c>
      <c r="S152" s="166">
        <f t="shared" si="29"/>
        <v>0</v>
      </c>
    </row>
    <row r="153" spans="3:19" x14ac:dyDescent="0.2">
      <c r="C153" s="4" t="e">
        <f>IF(LEFT('1 Specifikation'!#REF!,4)="Vara",'1 Specifikation'!#REF!&amp;" - "&amp;'1 Specifikation'!#REF!&amp;" - "&amp;'1 Specifikation'!#REF!,IF('1 Specifikation'!#REF!="Tjänst",'1 Specifikation'!#REF!&amp;" - "&amp;'1 Specifikation'!#REF!&amp;" - "&amp;'1 Specifikation'!#REF!,""))</f>
        <v>#REF!</v>
      </c>
      <c r="D153" s="4" t="str">
        <f t="array" ref="D153">IFERROR(INDEX($C$135:$C$207,SMALL(IF($C$135:$C$207&lt;&gt;"",ROW($C$135:$C$207)-ROW(C$135)+1),ROWS(D$135:D153))),"")</f>
        <v/>
      </c>
      <c r="F153" s="166" t="e">
        <f>'1 Specifikation'!#REF!</f>
        <v>#REF!</v>
      </c>
      <c r="G153" s="166">
        <f t="shared" si="19"/>
        <v>0</v>
      </c>
      <c r="H153" s="166" t="str">
        <f t="shared" si="20"/>
        <v>Varans egenskaper</v>
      </c>
      <c r="I153" s="166" t="str">
        <f t="shared" si="21"/>
        <v>Varans hållbarhet</v>
      </c>
      <c r="J153" s="166" t="str">
        <f t="shared" si="22"/>
        <v>Varans cirkularitet</v>
      </c>
      <c r="K153" s="166" t="str">
        <f t="shared" si="23"/>
        <v>Varans funktionalitet</v>
      </c>
      <c r="L153" s="166" t="str">
        <f t="shared" si="24"/>
        <v>Varans estetiska utformning</v>
      </c>
      <c r="M153" s="166" t="str">
        <f t="shared" si="25"/>
        <v>Varans anpassning till befintliga möbler och annan inredning</v>
      </c>
      <c r="N153" s="166" t="str">
        <f t="shared" si="26"/>
        <v>Varans anpassning till lokalens utformning och funktionalitet</v>
      </c>
      <c r="O153" s="166" t="str">
        <f t="shared" si="27"/>
        <v>Leveranstid</v>
      </c>
      <c r="P153" s="166" t="e">
        <f>IF($G153=0,#REF!,"")</f>
        <v>#REF!</v>
      </c>
      <c r="Q153" s="166">
        <f t="shared" si="28"/>
        <v>0</v>
      </c>
      <c r="R153" s="166" t="str">
        <f t="shared" si="18"/>
        <v>Pris</v>
      </c>
      <c r="S153" s="166">
        <f t="shared" si="29"/>
        <v>0</v>
      </c>
    </row>
    <row r="154" spans="3:19" x14ac:dyDescent="0.2">
      <c r="C154" s="4" t="e">
        <f>IF(LEFT('1 Specifikation'!#REF!,4)="Vara",'1 Specifikation'!#REF!&amp;" - "&amp;'1 Specifikation'!#REF!&amp;" - "&amp;'1 Specifikation'!#REF!,IF('1 Specifikation'!#REF!="Tjänst",'1 Specifikation'!#REF!&amp;" - "&amp;'1 Specifikation'!#REF!&amp;" - "&amp;'1 Specifikation'!#REF!,""))</f>
        <v>#REF!</v>
      </c>
      <c r="D154" s="4" t="str">
        <f t="array" ref="D154">IFERROR(INDEX($C$135:$C$207,SMALL(IF($C$135:$C$207&lt;&gt;"",ROW($C$135:$C$207)-ROW(C$135)+1),ROWS(D$135:D154))),"")</f>
        <v/>
      </c>
      <c r="F154" s="166" t="e">
        <f>'1 Specifikation'!#REF!</f>
        <v>#REF!</v>
      </c>
      <c r="G154" s="166">
        <f t="shared" si="19"/>
        <v>0</v>
      </c>
      <c r="H154" s="166" t="str">
        <f t="shared" si="20"/>
        <v>Varans egenskaper</v>
      </c>
      <c r="I154" s="166" t="str">
        <f t="shared" si="21"/>
        <v>Varans hållbarhet</v>
      </c>
      <c r="J154" s="166" t="str">
        <f t="shared" si="22"/>
        <v>Varans cirkularitet</v>
      </c>
      <c r="K154" s="166" t="str">
        <f t="shared" si="23"/>
        <v>Varans funktionalitet</v>
      </c>
      <c r="L154" s="166" t="str">
        <f t="shared" si="24"/>
        <v>Varans estetiska utformning</v>
      </c>
      <c r="M154" s="166" t="str">
        <f t="shared" si="25"/>
        <v>Varans anpassning till befintliga möbler och annan inredning</v>
      </c>
      <c r="N154" s="166" t="str">
        <f t="shared" si="26"/>
        <v>Varans anpassning till lokalens utformning och funktionalitet</v>
      </c>
      <c r="O154" s="166" t="str">
        <f t="shared" si="27"/>
        <v>Leveranstid</v>
      </c>
      <c r="P154" s="166" t="e">
        <f>IF($G154=0,#REF!,"")</f>
        <v>#REF!</v>
      </c>
      <c r="Q154" s="166">
        <f t="shared" si="28"/>
        <v>0</v>
      </c>
      <c r="R154" s="166" t="str">
        <f t="shared" si="18"/>
        <v>Pris</v>
      </c>
      <c r="S154" s="166">
        <f t="shared" si="29"/>
        <v>0</v>
      </c>
    </row>
    <row r="155" spans="3:19" x14ac:dyDescent="0.2">
      <c r="C155" s="4" t="e">
        <f>IF(LEFT('1 Specifikation'!#REF!,4)="Vara",'1 Specifikation'!#REF!&amp;" - "&amp;'1 Specifikation'!#REF!&amp;" - "&amp;'1 Specifikation'!#REF!,IF('1 Specifikation'!#REF!="Tjänst",'1 Specifikation'!#REF!&amp;" - "&amp;'1 Specifikation'!#REF!&amp;" - "&amp;'1 Specifikation'!#REF!,""))</f>
        <v>#REF!</v>
      </c>
      <c r="D155" s="4" t="str">
        <f t="array" ref="D155">IFERROR(INDEX($C$135:$C$207,SMALL(IF($C$135:$C$207&lt;&gt;"",ROW($C$135:$C$207)-ROW(C$135)+1),ROWS(D$135:D155))),"")</f>
        <v/>
      </c>
      <c r="F155" s="166" t="e">
        <f>'1 Specifikation'!#REF!</f>
        <v>#REF!</v>
      </c>
      <c r="G155" s="166">
        <f t="shared" si="19"/>
        <v>0</v>
      </c>
      <c r="H155" s="166" t="str">
        <f>IF($G155=0,$L$36,"")</f>
        <v>Varans egenskaper</v>
      </c>
      <c r="I155" s="166" t="str">
        <f>IF($G155=0,$L$37,"")</f>
        <v>Varans hållbarhet</v>
      </c>
      <c r="J155" s="166" t="str">
        <f>IF($G155=0,$L$38,"")</f>
        <v>Varans cirkularitet</v>
      </c>
      <c r="K155" s="166" t="str">
        <f>IF($G155=0,$L$39,"")</f>
        <v>Varans funktionalitet</v>
      </c>
      <c r="L155" s="166" t="str">
        <f>IF($G155=0,$L$40,"")</f>
        <v>Varans estetiska utformning</v>
      </c>
      <c r="M155" s="166" t="str">
        <f>IF($G155=0,$L$41,"")</f>
        <v>Varans anpassning till befintliga möbler och annan inredning</v>
      </c>
      <c r="N155" s="166" t="str">
        <f>IF($G155=0,$L$42,"")</f>
        <v>Varans anpassning till lokalens utformning och funktionalitet</v>
      </c>
      <c r="O155" s="166" t="str">
        <f>IF($G155=0,$L$43,"")</f>
        <v>Leveranstid</v>
      </c>
      <c r="P155" s="166" t="e">
        <f>IF($G155=0,#REF!,"")</f>
        <v>#REF!</v>
      </c>
      <c r="Q155" s="166">
        <f>IF($G155=0,$L$45,"")</f>
        <v>0</v>
      </c>
      <c r="R155" s="166" t="str">
        <f t="shared" si="18"/>
        <v>Pris</v>
      </c>
      <c r="S155" s="166">
        <f>IF($G155=0,$L$47,"")</f>
        <v>0</v>
      </c>
    </row>
    <row r="156" spans="3:19" x14ac:dyDescent="0.2">
      <c r="C156" s="4" t="e">
        <f>IF(LEFT('1 Specifikation'!#REF!,4)="Vara",'1 Specifikation'!#REF!&amp;" - "&amp;'1 Specifikation'!#REF!&amp;" - "&amp;'1 Specifikation'!#REF!,IF('1 Specifikation'!#REF!="Tjänst",'1 Specifikation'!#REF!&amp;" - "&amp;'1 Specifikation'!#REF!&amp;" - "&amp;'1 Specifikation'!#REF!,""))</f>
        <v>#REF!</v>
      </c>
      <c r="D156" s="4" t="str">
        <f t="array" ref="D156">IFERROR(INDEX($C$135:$C$207,SMALL(IF($C$135:$C$207&lt;&gt;"",ROW($C$135:$C$207)-ROW(C$135)+1),ROWS(D$135:D156))),"")</f>
        <v/>
      </c>
      <c r="F156" s="166" t="e">
        <f>'1 Specifikation'!#REF!</f>
        <v>#REF!</v>
      </c>
      <c r="G156" s="166">
        <f t="shared" ref="G156:G160" si="30">IFERROR(FIND("Tjänst",F156),0)</f>
        <v>0</v>
      </c>
      <c r="H156" s="166" t="str">
        <f t="shared" si="20"/>
        <v>Varans egenskaper</v>
      </c>
      <c r="I156" s="166" t="str">
        <f t="shared" si="21"/>
        <v>Varans hållbarhet</v>
      </c>
      <c r="J156" s="166" t="str">
        <f t="shared" si="22"/>
        <v>Varans cirkularitet</v>
      </c>
      <c r="K156" s="166" t="str">
        <f t="shared" si="23"/>
        <v>Varans funktionalitet</v>
      </c>
      <c r="L156" s="166" t="str">
        <f t="shared" si="24"/>
        <v>Varans estetiska utformning</v>
      </c>
      <c r="M156" s="166" t="str">
        <f t="shared" si="25"/>
        <v>Varans anpassning till befintliga möbler och annan inredning</v>
      </c>
      <c r="N156" s="166" t="str">
        <f t="shared" si="26"/>
        <v>Varans anpassning till lokalens utformning och funktionalitet</v>
      </c>
      <c r="O156" s="166" t="str">
        <f t="shared" si="27"/>
        <v>Leveranstid</v>
      </c>
      <c r="P156" s="166" t="e">
        <f>IF($G156=0,#REF!,"")</f>
        <v>#REF!</v>
      </c>
      <c r="Q156" s="166">
        <f t="shared" si="28"/>
        <v>0</v>
      </c>
      <c r="R156" s="166" t="str">
        <f t="shared" si="18"/>
        <v>Pris</v>
      </c>
      <c r="S156" s="166">
        <f t="shared" si="29"/>
        <v>0</v>
      </c>
    </row>
    <row r="157" spans="3:19" x14ac:dyDescent="0.2">
      <c r="C157" s="4" t="e">
        <f>IF(LEFT('1 Specifikation'!#REF!,4)="Vara",'1 Specifikation'!#REF!&amp;" - "&amp;'1 Specifikation'!#REF!&amp;" - "&amp;'1 Specifikation'!#REF!,IF('1 Specifikation'!#REF!="Tjänst",'1 Specifikation'!#REF!&amp;" - "&amp;'1 Specifikation'!#REF!&amp;" - "&amp;'1 Specifikation'!#REF!,""))</f>
        <v>#REF!</v>
      </c>
      <c r="D157" s="4" t="str">
        <f t="array" ref="D157">IFERROR(INDEX($C$135:$C$207,SMALL(IF($C$135:$C$207&lt;&gt;"",ROW($C$135:$C$207)-ROW(C$135)+1),ROWS(D$135:D157))),"")</f>
        <v/>
      </c>
      <c r="F157" s="166" t="e">
        <f>'1 Specifikation'!#REF!</f>
        <v>#REF!</v>
      </c>
      <c r="G157" s="166">
        <f t="shared" si="30"/>
        <v>0</v>
      </c>
      <c r="H157" s="166" t="str">
        <f t="shared" si="20"/>
        <v>Varans egenskaper</v>
      </c>
      <c r="I157" s="166" t="str">
        <f t="shared" si="21"/>
        <v>Varans hållbarhet</v>
      </c>
      <c r="J157" s="166" t="str">
        <f t="shared" si="22"/>
        <v>Varans cirkularitet</v>
      </c>
      <c r="K157" s="166" t="str">
        <f t="shared" si="23"/>
        <v>Varans funktionalitet</v>
      </c>
      <c r="L157" s="166" t="str">
        <f t="shared" si="24"/>
        <v>Varans estetiska utformning</v>
      </c>
      <c r="M157" s="166" t="str">
        <f t="shared" si="25"/>
        <v>Varans anpassning till befintliga möbler och annan inredning</v>
      </c>
      <c r="N157" s="166" t="str">
        <f t="shared" si="26"/>
        <v>Varans anpassning till lokalens utformning och funktionalitet</v>
      </c>
      <c r="O157" s="166" t="str">
        <f t="shared" si="27"/>
        <v>Leveranstid</v>
      </c>
      <c r="P157" s="166" t="e">
        <f>IF($G157=0,#REF!,"")</f>
        <v>#REF!</v>
      </c>
      <c r="Q157" s="166">
        <f t="shared" si="28"/>
        <v>0</v>
      </c>
      <c r="R157" s="166" t="str">
        <f t="shared" si="18"/>
        <v>Pris</v>
      </c>
      <c r="S157" s="166">
        <f t="shared" si="29"/>
        <v>0</v>
      </c>
    </row>
    <row r="158" spans="3:19" x14ac:dyDescent="0.2">
      <c r="C158" s="4" t="e">
        <f>IF(LEFT('1 Specifikation'!#REF!,4)="Vara",'1 Specifikation'!#REF!&amp;" - "&amp;'1 Specifikation'!#REF!&amp;" - "&amp;'1 Specifikation'!#REF!,IF('1 Specifikation'!#REF!="Tjänst",'1 Specifikation'!#REF!&amp;" - "&amp;'1 Specifikation'!#REF!&amp;" - "&amp;'1 Specifikation'!#REF!,""))</f>
        <v>#REF!</v>
      </c>
      <c r="D158" s="4" t="str">
        <f t="array" ref="D158">IFERROR(INDEX($C$135:$C$207,SMALL(IF($C$135:$C$207&lt;&gt;"",ROW($C$135:$C$207)-ROW(C$135)+1),ROWS(D$135:D158))),"")</f>
        <v/>
      </c>
      <c r="F158" s="166" t="e">
        <f>'1 Specifikation'!#REF!</f>
        <v>#REF!</v>
      </c>
      <c r="G158" s="166">
        <f t="shared" si="30"/>
        <v>0</v>
      </c>
      <c r="H158" s="166" t="str">
        <f t="shared" si="20"/>
        <v>Varans egenskaper</v>
      </c>
      <c r="I158" s="166" t="str">
        <f t="shared" si="21"/>
        <v>Varans hållbarhet</v>
      </c>
      <c r="J158" s="166" t="str">
        <f t="shared" si="22"/>
        <v>Varans cirkularitet</v>
      </c>
      <c r="K158" s="166" t="str">
        <f t="shared" si="23"/>
        <v>Varans funktionalitet</v>
      </c>
      <c r="L158" s="166" t="str">
        <f t="shared" si="24"/>
        <v>Varans estetiska utformning</v>
      </c>
      <c r="M158" s="166" t="str">
        <f t="shared" si="25"/>
        <v>Varans anpassning till befintliga möbler och annan inredning</v>
      </c>
      <c r="N158" s="166" t="str">
        <f t="shared" si="26"/>
        <v>Varans anpassning till lokalens utformning och funktionalitet</v>
      </c>
      <c r="O158" s="166" t="str">
        <f t="shared" si="27"/>
        <v>Leveranstid</v>
      </c>
      <c r="P158" s="166" t="e">
        <f>IF($G158=0,#REF!,"")</f>
        <v>#REF!</v>
      </c>
      <c r="Q158" s="166">
        <f t="shared" si="28"/>
        <v>0</v>
      </c>
      <c r="R158" s="166" t="str">
        <f t="shared" si="18"/>
        <v>Pris</v>
      </c>
      <c r="S158" s="166">
        <f t="shared" si="29"/>
        <v>0</v>
      </c>
    </row>
    <row r="159" spans="3:19" x14ac:dyDescent="0.2">
      <c r="C159" s="4" t="e">
        <f>IF(LEFT('1 Specifikation'!#REF!,4)="Vara",'1 Specifikation'!#REF!&amp;" - "&amp;'1 Specifikation'!#REF!&amp;" - "&amp;'1 Specifikation'!#REF!,IF('1 Specifikation'!#REF!="Tjänst",'1 Specifikation'!#REF!&amp;" - "&amp;'1 Specifikation'!#REF!&amp;" - "&amp;'1 Specifikation'!#REF!,""))</f>
        <v>#REF!</v>
      </c>
      <c r="D159" s="4" t="str">
        <f t="array" ref="D159">IFERROR(INDEX($C$135:$C$207,SMALL(IF($C$135:$C$207&lt;&gt;"",ROW($C$135:$C$207)-ROW(C$135)+1),ROWS(D$135:D159))),"")</f>
        <v/>
      </c>
      <c r="F159" s="166" t="e">
        <f>'1 Specifikation'!#REF!</f>
        <v>#REF!</v>
      </c>
      <c r="G159" s="166">
        <f t="shared" si="30"/>
        <v>0</v>
      </c>
      <c r="H159" s="166" t="str">
        <f t="shared" si="20"/>
        <v>Varans egenskaper</v>
      </c>
      <c r="I159" s="166" t="str">
        <f t="shared" si="21"/>
        <v>Varans hållbarhet</v>
      </c>
      <c r="J159" s="166" t="str">
        <f t="shared" si="22"/>
        <v>Varans cirkularitet</v>
      </c>
      <c r="K159" s="166" t="str">
        <f t="shared" si="23"/>
        <v>Varans funktionalitet</v>
      </c>
      <c r="L159" s="166" t="str">
        <f t="shared" si="24"/>
        <v>Varans estetiska utformning</v>
      </c>
      <c r="M159" s="166" t="str">
        <f t="shared" si="25"/>
        <v>Varans anpassning till befintliga möbler och annan inredning</v>
      </c>
      <c r="N159" s="166" t="str">
        <f t="shared" si="26"/>
        <v>Varans anpassning till lokalens utformning och funktionalitet</v>
      </c>
      <c r="O159" s="166" t="str">
        <f t="shared" si="27"/>
        <v>Leveranstid</v>
      </c>
      <c r="P159" s="166" t="e">
        <f>IF($G159=0,#REF!,"")</f>
        <v>#REF!</v>
      </c>
      <c r="Q159" s="166">
        <f t="shared" si="28"/>
        <v>0</v>
      </c>
      <c r="R159" s="166" t="str">
        <f t="shared" si="18"/>
        <v>Pris</v>
      </c>
      <c r="S159" s="166">
        <f t="shared" si="29"/>
        <v>0</v>
      </c>
    </row>
    <row r="160" spans="3:19" x14ac:dyDescent="0.2">
      <c r="C160" s="4" t="e">
        <f>IF(LEFT('1 Specifikation'!#REF!,4)="Vara",'1 Specifikation'!#REF!&amp;" - "&amp;'1 Specifikation'!#REF!&amp;" - "&amp;'1 Specifikation'!#REF!,IF('1 Specifikation'!#REF!="Tjänst",'1 Specifikation'!#REF!&amp;" - "&amp;'1 Specifikation'!#REF!&amp;" - "&amp;'1 Specifikation'!#REF!,""))</f>
        <v>#REF!</v>
      </c>
      <c r="D160" s="4" t="str">
        <f t="array" ref="D160">IFERROR(INDEX($C$135:$C$207,SMALL(IF($C$135:$C$207&lt;&gt;"",ROW($C$135:$C$207)-ROW(C$135)+1),ROWS(D$135:D160))),"")</f>
        <v/>
      </c>
      <c r="F160" s="166" t="e">
        <f>'1 Specifikation'!#REF!</f>
        <v>#REF!</v>
      </c>
      <c r="G160" s="166">
        <f t="shared" si="30"/>
        <v>0</v>
      </c>
      <c r="H160" s="166" t="str">
        <f t="shared" si="20"/>
        <v>Varans egenskaper</v>
      </c>
      <c r="I160" s="166" t="str">
        <f t="shared" si="21"/>
        <v>Varans hållbarhet</v>
      </c>
      <c r="J160" s="166" t="str">
        <f t="shared" si="22"/>
        <v>Varans cirkularitet</v>
      </c>
      <c r="K160" s="166" t="str">
        <f t="shared" si="23"/>
        <v>Varans funktionalitet</v>
      </c>
      <c r="L160" s="166" t="str">
        <f t="shared" si="24"/>
        <v>Varans estetiska utformning</v>
      </c>
      <c r="M160" s="166" t="str">
        <f t="shared" si="25"/>
        <v>Varans anpassning till befintliga möbler och annan inredning</v>
      </c>
      <c r="N160" s="166" t="str">
        <f t="shared" si="26"/>
        <v>Varans anpassning till lokalens utformning och funktionalitet</v>
      </c>
      <c r="O160" s="166" t="str">
        <f t="shared" si="27"/>
        <v>Leveranstid</v>
      </c>
      <c r="P160" s="166" t="e">
        <f>IF($G160=0,#REF!,"")</f>
        <v>#REF!</v>
      </c>
      <c r="Q160" s="166">
        <f t="shared" si="28"/>
        <v>0</v>
      </c>
      <c r="R160" s="166" t="str">
        <f t="shared" si="18"/>
        <v>Pris</v>
      </c>
      <c r="S160" s="166">
        <f t="shared" si="29"/>
        <v>0</v>
      </c>
    </row>
    <row r="161" spans="3:19" x14ac:dyDescent="0.2">
      <c r="C161" s="4" t="e">
        <f>IF(LEFT('1 Specifikation'!#REF!,4)="Vara",'1 Specifikation'!#REF!&amp;" - "&amp;'1 Specifikation'!#REF!&amp;" - "&amp;'1 Specifikation'!#REF!,IF('1 Specifikation'!#REF!="Tjänst",'1 Specifikation'!#REF!&amp;" - "&amp;'1 Specifikation'!#REF!&amp;" - "&amp;'1 Specifikation'!#REF!,""))</f>
        <v>#REF!</v>
      </c>
      <c r="D161" s="4" t="str">
        <f t="array" ref="D161">IFERROR(INDEX($C$135:$C$207,SMALL(IF($C$135:$C$207&lt;&gt;"",ROW($C$135:$C$207)-ROW(C$135)+1),ROWS(D$135:D161))),"")</f>
        <v/>
      </c>
      <c r="F161" s="166" t="e">
        <f>'1 Specifikation'!#REF!</f>
        <v>#REF!</v>
      </c>
      <c r="G161" s="166">
        <f t="shared" ref="G161:G170" si="31">IFERROR(FIND("Tjänst",F161),0)</f>
        <v>0</v>
      </c>
      <c r="H161" s="166" t="str">
        <f t="shared" si="20"/>
        <v>Varans egenskaper</v>
      </c>
      <c r="I161" s="166" t="str">
        <f t="shared" si="21"/>
        <v>Varans hållbarhet</v>
      </c>
      <c r="J161" s="166" t="str">
        <f t="shared" si="22"/>
        <v>Varans cirkularitet</v>
      </c>
      <c r="K161" s="166" t="str">
        <f t="shared" si="23"/>
        <v>Varans funktionalitet</v>
      </c>
      <c r="L161" s="166" t="str">
        <f t="shared" si="24"/>
        <v>Varans estetiska utformning</v>
      </c>
      <c r="M161" s="166" t="str">
        <f t="shared" si="25"/>
        <v>Varans anpassning till befintliga möbler och annan inredning</v>
      </c>
      <c r="N161" s="166" t="str">
        <f t="shared" si="26"/>
        <v>Varans anpassning till lokalens utformning och funktionalitet</v>
      </c>
      <c r="O161" s="166" t="str">
        <f t="shared" si="27"/>
        <v>Leveranstid</v>
      </c>
      <c r="P161" s="166" t="e">
        <f>IF($G161=0,#REF!,"")</f>
        <v>#REF!</v>
      </c>
      <c r="Q161" s="166">
        <f t="shared" si="28"/>
        <v>0</v>
      </c>
      <c r="R161" s="166" t="str">
        <f t="shared" si="18"/>
        <v>Pris</v>
      </c>
      <c r="S161" s="166">
        <f t="shared" si="29"/>
        <v>0</v>
      </c>
    </row>
    <row r="162" spans="3:19" x14ac:dyDescent="0.2">
      <c r="C162" s="4" t="e">
        <f>IF(LEFT('1 Specifikation'!#REF!,4)="Vara",'1 Specifikation'!#REF!&amp;" - "&amp;'1 Specifikation'!#REF!&amp;" - "&amp;'1 Specifikation'!#REF!,IF('1 Specifikation'!#REF!="Tjänst",'1 Specifikation'!#REF!&amp;" - "&amp;'1 Specifikation'!#REF!&amp;" - "&amp;'1 Specifikation'!#REF!,""))</f>
        <v>#REF!</v>
      </c>
      <c r="D162" s="4" t="str">
        <f t="array" ref="D162">IFERROR(INDEX($C$135:$C$207,SMALL(IF($C$135:$C$207&lt;&gt;"",ROW($C$135:$C$207)-ROW(C$135)+1),ROWS(D$135:D162))),"")</f>
        <v/>
      </c>
      <c r="F162" s="166" t="e">
        <f>'1 Specifikation'!#REF!</f>
        <v>#REF!</v>
      </c>
      <c r="G162" s="166">
        <f t="shared" si="31"/>
        <v>0</v>
      </c>
      <c r="H162" s="166" t="str">
        <f t="shared" si="20"/>
        <v>Varans egenskaper</v>
      </c>
      <c r="I162" s="166" t="str">
        <f t="shared" si="21"/>
        <v>Varans hållbarhet</v>
      </c>
      <c r="J162" s="166" t="str">
        <f t="shared" si="22"/>
        <v>Varans cirkularitet</v>
      </c>
      <c r="K162" s="166" t="str">
        <f t="shared" si="23"/>
        <v>Varans funktionalitet</v>
      </c>
      <c r="L162" s="166" t="str">
        <f t="shared" si="24"/>
        <v>Varans estetiska utformning</v>
      </c>
      <c r="M162" s="166" t="str">
        <f t="shared" si="25"/>
        <v>Varans anpassning till befintliga möbler och annan inredning</v>
      </c>
      <c r="N162" s="166" t="str">
        <f t="shared" si="26"/>
        <v>Varans anpassning till lokalens utformning och funktionalitet</v>
      </c>
      <c r="O162" s="166" t="str">
        <f t="shared" si="27"/>
        <v>Leveranstid</v>
      </c>
      <c r="P162" s="166" t="e">
        <f>IF($G162=0,#REF!,"")</f>
        <v>#REF!</v>
      </c>
      <c r="Q162" s="166">
        <f t="shared" si="28"/>
        <v>0</v>
      </c>
      <c r="R162" s="166" t="str">
        <f t="shared" si="18"/>
        <v>Pris</v>
      </c>
      <c r="S162" s="166">
        <f t="shared" si="29"/>
        <v>0</v>
      </c>
    </row>
    <row r="163" spans="3:19" x14ac:dyDescent="0.2">
      <c r="C163" s="4" t="e">
        <f>IF(LEFT('1 Specifikation'!#REF!,4)="Vara",'1 Specifikation'!#REF!&amp;" - "&amp;'1 Specifikation'!#REF!&amp;" - "&amp;'1 Specifikation'!#REF!,IF('1 Specifikation'!#REF!="Tjänst",'1 Specifikation'!#REF!&amp;" - "&amp;'1 Specifikation'!#REF!&amp;" - "&amp;'1 Specifikation'!#REF!,""))</f>
        <v>#REF!</v>
      </c>
      <c r="D163" s="4" t="str">
        <f t="array" ref="D163">IFERROR(INDEX($C$135:$C$207,SMALL(IF($C$135:$C$207&lt;&gt;"",ROW($C$135:$C$207)-ROW(C$135)+1),ROWS(D$135:D163))),"")</f>
        <v/>
      </c>
      <c r="F163" s="166" t="e">
        <f>'1 Specifikation'!#REF!</f>
        <v>#REF!</v>
      </c>
      <c r="G163" s="166">
        <f t="shared" si="31"/>
        <v>0</v>
      </c>
      <c r="H163" s="166" t="str">
        <f t="shared" si="20"/>
        <v>Varans egenskaper</v>
      </c>
      <c r="I163" s="166" t="str">
        <f t="shared" si="21"/>
        <v>Varans hållbarhet</v>
      </c>
      <c r="J163" s="166" t="str">
        <f t="shared" si="22"/>
        <v>Varans cirkularitet</v>
      </c>
      <c r="K163" s="166" t="str">
        <f t="shared" si="23"/>
        <v>Varans funktionalitet</v>
      </c>
      <c r="L163" s="166" t="str">
        <f t="shared" si="24"/>
        <v>Varans estetiska utformning</v>
      </c>
      <c r="M163" s="166" t="str">
        <f t="shared" si="25"/>
        <v>Varans anpassning till befintliga möbler och annan inredning</v>
      </c>
      <c r="N163" s="166" t="str">
        <f t="shared" si="26"/>
        <v>Varans anpassning till lokalens utformning och funktionalitet</v>
      </c>
      <c r="O163" s="166" t="str">
        <f t="shared" si="27"/>
        <v>Leveranstid</v>
      </c>
      <c r="P163" s="166" t="e">
        <f>IF($G163=0,#REF!,"")</f>
        <v>#REF!</v>
      </c>
      <c r="Q163" s="166">
        <f t="shared" si="28"/>
        <v>0</v>
      </c>
      <c r="R163" s="166" t="str">
        <f t="shared" si="18"/>
        <v>Pris</v>
      </c>
      <c r="S163" s="166">
        <f t="shared" si="29"/>
        <v>0</v>
      </c>
    </row>
    <row r="164" spans="3:19" x14ac:dyDescent="0.2">
      <c r="C164" s="4" t="e">
        <f>IF(LEFT('1 Specifikation'!#REF!,4)="Vara",'1 Specifikation'!#REF!&amp;" - "&amp;'1 Specifikation'!#REF!&amp;" - "&amp;'1 Specifikation'!#REF!,IF('1 Specifikation'!#REF!="Tjänst",'1 Specifikation'!#REF!&amp;" - "&amp;'1 Specifikation'!#REF!&amp;" - "&amp;'1 Specifikation'!#REF!,""))</f>
        <v>#REF!</v>
      </c>
      <c r="D164" s="4" t="str">
        <f t="array" ref="D164">IFERROR(INDEX($C$135:$C$207,SMALL(IF($C$135:$C$207&lt;&gt;"",ROW($C$135:$C$207)-ROW(C$135)+1),ROWS(D$135:D164))),"")</f>
        <v/>
      </c>
      <c r="F164" s="166" t="e">
        <f>'1 Specifikation'!#REF!</f>
        <v>#REF!</v>
      </c>
      <c r="G164" s="166">
        <f t="shared" si="31"/>
        <v>0</v>
      </c>
      <c r="H164" s="166" t="str">
        <f t="shared" si="20"/>
        <v>Varans egenskaper</v>
      </c>
      <c r="I164" s="166" t="str">
        <f t="shared" si="21"/>
        <v>Varans hållbarhet</v>
      </c>
      <c r="J164" s="166" t="str">
        <f t="shared" si="22"/>
        <v>Varans cirkularitet</v>
      </c>
      <c r="K164" s="166" t="str">
        <f t="shared" si="23"/>
        <v>Varans funktionalitet</v>
      </c>
      <c r="L164" s="166" t="str">
        <f t="shared" si="24"/>
        <v>Varans estetiska utformning</v>
      </c>
      <c r="M164" s="166" t="str">
        <f t="shared" si="25"/>
        <v>Varans anpassning till befintliga möbler och annan inredning</v>
      </c>
      <c r="N164" s="166" t="str">
        <f t="shared" si="26"/>
        <v>Varans anpassning till lokalens utformning och funktionalitet</v>
      </c>
      <c r="O164" s="166" t="str">
        <f t="shared" si="27"/>
        <v>Leveranstid</v>
      </c>
      <c r="P164" s="166" t="e">
        <f>IF($G164=0,#REF!,"")</f>
        <v>#REF!</v>
      </c>
      <c r="Q164" s="166">
        <f t="shared" si="28"/>
        <v>0</v>
      </c>
      <c r="R164" s="166" t="str">
        <f t="shared" si="18"/>
        <v>Pris</v>
      </c>
      <c r="S164" s="166">
        <f t="shared" si="29"/>
        <v>0</v>
      </c>
    </row>
    <row r="165" spans="3:19" x14ac:dyDescent="0.2">
      <c r="C165" s="4" t="e">
        <f>IF(LEFT('1 Specifikation'!#REF!,4)="Vara",'1 Specifikation'!#REF!&amp;" - "&amp;'1 Specifikation'!#REF!&amp;" - "&amp;'1 Specifikation'!#REF!,IF('1 Specifikation'!#REF!="Tjänst",'1 Specifikation'!#REF!&amp;" - "&amp;'1 Specifikation'!#REF!&amp;" - "&amp;'1 Specifikation'!#REF!,""))</f>
        <v>#REF!</v>
      </c>
      <c r="D165" s="4" t="str">
        <f t="array" ref="D165">IFERROR(INDEX($C$135:$C$207,SMALL(IF($C$135:$C$207&lt;&gt;"",ROW($C$135:$C$207)-ROW(C$135)+1),ROWS(D$135:D165))),"")</f>
        <v/>
      </c>
      <c r="F165" s="166" t="e">
        <f>'1 Specifikation'!#REF!</f>
        <v>#REF!</v>
      </c>
      <c r="G165" s="166">
        <f t="shared" si="31"/>
        <v>0</v>
      </c>
      <c r="H165" s="166" t="str">
        <f t="shared" si="20"/>
        <v>Varans egenskaper</v>
      </c>
      <c r="I165" s="166" t="str">
        <f t="shared" si="21"/>
        <v>Varans hållbarhet</v>
      </c>
      <c r="J165" s="166" t="str">
        <f t="shared" si="22"/>
        <v>Varans cirkularitet</v>
      </c>
      <c r="K165" s="166" t="str">
        <f t="shared" si="23"/>
        <v>Varans funktionalitet</v>
      </c>
      <c r="L165" s="166" t="str">
        <f t="shared" si="24"/>
        <v>Varans estetiska utformning</v>
      </c>
      <c r="M165" s="166" t="str">
        <f t="shared" si="25"/>
        <v>Varans anpassning till befintliga möbler och annan inredning</v>
      </c>
      <c r="N165" s="166" t="str">
        <f t="shared" si="26"/>
        <v>Varans anpassning till lokalens utformning och funktionalitet</v>
      </c>
      <c r="O165" s="166" t="str">
        <f t="shared" si="27"/>
        <v>Leveranstid</v>
      </c>
      <c r="P165" s="166" t="e">
        <f>IF($G165=0,#REF!,"")</f>
        <v>#REF!</v>
      </c>
      <c r="Q165" s="166">
        <f t="shared" si="28"/>
        <v>0</v>
      </c>
      <c r="R165" s="166" t="str">
        <f t="shared" si="18"/>
        <v>Pris</v>
      </c>
      <c r="S165" s="166">
        <f t="shared" si="29"/>
        <v>0</v>
      </c>
    </row>
    <row r="166" spans="3:19" x14ac:dyDescent="0.2">
      <c r="C166" s="4" t="e">
        <f>IF(LEFT('1 Specifikation'!#REF!,4)="Vara",'1 Specifikation'!#REF!&amp;" - "&amp;'1 Specifikation'!#REF!&amp;" - "&amp;'1 Specifikation'!#REF!,IF('1 Specifikation'!#REF!="Tjänst",'1 Specifikation'!#REF!&amp;" - "&amp;'1 Specifikation'!#REF!&amp;" - "&amp;'1 Specifikation'!#REF!,""))</f>
        <v>#REF!</v>
      </c>
      <c r="D166" s="4" t="str">
        <f t="array" ref="D166">IFERROR(INDEX($C$135:$C$207,SMALL(IF($C$135:$C$207&lt;&gt;"",ROW($C$135:$C$207)-ROW(C$135)+1),ROWS(D$135:D166))),"")</f>
        <v/>
      </c>
      <c r="F166" s="166" t="e">
        <f>'1 Specifikation'!#REF!</f>
        <v>#REF!</v>
      </c>
      <c r="G166" s="166">
        <f t="shared" si="31"/>
        <v>0</v>
      </c>
      <c r="H166" s="166" t="str">
        <f t="shared" si="20"/>
        <v>Varans egenskaper</v>
      </c>
      <c r="I166" s="166" t="str">
        <f t="shared" si="21"/>
        <v>Varans hållbarhet</v>
      </c>
      <c r="J166" s="166" t="str">
        <f t="shared" si="22"/>
        <v>Varans cirkularitet</v>
      </c>
      <c r="K166" s="166" t="str">
        <f t="shared" si="23"/>
        <v>Varans funktionalitet</v>
      </c>
      <c r="L166" s="166" t="str">
        <f t="shared" si="24"/>
        <v>Varans estetiska utformning</v>
      </c>
      <c r="M166" s="166" t="str">
        <f t="shared" si="25"/>
        <v>Varans anpassning till befintliga möbler och annan inredning</v>
      </c>
      <c r="N166" s="166" t="str">
        <f t="shared" si="26"/>
        <v>Varans anpassning till lokalens utformning och funktionalitet</v>
      </c>
      <c r="O166" s="166" t="str">
        <f t="shared" si="27"/>
        <v>Leveranstid</v>
      </c>
      <c r="P166" s="166" t="e">
        <f>IF($G166=0,#REF!,"")</f>
        <v>#REF!</v>
      </c>
      <c r="Q166" s="166">
        <f t="shared" si="28"/>
        <v>0</v>
      </c>
      <c r="R166" s="166" t="str">
        <f t="shared" si="18"/>
        <v>Pris</v>
      </c>
      <c r="S166" s="166">
        <f t="shared" si="29"/>
        <v>0</v>
      </c>
    </row>
    <row r="167" spans="3:19" x14ac:dyDescent="0.2">
      <c r="C167" s="4" t="e">
        <f>IF(LEFT('1 Specifikation'!#REF!,4)="Vara",'1 Specifikation'!#REF!&amp;" - "&amp;'1 Specifikation'!#REF!&amp;" - "&amp;'1 Specifikation'!#REF!,IF('1 Specifikation'!#REF!="Tjänst",'1 Specifikation'!#REF!&amp;" - "&amp;'1 Specifikation'!#REF!&amp;" - "&amp;'1 Specifikation'!#REF!,""))</f>
        <v>#REF!</v>
      </c>
      <c r="D167" s="4" t="str">
        <f t="array" ref="D167">IFERROR(INDEX($C$135:$C$207,SMALL(IF($C$135:$C$207&lt;&gt;"",ROW($C$135:$C$207)-ROW(C$135)+1),ROWS(D$135:D167))),"")</f>
        <v/>
      </c>
      <c r="F167" s="166" t="e">
        <f>'1 Specifikation'!#REF!</f>
        <v>#REF!</v>
      </c>
      <c r="G167" s="166">
        <f t="shared" si="31"/>
        <v>0</v>
      </c>
      <c r="H167" s="166" t="str">
        <f t="shared" si="20"/>
        <v>Varans egenskaper</v>
      </c>
      <c r="I167" s="166" t="str">
        <f t="shared" si="21"/>
        <v>Varans hållbarhet</v>
      </c>
      <c r="J167" s="166" t="str">
        <f t="shared" si="22"/>
        <v>Varans cirkularitet</v>
      </c>
      <c r="K167" s="166" t="str">
        <f t="shared" si="23"/>
        <v>Varans funktionalitet</v>
      </c>
      <c r="L167" s="166" t="str">
        <f t="shared" si="24"/>
        <v>Varans estetiska utformning</v>
      </c>
      <c r="M167" s="166" t="str">
        <f t="shared" si="25"/>
        <v>Varans anpassning till befintliga möbler och annan inredning</v>
      </c>
      <c r="N167" s="166" t="str">
        <f t="shared" si="26"/>
        <v>Varans anpassning till lokalens utformning och funktionalitet</v>
      </c>
      <c r="O167" s="166" t="str">
        <f t="shared" si="27"/>
        <v>Leveranstid</v>
      </c>
      <c r="P167" s="166" t="e">
        <f>IF($G167=0,#REF!,"")</f>
        <v>#REF!</v>
      </c>
      <c r="Q167" s="166">
        <f t="shared" si="28"/>
        <v>0</v>
      </c>
      <c r="R167" s="166" t="str">
        <f t="shared" si="18"/>
        <v>Pris</v>
      </c>
      <c r="S167" s="166">
        <f t="shared" si="29"/>
        <v>0</v>
      </c>
    </row>
    <row r="168" spans="3:19" x14ac:dyDescent="0.2">
      <c r="C168" s="4" t="e">
        <f>IF(LEFT('1 Specifikation'!#REF!,4)="Vara",'1 Specifikation'!#REF!&amp;" - "&amp;'1 Specifikation'!#REF!&amp;" - "&amp;'1 Specifikation'!#REF!,IF('1 Specifikation'!#REF!="Tjänst",'1 Specifikation'!#REF!&amp;" - "&amp;'1 Specifikation'!#REF!&amp;" - "&amp;'1 Specifikation'!#REF!,""))</f>
        <v>#REF!</v>
      </c>
      <c r="D168" s="4" t="str">
        <f t="array" ref="D168">IFERROR(INDEX($C$135:$C$207,SMALL(IF($C$135:$C$207&lt;&gt;"",ROW($C$135:$C$207)-ROW(C$135)+1),ROWS(D$135:D168))),"")</f>
        <v/>
      </c>
      <c r="F168" s="166" t="e">
        <f>'1 Specifikation'!#REF!</f>
        <v>#REF!</v>
      </c>
      <c r="G168" s="166">
        <f t="shared" si="31"/>
        <v>0</v>
      </c>
      <c r="H168" s="166" t="str">
        <f t="shared" si="20"/>
        <v>Varans egenskaper</v>
      </c>
      <c r="I168" s="166" t="str">
        <f t="shared" si="21"/>
        <v>Varans hållbarhet</v>
      </c>
      <c r="J168" s="166" t="str">
        <f t="shared" si="22"/>
        <v>Varans cirkularitet</v>
      </c>
      <c r="K168" s="166" t="str">
        <f t="shared" si="23"/>
        <v>Varans funktionalitet</v>
      </c>
      <c r="L168" s="166" t="str">
        <f t="shared" si="24"/>
        <v>Varans estetiska utformning</v>
      </c>
      <c r="M168" s="166" t="str">
        <f t="shared" si="25"/>
        <v>Varans anpassning till befintliga möbler och annan inredning</v>
      </c>
      <c r="N168" s="166" t="str">
        <f t="shared" si="26"/>
        <v>Varans anpassning till lokalens utformning och funktionalitet</v>
      </c>
      <c r="O168" s="166" t="str">
        <f t="shared" si="27"/>
        <v>Leveranstid</v>
      </c>
      <c r="P168" s="166" t="e">
        <f>IF($G168=0,#REF!,"")</f>
        <v>#REF!</v>
      </c>
      <c r="Q168" s="166">
        <f t="shared" si="28"/>
        <v>0</v>
      </c>
      <c r="R168" s="166" t="str">
        <f t="shared" ref="R168:R200" si="32">IF($G168=0,$L$44,"")</f>
        <v>Pris</v>
      </c>
      <c r="S168" s="166">
        <f t="shared" si="29"/>
        <v>0</v>
      </c>
    </row>
    <row r="169" spans="3:19" x14ac:dyDescent="0.2">
      <c r="C169" s="4" t="e">
        <f>IF(LEFT('1 Specifikation'!#REF!,4)="Vara",'1 Specifikation'!#REF!&amp;" - "&amp;'1 Specifikation'!#REF!&amp;" - "&amp;'1 Specifikation'!#REF!,IF('1 Specifikation'!#REF!="Tjänst",'1 Specifikation'!#REF!&amp;" - "&amp;'1 Specifikation'!#REF!&amp;" - "&amp;'1 Specifikation'!#REF!,""))</f>
        <v>#REF!</v>
      </c>
      <c r="D169" s="4" t="str">
        <f t="array" ref="D169">IFERROR(INDEX($C$135:$C$207,SMALL(IF($C$135:$C$207&lt;&gt;"",ROW($C$135:$C$207)-ROW(C$135)+1),ROWS(D$135:D169))),"")</f>
        <v/>
      </c>
      <c r="F169" s="166" t="e">
        <f>'1 Specifikation'!#REF!</f>
        <v>#REF!</v>
      </c>
      <c r="G169" s="166">
        <f t="shared" si="31"/>
        <v>0</v>
      </c>
      <c r="H169" s="166" t="str">
        <f t="shared" si="20"/>
        <v>Varans egenskaper</v>
      </c>
      <c r="I169" s="166" t="str">
        <f t="shared" si="21"/>
        <v>Varans hållbarhet</v>
      </c>
      <c r="J169" s="166" t="str">
        <f t="shared" si="22"/>
        <v>Varans cirkularitet</v>
      </c>
      <c r="K169" s="166" t="str">
        <f t="shared" si="23"/>
        <v>Varans funktionalitet</v>
      </c>
      <c r="L169" s="166" t="str">
        <f t="shared" si="24"/>
        <v>Varans estetiska utformning</v>
      </c>
      <c r="M169" s="166" t="str">
        <f t="shared" si="25"/>
        <v>Varans anpassning till befintliga möbler och annan inredning</v>
      </c>
      <c r="N169" s="166" t="str">
        <f t="shared" si="26"/>
        <v>Varans anpassning till lokalens utformning och funktionalitet</v>
      </c>
      <c r="O169" s="166" t="str">
        <f t="shared" si="27"/>
        <v>Leveranstid</v>
      </c>
      <c r="P169" s="166" t="e">
        <f>IF($G169=0,#REF!,"")</f>
        <v>#REF!</v>
      </c>
      <c r="Q169" s="166">
        <f t="shared" si="28"/>
        <v>0</v>
      </c>
      <c r="R169" s="166" t="str">
        <f t="shared" si="32"/>
        <v>Pris</v>
      </c>
      <c r="S169" s="166">
        <f t="shared" si="29"/>
        <v>0</v>
      </c>
    </row>
    <row r="170" spans="3:19" x14ac:dyDescent="0.2">
      <c r="C170" s="4" t="e">
        <f>IF(LEFT('1 Specifikation'!#REF!,4)="Vara",'1 Specifikation'!#REF!&amp;" - "&amp;'1 Specifikation'!#REF!&amp;" - "&amp;'1 Specifikation'!#REF!,IF('1 Specifikation'!#REF!="Tjänst",'1 Specifikation'!#REF!&amp;" - "&amp;'1 Specifikation'!#REF!&amp;" - "&amp;'1 Specifikation'!#REF!,""))</f>
        <v>#REF!</v>
      </c>
      <c r="D170" s="4" t="str">
        <f t="array" ref="D170">IFERROR(INDEX($C$135:$C$207,SMALL(IF($C$135:$C$207&lt;&gt;"",ROW($C$135:$C$207)-ROW(C$135)+1),ROWS(D$135:D170))),"")</f>
        <v/>
      </c>
      <c r="F170" s="166" t="e">
        <f>'1 Specifikation'!#REF!</f>
        <v>#REF!</v>
      </c>
      <c r="G170" s="166">
        <f t="shared" si="31"/>
        <v>0</v>
      </c>
      <c r="H170" s="166" t="str">
        <f>IF($G170=0,$L$36,"")</f>
        <v>Varans egenskaper</v>
      </c>
      <c r="I170" s="166" t="str">
        <f>IF($G170=0,$L$37,"")</f>
        <v>Varans hållbarhet</v>
      </c>
      <c r="J170" s="166" t="str">
        <f>IF($G170=0,$L$38,"")</f>
        <v>Varans cirkularitet</v>
      </c>
      <c r="K170" s="166" t="str">
        <f>IF($G170=0,$L$39,"")</f>
        <v>Varans funktionalitet</v>
      </c>
      <c r="L170" s="166" t="str">
        <f>IF($G170=0,$L$40,"")</f>
        <v>Varans estetiska utformning</v>
      </c>
      <c r="M170" s="166" t="str">
        <f>IF($G170=0,$L$41,"")</f>
        <v>Varans anpassning till befintliga möbler och annan inredning</v>
      </c>
      <c r="N170" s="166" t="str">
        <f>IF($G170=0,$L$42,"")</f>
        <v>Varans anpassning till lokalens utformning och funktionalitet</v>
      </c>
      <c r="O170" s="166" t="str">
        <f>IF($G170=0,$L$43,"")</f>
        <v>Leveranstid</v>
      </c>
      <c r="P170" s="166" t="e">
        <f>IF($G170=0,#REF!,"")</f>
        <v>#REF!</v>
      </c>
      <c r="Q170" s="166">
        <f>IF($G170=0,$L$45,"")</f>
        <v>0</v>
      </c>
      <c r="R170" s="166" t="str">
        <f t="shared" si="32"/>
        <v>Pris</v>
      </c>
      <c r="S170" s="166">
        <f>IF($G170=0,$L$47,"")</f>
        <v>0</v>
      </c>
    </row>
    <row r="171" spans="3:19" x14ac:dyDescent="0.2">
      <c r="C171" s="4" t="e">
        <f>IF(LEFT('1 Specifikation'!#REF!,4)="Vara",'1 Specifikation'!#REF!&amp;" - "&amp;'1 Specifikation'!#REF!&amp;" - "&amp;'1 Specifikation'!#REF!,IF('1 Specifikation'!#REF!="Tjänst",'1 Specifikation'!#REF!&amp;" - "&amp;'1 Specifikation'!#REF!&amp;" - "&amp;'1 Specifikation'!#REF!,""))</f>
        <v>#REF!</v>
      </c>
      <c r="D171" s="4" t="str">
        <f t="array" ref="D171">IFERROR(INDEX($C$135:$C$207,SMALL(IF($C$135:$C$207&lt;&gt;"",ROW($C$135:$C$207)-ROW(C$135)+1),ROWS(D$135:D171))),"")</f>
        <v/>
      </c>
      <c r="F171" s="166" t="e">
        <f>'1 Specifikation'!#REF!</f>
        <v>#REF!</v>
      </c>
      <c r="G171" s="166">
        <f t="shared" si="19"/>
        <v>0</v>
      </c>
      <c r="H171" s="166" t="str">
        <f t="shared" si="20"/>
        <v>Varans egenskaper</v>
      </c>
      <c r="I171" s="166" t="str">
        <f t="shared" si="21"/>
        <v>Varans hållbarhet</v>
      </c>
      <c r="J171" s="166" t="str">
        <f t="shared" si="22"/>
        <v>Varans cirkularitet</v>
      </c>
      <c r="K171" s="166" t="str">
        <f t="shared" si="23"/>
        <v>Varans funktionalitet</v>
      </c>
      <c r="L171" s="166" t="str">
        <f t="shared" si="24"/>
        <v>Varans estetiska utformning</v>
      </c>
      <c r="M171" s="166" t="str">
        <f t="shared" si="25"/>
        <v>Varans anpassning till befintliga möbler och annan inredning</v>
      </c>
      <c r="N171" s="166" t="str">
        <f t="shared" si="26"/>
        <v>Varans anpassning till lokalens utformning och funktionalitet</v>
      </c>
      <c r="O171" s="166" t="str">
        <f t="shared" si="27"/>
        <v>Leveranstid</v>
      </c>
      <c r="P171" s="166" t="e">
        <f>IF($G171=0,#REF!,"")</f>
        <v>#REF!</v>
      </c>
      <c r="Q171" s="166">
        <f t="shared" si="28"/>
        <v>0</v>
      </c>
      <c r="R171" s="166" t="str">
        <f t="shared" si="32"/>
        <v>Pris</v>
      </c>
      <c r="S171" s="166">
        <f t="shared" si="29"/>
        <v>0</v>
      </c>
    </row>
    <row r="172" spans="3:19" x14ac:dyDescent="0.2">
      <c r="C172" s="4" t="e">
        <f>IF(LEFT('1 Specifikation'!#REF!,4)="Vara",'1 Specifikation'!#REF!&amp;" - "&amp;'1 Specifikation'!#REF!&amp;" - "&amp;'1 Specifikation'!#REF!,IF('1 Specifikation'!#REF!="Tjänst",'1 Specifikation'!#REF!&amp;" - "&amp;'1 Specifikation'!#REF!&amp;" - "&amp;'1 Specifikation'!#REF!,""))</f>
        <v>#REF!</v>
      </c>
      <c r="D172" s="4" t="str">
        <f t="array" ref="D172">IFERROR(INDEX($C$135:$C$207,SMALL(IF($C$135:$C$207&lt;&gt;"",ROW($C$135:$C$207)-ROW(C$135)+1),ROWS(D$135:D172))),"")</f>
        <v/>
      </c>
      <c r="F172" s="166" t="e">
        <f>'1 Specifikation'!#REF!</f>
        <v>#REF!</v>
      </c>
      <c r="G172" s="166">
        <f t="shared" si="19"/>
        <v>0</v>
      </c>
      <c r="H172" s="166" t="str">
        <f t="shared" si="20"/>
        <v>Varans egenskaper</v>
      </c>
      <c r="I172" s="166" t="str">
        <f t="shared" si="21"/>
        <v>Varans hållbarhet</v>
      </c>
      <c r="J172" s="166" t="str">
        <f t="shared" si="22"/>
        <v>Varans cirkularitet</v>
      </c>
      <c r="K172" s="166" t="str">
        <f t="shared" si="23"/>
        <v>Varans funktionalitet</v>
      </c>
      <c r="L172" s="166" t="str">
        <f t="shared" si="24"/>
        <v>Varans estetiska utformning</v>
      </c>
      <c r="M172" s="166" t="str">
        <f t="shared" si="25"/>
        <v>Varans anpassning till befintliga möbler och annan inredning</v>
      </c>
      <c r="N172" s="166" t="str">
        <f t="shared" si="26"/>
        <v>Varans anpassning till lokalens utformning och funktionalitet</v>
      </c>
      <c r="O172" s="166" t="str">
        <f t="shared" si="27"/>
        <v>Leveranstid</v>
      </c>
      <c r="P172" s="166" t="e">
        <f>IF($G172=0,#REF!,"")</f>
        <v>#REF!</v>
      </c>
      <c r="Q172" s="166">
        <f t="shared" si="28"/>
        <v>0</v>
      </c>
      <c r="R172" s="166" t="str">
        <f t="shared" si="32"/>
        <v>Pris</v>
      </c>
      <c r="S172" s="166">
        <f t="shared" si="29"/>
        <v>0</v>
      </c>
    </row>
    <row r="173" spans="3:19" x14ac:dyDescent="0.2">
      <c r="C173" s="4" t="e">
        <f>IF(LEFT('1 Specifikation'!#REF!,4)="Vara",'1 Specifikation'!#REF!&amp;" - "&amp;'1 Specifikation'!#REF!&amp;" - "&amp;'1 Specifikation'!#REF!,IF('1 Specifikation'!#REF!="Tjänst",'1 Specifikation'!#REF!&amp;" - "&amp;'1 Specifikation'!#REF!&amp;" - "&amp;'1 Specifikation'!#REF!,""))</f>
        <v>#REF!</v>
      </c>
      <c r="D173" s="4" t="str">
        <f t="array" ref="D173">IFERROR(INDEX($C$135:$C$207,SMALL(IF($C$135:$C$207&lt;&gt;"",ROW($C$135:$C$207)-ROW(C$135)+1),ROWS(D$135:D173))),"")</f>
        <v/>
      </c>
      <c r="F173" s="166" t="e">
        <f>'1 Specifikation'!#REF!</f>
        <v>#REF!</v>
      </c>
      <c r="G173" s="166">
        <f t="shared" ref="G173:G192" si="33">IFERROR(FIND("Tjänst",F173),0)</f>
        <v>0</v>
      </c>
      <c r="H173" s="166" t="str">
        <f t="shared" si="20"/>
        <v>Varans egenskaper</v>
      </c>
      <c r="I173" s="166" t="str">
        <f t="shared" si="21"/>
        <v>Varans hållbarhet</v>
      </c>
      <c r="J173" s="166" t="str">
        <f t="shared" si="22"/>
        <v>Varans cirkularitet</v>
      </c>
      <c r="K173" s="166" t="str">
        <f t="shared" si="23"/>
        <v>Varans funktionalitet</v>
      </c>
      <c r="L173" s="166" t="str">
        <f t="shared" si="24"/>
        <v>Varans estetiska utformning</v>
      </c>
      <c r="M173" s="166" t="str">
        <f t="shared" si="25"/>
        <v>Varans anpassning till befintliga möbler och annan inredning</v>
      </c>
      <c r="N173" s="166" t="str">
        <f t="shared" si="26"/>
        <v>Varans anpassning till lokalens utformning och funktionalitet</v>
      </c>
      <c r="O173" s="166" t="str">
        <f t="shared" si="27"/>
        <v>Leveranstid</v>
      </c>
      <c r="P173" s="166" t="e">
        <f>IF($G173=0,#REF!,"")</f>
        <v>#REF!</v>
      </c>
      <c r="Q173" s="166">
        <f t="shared" si="28"/>
        <v>0</v>
      </c>
      <c r="R173" s="166" t="str">
        <f t="shared" si="32"/>
        <v>Pris</v>
      </c>
      <c r="S173" s="166">
        <f t="shared" si="29"/>
        <v>0</v>
      </c>
    </row>
    <row r="174" spans="3:19" x14ac:dyDescent="0.2">
      <c r="C174" s="4" t="e">
        <f>IF(LEFT('1 Specifikation'!#REF!,4)="Vara",'1 Specifikation'!#REF!&amp;" - "&amp;'1 Specifikation'!#REF!&amp;" - "&amp;'1 Specifikation'!#REF!,IF('1 Specifikation'!#REF!="Tjänst",'1 Specifikation'!#REF!&amp;" - "&amp;'1 Specifikation'!#REF!&amp;" - "&amp;'1 Specifikation'!#REF!,""))</f>
        <v>#REF!</v>
      </c>
      <c r="D174" s="4" t="str">
        <f t="array" ref="D174">IFERROR(INDEX($C$135:$C$207,SMALL(IF($C$135:$C$207&lt;&gt;"",ROW($C$135:$C$207)-ROW(C$135)+1),ROWS(D$135:D174))),"")</f>
        <v/>
      </c>
      <c r="F174" s="166" t="e">
        <f>'1 Specifikation'!#REF!</f>
        <v>#REF!</v>
      </c>
      <c r="G174" s="166">
        <f t="shared" si="33"/>
        <v>0</v>
      </c>
      <c r="H174" s="166" t="str">
        <f t="shared" si="20"/>
        <v>Varans egenskaper</v>
      </c>
      <c r="I174" s="166" t="str">
        <f t="shared" si="21"/>
        <v>Varans hållbarhet</v>
      </c>
      <c r="J174" s="166" t="str">
        <f t="shared" si="22"/>
        <v>Varans cirkularitet</v>
      </c>
      <c r="K174" s="166" t="str">
        <f t="shared" si="23"/>
        <v>Varans funktionalitet</v>
      </c>
      <c r="L174" s="166" t="str">
        <f t="shared" si="24"/>
        <v>Varans estetiska utformning</v>
      </c>
      <c r="M174" s="166" t="str">
        <f t="shared" si="25"/>
        <v>Varans anpassning till befintliga möbler och annan inredning</v>
      </c>
      <c r="N174" s="166" t="str">
        <f t="shared" si="26"/>
        <v>Varans anpassning till lokalens utformning och funktionalitet</v>
      </c>
      <c r="O174" s="166" t="str">
        <f t="shared" si="27"/>
        <v>Leveranstid</v>
      </c>
      <c r="P174" s="166" t="e">
        <f>IF($G174=0,#REF!,"")</f>
        <v>#REF!</v>
      </c>
      <c r="Q174" s="166">
        <f t="shared" si="28"/>
        <v>0</v>
      </c>
      <c r="R174" s="166" t="str">
        <f t="shared" si="32"/>
        <v>Pris</v>
      </c>
      <c r="S174" s="166">
        <f t="shared" si="29"/>
        <v>0</v>
      </c>
    </row>
    <row r="175" spans="3:19" x14ac:dyDescent="0.2">
      <c r="C175" s="4" t="e">
        <f>IF(LEFT('1 Specifikation'!#REF!,4)="Vara",'1 Specifikation'!#REF!&amp;" - "&amp;'1 Specifikation'!#REF!&amp;" - "&amp;'1 Specifikation'!#REF!,IF('1 Specifikation'!#REF!="Tjänst",'1 Specifikation'!#REF!&amp;" - "&amp;'1 Specifikation'!#REF!&amp;" - "&amp;'1 Specifikation'!#REF!,""))</f>
        <v>#REF!</v>
      </c>
      <c r="D175" s="4" t="str">
        <f t="array" ref="D175">IFERROR(INDEX($C$135:$C$207,SMALL(IF($C$135:$C$207&lt;&gt;"",ROW($C$135:$C$207)-ROW(C$135)+1),ROWS(D$135:D175))),"")</f>
        <v/>
      </c>
      <c r="F175" s="166" t="e">
        <f>'1 Specifikation'!#REF!</f>
        <v>#REF!</v>
      </c>
      <c r="G175" s="166">
        <f t="shared" si="33"/>
        <v>0</v>
      </c>
      <c r="H175" s="166" t="str">
        <f t="shared" si="20"/>
        <v>Varans egenskaper</v>
      </c>
      <c r="I175" s="166" t="str">
        <f t="shared" si="21"/>
        <v>Varans hållbarhet</v>
      </c>
      <c r="J175" s="166" t="str">
        <f t="shared" si="22"/>
        <v>Varans cirkularitet</v>
      </c>
      <c r="K175" s="166" t="str">
        <f t="shared" si="23"/>
        <v>Varans funktionalitet</v>
      </c>
      <c r="L175" s="166" t="str">
        <f t="shared" si="24"/>
        <v>Varans estetiska utformning</v>
      </c>
      <c r="M175" s="166" t="str">
        <f t="shared" si="25"/>
        <v>Varans anpassning till befintliga möbler och annan inredning</v>
      </c>
      <c r="N175" s="166" t="str">
        <f t="shared" si="26"/>
        <v>Varans anpassning till lokalens utformning och funktionalitet</v>
      </c>
      <c r="O175" s="166" t="str">
        <f t="shared" si="27"/>
        <v>Leveranstid</v>
      </c>
      <c r="P175" s="166" t="e">
        <f>IF($G175=0,#REF!,"")</f>
        <v>#REF!</v>
      </c>
      <c r="Q175" s="166">
        <f t="shared" si="28"/>
        <v>0</v>
      </c>
      <c r="R175" s="166" t="str">
        <f t="shared" si="32"/>
        <v>Pris</v>
      </c>
      <c r="S175" s="166">
        <f t="shared" si="29"/>
        <v>0</v>
      </c>
    </row>
    <row r="176" spans="3:19" x14ac:dyDescent="0.2">
      <c r="C176" s="4" t="e">
        <f>IF(LEFT('1 Specifikation'!#REF!,4)="Vara",'1 Specifikation'!#REF!&amp;" - "&amp;'1 Specifikation'!#REF!&amp;" - "&amp;'1 Specifikation'!#REF!,IF('1 Specifikation'!#REF!="Tjänst",'1 Specifikation'!#REF!&amp;" - "&amp;'1 Specifikation'!#REF!&amp;" - "&amp;'1 Specifikation'!#REF!,""))</f>
        <v>#REF!</v>
      </c>
      <c r="D176" s="4" t="str">
        <f t="array" ref="D176">IFERROR(INDEX($C$135:$C$207,SMALL(IF($C$135:$C$207&lt;&gt;"",ROW($C$135:$C$207)-ROW(C$135)+1),ROWS(D$135:D176))),"")</f>
        <v/>
      </c>
      <c r="F176" s="166" t="e">
        <f>'1 Specifikation'!#REF!</f>
        <v>#REF!</v>
      </c>
      <c r="G176" s="166">
        <f t="shared" si="33"/>
        <v>0</v>
      </c>
      <c r="H176" s="166" t="str">
        <f t="shared" si="20"/>
        <v>Varans egenskaper</v>
      </c>
      <c r="I176" s="166" t="str">
        <f t="shared" si="21"/>
        <v>Varans hållbarhet</v>
      </c>
      <c r="J176" s="166" t="str">
        <f t="shared" si="22"/>
        <v>Varans cirkularitet</v>
      </c>
      <c r="K176" s="166" t="str">
        <f t="shared" si="23"/>
        <v>Varans funktionalitet</v>
      </c>
      <c r="L176" s="166" t="str">
        <f t="shared" si="24"/>
        <v>Varans estetiska utformning</v>
      </c>
      <c r="M176" s="166" t="str">
        <f t="shared" si="25"/>
        <v>Varans anpassning till befintliga möbler och annan inredning</v>
      </c>
      <c r="N176" s="166" t="str">
        <f t="shared" si="26"/>
        <v>Varans anpassning till lokalens utformning och funktionalitet</v>
      </c>
      <c r="O176" s="166" t="str">
        <f t="shared" si="27"/>
        <v>Leveranstid</v>
      </c>
      <c r="P176" s="166" t="e">
        <f>IF($G176=0,#REF!,"")</f>
        <v>#REF!</v>
      </c>
      <c r="Q176" s="166">
        <f t="shared" si="28"/>
        <v>0</v>
      </c>
      <c r="R176" s="166" t="str">
        <f t="shared" si="32"/>
        <v>Pris</v>
      </c>
      <c r="S176" s="166">
        <f t="shared" si="29"/>
        <v>0</v>
      </c>
    </row>
    <row r="177" spans="3:19" x14ac:dyDescent="0.2">
      <c r="C177" s="4" t="e">
        <f>IF(LEFT('1 Specifikation'!#REF!,4)="Vara",'1 Specifikation'!#REF!&amp;" - "&amp;'1 Specifikation'!#REF!&amp;" - "&amp;'1 Specifikation'!#REF!,IF('1 Specifikation'!#REF!="Tjänst",'1 Specifikation'!#REF!&amp;" - "&amp;'1 Specifikation'!#REF!&amp;" - "&amp;'1 Specifikation'!#REF!,""))</f>
        <v>#REF!</v>
      </c>
      <c r="D177" s="4" t="str">
        <f t="array" ref="D177">IFERROR(INDEX($C$135:$C$207,SMALL(IF($C$135:$C$207&lt;&gt;"",ROW($C$135:$C$207)-ROW(C$135)+1),ROWS(D$135:D177))),"")</f>
        <v/>
      </c>
      <c r="F177" s="166" t="e">
        <f>'1 Specifikation'!#REF!</f>
        <v>#REF!</v>
      </c>
      <c r="G177" s="166">
        <f t="shared" si="33"/>
        <v>0</v>
      </c>
      <c r="H177" s="166" t="str">
        <f t="shared" si="20"/>
        <v>Varans egenskaper</v>
      </c>
      <c r="I177" s="166" t="str">
        <f t="shared" si="21"/>
        <v>Varans hållbarhet</v>
      </c>
      <c r="J177" s="166" t="str">
        <f t="shared" si="22"/>
        <v>Varans cirkularitet</v>
      </c>
      <c r="K177" s="166" t="str">
        <f t="shared" si="23"/>
        <v>Varans funktionalitet</v>
      </c>
      <c r="L177" s="166" t="str">
        <f t="shared" si="24"/>
        <v>Varans estetiska utformning</v>
      </c>
      <c r="M177" s="166" t="str">
        <f t="shared" si="25"/>
        <v>Varans anpassning till befintliga möbler och annan inredning</v>
      </c>
      <c r="N177" s="166" t="str">
        <f t="shared" si="26"/>
        <v>Varans anpassning till lokalens utformning och funktionalitet</v>
      </c>
      <c r="O177" s="166" t="str">
        <f t="shared" si="27"/>
        <v>Leveranstid</v>
      </c>
      <c r="P177" s="166" t="e">
        <f>IF($G177=0,#REF!,"")</f>
        <v>#REF!</v>
      </c>
      <c r="Q177" s="166">
        <f t="shared" si="28"/>
        <v>0</v>
      </c>
      <c r="R177" s="166" t="str">
        <f t="shared" si="32"/>
        <v>Pris</v>
      </c>
      <c r="S177" s="166">
        <f t="shared" si="29"/>
        <v>0</v>
      </c>
    </row>
    <row r="178" spans="3:19" x14ac:dyDescent="0.2">
      <c r="C178" s="4" t="e">
        <f>IF(LEFT('1 Specifikation'!#REF!,4)="Vara",'1 Specifikation'!#REF!&amp;" - "&amp;'1 Specifikation'!#REF!&amp;" - "&amp;'1 Specifikation'!#REF!,IF('1 Specifikation'!#REF!="Tjänst",'1 Specifikation'!#REF!&amp;" - "&amp;'1 Specifikation'!#REF!&amp;" - "&amp;'1 Specifikation'!#REF!,""))</f>
        <v>#REF!</v>
      </c>
      <c r="D178" s="4" t="str">
        <f t="array" ref="D178">IFERROR(INDEX($C$135:$C$207,SMALL(IF($C$135:$C$207&lt;&gt;"",ROW($C$135:$C$207)-ROW(C$135)+1),ROWS(D$135:D178))),"")</f>
        <v/>
      </c>
      <c r="F178" s="166" t="e">
        <f>'1 Specifikation'!#REF!</f>
        <v>#REF!</v>
      </c>
      <c r="G178" s="166">
        <f t="shared" si="33"/>
        <v>0</v>
      </c>
      <c r="H178" s="166" t="str">
        <f t="shared" si="20"/>
        <v>Varans egenskaper</v>
      </c>
      <c r="I178" s="166" t="str">
        <f t="shared" si="21"/>
        <v>Varans hållbarhet</v>
      </c>
      <c r="J178" s="166" t="str">
        <f t="shared" si="22"/>
        <v>Varans cirkularitet</v>
      </c>
      <c r="K178" s="166" t="str">
        <f t="shared" si="23"/>
        <v>Varans funktionalitet</v>
      </c>
      <c r="L178" s="166" t="str">
        <f t="shared" si="24"/>
        <v>Varans estetiska utformning</v>
      </c>
      <c r="M178" s="166" t="str">
        <f t="shared" si="25"/>
        <v>Varans anpassning till befintliga möbler och annan inredning</v>
      </c>
      <c r="N178" s="166" t="str">
        <f t="shared" si="26"/>
        <v>Varans anpassning till lokalens utformning och funktionalitet</v>
      </c>
      <c r="O178" s="166" t="str">
        <f t="shared" si="27"/>
        <v>Leveranstid</v>
      </c>
      <c r="P178" s="166" t="e">
        <f>IF($G178=0,#REF!,"")</f>
        <v>#REF!</v>
      </c>
      <c r="Q178" s="166">
        <f t="shared" si="28"/>
        <v>0</v>
      </c>
      <c r="R178" s="166" t="str">
        <f t="shared" si="32"/>
        <v>Pris</v>
      </c>
      <c r="S178" s="166">
        <f t="shared" si="29"/>
        <v>0</v>
      </c>
    </row>
    <row r="179" spans="3:19" x14ac:dyDescent="0.2">
      <c r="C179" s="4" t="e">
        <f>IF(LEFT('1 Specifikation'!#REF!,4)="Vara",'1 Specifikation'!#REF!&amp;" - "&amp;'1 Specifikation'!#REF!&amp;" - "&amp;'1 Specifikation'!#REF!,IF('1 Specifikation'!#REF!="Tjänst",'1 Specifikation'!#REF!&amp;" - "&amp;'1 Specifikation'!#REF!&amp;" - "&amp;'1 Specifikation'!#REF!,""))</f>
        <v>#REF!</v>
      </c>
      <c r="D179" s="4" t="str">
        <f t="array" ref="D179">IFERROR(INDEX($C$135:$C$207,SMALL(IF($C$135:$C$207&lt;&gt;"",ROW($C$135:$C$207)-ROW(C$135)+1),ROWS(D$135:D179))),"")</f>
        <v/>
      </c>
      <c r="F179" s="166" t="e">
        <f>'1 Specifikation'!#REF!</f>
        <v>#REF!</v>
      </c>
      <c r="G179" s="166">
        <f t="shared" si="33"/>
        <v>0</v>
      </c>
      <c r="H179" s="166" t="str">
        <f t="shared" si="20"/>
        <v>Varans egenskaper</v>
      </c>
      <c r="I179" s="166" t="str">
        <f t="shared" si="21"/>
        <v>Varans hållbarhet</v>
      </c>
      <c r="J179" s="166" t="str">
        <f t="shared" si="22"/>
        <v>Varans cirkularitet</v>
      </c>
      <c r="K179" s="166" t="str">
        <f t="shared" si="23"/>
        <v>Varans funktionalitet</v>
      </c>
      <c r="L179" s="166" t="str">
        <f t="shared" si="24"/>
        <v>Varans estetiska utformning</v>
      </c>
      <c r="M179" s="166" t="str">
        <f t="shared" si="25"/>
        <v>Varans anpassning till befintliga möbler och annan inredning</v>
      </c>
      <c r="N179" s="166" t="str">
        <f t="shared" si="26"/>
        <v>Varans anpassning till lokalens utformning och funktionalitet</v>
      </c>
      <c r="O179" s="166" t="str">
        <f t="shared" si="27"/>
        <v>Leveranstid</v>
      </c>
      <c r="P179" s="166" t="e">
        <f>IF($G179=0,#REF!,"")</f>
        <v>#REF!</v>
      </c>
      <c r="Q179" s="166">
        <f t="shared" si="28"/>
        <v>0</v>
      </c>
      <c r="R179" s="166" t="str">
        <f t="shared" si="32"/>
        <v>Pris</v>
      </c>
      <c r="S179" s="166">
        <f t="shared" si="29"/>
        <v>0</v>
      </c>
    </row>
    <row r="180" spans="3:19" x14ac:dyDescent="0.2">
      <c r="C180" s="4" t="e">
        <f>IF(LEFT('1 Specifikation'!#REF!,4)="Vara",'1 Specifikation'!#REF!&amp;" - "&amp;'1 Specifikation'!#REF!&amp;" - "&amp;'1 Specifikation'!#REF!,IF('1 Specifikation'!#REF!="Tjänst",'1 Specifikation'!#REF!&amp;" - "&amp;'1 Specifikation'!#REF!&amp;" - "&amp;'1 Specifikation'!#REF!,""))</f>
        <v>#REF!</v>
      </c>
      <c r="D180" s="4" t="str">
        <f t="array" ref="D180">IFERROR(INDEX($C$135:$C$207,SMALL(IF($C$135:$C$207&lt;&gt;"",ROW($C$135:$C$207)-ROW(C$135)+1),ROWS(D$135:D180))),"")</f>
        <v/>
      </c>
      <c r="F180" s="166" t="e">
        <f>'1 Specifikation'!#REF!</f>
        <v>#REF!</v>
      </c>
      <c r="G180" s="166">
        <f t="shared" si="33"/>
        <v>0</v>
      </c>
      <c r="H180" s="166" t="str">
        <f t="shared" si="20"/>
        <v>Varans egenskaper</v>
      </c>
      <c r="I180" s="166" t="str">
        <f t="shared" si="21"/>
        <v>Varans hållbarhet</v>
      </c>
      <c r="J180" s="166" t="str">
        <f t="shared" si="22"/>
        <v>Varans cirkularitet</v>
      </c>
      <c r="K180" s="166" t="str">
        <f t="shared" si="23"/>
        <v>Varans funktionalitet</v>
      </c>
      <c r="L180" s="166" t="str">
        <f t="shared" si="24"/>
        <v>Varans estetiska utformning</v>
      </c>
      <c r="M180" s="166" t="str">
        <f t="shared" si="25"/>
        <v>Varans anpassning till befintliga möbler och annan inredning</v>
      </c>
      <c r="N180" s="166" t="str">
        <f t="shared" si="26"/>
        <v>Varans anpassning till lokalens utformning och funktionalitet</v>
      </c>
      <c r="O180" s="166" t="str">
        <f t="shared" si="27"/>
        <v>Leveranstid</v>
      </c>
      <c r="P180" s="166" t="e">
        <f>IF($G180=0,#REF!,"")</f>
        <v>#REF!</v>
      </c>
      <c r="Q180" s="166">
        <f t="shared" si="28"/>
        <v>0</v>
      </c>
      <c r="R180" s="166" t="str">
        <f t="shared" si="32"/>
        <v>Pris</v>
      </c>
      <c r="S180" s="166">
        <f t="shared" si="29"/>
        <v>0</v>
      </c>
    </row>
    <row r="181" spans="3:19" x14ac:dyDescent="0.2">
      <c r="C181" s="4" t="e">
        <f>IF(LEFT('1 Specifikation'!#REF!,4)="Vara",'1 Specifikation'!#REF!&amp;" - "&amp;'1 Specifikation'!#REF!&amp;" - "&amp;'1 Specifikation'!#REF!,IF('1 Specifikation'!#REF!="Tjänst",'1 Specifikation'!#REF!&amp;" - "&amp;'1 Specifikation'!#REF!&amp;" - "&amp;'1 Specifikation'!#REF!,""))</f>
        <v>#REF!</v>
      </c>
      <c r="D181" s="4" t="str">
        <f t="array" ref="D181">IFERROR(INDEX($C$135:$C$207,SMALL(IF($C$135:$C$207&lt;&gt;"",ROW($C$135:$C$207)-ROW(C$135)+1),ROWS(D$135:D181))),"")</f>
        <v/>
      </c>
      <c r="F181" s="166" t="e">
        <f>'1 Specifikation'!#REF!</f>
        <v>#REF!</v>
      </c>
      <c r="G181" s="166">
        <f t="shared" si="33"/>
        <v>0</v>
      </c>
      <c r="H181" s="166" t="str">
        <f t="shared" si="20"/>
        <v>Varans egenskaper</v>
      </c>
      <c r="I181" s="166" t="str">
        <f t="shared" si="21"/>
        <v>Varans hållbarhet</v>
      </c>
      <c r="J181" s="166" t="str">
        <f t="shared" si="22"/>
        <v>Varans cirkularitet</v>
      </c>
      <c r="K181" s="166" t="str">
        <f t="shared" si="23"/>
        <v>Varans funktionalitet</v>
      </c>
      <c r="L181" s="166" t="str">
        <f t="shared" si="24"/>
        <v>Varans estetiska utformning</v>
      </c>
      <c r="M181" s="166" t="str">
        <f t="shared" si="25"/>
        <v>Varans anpassning till befintliga möbler och annan inredning</v>
      </c>
      <c r="N181" s="166" t="str">
        <f t="shared" si="26"/>
        <v>Varans anpassning till lokalens utformning och funktionalitet</v>
      </c>
      <c r="O181" s="166" t="str">
        <f t="shared" si="27"/>
        <v>Leveranstid</v>
      </c>
      <c r="P181" s="166" t="e">
        <f>IF($G181=0,#REF!,"")</f>
        <v>#REF!</v>
      </c>
      <c r="Q181" s="166">
        <f t="shared" si="28"/>
        <v>0</v>
      </c>
      <c r="R181" s="166" t="str">
        <f t="shared" si="32"/>
        <v>Pris</v>
      </c>
      <c r="S181" s="166">
        <f t="shared" si="29"/>
        <v>0</v>
      </c>
    </row>
    <row r="182" spans="3:19" x14ac:dyDescent="0.2">
      <c r="C182" s="4" t="e">
        <f>IF(LEFT('1 Specifikation'!#REF!,4)="Vara",'1 Specifikation'!#REF!&amp;" - "&amp;'1 Specifikation'!#REF!&amp;" - "&amp;'1 Specifikation'!#REF!,IF('1 Specifikation'!#REF!="Tjänst",'1 Specifikation'!#REF!&amp;" - "&amp;'1 Specifikation'!#REF!&amp;" - "&amp;'1 Specifikation'!#REF!,""))</f>
        <v>#REF!</v>
      </c>
      <c r="D182" s="4" t="str">
        <f t="array" ref="D182">IFERROR(INDEX($C$135:$C$207,SMALL(IF($C$135:$C$207&lt;&gt;"",ROW($C$135:$C$207)-ROW(C$135)+1),ROWS(D$135:D182))),"")</f>
        <v/>
      </c>
      <c r="F182" s="166" t="e">
        <f>'1 Specifikation'!#REF!</f>
        <v>#REF!</v>
      </c>
      <c r="G182" s="166">
        <f t="shared" si="33"/>
        <v>0</v>
      </c>
      <c r="H182" s="166" t="str">
        <f t="shared" si="20"/>
        <v>Varans egenskaper</v>
      </c>
      <c r="I182" s="166" t="str">
        <f t="shared" si="21"/>
        <v>Varans hållbarhet</v>
      </c>
      <c r="J182" s="166" t="str">
        <f t="shared" si="22"/>
        <v>Varans cirkularitet</v>
      </c>
      <c r="K182" s="166" t="str">
        <f t="shared" si="23"/>
        <v>Varans funktionalitet</v>
      </c>
      <c r="L182" s="166" t="str">
        <f t="shared" si="24"/>
        <v>Varans estetiska utformning</v>
      </c>
      <c r="M182" s="166" t="str">
        <f t="shared" si="25"/>
        <v>Varans anpassning till befintliga möbler och annan inredning</v>
      </c>
      <c r="N182" s="166" t="str">
        <f t="shared" si="26"/>
        <v>Varans anpassning till lokalens utformning och funktionalitet</v>
      </c>
      <c r="O182" s="166" t="str">
        <f t="shared" si="27"/>
        <v>Leveranstid</v>
      </c>
      <c r="P182" s="166" t="e">
        <f>IF($G182=0,#REF!,"")</f>
        <v>#REF!</v>
      </c>
      <c r="Q182" s="166">
        <f t="shared" si="28"/>
        <v>0</v>
      </c>
      <c r="R182" s="166" t="str">
        <f t="shared" si="32"/>
        <v>Pris</v>
      </c>
      <c r="S182" s="166">
        <f t="shared" si="29"/>
        <v>0</v>
      </c>
    </row>
    <row r="183" spans="3:19" x14ac:dyDescent="0.2">
      <c r="C183" s="4" t="e">
        <f>IF(LEFT('1 Specifikation'!#REF!,4)="Vara",'1 Specifikation'!#REF!&amp;" - "&amp;'1 Specifikation'!#REF!&amp;" - "&amp;'1 Specifikation'!#REF!,IF('1 Specifikation'!#REF!="Tjänst",'1 Specifikation'!#REF!&amp;" - "&amp;'1 Specifikation'!#REF!&amp;" - "&amp;'1 Specifikation'!#REF!,""))</f>
        <v>#REF!</v>
      </c>
      <c r="D183" s="4" t="str">
        <f t="array" ref="D183">IFERROR(INDEX($C$135:$C$207,SMALL(IF($C$135:$C$207&lt;&gt;"",ROW($C$135:$C$207)-ROW(C$135)+1),ROWS(D$135:D183))),"")</f>
        <v/>
      </c>
      <c r="F183" s="166" t="e">
        <f>'1 Specifikation'!#REF!</f>
        <v>#REF!</v>
      </c>
      <c r="G183" s="166">
        <f t="shared" si="33"/>
        <v>0</v>
      </c>
      <c r="H183" s="166" t="str">
        <f t="shared" si="20"/>
        <v>Varans egenskaper</v>
      </c>
      <c r="I183" s="166" t="str">
        <f t="shared" si="21"/>
        <v>Varans hållbarhet</v>
      </c>
      <c r="J183" s="166" t="str">
        <f t="shared" si="22"/>
        <v>Varans cirkularitet</v>
      </c>
      <c r="K183" s="166" t="str">
        <f t="shared" si="23"/>
        <v>Varans funktionalitet</v>
      </c>
      <c r="L183" s="166" t="str">
        <f t="shared" si="24"/>
        <v>Varans estetiska utformning</v>
      </c>
      <c r="M183" s="166" t="str">
        <f t="shared" si="25"/>
        <v>Varans anpassning till befintliga möbler och annan inredning</v>
      </c>
      <c r="N183" s="166" t="str">
        <f t="shared" si="26"/>
        <v>Varans anpassning till lokalens utformning och funktionalitet</v>
      </c>
      <c r="O183" s="166" t="str">
        <f t="shared" si="27"/>
        <v>Leveranstid</v>
      </c>
      <c r="P183" s="166" t="e">
        <f>IF($G183=0,#REF!,"")</f>
        <v>#REF!</v>
      </c>
      <c r="Q183" s="166">
        <f t="shared" si="28"/>
        <v>0</v>
      </c>
      <c r="R183" s="166" t="str">
        <f t="shared" si="32"/>
        <v>Pris</v>
      </c>
      <c r="S183" s="166">
        <f t="shared" si="29"/>
        <v>0</v>
      </c>
    </row>
    <row r="184" spans="3:19" x14ac:dyDescent="0.2">
      <c r="C184" s="4" t="e">
        <f>IF(LEFT('1 Specifikation'!#REF!,4)="Vara",'1 Specifikation'!#REF!&amp;" - "&amp;'1 Specifikation'!#REF!&amp;" - "&amp;'1 Specifikation'!#REF!,IF('1 Specifikation'!#REF!="Tjänst",'1 Specifikation'!#REF!&amp;" - "&amp;'1 Specifikation'!#REF!&amp;" - "&amp;'1 Specifikation'!#REF!,""))</f>
        <v>#REF!</v>
      </c>
      <c r="D184" s="4" t="str">
        <f t="array" ref="D184">IFERROR(INDEX($C$135:$C$207,SMALL(IF($C$135:$C$207&lt;&gt;"",ROW($C$135:$C$207)-ROW(C$135)+1),ROWS(D$135:D184))),"")</f>
        <v/>
      </c>
      <c r="F184" s="166" t="e">
        <f>'1 Specifikation'!#REF!</f>
        <v>#REF!</v>
      </c>
      <c r="G184" s="166">
        <f t="shared" si="33"/>
        <v>0</v>
      </c>
      <c r="H184" s="166" t="str">
        <f t="shared" si="20"/>
        <v>Varans egenskaper</v>
      </c>
      <c r="I184" s="166" t="str">
        <f t="shared" si="21"/>
        <v>Varans hållbarhet</v>
      </c>
      <c r="J184" s="166" t="str">
        <f t="shared" si="22"/>
        <v>Varans cirkularitet</v>
      </c>
      <c r="K184" s="166" t="str">
        <f t="shared" si="23"/>
        <v>Varans funktionalitet</v>
      </c>
      <c r="L184" s="166" t="str">
        <f t="shared" si="24"/>
        <v>Varans estetiska utformning</v>
      </c>
      <c r="M184" s="166" t="str">
        <f t="shared" si="25"/>
        <v>Varans anpassning till befintliga möbler och annan inredning</v>
      </c>
      <c r="N184" s="166" t="str">
        <f t="shared" si="26"/>
        <v>Varans anpassning till lokalens utformning och funktionalitet</v>
      </c>
      <c r="O184" s="166" t="str">
        <f t="shared" si="27"/>
        <v>Leveranstid</v>
      </c>
      <c r="P184" s="166" t="e">
        <f>IF($G184=0,#REF!,"")</f>
        <v>#REF!</v>
      </c>
      <c r="Q184" s="166">
        <f t="shared" si="28"/>
        <v>0</v>
      </c>
      <c r="R184" s="166" t="str">
        <f t="shared" si="32"/>
        <v>Pris</v>
      </c>
      <c r="S184" s="166">
        <f t="shared" si="29"/>
        <v>0</v>
      </c>
    </row>
    <row r="185" spans="3:19" x14ac:dyDescent="0.2">
      <c r="C185" s="4" t="e">
        <f>IF(LEFT('1 Specifikation'!#REF!,4)="Vara",'1 Specifikation'!#REF!&amp;" - "&amp;'1 Specifikation'!#REF!&amp;" - "&amp;'1 Specifikation'!#REF!,IF('1 Specifikation'!#REF!="Tjänst",'1 Specifikation'!#REF!&amp;" - "&amp;'1 Specifikation'!#REF!&amp;" - "&amp;'1 Specifikation'!#REF!,""))</f>
        <v>#REF!</v>
      </c>
      <c r="D185" s="4" t="str">
        <f t="array" ref="D185">IFERROR(INDEX($C$135:$C$207,SMALL(IF($C$135:$C$207&lt;&gt;"",ROW($C$135:$C$207)-ROW(C$135)+1),ROWS(D$135:D185))),"")</f>
        <v/>
      </c>
      <c r="F185" s="166" t="e">
        <f>'1 Specifikation'!#REF!</f>
        <v>#REF!</v>
      </c>
      <c r="G185" s="166">
        <f t="shared" si="33"/>
        <v>0</v>
      </c>
      <c r="H185" s="166" t="str">
        <f t="shared" si="20"/>
        <v>Varans egenskaper</v>
      </c>
      <c r="I185" s="166" t="str">
        <f t="shared" si="21"/>
        <v>Varans hållbarhet</v>
      </c>
      <c r="J185" s="166" t="str">
        <f t="shared" si="22"/>
        <v>Varans cirkularitet</v>
      </c>
      <c r="K185" s="166" t="str">
        <f t="shared" si="23"/>
        <v>Varans funktionalitet</v>
      </c>
      <c r="L185" s="166" t="str">
        <f t="shared" si="24"/>
        <v>Varans estetiska utformning</v>
      </c>
      <c r="M185" s="166" t="str">
        <f t="shared" si="25"/>
        <v>Varans anpassning till befintliga möbler och annan inredning</v>
      </c>
      <c r="N185" s="166" t="str">
        <f t="shared" si="26"/>
        <v>Varans anpassning till lokalens utformning och funktionalitet</v>
      </c>
      <c r="O185" s="166" t="str">
        <f t="shared" si="27"/>
        <v>Leveranstid</v>
      </c>
      <c r="P185" s="166" t="e">
        <f>IF($G185=0,#REF!,"")</f>
        <v>#REF!</v>
      </c>
      <c r="Q185" s="166">
        <f t="shared" si="28"/>
        <v>0</v>
      </c>
      <c r="R185" s="166" t="str">
        <f t="shared" si="32"/>
        <v>Pris</v>
      </c>
      <c r="S185" s="166">
        <f t="shared" si="29"/>
        <v>0</v>
      </c>
    </row>
    <row r="186" spans="3:19" x14ac:dyDescent="0.2">
      <c r="C186" s="4" t="e">
        <f>IF(LEFT('1 Specifikation'!#REF!,4)="Vara",'1 Specifikation'!#REF!&amp;" - "&amp;'1 Specifikation'!#REF!&amp;" - "&amp;'1 Specifikation'!#REF!,IF('1 Specifikation'!#REF!="Tjänst",'1 Specifikation'!#REF!&amp;" - "&amp;'1 Specifikation'!#REF!&amp;" - "&amp;'1 Specifikation'!#REF!,""))</f>
        <v>#REF!</v>
      </c>
      <c r="D186" s="4" t="str">
        <f t="array" ref="D186">IFERROR(INDEX($C$135:$C$207,SMALL(IF($C$135:$C$207&lt;&gt;"",ROW($C$135:$C$207)-ROW(C$135)+1),ROWS(D$135:D186))),"")</f>
        <v/>
      </c>
      <c r="F186" s="166" t="e">
        <f>'1 Specifikation'!#REF!</f>
        <v>#REF!</v>
      </c>
      <c r="G186" s="166">
        <f t="shared" si="33"/>
        <v>0</v>
      </c>
      <c r="H186" s="166" t="str">
        <f t="shared" si="20"/>
        <v>Varans egenskaper</v>
      </c>
      <c r="I186" s="166" t="str">
        <f t="shared" si="21"/>
        <v>Varans hållbarhet</v>
      </c>
      <c r="J186" s="166" t="str">
        <f t="shared" si="22"/>
        <v>Varans cirkularitet</v>
      </c>
      <c r="K186" s="166" t="str">
        <f t="shared" si="23"/>
        <v>Varans funktionalitet</v>
      </c>
      <c r="L186" s="166" t="str">
        <f t="shared" si="24"/>
        <v>Varans estetiska utformning</v>
      </c>
      <c r="M186" s="166" t="str">
        <f t="shared" si="25"/>
        <v>Varans anpassning till befintliga möbler och annan inredning</v>
      </c>
      <c r="N186" s="166" t="str">
        <f t="shared" si="26"/>
        <v>Varans anpassning till lokalens utformning och funktionalitet</v>
      </c>
      <c r="O186" s="166" t="str">
        <f t="shared" si="27"/>
        <v>Leveranstid</v>
      </c>
      <c r="P186" s="166" t="e">
        <f>IF($G186=0,#REF!,"")</f>
        <v>#REF!</v>
      </c>
      <c r="Q186" s="166">
        <f t="shared" si="28"/>
        <v>0</v>
      </c>
      <c r="R186" s="166" t="str">
        <f t="shared" si="32"/>
        <v>Pris</v>
      </c>
      <c r="S186" s="166">
        <f t="shared" si="29"/>
        <v>0</v>
      </c>
    </row>
    <row r="187" spans="3:19" x14ac:dyDescent="0.2">
      <c r="C187" s="4" t="e">
        <f>IF(LEFT('1 Specifikation'!#REF!,4)="Vara",'1 Specifikation'!#REF!&amp;" - "&amp;'1 Specifikation'!#REF!&amp;" - "&amp;'1 Specifikation'!#REF!,IF('1 Specifikation'!#REF!="Tjänst",'1 Specifikation'!#REF!&amp;" - "&amp;'1 Specifikation'!#REF!&amp;" - "&amp;'1 Specifikation'!#REF!,""))</f>
        <v>#REF!</v>
      </c>
      <c r="D187" s="4" t="str">
        <f t="array" ref="D187">IFERROR(INDEX($C$135:$C$207,SMALL(IF($C$135:$C$207&lt;&gt;"",ROW($C$135:$C$207)-ROW(C$135)+1),ROWS(D$135:D187))),"")</f>
        <v/>
      </c>
      <c r="F187" s="166" t="e">
        <f>'1 Specifikation'!#REF!</f>
        <v>#REF!</v>
      </c>
      <c r="G187" s="166">
        <f t="shared" si="33"/>
        <v>0</v>
      </c>
      <c r="H187" s="166" t="str">
        <f t="shared" si="20"/>
        <v>Varans egenskaper</v>
      </c>
      <c r="I187" s="166" t="str">
        <f t="shared" si="21"/>
        <v>Varans hållbarhet</v>
      </c>
      <c r="J187" s="166" t="str">
        <f t="shared" si="22"/>
        <v>Varans cirkularitet</v>
      </c>
      <c r="K187" s="166" t="str">
        <f t="shared" si="23"/>
        <v>Varans funktionalitet</v>
      </c>
      <c r="L187" s="166" t="str">
        <f t="shared" si="24"/>
        <v>Varans estetiska utformning</v>
      </c>
      <c r="M187" s="166" t="str">
        <f t="shared" si="25"/>
        <v>Varans anpassning till befintliga möbler och annan inredning</v>
      </c>
      <c r="N187" s="166" t="str">
        <f t="shared" si="26"/>
        <v>Varans anpassning till lokalens utformning och funktionalitet</v>
      </c>
      <c r="O187" s="166" t="str">
        <f t="shared" si="27"/>
        <v>Leveranstid</v>
      </c>
      <c r="P187" s="166" t="e">
        <f>IF($G187=0,#REF!,"")</f>
        <v>#REF!</v>
      </c>
      <c r="Q187" s="166">
        <f t="shared" si="28"/>
        <v>0</v>
      </c>
      <c r="R187" s="166" t="str">
        <f t="shared" si="32"/>
        <v>Pris</v>
      </c>
      <c r="S187" s="166">
        <f t="shared" si="29"/>
        <v>0</v>
      </c>
    </row>
    <row r="188" spans="3:19" x14ac:dyDescent="0.2">
      <c r="C188" s="4" t="e">
        <f>IF(LEFT('1 Specifikation'!#REF!,4)="Vara",'1 Specifikation'!#REF!&amp;" - "&amp;'1 Specifikation'!#REF!&amp;" - "&amp;'1 Specifikation'!#REF!,IF('1 Specifikation'!#REF!="Tjänst",'1 Specifikation'!#REF!&amp;" - "&amp;'1 Specifikation'!#REF!&amp;" - "&amp;'1 Specifikation'!#REF!,""))</f>
        <v>#REF!</v>
      </c>
      <c r="D188" s="4" t="str">
        <f t="array" ref="D188">IFERROR(INDEX($C$135:$C$207,SMALL(IF($C$135:$C$207&lt;&gt;"",ROW($C$135:$C$207)-ROW(C$135)+1),ROWS(D$135:D188))),"")</f>
        <v/>
      </c>
      <c r="F188" s="166" t="e">
        <f>'1 Specifikation'!#REF!</f>
        <v>#REF!</v>
      </c>
      <c r="G188" s="166">
        <f t="shared" si="33"/>
        <v>0</v>
      </c>
      <c r="H188" s="166" t="str">
        <f t="shared" si="20"/>
        <v>Varans egenskaper</v>
      </c>
      <c r="I188" s="166" t="str">
        <f t="shared" si="21"/>
        <v>Varans hållbarhet</v>
      </c>
      <c r="J188" s="166" t="str">
        <f t="shared" si="22"/>
        <v>Varans cirkularitet</v>
      </c>
      <c r="K188" s="166" t="str">
        <f t="shared" si="23"/>
        <v>Varans funktionalitet</v>
      </c>
      <c r="L188" s="166" t="str">
        <f t="shared" si="24"/>
        <v>Varans estetiska utformning</v>
      </c>
      <c r="M188" s="166" t="str">
        <f t="shared" si="25"/>
        <v>Varans anpassning till befintliga möbler och annan inredning</v>
      </c>
      <c r="N188" s="166" t="str">
        <f t="shared" si="26"/>
        <v>Varans anpassning till lokalens utformning och funktionalitet</v>
      </c>
      <c r="O188" s="166" t="str">
        <f t="shared" si="27"/>
        <v>Leveranstid</v>
      </c>
      <c r="P188" s="166" t="e">
        <f>IF($G188=0,#REF!,"")</f>
        <v>#REF!</v>
      </c>
      <c r="Q188" s="166">
        <f t="shared" si="28"/>
        <v>0</v>
      </c>
      <c r="R188" s="166" t="str">
        <f t="shared" si="32"/>
        <v>Pris</v>
      </c>
      <c r="S188" s="166">
        <f t="shared" si="29"/>
        <v>0</v>
      </c>
    </row>
    <row r="189" spans="3:19" x14ac:dyDescent="0.2">
      <c r="C189" s="4" t="e">
        <f>IF(LEFT('1 Specifikation'!#REF!,4)="Vara",'1 Specifikation'!#REF!&amp;" - "&amp;'1 Specifikation'!#REF!&amp;" - "&amp;'1 Specifikation'!#REF!,IF('1 Specifikation'!#REF!="Tjänst",'1 Specifikation'!#REF!&amp;" - "&amp;'1 Specifikation'!#REF!&amp;" - "&amp;'1 Specifikation'!#REF!,""))</f>
        <v>#REF!</v>
      </c>
      <c r="D189" s="4" t="str">
        <f t="array" ref="D189">IFERROR(INDEX($C$135:$C$207,SMALL(IF($C$135:$C$207&lt;&gt;"",ROW($C$135:$C$207)-ROW(C$135)+1),ROWS(D$135:D189))),"")</f>
        <v/>
      </c>
      <c r="F189" s="166" t="e">
        <f>'1 Specifikation'!#REF!</f>
        <v>#REF!</v>
      </c>
      <c r="G189" s="166">
        <f t="shared" si="33"/>
        <v>0</v>
      </c>
      <c r="H189" s="166" t="str">
        <f t="shared" si="20"/>
        <v>Varans egenskaper</v>
      </c>
      <c r="I189" s="166" t="str">
        <f t="shared" si="21"/>
        <v>Varans hållbarhet</v>
      </c>
      <c r="J189" s="166" t="str">
        <f t="shared" si="22"/>
        <v>Varans cirkularitet</v>
      </c>
      <c r="K189" s="166" t="str">
        <f t="shared" si="23"/>
        <v>Varans funktionalitet</v>
      </c>
      <c r="L189" s="166" t="str">
        <f t="shared" si="24"/>
        <v>Varans estetiska utformning</v>
      </c>
      <c r="M189" s="166" t="str">
        <f t="shared" si="25"/>
        <v>Varans anpassning till befintliga möbler och annan inredning</v>
      </c>
      <c r="N189" s="166" t="str">
        <f t="shared" si="26"/>
        <v>Varans anpassning till lokalens utformning och funktionalitet</v>
      </c>
      <c r="O189" s="166" t="str">
        <f t="shared" si="27"/>
        <v>Leveranstid</v>
      </c>
      <c r="P189" s="166" t="e">
        <f>IF($G189=0,#REF!,"")</f>
        <v>#REF!</v>
      </c>
      <c r="Q189" s="166">
        <f t="shared" si="28"/>
        <v>0</v>
      </c>
      <c r="R189" s="166" t="str">
        <f t="shared" si="32"/>
        <v>Pris</v>
      </c>
      <c r="S189" s="166">
        <f t="shared" si="29"/>
        <v>0</v>
      </c>
    </row>
    <row r="190" spans="3:19" x14ac:dyDescent="0.2">
      <c r="C190" s="4" t="e">
        <f>IF(LEFT('1 Specifikation'!#REF!,4)="Vara",'1 Specifikation'!#REF!&amp;" - "&amp;'1 Specifikation'!#REF!&amp;" - "&amp;'1 Specifikation'!#REF!,IF('1 Specifikation'!#REF!="Tjänst",'1 Specifikation'!#REF!&amp;" - "&amp;'1 Specifikation'!#REF!&amp;" - "&amp;'1 Specifikation'!#REF!,""))</f>
        <v>#REF!</v>
      </c>
      <c r="D190" s="4" t="str">
        <f t="array" ref="D190">IFERROR(INDEX($C$135:$C$207,SMALL(IF($C$135:$C$207&lt;&gt;"",ROW($C$135:$C$207)-ROW(C$135)+1),ROWS(D$135:D190))),"")</f>
        <v/>
      </c>
      <c r="F190" s="166" t="e">
        <f>'1 Specifikation'!#REF!</f>
        <v>#REF!</v>
      </c>
      <c r="G190" s="166">
        <f t="shared" si="33"/>
        <v>0</v>
      </c>
      <c r="H190" s="166" t="str">
        <f>IF($G190=0,$L$36,"")</f>
        <v>Varans egenskaper</v>
      </c>
      <c r="I190" s="166" t="str">
        <f>IF($G190=0,$L$37,"")</f>
        <v>Varans hållbarhet</v>
      </c>
      <c r="J190" s="166" t="str">
        <f>IF($G190=0,$L$38,"")</f>
        <v>Varans cirkularitet</v>
      </c>
      <c r="K190" s="166" t="str">
        <f>IF($G190=0,$L$39,"")</f>
        <v>Varans funktionalitet</v>
      </c>
      <c r="L190" s="166" t="str">
        <f>IF($G190=0,$L$40,"")</f>
        <v>Varans estetiska utformning</v>
      </c>
      <c r="M190" s="166" t="str">
        <f>IF($G190=0,$L$41,"")</f>
        <v>Varans anpassning till befintliga möbler och annan inredning</v>
      </c>
      <c r="N190" s="166" t="str">
        <f>IF($G190=0,$L$42,"")</f>
        <v>Varans anpassning till lokalens utformning och funktionalitet</v>
      </c>
      <c r="O190" s="166" t="str">
        <f>IF($G190=0,$L$43,"")</f>
        <v>Leveranstid</v>
      </c>
      <c r="P190" s="166" t="e">
        <f>IF($G190=0,#REF!,"")</f>
        <v>#REF!</v>
      </c>
      <c r="Q190" s="166">
        <f>IF($G190=0,$L$45,"")</f>
        <v>0</v>
      </c>
      <c r="R190" s="166" t="str">
        <f t="shared" si="32"/>
        <v>Pris</v>
      </c>
      <c r="S190" s="166">
        <f>IF($G190=0,$L$47,"")</f>
        <v>0</v>
      </c>
    </row>
    <row r="191" spans="3:19" x14ac:dyDescent="0.2">
      <c r="C191" s="4" t="e">
        <f>IF(LEFT('1 Specifikation'!#REF!,4)="Vara",'1 Specifikation'!#REF!&amp;" - "&amp;'1 Specifikation'!#REF!&amp;" - "&amp;'1 Specifikation'!#REF!,IF('1 Specifikation'!#REF!="Tjänst",'1 Specifikation'!#REF!&amp;" - "&amp;'1 Specifikation'!#REF!&amp;" - "&amp;'1 Specifikation'!#REF!,""))</f>
        <v>#REF!</v>
      </c>
      <c r="D191" s="4" t="str">
        <f t="array" ref="D191">IFERROR(INDEX($C$135:$C$207,SMALL(IF($C$135:$C$207&lt;&gt;"",ROW($C$135:$C$207)-ROW(C$135)+1),ROWS(D$135:D191))),"")</f>
        <v/>
      </c>
      <c r="F191" s="166" t="e">
        <f>'1 Specifikation'!#REF!</f>
        <v>#REF!</v>
      </c>
      <c r="G191" s="166">
        <f t="shared" si="33"/>
        <v>0</v>
      </c>
      <c r="H191" s="166" t="str">
        <f t="shared" si="20"/>
        <v>Varans egenskaper</v>
      </c>
      <c r="I191" s="166" t="str">
        <f t="shared" si="21"/>
        <v>Varans hållbarhet</v>
      </c>
      <c r="J191" s="166" t="str">
        <f t="shared" si="22"/>
        <v>Varans cirkularitet</v>
      </c>
      <c r="K191" s="166" t="str">
        <f t="shared" si="23"/>
        <v>Varans funktionalitet</v>
      </c>
      <c r="L191" s="166" t="str">
        <f t="shared" si="24"/>
        <v>Varans estetiska utformning</v>
      </c>
      <c r="M191" s="166" t="str">
        <f t="shared" si="25"/>
        <v>Varans anpassning till befintliga möbler och annan inredning</v>
      </c>
      <c r="N191" s="166" t="str">
        <f t="shared" si="26"/>
        <v>Varans anpassning till lokalens utformning och funktionalitet</v>
      </c>
      <c r="O191" s="166" t="str">
        <f t="shared" si="27"/>
        <v>Leveranstid</v>
      </c>
      <c r="P191" s="166" t="e">
        <f>IF($G191=0,#REF!,"")</f>
        <v>#REF!</v>
      </c>
      <c r="Q191" s="166">
        <f t="shared" si="28"/>
        <v>0</v>
      </c>
      <c r="R191" s="166" t="str">
        <f t="shared" si="32"/>
        <v>Pris</v>
      </c>
      <c r="S191" s="166">
        <f t="shared" si="29"/>
        <v>0</v>
      </c>
    </row>
    <row r="192" spans="3:19" x14ac:dyDescent="0.2">
      <c r="C192" s="4" t="e">
        <f>IF(LEFT('1 Specifikation'!#REF!,4)="Vara",'1 Specifikation'!#REF!&amp;" - "&amp;'1 Specifikation'!#REF!&amp;" - "&amp;'1 Specifikation'!#REF!,IF('1 Specifikation'!#REF!="Tjänst",'1 Specifikation'!#REF!&amp;" - "&amp;'1 Specifikation'!#REF!&amp;" - "&amp;'1 Specifikation'!#REF!,""))</f>
        <v>#REF!</v>
      </c>
      <c r="D192" s="4" t="str">
        <f t="array" ref="D192">IFERROR(INDEX($C$135:$C$207,SMALL(IF($C$135:$C$207&lt;&gt;"",ROW($C$135:$C$207)-ROW(C$135)+1),ROWS(D$135:D192))),"")</f>
        <v/>
      </c>
      <c r="F192" s="166" t="e">
        <f>'1 Specifikation'!#REF!</f>
        <v>#REF!</v>
      </c>
      <c r="G192" s="166">
        <f t="shared" si="33"/>
        <v>0</v>
      </c>
      <c r="H192" s="166" t="str">
        <f t="shared" si="20"/>
        <v>Varans egenskaper</v>
      </c>
      <c r="I192" s="166" t="str">
        <f t="shared" si="21"/>
        <v>Varans hållbarhet</v>
      </c>
      <c r="J192" s="166" t="str">
        <f t="shared" si="22"/>
        <v>Varans cirkularitet</v>
      </c>
      <c r="K192" s="166" t="str">
        <f t="shared" si="23"/>
        <v>Varans funktionalitet</v>
      </c>
      <c r="L192" s="166" t="str">
        <f t="shared" si="24"/>
        <v>Varans estetiska utformning</v>
      </c>
      <c r="M192" s="166" t="str">
        <f t="shared" si="25"/>
        <v>Varans anpassning till befintliga möbler och annan inredning</v>
      </c>
      <c r="N192" s="166" t="str">
        <f t="shared" si="26"/>
        <v>Varans anpassning till lokalens utformning och funktionalitet</v>
      </c>
      <c r="O192" s="166" t="str">
        <f t="shared" si="27"/>
        <v>Leveranstid</v>
      </c>
      <c r="P192" s="166" t="e">
        <f>IF($G192=0,#REF!,"")</f>
        <v>#REF!</v>
      </c>
      <c r="Q192" s="166">
        <f t="shared" si="28"/>
        <v>0</v>
      </c>
      <c r="R192" s="166" t="str">
        <f t="shared" si="32"/>
        <v>Pris</v>
      </c>
      <c r="S192" s="166">
        <f t="shared" si="29"/>
        <v>0</v>
      </c>
    </row>
    <row r="193" spans="3:19" x14ac:dyDescent="0.2">
      <c r="C193" s="4" t="e">
        <f>IF(LEFT('1 Specifikation'!#REF!,4)="Vara",'1 Specifikation'!#REF!&amp;" - "&amp;'1 Specifikation'!#REF!&amp;" - "&amp;'1 Specifikation'!#REF!,IF('1 Specifikation'!#REF!="Tjänst",'1 Specifikation'!#REF!&amp;" - "&amp;'1 Specifikation'!#REF!&amp;" - "&amp;'1 Specifikation'!#REF!,""))</f>
        <v>#REF!</v>
      </c>
      <c r="D193" s="4" t="str">
        <f t="array" ref="D193">IFERROR(INDEX($C$135:$C$207,SMALL(IF($C$135:$C$207&lt;&gt;"",ROW($C$135:$C$207)-ROW(C$135)+1),ROWS(D$135:D193))),"")</f>
        <v/>
      </c>
      <c r="F193" s="166" t="e">
        <f>'1 Specifikation'!#REF!</f>
        <v>#REF!</v>
      </c>
      <c r="G193" s="166">
        <f t="shared" si="19"/>
        <v>0</v>
      </c>
      <c r="H193" s="166" t="str">
        <f t="shared" si="20"/>
        <v>Varans egenskaper</v>
      </c>
      <c r="I193" s="166" t="str">
        <f t="shared" si="21"/>
        <v>Varans hållbarhet</v>
      </c>
      <c r="J193" s="166" t="str">
        <f t="shared" si="22"/>
        <v>Varans cirkularitet</v>
      </c>
      <c r="K193" s="166" t="str">
        <f t="shared" si="23"/>
        <v>Varans funktionalitet</v>
      </c>
      <c r="L193" s="166" t="str">
        <f t="shared" si="24"/>
        <v>Varans estetiska utformning</v>
      </c>
      <c r="M193" s="166" t="str">
        <f t="shared" si="25"/>
        <v>Varans anpassning till befintliga möbler och annan inredning</v>
      </c>
      <c r="N193" s="166" t="str">
        <f t="shared" si="26"/>
        <v>Varans anpassning till lokalens utformning och funktionalitet</v>
      </c>
      <c r="O193" s="166" t="str">
        <f t="shared" si="27"/>
        <v>Leveranstid</v>
      </c>
      <c r="P193" s="166" t="e">
        <f>IF($G193=0,#REF!,"")</f>
        <v>#REF!</v>
      </c>
      <c r="Q193" s="166">
        <f t="shared" si="28"/>
        <v>0</v>
      </c>
      <c r="R193" s="166" t="str">
        <f t="shared" si="32"/>
        <v>Pris</v>
      </c>
      <c r="S193" s="166">
        <f t="shared" si="29"/>
        <v>0</v>
      </c>
    </row>
    <row r="194" spans="3:19" x14ac:dyDescent="0.2">
      <c r="C194" s="4" t="e">
        <f>IF(LEFT('1 Specifikation'!#REF!,4)="Vara",'1 Specifikation'!#REF!&amp;" - "&amp;'1 Specifikation'!#REF!&amp;" - "&amp;'1 Specifikation'!#REF!,IF('1 Specifikation'!#REF!="Tjänst",'1 Specifikation'!#REF!&amp;" - "&amp;'1 Specifikation'!#REF!&amp;" - "&amp;'1 Specifikation'!#REF!,""))</f>
        <v>#REF!</v>
      </c>
      <c r="D194" s="4" t="str">
        <f t="array" ref="D194">IFERROR(INDEX($C$135:$C$207,SMALL(IF($C$135:$C$207&lt;&gt;"",ROW($C$135:$C$207)-ROW(C$135)+1),ROWS(D$135:D194))),"")</f>
        <v/>
      </c>
      <c r="F194" s="166" t="e">
        <f>'1 Specifikation'!#REF!</f>
        <v>#REF!</v>
      </c>
      <c r="G194" s="166">
        <f t="shared" si="19"/>
        <v>0</v>
      </c>
      <c r="H194" s="166" t="str">
        <f t="shared" si="20"/>
        <v>Varans egenskaper</v>
      </c>
      <c r="I194" s="166" t="str">
        <f t="shared" si="21"/>
        <v>Varans hållbarhet</v>
      </c>
      <c r="J194" s="166" t="str">
        <f t="shared" si="22"/>
        <v>Varans cirkularitet</v>
      </c>
      <c r="K194" s="166" t="str">
        <f t="shared" si="23"/>
        <v>Varans funktionalitet</v>
      </c>
      <c r="L194" s="166" t="str">
        <f t="shared" si="24"/>
        <v>Varans estetiska utformning</v>
      </c>
      <c r="M194" s="166" t="str">
        <f t="shared" si="25"/>
        <v>Varans anpassning till befintliga möbler och annan inredning</v>
      </c>
      <c r="N194" s="166" t="str">
        <f t="shared" si="26"/>
        <v>Varans anpassning till lokalens utformning och funktionalitet</v>
      </c>
      <c r="O194" s="166" t="str">
        <f t="shared" si="27"/>
        <v>Leveranstid</v>
      </c>
      <c r="P194" s="166" t="e">
        <f>IF($G194=0,#REF!,"")</f>
        <v>#REF!</v>
      </c>
      <c r="Q194" s="166">
        <f t="shared" si="28"/>
        <v>0</v>
      </c>
      <c r="R194" s="166" t="str">
        <f t="shared" si="32"/>
        <v>Pris</v>
      </c>
      <c r="S194" s="166">
        <f t="shared" si="29"/>
        <v>0</v>
      </c>
    </row>
    <row r="195" spans="3:19" x14ac:dyDescent="0.2">
      <c r="C195" s="4" t="e">
        <f>IF(LEFT('1 Specifikation'!#REF!,4)="Vara",'1 Specifikation'!#REF!&amp;" - "&amp;'1 Specifikation'!#REF!&amp;" - "&amp;'1 Specifikation'!#REF!,IF('1 Specifikation'!#REF!="Tjänst",'1 Specifikation'!#REF!&amp;" - "&amp;'1 Specifikation'!#REF!&amp;" - "&amp;'1 Specifikation'!#REF!,""))</f>
        <v>#REF!</v>
      </c>
      <c r="D195" s="4" t="str">
        <f t="array" ref="D195">IFERROR(INDEX($C$135:$C$207,SMALL(IF($C$135:$C$207&lt;&gt;"",ROW($C$135:$C$207)-ROW(C$135)+1),ROWS(D$135:D195))),"")</f>
        <v/>
      </c>
      <c r="F195" s="166" t="e">
        <f>'1 Specifikation'!#REF!</f>
        <v>#REF!</v>
      </c>
      <c r="G195" s="166">
        <f t="shared" si="19"/>
        <v>0</v>
      </c>
      <c r="H195" s="166" t="str">
        <f t="shared" si="20"/>
        <v>Varans egenskaper</v>
      </c>
      <c r="I195" s="166" t="str">
        <f t="shared" si="21"/>
        <v>Varans hållbarhet</v>
      </c>
      <c r="J195" s="166" t="str">
        <f t="shared" si="22"/>
        <v>Varans cirkularitet</v>
      </c>
      <c r="K195" s="166" t="str">
        <f t="shared" si="23"/>
        <v>Varans funktionalitet</v>
      </c>
      <c r="L195" s="166" t="str">
        <f t="shared" si="24"/>
        <v>Varans estetiska utformning</v>
      </c>
      <c r="M195" s="166" t="str">
        <f t="shared" si="25"/>
        <v>Varans anpassning till befintliga möbler och annan inredning</v>
      </c>
      <c r="N195" s="166" t="str">
        <f t="shared" si="26"/>
        <v>Varans anpassning till lokalens utformning och funktionalitet</v>
      </c>
      <c r="O195" s="166" t="str">
        <f t="shared" si="27"/>
        <v>Leveranstid</v>
      </c>
      <c r="P195" s="166" t="e">
        <f>IF($G195=0,#REF!,"")</f>
        <v>#REF!</v>
      </c>
      <c r="Q195" s="166">
        <f t="shared" si="28"/>
        <v>0</v>
      </c>
      <c r="R195" s="166" t="str">
        <f t="shared" si="32"/>
        <v>Pris</v>
      </c>
      <c r="S195" s="166">
        <f t="shared" si="29"/>
        <v>0</v>
      </c>
    </row>
    <row r="196" spans="3:19" x14ac:dyDescent="0.2">
      <c r="C196" s="4" t="e">
        <f>IF(LEFT('1 Specifikation'!#REF!,4)="Vara",'1 Specifikation'!#REF!&amp;" - "&amp;'1 Specifikation'!#REF!&amp;" - "&amp;'1 Specifikation'!#REF!,IF('1 Specifikation'!#REF!="Tjänst",'1 Specifikation'!#REF!&amp;" - "&amp;'1 Specifikation'!#REF!&amp;" - "&amp;'1 Specifikation'!#REF!,""))</f>
        <v>#REF!</v>
      </c>
      <c r="D196" s="4" t="str">
        <f t="array" ref="D196">IFERROR(INDEX($C$135:$C$207,SMALL(IF($C$135:$C$207&lt;&gt;"",ROW($C$135:$C$207)-ROW(C$135)+1),ROWS(D$135:D196))),"")</f>
        <v/>
      </c>
      <c r="F196" s="166" t="e">
        <f>'1 Specifikation'!#REF!</f>
        <v>#REF!</v>
      </c>
      <c r="G196" s="166">
        <f t="shared" si="19"/>
        <v>0</v>
      </c>
      <c r="H196" s="166" t="str">
        <f t="shared" si="20"/>
        <v>Varans egenskaper</v>
      </c>
      <c r="I196" s="166" t="str">
        <f t="shared" si="21"/>
        <v>Varans hållbarhet</v>
      </c>
      <c r="J196" s="166" t="str">
        <f t="shared" si="22"/>
        <v>Varans cirkularitet</v>
      </c>
      <c r="K196" s="166" t="str">
        <f t="shared" si="23"/>
        <v>Varans funktionalitet</v>
      </c>
      <c r="L196" s="166" t="str">
        <f t="shared" si="24"/>
        <v>Varans estetiska utformning</v>
      </c>
      <c r="M196" s="166" t="str">
        <f t="shared" si="25"/>
        <v>Varans anpassning till befintliga möbler och annan inredning</v>
      </c>
      <c r="N196" s="166" t="str">
        <f t="shared" si="26"/>
        <v>Varans anpassning till lokalens utformning och funktionalitet</v>
      </c>
      <c r="O196" s="166" t="str">
        <f t="shared" si="27"/>
        <v>Leveranstid</v>
      </c>
      <c r="P196" s="166" t="e">
        <f>IF($G196=0,#REF!,"")</f>
        <v>#REF!</v>
      </c>
      <c r="Q196" s="166">
        <f t="shared" si="28"/>
        <v>0</v>
      </c>
      <c r="R196" s="166" t="str">
        <f t="shared" si="32"/>
        <v>Pris</v>
      </c>
      <c r="S196" s="166">
        <f t="shared" si="29"/>
        <v>0</v>
      </c>
    </row>
    <row r="197" spans="3:19" x14ac:dyDescent="0.2">
      <c r="C197" s="4" t="e">
        <f>IF(LEFT('1 Specifikation'!#REF!,4)="Vara",'1 Specifikation'!#REF!&amp;" - "&amp;'1 Specifikation'!#REF!&amp;" - "&amp;'1 Specifikation'!#REF!,IF('1 Specifikation'!#REF!="Tjänst",'1 Specifikation'!#REF!&amp;" - "&amp;'1 Specifikation'!#REF!&amp;" - "&amp;'1 Specifikation'!#REF!,""))</f>
        <v>#REF!</v>
      </c>
      <c r="D197" s="4" t="str">
        <f t="array" ref="D197">IFERROR(INDEX($C$135:$C$207,SMALL(IF($C$135:$C$207&lt;&gt;"",ROW($C$135:$C$207)-ROW(C$135)+1),ROWS(D$135:D197))),"")</f>
        <v/>
      </c>
      <c r="F197" s="166" t="e">
        <f>'1 Specifikation'!#REF!</f>
        <v>#REF!</v>
      </c>
      <c r="G197" s="166">
        <f t="shared" si="19"/>
        <v>0</v>
      </c>
      <c r="H197" s="166" t="str">
        <f t="shared" si="20"/>
        <v>Varans egenskaper</v>
      </c>
      <c r="I197" s="166" t="str">
        <f t="shared" si="21"/>
        <v>Varans hållbarhet</v>
      </c>
      <c r="J197" s="166" t="str">
        <f t="shared" si="22"/>
        <v>Varans cirkularitet</v>
      </c>
      <c r="K197" s="166" t="str">
        <f t="shared" si="23"/>
        <v>Varans funktionalitet</v>
      </c>
      <c r="L197" s="166" t="str">
        <f t="shared" si="24"/>
        <v>Varans estetiska utformning</v>
      </c>
      <c r="M197" s="166" t="str">
        <f t="shared" si="25"/>
        <v>Varans anpassning till befintliga möbler och annan inredning</v>
      </c>
      <c r="N197" s="166" t="str">
        <f t="shared" si="26"/>
        <v>Varans anpassning till lokalens utformning och funktionalitet</v>
      </c>
      <c r="O197" s="166" t="str">
        <f t="shared" si="27"/>
        <v>Leveranstid</v>
      </c>
      <c r="P197" s="166" t="e">
        <f>IF($G197=0,#REF!,"")</f>
        <v>#REF!</v>
      </c>
      <c r="Q197" s="166">
        <f t="shared" si="28"/>
        <v>0</v>
      </c>
      <c r="R197" s="166" t="str">
        <f t="shared" si="32"/>
        <v>Pris</v>
      </c>
      <c r="S197" s="166">
        <f t="shared" si="29"/>
        <v>0</v>
      </c>
    </row>
    <row r="198" spans="3:19" x14ac:dyDescent="0.2">
      <c r="C198" s="4" t="e">
        <f>IF(LEFT('1 Specifikation'!#REF!,4)="Vara",'1 Specifikation'!#REF!&amp;" - "&amp;'1 Specifikation'!#REF!&amp;" - "&amp;'1 Specifikation'!#REF!,IF('1 Specifikation'!#REF!="Tjänst",'1 Specifikation'!#REF!&amp;" - "&amp;'1 Specifikation'!#REF!&amp;" - "&amp;'1 Specifikation'!#REF!,""))</f>
        <v>#REF!</v>
      </c>
      <c r="D198" s="4" t="str">
        <f t="array" ref="D198">IFERROR(INDEX($C$135:$C$207,SMALL(IF($C$135:$C$207&lt;&gt;"",ROW($C$135:$C$207)-ROW(C$135)+1),ROWS(D$135:D198))),"")</f>
        <v/>
      </c>
      <c r="F198" s="166" t="e">
        <f>'1 Specifikation'!#REF!</f>
        <v>#REF!</v>
      </c>
      <c r="G198" s="166">
        <f t="shared" si="19"/>
        <v>0</v>
      </c>
      <c r="H198" s="166" t="str">
        <f t="shared" si="20"/>
        <v>Varans egenskaper</v>
      </c>
      <c r="I198" s="166" t="str">
        <f t="shared" si="21"/>
        <v>Varans hållbarhet</v>
      </c>
      <c r="J198" s="166" t="str">
        <f t="shared" si="22"/>
        <v>Varans cirkularitet</v>
      </c>
      <c r="K198" s="166" t="str">
        <f t="shared" si="23"/>
        <v>Varans funktionalitet</v>
      </c>
      <c r="L198" s="166" t="str">
        <f t="shared" si="24"/>
        <v>Varans estetiska utformning</v>
      </c>
      <c r="M198" s="166" t="str">
        <f t="shared" si="25"/>
        <v>Varans anpassning till befintliga möbler och annan inredning</v>
      </c>
      <c r="N198" s="166" t="str">
        <f t="shared" si="26"/>
        <v>Varans anpassning till lokalens utformning och funktionalitet</v>
      </c>
      <c r="O198" s="166" t="str">
        <f t="shared" si="27"/>
        <v>Leveranstid</v>
      </c>
      <c r="P198" s="166" t="e">
        <f>IF($G198=0,#REF!,"")</f>
        <v>#REF!</v>
      </c>
      <c r="Q198" s="166">
        <f t="shared" si="28"/>
        <v>0</v>
      </c>
      <c r="R198" s="166" t="str">
        <f t="shared" si="32"/>
        <v>Pris</v>
      </c>
      <c r="S198" s="166">
        <f t="shared" si="29"/>
        <v>0</v>
      </c>
    </row>
    <row r="199" spans="3:19" x14ac:dyDescent="0.2">
      <c r="C199" s="4" t="e">
        <f>IF(LEFT('1 Specifikation'!#REF!,4)="Vara",'1 Specifikation'!#REF!&amp;" - "&amp;'1 Specifikation'!#REF!&amp;" - "&amp;'1 Specifikation'!#REF!,IF('1 Specifikation'!#REF!="Tjänst",'1 Specifikation'!#REF!&amp;" - "&amp;'1 Specifikation'!#REF!&amp;" - "&amp;'1 Specifikation'!#REF!,""))</f>
        <v>#REF!</v>
      </c>
      <c r="D199" s="4" t="str">
        <f t="array" ref="D199">IFERROR(INDEX($C$135:$C$207,SMALL(IF($C$135:$C$207&lt;&gt;"",ROW($C$135:$C$207)-ROW(C$135)+1),ROWS(D$135:D199))),"")</f>
        <v/>
      </c>
      <c r="F199" s="166" t="e">
        <f>'1 Specifikation'!#REF!</f>
        <v>#REF!</v>
      </c>
      <c r="G199" s="166">
        <f t="shared" si="19"/>
        <v>0</v>
      </c>
      <c r="H199" s="166" t="str">
        <f t="shared" si="20"/>
        <v>Varans egenskaper</v>
      </c>
      <c r="I199" s="166" t="str">
        <f t="shared" si="21"/>
        <v>Varans hållbarhet</v>
      </c>
      <c r="J199" s="166" t="str">
        <f t="shared" si="22"/>
        <v>Varans cirkularitet</v>
      </c>
      <c r="K199" s="166" t="str">
        <f t="shared" si="23"/>
        <v>Varans funktionalitet</v>
      </c>
      <c r="L199" s="166" t="str">
        <f t="shared" si="24"/>
        <v>Varans estetiska utformning</v>
      </c>
      <c r="M199" s="166" t="str">
        <f t="shared" si="25"/>
        <v>Varans anpassning till befintliga möbler och annan inredning</v>
      </c>
      <c r="N199" s="166" t="str">
        <f t="shared" si="26"/>
        <v>Varans anpassning till lokalens utformning och funktionalitet</v>
      </c>
      <c r="O199" s="166" t="str">
        <f t="shared" si="27"/>
        <v>Leveranstid</v>
      </c>
      <c r="P199" s="166" t="e">
        <f>IF($G199=0,#REF!,"")</f>
        <v>#REF!</v>
      </c>
      <c r="Q199" s="166">
        <f t="shared" si="28"/>
        <v>0</v>
      </c>
      <c r="R199" s="166" t="str">
        <f t="shared" si="32"/>
        <v>Pris</v>
      </c>
      <c r="S199" s="166">
        <f t="shared" si="29"/>
        <v>0</v>
      </c>
    </row>
    <row r="200" spans="3:19" x14ac:dyDescent="0.2">
      <c r="C200" s="4" t="e">
        <f>IF(LEFT('1 Specifikation'!#REF!,4)="Vara",'1 Specifikation'!#REF!&amp;" - "&amp;'1 Specifikation'!#REF!&amp;" - "&amp;'1 Specifikation'!#REF!,IF('1 Specifikation'!#REF!="Tjänst",'1 Specifikation'!#REF!&amp;" - "&amp;'1 Specifikation'!#REF!&amp;" - "&amp;'1 Specifikation'!#REF!,""))</f>
        <v>#REF!</v>
      </c>
      <c r="D200" s="4" t="str">
        <f t="array" ref="D200">IFERROR(INDEX($C$135:$C$207,SMALL(IF($C$135:$C$207&lt;&gt;"",ROW($C$135:$C$207)-ROW(C$135)+1),ROWS(D$135:D200))),"")</f>
        <v/>
      </c>
      <c r="F200" s="166" t="e">
        <f>'1 Specifikation'!#REF!</f>
        <v>#REF!</v>
      </c>
      <c r="G200" s="166">
        <f t="shared" si="19"/>
        <v>0</v>
      </c>
      <c r="H200" s="166" t="str">
        <f>IF($G200=0,$L$36,"")</f>
        <v>Varans egenskaper</v>
      </c>
      <c r="I200" s="166" t="str">
        <f>IF($G200=0,$L$37,"")</f>
        <v>Varans hållbarhet</v>
      </c>
      <c r="J200" s="166" t="str">
        <f>IF($G200=0,$L$38,"")</f>
        <v>Varans cirkularitet</v>
      </c>
      <c r="K200" s="166" t="str">
        <f>IF($G200=0,$L$39,"")</f>
        <v>Varans funktionalitet</v>
      </c>
      <c r="L200" s="166" t="str">
        <f>IF($G200=0,$L$40,"")</f>
        <v>Varans estetiska utformning</v>
      </c>
      <c r="M200" s="166" t="str">
        <f>IF($G200=0,$L$41,"")</f>
        <v>Varans anpassning till befintliga möbler och annan inredning</v>
      </c>
      <c r="N200" s="166" t="str">
        <f>IF($G200=0,$L$42,"")</f>
        <v>Varans anpassning till lokalens utformning och funktionalitet</v>
      </c>
      <c r="O200" s="166" t="str">
        <f>IF($G200=0,$L$43,"")</f>
        <v>Leveranstid</v>
      </c>
      <c r="P200" s="166" t="e">
        <f>IF($G200=0,#REF!,"")</f>
        <v>#REF!</v>
      </c>
      <c r="Q200" s="166">
        <f>IF($G200=0,$L$45,"")</f>
        <v>0</v>
      </c>
      <c r="R200" s="166" t="str">
        <f t="shared" si="32"/>
        <v>Pris</v>
      </c>
      <c r="S200" s="166">
        <f>IF($G200=0,$L$47,"")</f>
        <v>0</v>
      </c>
    </row>
    <row r="201" spans="3:19" x14ac:dyDescent="0.2">
      <c r="C201" s="4" t="str">
        <f>IF('1 Specifikation'!E69&lt;&gt;"Ja","","Cirkulär tjänst - "&amp;'1 Specifikation'!B69)</f>
        <v/>
      </c>
      <c r="D201" s="4" t="str">
        <f t="array" ref="D201">IFERROR(INDEX($C$135:$C$207,SMALL(IF($C$135:$C$207&lt;&gt;"",ROW($C$135:$C$207)-ROW(C$135)+1),ROWS(D$135:D201))),"")</f>
        <v/>
      </c>
      <c r="F201" s="166">
        <f>'1 Specifikation'!B69</f>
        <v>0</v>
      </c>
      <c r="G201" s="166"/>
      <c r="H201" s="166"/>
      <c r="I201" s="166"/>
      <c r="J201" s="166"/>
      <c r="K201" s="166"/>
      <c r="L201" s="166"/>
      <c r="M201" s="166"/>
      <c r="N201" s="166"/>
      <c r="O201" s="166"/>
      <c r="P201" s="166"/>
      <c r="Q201" s="166"/>
      <c r="R201" s="166"/>
      <c r="S201" s="166"/>
    </row>
    <row r="202" spans="3:19" x14ac:dyDescent="0.2">
      <c r="C202" s="4" t="str">
        <f>IF('1 Specifikation'!E71&lt;&gt;"Ja","","Cirkulär tjänst - "&amp;'1 Specifikation'!B71)</f>
        <v/>
      </c>
      <c r="D202" s="4" t="str">
        <f t="array" ref="D202">IFERROR(INDEX($C$135:$C$207,SMALL(IF($C$135:$C$207&lt;&gt;"",ROW($C$135:$C$207)-ROW(C$135)+1),ROWS(D$135:D202))),"")</f>
        <v/>
      </c>
      <c r="F202" s="166">
        <f>'1 Specifikation'!B71</f>
        <v>0</v>
      </c>
      <c r="G202" s="166"/>
      <c r="H202" s="166"/>
      <c r="I202" s="166"/>
      <c r="J202" s="166"/>
      <c r="K202" s="166"/>
      <c r="L202" s="166"/>
      <c r="M202" s="166"/>
      <c r="N202" s="166"/>
      <c r="O202" s="166"/>
      <c r="P202" s="166"/>
      <c r="Q202" s="166"/>
      <c r="R202" s="166"/>
      <c r="S202" s="166"/>
    </row>
    <row r="203" spans="3:19" x14ac:dyDescent="0.2">
      <c r="C203" s="4" t="str">
        <f>IF('1 Specifikation'!E73&lt;&gt;"Ja","","Cirkulär tjänst - "&amp;'1 Specifikation'!B73)</f>
        <v/>
      </c>
      <c r="D203" s="4" t="str">
        <f t="array" ref="D203">IFERROR(INDEX($C$135:$C$207,SMALL(IF($C$135:$C$207&lt;&gt;"",ROW($C$135:$C$207)-ROW(C$135)+1),ROWS(D$135:D203))),"")</f>
        <v/>
      </c>
      <c r="F203" s="166">
        <f>'1 Specifikation'!B73</f>
        <v>0</v>
      </c>
      <c r="G203" s="166"/>
      <c r="H203" s="166"/>
      <c r="I203" s="166"/>
      <c r="J203" s="166"/>
      <c r="K203" s="166"/>
      <c r="L203" s="166"/>
      <c r="M203" s="166"/>
      <c r="N203" s="166"/>
      <c r="O203" s="166"/>
      <c r="P203" s="166"/>
      <c r="Q203" s="166"/>
      <c r="R203" s="166"/>
      <c r="S203" s="166"/>
    </row>
    <row r="204" spans="3:19" x14ac:dyDescent="0.2">
      <c r="C204" s="4" t="str">
        <f>IF('1 Specifikation'!E75&lt;&gt;"Ja","","Cirkulär tjänst - "&amp;'1 Specifikation'!B75)</f>
        <v/>
      </c>
      <c r="D204" s="4" t="str">
        <f t="array" ref="D204">IFERROR(INDEX($C$135:$C$207,SMALL(IF($C$135:$C$207&lt;&gt;"",ROW($C$135:$C$207)-ROW(C$135)+1),ROWS(D$135:D204))),"")</f>
        <v/>
      </c>
      <c r="F204" s="166">
        <f>'1 Specifikation'!B75</f>
        <v>0</v>
      </c>
      <c r="G204" s="166"/>
      <c r="H204" s="166"/>
      <c r="I204" s="166"/>
      <c r="J204" s="166"/>
      <c r="K204" s="166"/>
      <c r="L204" s="166"/>
      <c r="M204" s="166"/>
      <c r="N204" s="166"/>
      <c r="O204" s="166"/>
      <c r="P204" s="166"/>
      <c r="Q204" s="166"/>
      <c r="R204" s="166"/>
      <c r="S204" s="166"/>
    </row>
    <row r="205" spans="3:19" x14ac:dyDescent="0.2">
      <c r="C205" s="4" t="str">
        <f>IF('1 Specifikation'!E77&lt;&gt;"Ja","","Cirkulär tjänst - "&amp;'1 Specifikation'!B77)</f>
        <v/>
      </c>
      <c r="D205" s="4" t="str">
        <f t="array" ref="D205">IFERROR(INDEX($C$135:$C$207,SMALL(IF($C$135:$C$207&lt;&gt;"",ROW($C$135:$C$207)-ROW(C$135)+1),ROWS(D$135:D205))),"")</f>
        <v/>
      </c>
      <c r="F205" s="166">
        <f>'1 Specifikation'!B77</f>
        <v>0</v>
      </c>
      <c r="G205" s="166"/>
      <c r="H205" s="166"/>
      <c r="I205" s="166"/>
      <c r="J205" s="166"/>
      <c r="K205" s="166"/>
      <c r="L205" s="166"/>
      <c r="M205" s="166"/>
      <c r="N205" s="166"/>
      <c r="O205" s="166"/>
      <c r="P205" s="166"/>
      <c r="Q205" s="166"/>
      <c r="R205" s="166"/>
      <c r="S205" s="166"/>
    </row>
    <row r="206" spans="3:19" x14ac:dyDescent="0.2">
      <c r="C206" s="4" t="str">
        <f>IF('1 Specifikation'!E79&lt;&gt;"Ja","","Cirkulär tjänst - "&amp;'1 Specifikation'!B79)</f>
        <v/>
      </c>
      <c r="D206" s="4" t="str">
        <f t="array" ref="D206">IFERROR(INDEX($C$135:$C$207,SMALL(IF($C$135:$C$207&lt;&gt;"",ROW($C$135:$C$207)-ROW(C$135)+1),ROWS(D$135:D206))),"")</f>
        <v/>
      </c>
      <c r="F206" s="166">
        <f>'1 Specifikation'!B79</f>
        <v>0</v>
      </c>
      <c r="G206" s="166"/>
      <c r="H206" s="166"/>
      <c r="I206" s="166"/>
      <c r="J206" s="166"/>
      <c r="K206" s="166"/>
      <c r="L206" s="166"/>
      <c r="M206" s="166"/>
      <c r="N206" s="166"/>
      <c r="O206" s="166"/>
      <c r="P206" s="166"/>
      <c r="Q206" s="166"/>
      <c r="R206" s="166"/>
      <c r="S206" s="166"/>
    </row>
    <row r="207" spans="3:19" x14ac:dyDescent="0.2">
      <c r="C207" s="4" t="str">
        <f>IF('1 Specifikation'!E81&lt;&gt;"Ja","","Cirkulär tjänst - "&amp;'1 Specifikation'!B81)</f>
        <v/>
      </c>
      <c r="D207" s="4" t="str">
        <f t="array" ref="D207">IFERROR(INDEX($C$135:$C$207,SMALL(IF($C$135:$C$207&lt;&gt;"",ROW($C$135:$C$207)-ROW(C$135)+1),ROWS(D$135:D207))),"")</f>
        <v/>
      </c>
      <c r="F207" s="166">
        <f>'1 Specifikation'!B81</f>
        <v>0</v>
      </c>
      <c r="G207" s="166"/>
      <c r="H207" s="166"/>
      <c r="I207" s="166"/>
      <c r="J207" s="166"/>
      <c r="K207" s="166"/>
      <c r="L207" s="166"/>
      <c r="M207" s="166"/>
      <c r="N207" s="166"/>
      <c r="O207" s="166"/>
      <c r="P207" s="166"/>
      <c r="Q207" s="166"/>
      <c r="R207" s="166"/>
      <c r="S207" s="166"/>
    </row>
    <row r="209" spans="3:15" x14ac:dyDescent="0.2">
      <c r="C209" s="49" t="s">
        <v>571</v>
      </c>
      <c r="D209" s="49" t="s">
        <v>570</v>
      </c>
      <c r="F209" s="49" t="s">
        <v>56</v>
      </c>
    </row>
    <row r="210" spans="3:15" x14ac:dyDescent="0.2">
      <c r="C210" s="168" t="s">
        <v>572</v>
      </c>
      <c r="D210" s="168" t="s">
        <v>572</v>
      </c>
      <c r="F210" s="166"/>
      <c r="G210" s="166"/>
      <c r="H210" s="166"/>
      <c r="I210" s="166"/>
      <c r="J210" s="166"/>
      <c r="K210" s="166"/>
      <c r="L210" s="166"/>
      <c r="M210" s="166"/>
      <c r="N210" s="166"/>
      <c r="O210" s="166"/>
    </row>
    <row r="211" spans="3:15" x14ac:dyDescent="0.2">
      <c r="C211" s="168" t="str">
        <f>IF(RIGHT(LEFT(C136,7),1)="T","",C136)</f>
        <v/>
      </c>
      <c r="D211" s="168" t="str">
        <f t="array" ref="D211">IFERROR(INDEX($C$210:$C$282,SMALL(IF($C$210:$C$282&lt;&gt;"",ROW($C$210:$C$282)-ROW(C$210)+1),ROWS(D$210:D211))),"")</f>
        <v/>
      </c>
      <c r="F211" s="166" t="e">
        <f>IF(RIGHT(LEFT('1 Specifikation'!#REF!,7),1)="T","",'1 Specifikation'!#REF!)</f>
        <v>#REF!</v>
      </c>
      <c r="G211" s="166">
        <f>IFERROR(IF(F211="","",FIND("Tjänst",F211)),0)</f>
        <v>0</v>
      </c>
      <c r="H211" s="166" t="str">
        <f t="shared" ref="H211:H275" si="34">IF($G211=0,$L$36,"")</f>
        <v>Varans egenskaper</v>
      </c>
      <c r="I211" s="166" t="str">
        <f t="shared" ref="I211:I275" si="35">IF($G211=0,$L$37,"")</f>
        <v>Varans hållbarhet</v>
      </c>
      <c r="J211" s="166" t="str">
        <f t="shared" ref="J211:J275" si="36">IF($G211=0,$L$38,"")</f>
        <v>Varans cirkularitet</v>
      </c>
      <c r="K211" s="166" t="str">
        <f t="shared" ref="K211:K275" si="37">IF($G211=0,$L$39,"")</f>
        <v>Varans funktionalitet</v>
      </c>
      <c r="L211" s="166" t="str">
        <f t="shared" ref="L211:L275" si="38">IF($G211=0,$L$40,"")</f>
        <v>Varans estetiska utformning</v>
      </c>
      <c r="M211" s="166" t="str">
        <f t="shared" ref="M211:M275" si="39">IF($G211=0,$L$41,"")</f>
        <v>Varans anpassning till befintliga möbler och annan inredning</v>
      </c>
      <c r="N211" s="166" t="str">
        <f t="shared" ref="N211:N275" si="40">IF($G211=0,$L$42,"")</f>
        <v>Varans anpassning till lokalens utformning och funktionalitet</v>
      </c>
      <c r="O211" s="166" t="str">
        <f t="shared" ref="O211:O275" si="41">IF($G211=0,$L$43,"")</f>
        <v>Leveranstid</v>
      </c>
    </row>
    <row r="212" spans="3:15" x14ac:dyDescent="0.2">
      <c r="C212" s="168" t="str">
        <f t="shared" ref="C212:C275" si="42">IF(RIGHT(LEFT(C137,7),1)="T","",C137)</f>
        <v/>
      </c>
      <c r="D212" s="168" t="str">
        <f t="array" ref="D212">IFERROR(INDEX($C$210:$C$282,SMALL(IF($C$210:$C$282&lt;&gt;"",ROW($C$210:$C$282)-ROW(C$210)+1),ROWS(D$210:D212))),"")</f>
        <v/>
      </c>
      <c r="F212" s="166" t="e">
        <f>IF(RIGHT(LEFT('1 Specifikation'!#REF!,7),1)="T","",'1 Specifikation'!#REF!)</f>
        <v>#REF!</v>
      </c>
      <c r="G212" s="166">
        <f t="shared" ref="G212:G275" si="43">IFERROR(IF(F212="","",FIND("Tjänst",F212)),0)</f>
        <v>0</v>
      </c>
      <c r="H212" s="166" t="str">
        <f t="shared" si="34"/>
        <v>Varans egenskaper</v>
      </c>
      <c r="I212" s="166" t="str">
        <f t="shared" si="35"/>
        <v>Varans hållbarhet</v>
      </c>
      <c r="J212" s="166" t="str">
        <f t="shared" si="36"/>
        <v>Varans cirkularitet</v>
      </c>
      <c r="K212" s="166" t="str">
        <f t="shared" si="37"/>
        <v>Varans funktionalitet</v>
      </c>
      <c r="L212" s="166" t="str">
        <f t="shared" si="38"/>
        <v>Varans estetiska utformning</v>
      </c>
      <c r="M212" s="166" t="str">
        <f t="shared" si="39"/>
        <v>Varans anpassning till befintliga möbler och annan inredning</v>
      </c>
      <c r="N212" s="166" t="str">
        <f t="shared" si="40"/>
        <v>Varans anpassning till lokalens utformning och funktionalitet</v>
      </c>
      <c r="O212" s="166" t="str">
        <f t="shared" si="41"/>
        <v>Leveranstid</v>
      </c>
    </row>
    <row r="213" spans="3:15" x14ac:dyDescent="0.2">
      <c r="C213" s="168" t="str">
        <f t="shared" si="42"/>
        <v/>
      </c>
      <c r="D213" s="168" t="str">
        <f t="array" ref="D213">IFERROR(INDEX($C$210:$C$282,SMALL(IF($C$210:$C$282&lt;&gt;"",ROW($C$210:$C$282)-ROW(C$210)+1),ROWS(D$210:D213))),"")</f>
        <v/>
      </c>
      <c r="F213" s="166" t="e">
        <f>IF(RIGHT(LEFT('1 Specifikation'!#REF!,7),1)="T","",'1 Specifikation'!#REF!)</f>
        <v>#REF!</v>
      </c>
      <c r="G213" s="166">
        <f t="shared" si="43"/>
        <v>0</v>
      </c>
      <c r="H213" s="166" t="str">
        <f t="shared" si="34"/>
        <v>Varans egenskaper</v>
      </c>
      <c r="I213" s="166" t="str">
        <f t="shared" si="35"/>
        <v>Varans hållbarhet</v>
      </c>
      <c r="J213" s="166" t="str">
        <f t="shared" si="36"/>
        <v>Varans cirkularitet</v>
      </c>
      <c r="K213" s="166" t="str">
        <f t="shared" si="37"/>
        <v>Varans funktionalitet</v>
      </c>
      <c r="L213" s="166" t="str">
        <f t="shared" si="38"/>
        <v>Varans estetiska utformning</v>
      </c>
      <c r="M213" s="166" t="str">
        <f t="shared" si="39"/>
        <v>Varans anpassning till befintliga möbler och annan inredning</v>
      </c>
      <c r="N213" s="166" t="str">
        <f t="shared" si="40"/>
        <v>Varans anpassning till lokalens utformning och funktionalitet</v>
      </c>
      <c r="O213" s="166" t="str">
        <f t="shared" si="41"/>
        <v>Leveranstid</v>
      </c>
    </row>
    <row r="214" spans="3:15" x14ac:dyDescent="0.2">
      <c r="C214" s="168" t="str">
        <f t="shared" si="42"/>
        <v/>
      </c>
      <c r="D214" s="168" t="str">
        <f t="array" ref="D214">IFERROR(INDEX($C$210:$C$282,SMALL(IF($C$210:$C$282&lt;&gt;"",ROW($C$210:$C$282)-ROW(C$210)+1),ROWS(D$210:D214))),"")</f>
        <v/>
      </c>
      <c r="F214" s="166" t="e">
        <f>IF(RIGHT(LEFT('1 Specifikation'!#REF!,7),1)="T","",'1 Specifikation'!#REF!)</f>
        <v>#REF!</v>
      </c>
      <c r="G214" s="166">
        <f t="shared" si="43"/>
        <v>0</v>
      </c>
      <c r="H214" s="166" t="str">
        <f t="shared" si="34"/>
        <v>Varans egenskaper</v>
      </c>
      <c r="I214" s="166" t="str">
        <f t="shared" si="35"/>
        <v>Varans hållbarhet</v>
      </c>
      <c r="J214" s="166" t="str">
        <f t="shared" si="36"/>
        <v>Varans cirkularitet</v>
      </c>
      <c r="K214" s="166" t="str">
        <f t="shared" si="37"/>
        <v>Varans funktionalitet</v>
      </c>
      <c r="L214" s="166" t="str">
        <f t="shared" si="38"/>
        <v>Varans estetiska utformning</v>
      </c>
      <c r="M214" s="166" t="str">
        <f t="shared" si="39"/>
        <v>Varans anpassning till befintliga möbler och annan inredning</v>
      </c>
      <c r="N214" s="166" t="str">
        <f t="shared" si="40"/>
        <v>Varans anpassning till lokalens utformning och funktionalitet</v>
      </c>
      <c r="O214" s="166" t="str">
        <f t="shared" si="41"/>
        <v>Leveranstid</v>
      </c>
    </row>
    <row r="215" spans="3:15" x14ac:dyDescent="0.2">
      <c r="C215" s="168" t="str">
        <f t="shared" si="42"/>
        <v/>
      </c>
      <c r="D215" s="168" t="str">
        <f t="array" ref="D215">IFERROR(INDEX($C$210:$C$282,SMALL(IF($C$210:$C$282&lt;&gt;"",ROW($C$210:$C$282)-ROW(C$210)+1),ROWS(D$210:D215))),"")</f>
        <v/>
      </c>
      <c r="F215" s="166" t="e">
        <f>IF(RIGHT(LEFT('1 Specifikation'!#REF!,7),1)="T","",'1 Specifikation'!#REF!)</f>
        <v>#REF!</v>
      </c>
      <c r="G215" s="166">
        <f t="shared" si="43"/>
        <v>0</v>
      </c>
      <c r="H215" s="166" t="str">
        <f t="shared" si="34"/>
        <v>Varans egenskaper</v>
      </c>
      <c r="I215" s="166" t="str">
        <f t="shared" si="35"/>
        <v>Varans hållbarhet</v>
      </c>
      <c r="J215" s="166" t="str">
        <f t="shared" si="36"/>
        <v>Varans cirkularitet</v>
      </c>
      <c r="K215" s="166" t="str">
        <f t="shared" si="37"/>
        <v>Varans funktionalitet</v>
      </c>
      <c r="L215" s="166" t="str">
        <f t="shared" si="38"/>
        <v>Varans estetiska utformning</v>
      </c>
      <c r="M215" s="166" t="str">
        <f t="shared" si="39"/>
        <v>Varans anpassning till befintliga möbler och annan inredning</v>
      </c>
      <c r="N215" s="166" t="str">
        <f t="shared" si="40"/>
        <v>Varans anpassning till lokalens utformning och funktionalitet</v>
      </c>
      <c r="O215" s="166" t="str">
        <f t="shared" si="41"/>
        <v>Leveranstid</v>
      </c>
    </row>
    <row r="216" spans="3:15" x14ac:dyDescent="0.2">
      <c r="C216" s="168" t="str">
        <f t="shared" si="42"/>
        <v/>
      </c>
      <c r="D216" s="168" t="str">
        <f t="array" ref="D216">IFERROR(INDEX($C$210:$C$282,SMALL(IF($C$210:$C$282&lt;&gt;"",ROW($C$210:$C$282)-ROW(C$210)+1),ROWS(D$210:D216))),"")</f>
        <v/>
      </c>
      <c r="F216" s="166" t="e">
        <f>IF(RIGHT(LEFT('1 Specifikation'!#REF!,7),1)="T","",'1 Specifikation'!#REF!)</f>
        <v>#REF!</v>
      </c>
      <c r="G216" s="166">
        <f t="shared" si="43"/>
        <v>0</v>
      </c>
      <c r="H216" s="166" t="str">
        <f t="shared" si="34"/>
        <v>Varans egenskaper</v>
      </c>
      <c r="I216" s="166" t="str">
        <f t="shared" si="35"/>
        <v>Varans hållbarhet</v>
      </c>
      <c r="J216" s="166" t="str">
        <f t="shared" si="36"/>
        <v>Varans cirkularitet</v>
      </c>
      <c r="K216" s="166" t="str">
        <f t="shared" si="37"/>
        <v>Varans funktionalitet</v>
      </c>
      <c r="L216" s="166" t="str">
        <f t="shared" si="38"/>
        <v>Varans estetiska utformning</v>
      </c>
      <c r="M216" s="166" t="str">
        <f t="shared" si="39"/>
        <v>Varans anpassning till befintliga möbler och annan inredning</v>
      </c>
      <c r="N216" s="166" t="str">
        <f t="shared" si="40"/>
        <v>Varans anpassning till lokalens utformning och funktionalitet</v>
      </c>
      <c r="O216" s="166" t="str">
        <f t="shared" si="41"/>
        <v>Leveranstid</v>
      </c>
    </row>
    <row r="217" spans="3:15" x14ac:dyDescent="0.2">
      <c r="C217" s="168" t="str">
        <f t="shared" si="42"/>
        <v/>
      </c>
      <c r="D217" s="168" t="str">
        <f t="array" ref="D217">IFERROR(INDEX($C$210:$C$282,SMALL(IF($C$210:$C$282&lt;&gt;"",ROW($C$210:$C$282)-ROW(C$210)+1),ROWS(D$210:D217))),"")</f>
        <v/>
      </c>
      <c r="F217" s="166" t="e">
        <f>IF(RIGHT(LEFT('1 Specifikation'!#REF!,7),1)="T","",'1 Specifikation'!#REF!)</f>
        <v>#REF!</v>
      </c>
      <c r="G217" s="166">
        <f t="shared" si="43"/>
        <v>0</v>
      </c>
      <c r="H217" s="166" t="str">
        <f t="shared" si="34"/>
        <v>Varans egenskaper</v>
      </c>
      <c r="I217" s="166" t="str">
        <f t="shared" si="35"/>
        <v>Varans hållbarhet</v>
      </c>
      <c r="J217" s="166" t="str">
        <f t="shared" si="36"/>
        <v>Varans cirkularitet</v>
      </c>
      <c r="K217" s="166" t="str">
        <f t="shared" si="37"/>
        <v>Varans funktionalitet</v>
      </c>
      <c r="L217" s="166" t="str">
        <f t="shared" si="38"/>
        <v>Varans estetiska utformning</v>
      </c>
      <c r="M217" s="166" t="str">
        <f t="shared" si="39"/>
        <v>Varans anpassning till befintliga möbler och annan inredning</v>
      </c>
      <c r="N217" s="166" t="str">
        <f t="shared" si="40"/>
        <v>Varans anpassning till lokalens utformning och funktionalitet</v>
      </c>
      <c r="O217" s="166" t="str">
        <f t="shared" si="41"/>
        <v>Leveranstid</v>
      </c>
    </row>
    <row r="218" spans="3:15" x14ac:dyDescent="0.2">
      <c r="C218" s="168" t="str">
        <f t="shared" si="42"/>
        <v/>
      </c>
      <c r="D218" s="168" t="str">
        <f t="array" ref="D218">IFERROR(INDEX($C$210:$C$282,SMALL(IF($C$210:$C$282&lt;&gt;"",ROW($C$210:$C$282)-ROW(C$210)+1),ROWS(D$210:D218))),"")</f>
        <v/>
      </c>
      <c r="F218" s="166" t="e">
        <f>IF(RIGHT(LEFT('1 Specifikation'!#REF!,7),1)="T","",'1 Specifikation'!#REF!)</f>
        <v>#REF!</v>
      </c>
      <c r="G218" s="166">
        <f t="shared" si="43"/>
        <v>0</v>
      </c>
      <c r="H218" s="166" t="str">
        <f t="shared" si="34"/>
        <v>Varans egenskaper</v>
      </c>
      <c r="I218" s="166" t="str">
        <f t="shared" si="35"/>
        <v>Varans hållbarhet</v>
      </c>
      <c r="J218" s="166" t="str">
        <f t="shared" si="36"/>
        <v>Varans cirkularitet</v>
      </c>
      <c r="K218" s="166" t="str">
        <f t="shared" si="37"/>
        <v>Varans funktionalitet</v>
      </c>
      <c r="L218" s="166" t="str">
        <f t="shared" si="38"/>
        <v>Varans estetiska utformning</v>
      </c>
      <c r="M218" s="166" t="str">
        <f t="shared" si="39"/>
        <v>Varans anpassning till befintliga möbler och annan inredning</v>
      </c>
      <c r="N218" s="166" t="str">
        <f t="shared" si="40"/>
        <v>Varans anpassning till lokalens utformning och funktionalitet</v>
      </c>
      <c r="O218" s="166" t="str">
        <f t="shared" si="41"/>
        <v>Leveranstid</v>
      </c>
    </row>
    <row r="219" spans="3:15" x14ac:dyDescent="0.2">
      <c r="C219" s="168" t="str">
        <f t="shared" si="42"/>
        <v/>
      </c>
      <c r="D219" s="168" t="str">
        <f t="array" ref="D219">IFERROR(INDEX($C$210:$C$282,SMALL(IF($C$210:$C$282&lt;&gt;"",ROW($C$210:$C$282)-ROW(C$210)+1),ROWS(D$210:D219))),"")</f>
        <v/>
      </c>
      <c r="F219" s="166" t="e">
        <f>IF(RIGHT(LEFT('1 Specifikation'!#REF!,7),1)="T","",'1 Specifikation'!#REF!)</f>
        <v>#REF!</v>
      </c>
      <c r="G219" s="166">
        <f t="shared" si="43"/>
        <v>0</v>
      </c>
      <c r="H219" s="166" t="str">
        <f t="shared" si="34"/>
        <v>Varans egenskaper</v>
      </c>
      <c r="I219" s="166" t="str">
        <f t="shared" si="35"/>
        <v>Varans hållbarhet</v>
      </c>
      <c r="J219" s="166" t="str">
        <f t="shared" si="36"/>
        <v>Varans cirkularitet</v>
      </c>
      <c r="K219" s="166" t="str">
        <f t="shared" si="37"/>
        <v>Varans funktionalitet</v>
      </c>
      <c r="L219" s="166" t="str">
        <f t="shared" si="38"/>
        <v>Varans estetiska utformning</v>
      </c>
      <c r="M219" s="166" t="str">
        <f t="shared" si="39"/>
        <v>Varans anpassning till befintliga möbler och annan inredning</v>
      </c>
      <c r="N219" s="166" t="str">
        <f t="shared" si="40"/>
        <v>Varans anpassning till lokalens utformning och funktionalitet</v>
      </c>
      <c r="O219" s="166" t="str">
        <f t="shared" si="41"/>
        <v>Leveranstid</v>
      </c>
    </row>
    <row r="220" spans="3:15" x14ac:dyDescent="0.2">
      <c r="C220" s="168" t="str">
        <f t="shared" si="42"/>
        <v/>
      </c>
      <c r="D220" s="168" t="str">
        <f t="array" ref="D220">IFERROR(INDEX($C$210:$C$282,SMALL(IF($C$210:$C$282&lt;&gt;"",ROW($C$210:$C$282)-ROW(C$210)+1),ROWS(D$210:D220))),"")</f>
        <v/>
      </c>
      <c r="F220" s="166" t="e">
        <f>IF(RIGHT(LEFT('1 Specifikation'!#REF!,7),1)="T","",'1 Specifikation'!#REF!)</f>
        <v>#REF!</v>
      </c>
      <c r="G220" s="166">
        <f t="shared" si="43"/>
        <v>0</v>
      </c>
      <c r="H220" s="166" t="str">
        <f t="shared" si="34"/>
        <v>Varans egenskaper</v>
      </c>
      <c r="I220" s="166" t="str">
        <f t="shared" si="35"/>
        <v>Varans hållbarhet</v>
      </c>
      <c r="J220" s="166" t="str">
        <f t="shared" si="36"/>
        <v>Varans cirkularitet</v>
      </c>
      <c r="K220" s="166" t="str">
        <f t="shared" si="37"/>
        <v>Varans funktionalitet</v>
      </c>
      <c r="L220" s="166" t="str">
        <f t="shared" si="38"/>
        <v>Varans estetiska utformning</v>
      </c>
      <c r="M220" s="166" t="str">
        <f t="shared" si="39"/>
        <v>Varans anpassning till befintliga möbler och annan inredning</v>
      </c>
      <c r="N220" s="166" t="str">
        <f t="shared" si="40"/>
        <v>Varans anpassning till lokalens utformning och funktionalitet</v>
      </c>
      <c r="O220" s="166" t="str">
        <f t="shared" si="41"/>
        <v>Leveranstid</v>
      </c>
    </row>
    <row r="221" spans="3:15" x14ac:dyDescent="0.2">
      <c r="C221" s="168" t="str">
        <f t="shared" si="42"/>
        <v/>
      </c>
      <c r="D221" s="168" t="str">
        <f t="array" ref="D221">IFERROR(INDEX($C$210:$C$282,SMALL(IF($C$210:$C$282&lt;&gt;"",ROW($C$210:$C$282)-ROW(C$210)+1),ROWS(D$210:D221))),"")</f>
        <v/>
      </c>
      <c r="F221" s="166" t="e">
        <f>IF(RIGHT(LEFT('1 Specifikation'!#REF!,7),1)="T","",'1 Specifikation'!#REF!)</f>
        <v>#REF!</v>
      </c>
      <c r="G221" s="166">
        <f t="shared" si="43"/>
        <v>0</v>
      </c>
      <c r="H221" s="166" t="str">
        <f t="shared" si="34"/>
        <v>Varans egenskaper</v>
      </c>
      <c r="I221" s="166" t="str">
        <f t="shared" si="35"/>
        <v>Varans hållbarhet</v>
      </c>
      <c r="J221" s="166" t="str">
        <f t="shared" si="36"/>
        <v>Varans cirkularitet</v>
      </c>
      <c r="K221" s="166" t="str">
        <f t="shared" si="37"/>
        <v>Varans funktionalitet</v>
      </c>
      <c r="L221" s="166" t="str">
        <f t="shared" si="38"/>
        <v>Varans estetiska utformning</v>
      </c>
      <c r="M221" s="166" t="str">
        <f t="shared" si="39"/>
        <v>Varans anpassning till befintliga möbler och annan inredning</v>
      </c>
      <c r="N221" s="166" t="str">
        <f t="shared" si="40"/>
        <v>Varans anpassning till lokalens utformning och funktionalitet</v>
      </c>
      <c r="O221" s="166" t="str">
        <f t="shared" si="41"/>
        <v>Leveranstid</v>
      </c>
    </row>
    <row r="222" spans="3:15" x14ac:dyDescent="0.2">
      <c r="C222" s="168" t="str">
        <f t="shared" si="42"/>
        <v/>
      </c>
      <c r="D222" s="168" t="str">
        <f t="array" ref="D222">IFERROR(INDEX($C$210:$C$282,SMALL(IF($C$210:$C$282&lt;&gt;"",ROW($C$210:$C$282)-ROW(C$210)+1),ROWS(D$210:D222))),"")</f>
        <v/>
      </c>
      <c r="F222" s="166" t="e">
        <f>IF(RIGHT(LEFT('1 Specifikation'!#REF!,7),1)="T","",'1 Specifikation'!#REF!)</f>
        <v>#REF!</v>
      </c>
      <c r="G222" s="166">
        <f t="shared" si="43"/>
        <v>0</v>
      </c>
      <c r="H222" s="166" t="str">
        <f t="shared" si="34"/>
        <v>Varans egenskaper</v>
      </c>
      <c r="I222" s="166" t="str">
        <f t="shared" si="35"/>
        <v>Varans hållbarhet</v>
      </c>
      <c r="J222" s="166" t="str">
        <f t="shared" si="36"/>
        <v>Varans cirkularitet</v>
      </c>
      <c r="K222" s="166" t="str">
        <f t="shared" si="37"/>
        <v>Varans funktionalitet</v>
      </c>
      <c r="L222" s="166" t="str">
        <f t="shared" si="38"/>
        <v>Varans estetiska utformning</v>
      </c>
      <c r="M222" s="166" t="str">
        <f t="shared" si="39"/>
        <v>Varans anpassning till befintliga möbler och annan inredning</v>
      </c>
      <c r="N222" s="166" t="str">
        <f t="shared" si="40"/>
        <v>Varans anpassning till lokalens utformning och funktionalitet</v>
      </c>
      <c r="O222" s="166" t="str">
        <f t="shared" si="41"/>
        <v>Leveranstid</v>
      </c>
    </row>
    <row r="223" spans="3:15" x14ac:dyDescent="0.2">
      <c r="C223" s="168" t="str">
        <f t="shared" si="42"/>
        <v/>
      </c>
      <c r="D223" s="168" t="str">
        <f t="array" ref="D223">IFERROR(INDEX($C$210:$C$282,SMALL(IF($C$210:$C$282&lt;&gt;"",ROW($C$210:$C$282)-ROW(C$210)+1),ROWS(D$210:D223))),"")</f>
        <v/>
      </c>
      <c r="F223" s="166" t="e">
        <f>IF(RIGHT(LEFT('1 Specifikation'!#REF!,7),1)="T","",'1 Specifikation'!#REF!)</f>
        <v>#REF!</v>
      </c>
      <c r="G223" s="166">
        <f t="shared" si="43"/>
        <v>0</v>
      </c>
      <c r="H223" s="166" t="str">
        <f t="shared" si="34"/>
        <v>Varans egenskaper</v>
      </c>
      <c r="I223" s="166" t="str">
        <f t="shared" si="35"/>
        <v>Varans hållbarhet</v>
      </c>
      <c r="J223" s="166" t="str">
        <f t="shared" si="36"/>
        <v>Varans cirkularitet</v>
      </c>
      <c r="K223" s="166" t="str">
        <f t="shared" si="37"/>
        <v>Varans funktionalitet</v>
      </c>
      <c r="L223" s="166" t="str">
        <f t="shared" si="38"/>
        <v>Varans estetiska utformning</v>
      </c>
      <c r="M223" s="166" t="str">
        <f t="shared" si="39"/>
        <v>Varans anpassning till befintliga möbler och annan inredning</v>
      </c>
      <c r="N223" s="166" t="str">
        <f t="shared" si="40"/>
        <v>Varans anpassning till lokalens utformning och funktionalitet</v>
      </c>
      <c r="O223" s="166" t="str">
        <f t="shared" si="41"/>
        <v>Leveranstid</v>
      </c>
    </row>
    <row r="224" spans="3:15" x14ac:dyDescent="0.2">
      <c r="C224" s="168" t="str">
        <f t="shared" si="42"/>
        <v/>
      </c>
      <c r="D224" s="168" t="str">
        <f t="array" ref="D224">IFERROR(INDEX($C$210:$C$282,SMALL(IF($C$210:$C$282&lt;&gt;"",ROW($C$210:$C$282)-ROW(C$210)+1),ROWS(D$210:D224))),"")</f>
        <v/>
      </c>
      <c r="F224" s="166" t="e">
        <f>IF(RIGHT(LEFT('1 Specifikation'!#REF!,7),1)="T","",'1 Specifikation'!#REF!)</f>
        <v>#REF!</v>
      </c>
      <c r="G224" s="166">
        <f t="shared" ref="G224:G268" si="44">IFERROR(IF(F224="","",FIND("Tjänst",F224)),0)</f>
        <v>0</v>
      </c>
      <c r="H224" s="166" t="str">
        <f t="shared" si="34"/>
        <v>Varans egenskaper</v>
      </c>
      <c r="I224" s="166" t="str">
        <f t="shared" si="35"/>
        <v>Varans hållbarhet</v>
      </c>
      <c r="J224" s="166" t="str">
        <f t="shared" si="36"/>
        <v>Varans cirkularitet</v>
      </c>
      <c r="K224" s="166" t="str">
        <f t="shared" si="37"/>
        <v>Varans funktionalitet</v>
      </c>
      <c r="L224" s="166" t="str">
        <f t="shared" si="38"/>
        <v>Varans estetiska utformning</v>
      </c>
      <c r="M224" s="166" t="str">
        <f t="shared" si="39"/>
        <v>Varans anpassning till befintliga möbler och annan inredning</v>
      </c>
      <c r="N224" s="166" t="str">
        <f t="shared" si="40"/>
        <v>Varans anpassning till lokalens utformning och funktionalitet</v>
      </c>
      <c r="O224" s="166" t="str">
        <f t="shared" si="41"/>
        <v>Leveranstid</v>
      </c>
    </row>
    <row r="225" spans="3:15" x14ac:dyDescent="0.2">
      <c r="C225" s="168" t="e">
        <f t="shared" si="42"/>
        <v>#REF!</v>
      </c>
      <c r="D225" s="168" t="str">
        <f t="array" ref="D225">IFERROR(INDEX($C$210:$C$282,SMALL(IF($C$210:$C$282&lt;&gt;"",ROW($C$210:$C$282)-ROW(C$210)+1),ROWS(D$210:D225))),"")</f>
        <v/>
      </c>
      <c r="F225" s="166" t="e">
        <f>IF(RIGHT(LEFT('1 Specifikation'!#REF!,7),1)="T","",'1 Specifikation'!#REF!)</f>
        <v>#REF!</v>
      </c>
      <c r="G225" s="166">
        <f t="shared" si="44"/>
        <v>0</v>
      </c>
      <c r="H225" s="166" t="str">
        <f t="shared" si="34"/>
        <v>Varans egenskaper</v>
      </c>
      <c r="I225" s="166" t="str">
        <f t="shared" si="35"/>
        <v>Varans hållbarhet</v>
      </c>
      <c r="J225" s="166" t="str">
        <f t="shared" si="36"/>
        <v>Varans cirkularitet</v>
      </c>
      <c r="K225" s="166" t="str">
        <f t="shared" si="37"/>
        <v>Varans funktionalitet</v>
      </c>
      <c r="L225" s="166" t="str">
        <f t="shared" si="38"/>
        <v>Varans estetiska utformning</v>
      </c>
      <c r="M225" s="166" t="str">
        <f t="shared" si="39"/>
        <v>Varans anpassning till befintliga möbler och annan inredning</v>
      </c>
      <c r="N225" s="166" t="str">
        <f t="shared" si="40"/>
        <v>Varans anpassning till lokalens utformning och funktionalitet</v>
      </c>
      <c r="O225" s="166" t="str">
        <f t="shared" si="41"/>
        <v>Leveranstid</v>
      </c>
    </row>
    <row r="226" spans="3:15" x14ac:dyDescent="0.2">
      <c r="C226" s="168" t="e">
        <f t="shared" si="42"/>
        <v>#REF!</v>
      </c>
      <c r="D226" s="168" t="str">
        <f t="array" ref="D226">IFERROR(INDEX($C$210:$C$282,SMALL(IF($C$210:$C$282&lt;&gt;"",ROW($C$210:$C$282)-ROW(C$210)+1),ROWS(D$210:D226))),"")</f>
        <v/>
      </c>
      <c r="F226" s="166" t="e">
        <f>IF(RIGHT(LEFT('1 Specifikation'!#REF!,7),1)="T","",'1 Specifikation'!#REF!)</f>
        <v>#REF!</v>
      </c>
      <c r="G226" s="166">
        <f t="shared" si="44"/>
        <v>0</v>
      </c>
      <c r="H226" s="166" t="str">
        <f t="shared" si="34"/>
        <v>Varans egenskaper</v>
      </c>
      <c r="I226" s="166" t="str">
        <f t="shared" si="35"/>
        <v>Varans hållbarhet</v>
      </c>
      <c r="J226" s="166" t="str">
        <f t="shared" si="36"/>
        <v>Varans cirkularitet</v>
      </c>
      <c r="K226" s="166" t="str">
        <f t="shared" si="37"/>
        <v>Varans funktionalitet</v>
      </c>
      <c r="L226" s="166" t="str">
        <f t="shared" si="38"/>
        <v>Varans estetiska utformning</v>
      </c>
      <c r="M226" s="166" t="str">
        <f t="shared" si="39"/>
        <v>Varans anpassning till befintliga möbler och annan inredning</v>
      </c>
      <c r="N226" s="166" t="str">
        <f t="shared" si="40"/>
        <v>Varans anpassning till lokalens utformning och funktionalitet</v>
      </c>
      <c r="O226" s="166" t="str">
        <f t="shared" si="41"/>
        <v>Leveranstid</v>
      </c>
    </row>
    <row r="227" spans="3:15" x14ac:dyDescent="0.2">
      <c r="C227" s="168" t="e">
        <f t="shared" si="42"/>
        <v>#REF!</v>
      </c>
      <c r="D227" s="168" t="str">
        <f t="array" ref="D227">IFERROR(INDEX($C$210:$C$282,SMALL(IF($C$210:$C$282&lt;&gt;"",ROW($C$210:$C$282)-ROW(C$210)+1),ROWS(D$210:D227))),"")</f>
        <v/>
      </c>
      <c r="F227" s="166" t="e">
        <f>IF(RIGHT(LEFT('1 Specifikation'!#REF!,7),1)="T","",'1 Specifikation'!#REF!)</f>
        <v>#REF!</v>
      </c>
      <c r="G227" s="166">
        <f t="shared" si="44"/>
        <v>0</v>
      </c>
      <c r="H227" s="166" t="str">
        <f t="shared" si="34"/>
        <v>Varans egenskaper</v>
      </c>
      <c r="I227" s="166" t="str">
        <f t="shared" si="35"/>
        <v>Varans hållbarhet</v>
      </c>
      <c r="J227" s="166" t="str">
        <f t="shared" si="36"/>
        <v>Varans cirkularitet</v>
      </c>
      <c r="K227" s="166" t="str">
        <f t="shared" si="37"/>
        <v>Varans funktionalitet</v>
      </c>
      <c r="L227" s="166" t="str">
        <f t="shared" si="38"/>
        <v>Varans estetiska utformning</v>
      </c>
      <c r="M227" s="166" t="str">
        <f t="shared" si="39"/>
        <v>Varans anpassning till befintliga möbler och annan inredning</v>
      </c>
      <c r="N227" s="166" t="str">
        <f t="shared" si="40"/>
        <v>Varans anpassning till lokalens utformning och funktionalitet</v>
      </c>
      <c r="O227" s="166" t="str">
        <f t="shared" si="41"/>
        <v>Leveranstid</v>
      </c>
    </row>
    <row r="228" spans="3:15" x14ac:dyDescent="0.2">
      <c r="C228" s="168" t="e">
        <f t="shared" si="42"/>
        <v>#REF!</v>
      </c>
      <c r="D228" s="168" t="str">
        <f t="array" ref="D228">IFERROR(INDEX($C$210:$C$282,SMALL(IF($C$210:$C$282&lt;&gt;"",ROW($C$210:$C$282)-ROW(C$210)+1),ROWS(D$210:D228))),"")</f>
        <v/>
      </c>
      <c r="F228" s="166" t="e">
        <f>IF(RIGHT(LEFT('1 Specifikation'!#REF!,7),1)="T","",'1 Specifikation'!#REF!)</f>
        <v>#REF!</v>
      </c>
      <c r="G228" s="166">
        <f t="shared" si="44"/>
        <v>0</v>
      </c>
      <c r="H228" s="166" t="str">
        <f t="shared" si="34"/>
        <v>Varans egenskaper</v>
      </c>
      <c r="I228" s="166" t="str">
        <f t="shared" si="35"/>
        <v>Varans hållbarhet</v>
      </c>
      <c r="J228" s="166" t="str">
        <f t="shared" si="36"/>
        <v>Varans cirkularitet</v>
      </c>
      <c r="K228" s="166" t="str">
        <f t="shared" si="37"/>
        <v>Varans funktionalitet</v>
      </c>
      <c r="L228" s="166" t="str">
        <f t="shared" si="38"/>
        <v>Varans estetiska utformning</v>
      </c>
      <c r="M228" s="166" t="str">
        <f t="shared" si="39"/>
        <v>Varans anpassning till befintliga möbler och annan inredning</v>
      </c>
      <c r="N228" s="166" t="str">
        <f t="shared" si="40"/>
        <v>Varans anpassning till lokalens utformning och funktionalitet</v>
      </c>
      <c r="O228" s="166" t="str">
        <f t="shared" si="41"/>
        <v>Leveranstid</v>
      </c>
    </row>
    <row r="229" spans="3:15" x14ac:dyDescent="0.2">
      <c r="C229" s="168" t="e">
        <f t="shared" si="42"/>
        <v>#REF!</v>
      </c>
      <c r="D229" s="168" t="str">
        <f t="array" ref="D229">IFERROR(INDEX($C$210:$C$282,SMALL(IF($C$210:$C$282&lt;&gt;"",ROW($C$210:$C$282)-ROW(C$210)+1),ROWS(D$210:D229))),"")</f>
        <v/>
      </c>
      <c r="F229" s="166" t="e">
        <f>IF(RIGHT(LEFT('1 Specifikation'!#REF!,7),1)="T","",'1 Specifikation'!#REF!)</f>
        <v>#REF!</v>
      </c>
      <c r="G229" s="166">
        <f t="shared" si="44"/>
        <v>0</v>
      </c>
      <c r="H229" s="166" t="str">
        <f t="shared" si="34"/>
        <v>Varans egenskaper</v>
      </c>
      <c r="I229" s="166" t="str">
        <f t="shared" si="35"/>
        <v>Varans hållbarhet</v>
      </c>
      <c r="J229" s="166" t="str">
        <f t="shared" si="36"/>
        <v>Varans cirkularitet</v>
      </c>
      <c r="K229" s="166" t="str">
        <f t="shared" si="37"/>
        <v>Varans funktionalitet</v>
      </c>
      <c r="L229" s="166" t="str">
        <f t="shared" si="38"/>
        <v>Varans estetiska utformning</v>
      </c>
      <c r="M229" s="166" t="str">
        <f t="shared" si="39"/>
        <v>Varans anpassning till befintliga möbler och annan inredning</v>
      </c>
      <c r="N229" s="166" t="str">
        <f t="shared" si="40"/>
        <v>Varans anpassning till lokalens utformning och funktionalitet</v>
      </c>
      <c r="O229" s="166" t="str">
        <f t="shared" si="41"/>
        <v>Leveranstid</v>
      </c>
    </row>
    <row r="230" spans="3:15" x14ac:dyDescent="0.2">
      <c r="C230" s="168" t="e">
        <f t="shared" si="42"/>
        <v>#REF!</v>
      </c>
      <c r="D230" s="168" t="str">
        <f t="array" ref="D230">IFERROR(INDEX($C$210:$C$282,SMALL(IF($C$210:$C$282&lt;&gt;"",ROW($C$210:$C$282)-ROW(C$210)+1),ROWS(D$210:D230))),"")</f>
        <v/>
      </c>
      <c r="F230" s="166" t="e">
        <f>IF(RIGHT(LEFT('1 Specifikation'!#REF!,7),1)="T","",'1 Specifikation'!#REF!)</f>
        <v>#REF!</v>
      </c>
      <c r="G230" s="166">
        <f t="shared" si="44"/>
        <v>0</v>
      </c>
      <c r="H230" s="166" t="str">
        <f t="shared" si="34"/>
        <v>Varans egenskaper</v>
      </c>
      <c r="I230" s="166" t="str">
        <f t="shared" si="35"/>
        <v>Varans hållbarhet</v>
      </c>
      <c r="J230" s="166" t="str">
        <f t="shared" si="36"/>
        <v>Varans cirkularitet</v>
      </c>
      <c r="K230" s="166" t="str">
        <f t="shared" si="37"/>
        <v>Varans funktionalitet</v>
      </c>
      <c r="L230" s="166" t="str">
        <f t="shared" si="38"/>
        <v>Varans estetiska utformning</v>
      </c>
      <c r="M230" s="166" t="str">
        <f t="shared" si="39"/>
        <v>Varans anpassning till befintliga möbler och annan inredning</v>
      </c>
      <c r="N230" s="166" t="str">
        <f t="shared" si="40"/>
        <v>Varans anpassning till lokalens utformning och funktionalitet</v>
      </c>
      <c r="O230" s="166" t="str">
        <f t="shared" si="41"/>
        <v>Leveranstid</v>
      </c>
    </row>
    <row r="231" spans="3:15" x14ac:dyDescent="0.2">
      <c r="C231" s="168" t="e">
        <f t="shared" si="42"/>
        <v>#REF!</v>
      </c>
      <c r="D231" s="168" t="str">
        <f t="array" ref="D231">IFERROR(INDEX($C$210:$C$282,SMALL(IF($C$210:$C$282&lt;&gt;"",ROW($C$210:$C$282)-ROW(C$210)+1),ROWS(D$210:D231))),"")</f>
        <v/>
      </c>
      <c r="F231" s="166" t="e">
        <f>IF(RIGHT(LEFT('1 Specifikation'!#REF!,7),1)="T","",'1 Specifikation'!#REF!)</f>
        <v>#REF!</v>
      </c>
      <c r="G231" s="166">
        <f t="shared" si="44"/>
        <v>0</v>
      </c>
      <c r="H231" s="166" t="str">
        <f t="shared" si="34"/>
        <v>Varans egenskaper</v>
      </c>
      <c r="I231" s="166" t="str">
        <f t="shared" si="35"/>
        <v>Varans hållbarhet</v>
      </c>
      <c r="J231" s="166" t="str">
        <f t="shared" si="36"/>
        <v>Varans cirkularitet</v>
      </c>
      <c r="K231" s="166" t="str">
        <f t="shared" si="37"/>
        <v>Varans funktionalitet</v>
      </c>
      <c r="L231" s="166" t="str">
        <f t="shared" si="38"/>
        <v>Varans estetiska utformning</v>
      </c>
      <c r="M231" s="166" t="str">
        <f t="shared" si="39"/>
        <v>Varans anpassning till befintliga möbler och annan inredning</v>
      </c>
      <c r="N231" s="166" t="str">
        <f t="shared" si="40"/>
        <v>Varans anpassning till lokalens utformning och funktionalitet</v>
      </c>
      <c r="O231" s="166" t="str">
        <f t="shared" si="41"/>
        <v>Leveranstid</v>
      </c>
    </row>
    <row r="232" spans="3:15" x14ac:dyDescent="0.2">
      <c r="C232" s="168" t="e">
        <f t="shared" si="42"/>
        <v>#REF!</v>
      </c>
      <c r="D232" s="168" t="str">
        <f t="array" ref="D232">IFERROR(INDEX($C$210:$C$282,SMALL(IF($C$210:$C$282&lt;&gt;"",ROW($C$210:$C$282)-ROW(C$210)+1),ROWS(D$210:D232))),"")</f>
        <v/>
      </c>
      <c r="F232" s="166" t="e">
        <f>IF(RIGHT(LEFT('1 Specifikation'!#REF!,7),1)="T","",'1 Specifikation'!#REF!)</f>
        <v>#REF!</v>
      </c>
      <c r="G232" s="166">
        <f t="shared" si="44"/>
        <v>0</v>
      </c>
      <c r="H232" s="166" t="str">
        <f t="shared" si="34"/>
        <v>Varans egenskaper</v>
      </c>
      <c r="I232" s="166" t="str">
        <f t="shared" si="35"/>
        <v>Varans hållbarhet</v>
      </c>
      <c r="J232" s="166" t="str">
        <f t="shared" si="36"/>
        <v>Varans cirkularitet</v>
      </c>
      <c r="K232" s="166" t="str">
        <f t="shared" si="37"/>
        <v>Varans funktionalitet</v>
      </c>
      <c r="L232" s="166" t="str">
        <f t="shared" si="38"/>
        <v>Varans estetiska utformning</v>
      </c>
      <c r="M232" s="166" t="str">
        <f t="shared" si="39"/>
        <v>Varans anpassning till befintliga möbler och annan inredning</v>
      </c>
      <c r="N232" s="166" t="str">
        <f t="shared" si="40"/>
        <v>Varans anpassning till lokalens utformning och funktionalitet</v>
      </c>
      <c r="O232" s="166" t="str">
        <f t="shared" si="41"/>
        <v>Leveranstid</v>
      </c>
    </row>
    <row r="233" spans="3:15" x14ac:dyDescent="0.2">
      <c r="C233" s="168" t="e">
        <f t="shared" si="42"/>
        <v>#REF!</v>
      </c>
      <c r="D233" s="168" t="str">
        <f t="array" ref="D233">IFERROR(INDEX($C$210:$C$282,SMALL(IF($C$210:$C$282&lt;&gt;"",ROW($C$210:$C$282)-ROW(C$210)+1),ROWS(D$210:D233))),"")</f>
        <v/>
      </c>
      <c r="F233" s="166" t="e">
        <f>IF(RIGHT(LEFT('1 Specifikation'!#REF!,7),1)="T","",'1 Specifikation'!#REF!)</f>
        <v>#REF!</v>
      </c>
      <c r="G233" s="166">
        <f t="shared" si="44"/>
        <v>0</v>
      </c>
      <c r="H233" s="166" t="str">
        <f t="shared" si="34"/>
        <v>Varans egenskaper</v>
      </c>
      <c r="I233" s="166" t="str">
        <f t="shared" si="35"/>
        <v>Varans hållbarhet</v>
      </c>
      <c r="J233" s="166" t="str">
        <f t="shared" si="36"/>
        <v>Varans cirkularitet</v>
      </c>
      <c r="K233" s="166" t="str">
        <f t="shared" si="37"/>
        <v>Varans funktionalitet</v>
      </c>
      <c r="L233" s="166" t="str">
        <f t="shared" si="38"/>
        <v>Varans estetiska utformning</v>
      </c>
      <c r="M233" s="166" t="str">
        <f t="shared" si="39"/>
        <v>Varans anpassning till befintliga möbler och annan inredning</v>
      </c>
      <c r="N233" s="166" t="str">
        <f t="shared" si="40"/>
        <v>Varans anpassning till lokalens utformning och funktionalitet</v>
      </c>
      <c r="O233" s="166" t="str">
        <f t="shared" si="41"/>
        <v>Leveranstid</v>
      </c>
    </row>
    <row r="234" spans="3:15" x14ac:dyDescent="0.2">
      <c r="C234" s="168" t="e">
        <f t="shared" si="42"/>
        <v>#REF!</v>
      </c>
      <c r="D234" s="168" t="str">
        <f t="array" ref="D234">IFERROR(INDEX($C$210:$C$282,SMALL(IF($C$210:$C$282&lt;&gt;"",ROW($C$210:$C$282)-ROW(C$210)+1),ROWS(D$210:D234))),"")</f>
        <v/>
      </c>
      <c r="F234" s="166" t="e">
        <f>IF(RIGHT(LEFT('1 Specifikation'!#REF!,7),1)="T","",'1 Specifikation'!#REF!)</f>
        <v>#REF!</v>
      </c>
      <c r="G234" s="166">
        <f t="shared" si="44"/>
        <v>0</v>
      </c>
      <c r="H234" s="166" t="str">
        <f t="shared" si="34"/>
        <v>Varans egenskaper</v>
      </c>
      <c r="I234" s="166" t="str">
        <f t="shared" si="35"/>
        <v>Varans hållbarhet</v>
      </c>
      <c r="J234" s="166" t="str">
        <f t="shared" si="36"/>
        <v>Varans cirkularitet</v>
      </c>
      <c r="K234" s="166" t="str">
        <f t="shared" si="37"/>
        <v>Varans funktionalitet</v>
      </c>
      <c r="L234" s="166" t="str">
        <f t="shared" si="38"/>
        <v>Varans estetiska utformning</v>
      </c>
      <c r="M234" s="166" t="str">
        <f t="shared" si="39"/>
        <v>Varans anpassning till befintliga möbler och annan inredning</v>
      </c>
      <c r="N234" s="166" t="str">
        <f t="shared" si="40"/>
        <v>Varans anpassning till lokalens utformning och funktionalitet</v>
      </c>
      <c r="O234" s="166" t="str">
        <f t="shared" si="41"/>
        <v>Leveranstid</v>
      </c>
    </row>
    <row r="235" spans="3:15" x14ac:dyDescent="0.2">
      <c r="C235" s="168" t="e">
        <f t="shared" si="42"/>
        <v>#REF!</v>
      </c>
      <c r="D235" s="168" t="str">
        <f t="array" ref="D235">IFERROR(INDEX($C$210:$C$282,SMALL(IF($C$210:$C$282&lt;&gt;"",ROW($C$210:$C$282)-ROW(C$210)+1),ROWS(D$210:D235))),"")</f>
        <v/>
      </c>
      <c r="F235" s="166" t="e">
        <f>IF(RIGHT(LEFT('1 Specifikation'!#REF!,7),1)="T","",'1 Specifikation'!#REF!)</f>
        <v>#REF!</v>
      </c>
      <c r="G235" s="166">
        <f t="shared" si="44"/>
        <v>0</v>
      </c>
      <c r="H235" s="166" t="str">
        <f t="shared" si="34"/>
        <v>Varans egenskaper</v>
      </c>
      <c r="I235" s="166" t="str">
        <f t="shared" si="35"/>
        <v>Varans hållbarhet</v>
      </c>
      <c r="J235" s="166" t="str">
        <f t="shared" si="36"/>
        <v>Varans cirkularitet</v>
      </c>
      <c r="K235" s="166" t="str">
        <f t="shared" si="37"/>
        <v>Varans funktionalitet</v>
      </c>
      <c r="L235" s="166" t="str">
        <f t="shared" si="38"/>
        <v>Varans estetiska utformning</v>
      </c>
      <c r="M235" s="166" t="str">
        <f t="shared" si="39"/>
        <v>Varans anpassning till befintliga möbler och annan inredning</v>
      </c>
      <c r="N235" s="166" t="str">
        <f t="shared" si="40"/>
        <v>Varans anpassning till lokalens utformning och funktionalitet</v>
      </c>
      <c r="O235" s="166" t="str">
        <f t="shared" si="41"/>
        <v>Leveranstid</v>
      </c>
    </row>
    <row r="236" spans="3:15" x14ac:dyDescent="0.2">
      <c r="C236" s="168" t="e">
        <f t="shared" si="42"/>
        <v>#REF!</v>
      </c>
      <c r="D236" s="168" t="str">
        <f t="array" ref="D236">IFERROR(INDEX($C$210:$C$282,SMALL(IF($C$210:$C$282&lt;&gt;"",ROW($C$210:$C$282)-ROW(C$210)+1),ROWS(D$210:D236))),"")</f>
        <v/>
      </c>
      <c r="F236" s="166" t="e">
        <f>IF(RIGHT(LEFT('1 Specifikation'!#REF!,7),1)="T","",'1 Specifikation'!#REF!)</f>
        <v>#REF!</v>
      </c>
      <c r="G236" s="166">
        <f t="shared" si="44"/>
        <v>0</v>
      </c>
      <c r="H236" s="166" t="str">
        <f t="shared" si="34"/>
        <v>Varans egenskaper</v>
      </c>
      <c r="I236" s="166" t="str">
        <f t="shared" si="35"/>
        <v>Varans hållbarhet</v>
      </c>
      <c r="J236" s="166" t="str">
        <f t="shared" si="36"/>
        <v>Varans cirkularitet</v>
      </c>
      <c r="K236" s="166" t="str">
        <f t="shared" si="37"/>
        <v>Varans funktionalitet</v>
      </c>
      <c r="L236" s="166" t="str">
        <f t="shared" si="38"/>
        <v>Varans estetiska utformning</v>
      </c>
      <c r="M236" s="166" t="str">
        <f t="shared" si="39"/>
        <v>Varans anpassning till befintliga möbler och annan inredning</v>
      </c>
      <c r="N236" s="166" t="str">
        <f t="shared" si="40"/>
        <v>Varans anpassning till lokalens utformning och funktionalitet</v>
      </c>
      <c r="O236" s="166" t="str">
        <f t="shared" si="41"/>
        <v>Leveranstid</v>
      </c>
    </row>
    <row r="237" spans="3:15" x14ac:dyDescent="0.2">
      <c r="C237" s="168" t="e">
        <f t="shared" si="42"/>
        <v>#REF!</v>
      </c>
      <c r="D237" s="168" t="str">
        <f t="array" ref="D237">IFERROR(INDEX($C$210:$C$282,SMALL(IF($C$210:$C$282&lt;&gt;"",ROW($C$210:$C$282)-ROW(C$210)+1),ROWS(D$210:D237))),"")</f>
        <v/>
      </c>
      <c r="F237" s="166" t="e">
        <f>IF(RIGHT(LEFT('1 Specifikation'!#REF!,7),1)="T","",'1 Specifikation'!#REF!)</f>
        <v>#REF!</v>
      </c>
      <c r="G237" s="166">
        <f t="shared" si="44"/>
        <v>0</v>
      </c>
      <c r="H237" s="166" t="str">
        <f t="shared" si="34"/>
        <v>Varans egenskaper</v>
      </c>
      <c r="I237" s="166" t="str">
        <f t="shared" si="35"/>
        <v>Varans hållbarhet</v>
      </c>
      <c r="J237" s="166" t="str">
        <f t="shared" si="36"/>
        <v>Varans cirkularitet</v>
      </c>
      <c r="K237" s="166" t="str">
        <f t="shared" si="37"/>
        <v>Varans funktionalitet</v>
      </c>
      <c r="L237" s="166" t="str">
        <f t="shared" si="38"/>
        <v>Varans estetiska utformning</v>
      </c>
      <c r="M237" s="166" t="str">
        <f t="shared" si="39"/>
        <v>Varans anpassning till befintliga möbler och annan inredning</v>
      </c>
      <c r="N237" s="166" t="str">
        <f t="shared" si="40"/>
        <v>Varans anpassning till lokalens utformning och funktionalitet</v>
      </c>
      <c r="O237" s="166" t="str">
        <f t="shared" si="41"/>
        <v>Leveranstid</v>
      </c>
    </row>
    <row r="238" spans="3:15" x14ac:dyDescent="0.2">
      <c r="C238" s="168" t="e">
        <f t="shared" si="42"/>
        <v>#REF!</v>
      </c>
      <c r="D238" s="168" t="str">
        <f t="array" ref="D238">IFERROR(INDEX($C$210:$C$282,SMALL(IF($C$210:$C$282&lt;&gt;"",ROW($C$210:$C$282)-ROW(C$210)+1),ROWS(D$210:D238))),"")</f>
        <v/>
      </c>
      <c r="F238" s="166" t="e">
        <f>IF(RIGHT(LEFT('1 Specifikation'!#REF!,7),1)="T","",'1 Specifikation'!#REF!)</f>
        <v>#REF!</v>
      </c>
      <c r="G238" s="166">
        <f t="shared" si="44"/>
        <v>0</v>
      </c>
      <c r="H238" s="166" t="str">
        <f t="shared" si="34"/>
        <v>Varans egenskaper</v>
      </c>
      <c r="I238" s="166" t="str">
        <f t="shared" si="35"/>
        <v>Varans hållbarhet</v>
      </c>
      <c r="J238" s="166" t="str">
        <f t="shared" si="36"/>
        <v>Varans cirkularitet</v>
      </c>
      <c r="K238" s="166" t="str">
        <f t="shared" si="37"/>
        <v>Varans funktionalitet</v>
      </c>
      <c r="L238" s="166" t="str">
        <f t="shared" si="38"/>
        <v>Varans estetiska utformning</v>
      </c>
      <c r="M238" s="166" t="str">
        <f t="shared" si="39"/>
        <v>Varans anpassning till befintliga möbler och annan inredning</v>
      </c>
      <c r="N238" s="166" t="str">
        <f t="shared" si="40"/>
        <v>Varans anpassning till lokalens utformning och funktionalitet</v>
      </c>
      <c r="O238" s="166" t="str">
        <f t="shared" si="41"/>
        <v>Leveranstid</v>
      </c>
    </row>
    <row r="239" spans="3:15" x14ac:dyDescent="0.2">
      <c r="C239" s="168" t="e">
        <f t="shared" si="42"/>
        <v>#REF!</v>
      </c>
      <c r="D239" s="168" t="str">
        <f t="array" ref="D239">IFERROR(INDEX($C$210:$C$282,SMALL(IF($C$210:$C$282&lt;&gt;"",ROW($C$210:$C$282)-ROW(C$210)+1),ROWS(D$210:D239))),"")</f>
        <v/>
      </c>
      <c r="F239" s="166" t="e">
        <f>IF(RIGHT(LEFT('1 Specifikation'!#REF!,7),1)="T","",'1 Specifikation'!#REF!)</f>
        <v>#REF!</v>
      </c>
      <c r="G239" s="166">
        <f t="shared" ref="G239:G248" si="45">IFERROR(IF(F239="","",FIND("Tjänst",F239)),0)</f>
        <v>0</v>
      </c>
      <c r="H239" s="166" t="str">
        <f t="shared" si="34"/>
        <v>Varans egenskaper</v>
      </c>
      <c r="I239" s="166" t="str">
        <f t="shared" si="35"/>
        <v>Varans hållbarhet</v>
      </c>
      <c r="J239" s="166" t="str">
        <f t="shared" si="36"/>
        <v>Varans cirkularitet</v>
      </c>
      <c r="K239" s="166" t="str">
        <f t="shared" si="37"/>
        <v>Varans funktionalitet</v>
      </c>
      <c r="L239" s="166" t="str">
        <f t="shared" si="38"/>
        <v>Varans estetiska utformning</v>
      </c>
      <c r="M239" s="166" t="str">
        <f t="shared" si="39"/>
        <v>Varans anpassning till befintliga möbler och annan inredning</v>
      </c>
      <c r="N239" s="166" t="str">
        <f t="shared" si="40"/>
        <v>Varans anpassning till lokalens utformning och funktionalitet</v>
      </c>
      <c r="O239" s="166" t="str">
        <f t="shared" si="41"/>
        <v>Leveranstid</v>
      </c>
    </row>
    <row r="240" spans="3:15" x14ac:dyDescent="0.2">
      <c r="C240" s="168" t="e">
        <f t="shared" si="42"/>
        <v>#REF!</v>
      </c>
      <c r="D240" s="168" t="str">
        <f t="array" ref="D240">IFERROR(INDEX($C$210:$C$282,SMALL(IF($C$210:$C$282&lt;&gt;"",ROW($C$210:$C$282)-ROW(C$210)+1),ROWS(D$210:D240))),"")</f>
        <v/>
      </c>
      <c r="F240" s="166" t="e">
        <f>IF(RIGHT(LEFT('1 Specifikation'!#REF!,7),1)="T","",'1 Specifikation'!#REF!)</f>
        <v>#REF!</v>
      </c>
      <c r="G240" s="166">
        <f t="shared" si="45"/>
        <v>0</v>
      </c>
      <c r="H240" s="166" t="str">
        <f t="shared" si="34"/>
        <v>Varans egenskaper</v>
      </c>
      <c r="I240" s="166" t="str">
        <f t="shared" si="35"/>
        <v>Varans hållbarhet</v>
      </c>
      <c r="J240" s="166" t="str">
        <f t="shared" si="36"/>
        <v>Varans cirkularitet</v>
      </c>
      <c r="K240" s="166" t="str">
        <f t="shared" si="37"/>
        <v>Varans funktionalitet</v>
      </c>
      <c r="L240" s="166" t="str">
        <f t="shared" si="38"/>
        <v>Varans estetiska utformning</v>
      </c>
      <c r="M240" s="166" t="str">
        <f t="shared" si="39"/>
        <v>Varans anpassning till befintliga möbler och annan inredning</v>
      </c>
      <c r="N240" s="166" t="str">
        <f t="shared" si="40"/>
        <v>Varans anpassning till lokalens utformning och funktionalitet</v>
      </c>
      <c r="O240" s="166" t="str">
        <f t="shared" si="41"/>
        <v>Leveranstid</v>
      </c>
    </row>
    <row r="241" spans="3:15" x14ac:dyDescent="0.2">
      <c r="C241" s="168" t="e">
        <f t="shared" si="42"/>
        <v>#REF!</v>
      </c>
      <c r="D241" s="168" t="str">
        <f t="array" ref="D241">IFERROR(INDEX($C$210:$C$282,SMALL(IF($C$210:$C$282&lt;&gt;"",ROW($C$210:$C$282)-ROW(C$210)+1),ROWS(D$210:D241))),"")</f>
        <v/>
      </c>
      <c r="F241" s="166" t="e">
        <f>IF(RIGHT(LEFT('1 Specifikation'!#REF!,7),1)="T","",'1 Specifikation'!#REF!)</f>
        <v>#REF!</v>
      </c>
      <c r="G241" s="166">
        <f t="shared" si="45"/>
        <v>0</v>
      </c>
      <c r="H241" s="166" t="str">
        <f t="shared" si="34"/>
        <v>Varans egenskaper</v>
      </c>
      <c r="I241" s="166" t="str">
        <f t="shared" si="35"/>
        <v>Varans hållbarhet</v>
      </c>
      <c r="J241" s="166" t="str">
        <f t="shared" si="36"/>
        <v>Varans cirkularitet</v>
      </c>
      <c r="K241" s="166" t="str">
        <f t="shared" si="37"/>
        <v>Varans funktionalitet</v>
      </c>
      <c r="L241" s="166" t="str">
        <f t="shared" si="38"/>
        <v>Varans estetiska utformning</v>
      </c>
      <c r="M241" s="166" t="str">
        <f t="shared" si="39"/>
        <v>Varans anpassning till befintliga möbler och annan inredning</v>
      </c>
      <c r="N241" s="166" t="str">
        <f t="shared" si="40"/>
        <v>Varans anpassning till lokalens utformning och funktionalitet</v>
      </c>
      <c r="O241" s="166" t="str">
        <f t="shared" si="41"/>
        <v>Leveranstid</v>
      </c>
    </row>
    <row r="242" spans="3:15" x14ac:dyDescent="0.2">
      <c r="C242" s="168" t="e">
        <f t="shared" si="42"/>
        <v>#REF!</v>
      </c>
      <c r="D242" s="168" t="str">
        <f t="array" ref="D242">IFERROR(INDEX($C$210:$C$282,SMALL(IF($C$210:$C$282&lt;&gt;"",ROW($C$210:$C$282)-ROW(C$210)+1),ROWS(D$210:D242))),"")</f>
        <v/>
      </c>
      <c r="F242" s="166" t="e">
        <f>IF(RIGHT(LEFT('1 Specifikation'!#REF!,7),1)="T","",'1 Specifikation'!#REF!)</f>
        <v>#REF!</v>
      </c>
      <c r="G242" s="166">
        <f t="shared" si="45"/>
        <v>0</v>
      </c>
      <c r="H242" s="166" t="str">
        <f t="shared" si="34"/>
        <v>Varans egenskaper</v>
      </c>
      <c r="I242" s="166" t="str">
        <f t="shared" si="35"/>
        <v>Varans hållbarhet</v>
      </c>
      <c r="J242" s="166" t="str">
        <f t="shared" si="36"/>
        <v>Varans cirkularitet</v>
      </c>
      <c r="K242" s="166" t="str">
        <f t="shared" si="37"/>
        <v>Varans funktionalitet</v>
      </c>
      <c r="L242" s="166" t="str">
        <f t="shared" si="38"/>
        <v>Varans estetiska utformning</v>
      </c>
      <c r="M242" s="166" t="str">
        <f t="shared" si="39"/>
        <v>Varans anpassning till befintliga möbler och annan inredning</v>
      </c>
      <c r="N242" s="166" t="str">
        <f t="shared" si="40"/>
        <v>Varans anpassning till lokalens utformning och funktionalitet</v>
      </c>
      <c r="O242" s="166" t="str">
        <f t="shared" si="41"/>
        <v>Leveranstid</v>
      </c>
    </row>
    <row r="243" spans="3:15" x14ac:dyDescent="0.2">
      <c r="C243" s="168" t="e">
        <f t="shared" si="42"/>
        <v>#REF!</v>
      </c>
      <c r="D243" s="168" t="str">
        <f t="array" ref="D243">IFERROR(INDEX($C$210:$C$282,SMALL(IF($C$210:$C$282&lt;&gt;"",ROW($C$210:$C$282)-ROW(C$210)+1),ROWS(D$210:D243))),"")</f>
        <v/>
      </c>
      <c r="F243" s="166" t="e">
        <f>IF(RIGHT(LEFT('1 Specifikation'!#REF!,7),1)="T","",'1 Specifikation'!#REF!)</f>
        <v>#REF!</v>
      </c>
      <c r="G243" s="166">
        <f t="shared" si="45"/>
        <v>0</v>
      </c>
      <c r="H243" s="166" t="str">
        <f t="shared" si="34"/>
        <v>Varans egenskaper</v>
      </c>
      <c r="I243" s="166" t="str">
        <f t="shared" si="35"/>
        <v>Varans hållbarhet</v>
      </c>
      <c r="J243" s="166" t="str">
        <f t="shared" si="36"/>
        <v>Varans cirkularitet</v>
      </c>
      <c r="K243" s="166" t="str">
        <f t="shared" si="37"/>
        <v>Varans funktionalitet</v>
      </c>
      <c r="L243" s="166" t="str">
        <f t="shared" si="38"/>
        <v>Varans estetiska utformning</v>
      </c>
      <c r="M243" s="166" t="str">
        <f t="shared" si="39"/>
        <v>Varans anpassning till befintliga möbler och annan inredning</v>
      </c>
      <c r="N243" s="166" t="str">
        <f t="shared" si="40"/>
        <v>Varans anpassning till lokalens utformning och funktionalitet</v>
      </c>
      <c r="O243" s="166" t="str">
        <f t="shared" si="41"/>
        <v>Leveranstid</v>
      </c>
    </row>
    <row r="244" spans="3:15" x14ac:dyDescent="0.2">
      <c r="C244" s="168" t="e">
        <f t="shared" si="42"/>
        <v>#REF!</v>
      </c>
      <c r="D244" s="168" t="str">
        <f t="array" ref="D244">IFERROR(INDEX($C$210:$C$282,SMALL(IF($C$210:$C$282&lt;&gt;"",ROW($C$210:$C$282)-ROW(C$210)+1),ROWS(D$210:D244))),"")</f>
        <v/>
      </c>
      <c r="F244" s="166" t="e">
        <f>IF(RIGHT(LEFT('1 Specifikation'!#REF!,7),1)="T","",'1 Specifikation'!#REF!)</f>
        <v>#REF!</v>
      </c>
      <c r="G244" s="166">
        <f t="shared" si="45"/>
        <v>0</v>
      </c>
      <c r="H244" s="166" t="str">
        <f t="shared" si="34"/>
        <v>Varans egenskaper</v>
      </c>
      <c r="I244" s="166" t="str">
        <f t="shared" si="35"/>
        <v>Varans hållbarhet</v>
      </c>
      <c r="J244" s="166" t="str">
        <f t="shared" si="36"/>
        <v>Varans cirkularitet</v>
      </c>
      <c r="K244" s="166" t="str">
        <f t="shared" si="37"/>
        <v>Varans funktionalitet</v>
      </c>
      <c r="L244" s="166" t="str">
        <f t="shared" si="38"/>
        <v>Varans estetiska utformning</v>
      </c>
      <c r="M244" s="166" t="str">
        <f t="shared" si="39"/>
        <v>Varans anpassning till befintliga möbler och annan inredning</v>
      </c>
      <c r="N244" s="166" t="str">
        <f t="shared" si="40"/>
        <v>Varans anpassning till lokalens utformning och funktionalitet</v>
      </c>
      <c r="O244" s="166" t="str">
        <f t="shared" si="41"/>
        <v>Leveranstid</v>
      </c>
    </row>
    <row r="245" spans="3:15" x14ac:dyDescent="0.2">
      <c r="C245" s="168" t="e">
        <f t="shared" si="42"/>
        <v>#REF!</v>
      </c>
      <c r="D245" s="168" t="str">
        <f t="array" ref="D245">IFERROR(INDEX($C$210:$C$282,SMALL(IF($C$210:$C$282&lt;&gt;"",ROW($C$210:$C$282)-ROW(C$210)+1),ROWS(D$210:D245))),"")</f>
        <v/>
      </c>
      <c r="F245" s="166" t="e">
        <f>IF(RIGHT(LEFT('1 Specifikation'!#REF!,7),1)="T","",'1 Specifikation'!#REF!)</f>
        <v>#REF!</v>
      </c>
      <c r="G245" s="166">
        <f t="shared" si="45"/>
        <v>0</v>
      </c>
      <c r="H245" s="166" t="str">
        <f t="shared" si="34"/>
        <v>Varans egenskaper</v>
      </c>
      <c r="I245" s="166" t="str">
        <f t="shared" si="35"/>
        <v>Varans hållbarhet</v>
      </c>
      <c r="J245" s="166" t="str">
        <f t="shared" si="36"/>
        <v>Varans cirkularitet</v>
      </c>
      <c r="K245" s="166" t="str">
        <f t="shared" si="37"/>
        <v>Varans funktionalitet</v>
      </c>
      <c r="L245" s="166" t="str">
        <f t="shared" si="38"/>
        <v>Varans estetiska utformning</v>
      </c>
      <c r="M245" s="166" t="str">
        <f t="shared" si="39"/>
        <v>Varans anpassning till befintliga möbler och annan inredning</v>
      </c>
      <c r="N245" s="166" t="str">
        <f t="shared" si="40"/>
        <v>Varans anpassning till lokalens utformning och funktionalitet</v>
      </c>
      <c r="O245" s="166" t="str">
        <f t="shared" si="41"/>
        <v>Leveranstid</v>
      </c>
    </row>
    <row r="246" spans="3:15" x14ac:dyDescent="0.2">
      <c r="C246" s="168" t="e">
        <f t="shared" si="42"/>
        <v>#REF!</v>
      </c>
      <c r="D246" s="168" t="str">
        <f t="array" ref="D246">IFERROR(INDEX($C$210:$C$282,SMALL(IF($C$210:$C$282&lt;&gt;"",ROW($C$210:$C$282)-ROW(C$210)+1),ROWS(D$210:D246))),"")</f>
        <v/>
      </c>
      <c r="F246" s="166" t="e">
        <f>IF(RIGHT(LEFT('1 Specifikation'!#REF!,7),1)="T","",'1 Specifikation'!#REF!)</f>
        <v>#REF!</v>
      </c>
      <c r="G246" s="166">
        <f t="shared" si="45"/>
        <v>0</v>
      </c>
      <c r="H246" s="166" t="str">
        <f t="shared" si="34"/>
        <v>Varans egenskaper</v>
      </c>
      <c r="I246" s="166" t="str">
        <f t="shared" si="35"/>
        <v>Varans hållbarhet</v>
      </c>
      <c r="J246" s="166" t="str">
        <f t="shared" si="36"/>
        <v>Varans cirkularitet</v>
      </c>
      <c r="K246" s="166" t="str">
        <f t="shared" si="37"/>
        <v>Varans funktionalitet</v>
      </c>
      <c r="L246" s="166" t="str">
        <f t="shared" si="38"/>
        <v>Varans estetiska utformning</v>
      </c>
      <c r="M246" s="166" t="str">
        <f t="shared" si="39"/>
        <v>Varans anpassning till befintliga möbler och annan inredning</v>
      </c>
      <c r="N246" s="166" t="str">
        <f t="shared" si="40"/>
        <v>Varans anpassning till lokalens utformning och funktionalitet</v>
      </c>
      <c r="O246" s="166" t="str">
        <f t="shared" si="41"/>
        <v>Leveranstid</v>
      </c>
    </row>
    <row r="247" spans="3:15" x14ac:dyDescent="0.2">
      <c r="C247" s="168" t="e">
        <f t="shared" si="42"/>
        <v>#REF!</v>
      </c>
      <c r="D247" s="168" t="str">
        <f t="array" ref="D247">IFERROR(INDEX($C$210:$C$282,SMALL(IF($C$210:$C$282&lt;&gt;"",ROW($C$210:$C$282)-ROW(C$210)+1),ROWS(D$210:D247))),"")</f>
        <v/>
      </c>
      <c r="F247" s="166" t="e">
        <f>IF(RIGHT(LEFT('1 Specifikation'!#REF!,7),1)="T","",'1 Specifikation'!#REF!)</f>
        <v>#REF!</v>
      </c>
      <c r="G247" s="166">
        <f t="shared" si="45"/>
        <v>0</v>
      </c>
      <c r="H247" s="166" t="str">
        <f t="shared" si="34"/>
        <v>Varans egenskaper</v>
      </c>
      <c r="I247" s="166" t="str">
        <f t="shared" si="35"/>
        <v>Varans hållbarhet</v>
      </c>
      <c r="J247" s="166" t="str">
        <f t="shared" si="36"/>
        <v>Varans cirkularitet</v>
      </c>
      <c r="K247" s="166" t="str">
        <f t="shared" si="37"/>
        <v>Varans funktionalitet</v>
      </c>
      <c r="L247" s="166" t="str">
        <f t="shared" si="38"/>
        <v>Varans estetiska utformning</v>
      </c>
      <c r="M247" s="166" t="str">
        <f t="shared" si="39"/>
        <v>Varans anpassning till befintliga möbler och annan inredning</v>
      </c>
      <c r="N247" s="166" t="str">
        <f t="shared" si="40"/>
        <v>Varans anpassning till lokalens utformning och funktionalitet</v>
      </c>
      <c r="O247" s="166" t="str">
        <f t="shared" si="41"/>
        <v>Leveranstid</v>
      </c>
    </row>
    <row r="248" spans="3:15" x14ac:dyDescent="0.2">
      <c r="C248" s="168" t="e">
        <f t="shared" si="42"/>
        <v>#REF!</v>
      </c>
      <c r="D248" s="168" t="str">
        <f t="array" ref="D248">IFERROR(INDEX($C$210:$C$282,SMALL(IF($C$210:$C$282&lt;&gt;"",ROW($C$210:$C$282)-ROW(C$210)+1),ROWS(D$210:D248))),"")</f>
        <v/>
      </c>
      <c r="F248" s="166" t="e">
        <f>IF(RIGHT(LEFT('1 Specifikation'!#REF!,7),1)="T","",'1 Specifikation'!#REF!)</f>
        <v>#REF!</v>
      </c>
      <c r="G248" s="166">
        <f t="shared" si="45"/>
        <v>0</v>
      </c>
      <c r="H248" s="166" t="str">
        <f t="shared" si="34"/>
        <v>Varans egenskaper</v>
      </c>
      <c r="I248" s="166" t="str">
        <f t="shared" si="35"/>
        <v>Varans hållbarhet</v>
      </c>
      <c r="J248" s="166" t="str">
        <f t="shared" si="36"/>
        <v>Varans cirkularitet</v>
      </c>
      <c r="K248" s="166" t="str">
        <f t="shared" si="37"/>
        <v>Varans funktionalitet</v>
      </c>
      <c r="L248" s="166" t="str">
        <f t="shared" si="38"/>
        <v>Varans estetiska utformning</v>
      </c>
      <c r="M248" s="166" t="str">
        <f t="shared" si="39"/>
        <v>Varans anpassning till befintliga möbler och annan inredning</v>
      </c>
      <c r="N248" s="166" t="str">
        <f t="shared" si="40"/>
        <v>Varans anpassning till lokalens utformning och funktionalitet</v>
      </c>
      <c r="O248" s="166" t="str">
        <f t="shared" si="41"/>
        <v>Leveranstid</v>
      </c>
    </row>
    <row r="249" spans="3:15" x14ac:dyDescent="0.2">
      <c r="C249" s="168" t="e">
        <f t="shared" si="42"/>
        <v>#REF!</v>
      </c>
      <c r="D249" s="168" t="str">
        <f t="array" ref="D249">IFERROR(INDEX($C$210:$C$282,SMALL(IF($C$210:$C$282&lt;&gt;"",ROW($C$210:$C$282)-ROW(C$210)+1),ROWS(D$210:D249))),"")</f>
        <v/>
      </c>
      <c r="F249" s="166" t="e">
        <f>IF(RIGHT(LEFT('1 Specifikation'!#REF!,7),1)="T","",'1 Specifikation'!#REF!)</f>
        <v>#REF!</v>
      </c>
      <c r="G249" s="166">
        <f t="shared" si="44"/>
        <v>0</v>
      </c>
      <c r="H249" s="166" t="str">
        <f t="shared" si="34"/>
        <v>Varans egenskaper</v>
      </c>
      <c r="I249" s="166" t="str">
        <f t="shared" si="35"/>
        <v>Varans hållbarhet</v>
      </c>
      <c r="J249" s="166" t="str">
        <f t="shared" si="36"/>
        <v>Varans cirkularitet</v>
      </c>
      <c r="K249" s="166" t="str">
        <f t="shared" si="37"/>
        <v>Varans funktionalitet</v>
      </c>
      <c r="L249" s="166" t="str">
        <f t="shared" si="38"/>
        <v>Varans estetiska utformning</v>
      </c>
      <c r="M249" s="166" t="str">
        <f t="shared" si="39"/>
        <v>Varans anpassning till befintliga möbler och annan inredning</v>
      </c>
      <c r="N249" s="166" t="str">
        <f t="shared" si="40"/>
        <v>Varans anpassning till lokalens utformning och funktionalitet</v>
      </c>
      <c r="O249" s="166" t="str">
        <f t="shared" si="41"/>
        <v>Leveranstid</v>
      </c>
    </row>
    <row r="250" spans="3:15" x14ac:dyDescent="0.2">
      <c r="C250" s="168" t="e">
        <f t="shared" si="42"/>
        <v>#REF!</v>
      </c>
      <c r="D250" s="168" t="str">
        <f t="array" ref="D250">IFERROR(INDEX($C$210:$C$282,SMALL(IF($C$210:$C$282&lt;&gt;"",ROW($C$210:$C$282)-ROW(C$210)+1),ROWS(D$210:D250))),"")</f>
        <v/>
      </c>
      <c r="F250" s="166" t="e">
        <f>IF(RIGHT(LEFT('1 Specifikation'!#REF!,7),1)="T","",'1 Specifikation'!#REF!)</f>
        <v>#REF!</v>
      </c>
      <c r="G250" s="166">
        <f t="shared" si="44"/>
        <v>0</v>
      </c>
      <c r="H250" s="166" t="str">
        <f t="shared" si="34"/>
        <v>Varans egenskaper</v>
      </c>
      <c r="I250" s="166" t="str">
        <f t="shared" si="35"/>
        <v>Varans hållbarhet</v>
      </c>
      <c r="J250" s="166" t="str">
        <f t="shared" si="36"/>
        <v>Varans cirkularitet</v>
      </c>
      <c r="K250" s="166" t="str">
        <f t="shared" si="37"/>
        <v>Varans funktionalitet</v>
      </c>
      <c r="L250" s="166" t="str">
        <f t="shared" si="38"/>
        <v>Varans estetiska utformning</v>
      </c>
      <c r="M250" s="166" t="str">
        <f t="shared" si="39"/>
        <v>Varans anpassning till befintliga möbler och annan inredning</v>
      </c>
      <c r="N250" s="166" t="str">
        <f t="shared" si="40"/>
        <v>Varans anpassning till lokalens utformning och funktionalitet</v>
      </c>
      <c r="O250" s="166" t="str">
        <f t="shared" si="41"/>
        <v>Leveranstid</v>
      </c>
    </row>
    <row r="251" spans="3:15" x14ac:dyDescent="0.2">
      <c r="C251" s="168" t="e">
        <f t="shared" si="42"/>
        <v>#REF!</v>
      </c>
      <c r="D251" s="168" t="str">
        <f t="array" ref="D251">IFERROR(INDEX($C$210:$C$282,SMALL(IF($C$210:$C$282&lt;&gt;"",ROW($C$210:$C$282)-ROW(C$210)+1),ROWS(D$210:D251))),"")</f>
        <v/>
      </c>
      <c r="F251" s="166" t="e">
        <f>IF(RIGHT(LEFT('1 Specifikation'!#REF!,7),1)="T","",'1 Specifikation'!#REF!)</f>
        <v>#REF!</v>
      </c>
      <c r="G251" s="166">
        <f t="shared" si="44"/>
        <v>0</v>
      </c>
      <c r="H251" s="166" t="str">
        <f t="shared" si="34"/>
        <v>Varans egenskaper</v>
      </c>
      <c r="I251" s="166" t="str">
        <f t="shared" si="35"/>
        <v>Varans hållbarhet</v>
      </c>
      <c r="J251" s="166" t="str">
        <f t="shared" si="36"/>
        <v>Varans cirkularitet</v>
      </c>
      <c r="K251" s="166" t="str">
        <f t="shared" si="37"/>
        <v>Varans funktionalitet</v>
      </c>
      <c r="L251" s="166" t="str">
        <f t="shared" si="38"/>
        <v>Varans estetiska utformning</v>
      </c>
      <c r="M251" s="166" t="str">
        <f t="shared" si="39"/>
        <v>Varans anpassning till befintliga möbler och annan inredning</v>
      </c>
      <c r="N251" s="166" t="str">
        <f t="shared" si="40"/>
        <v>Varans anpassning till lokalens utformning och funktionalitet</v>
      </c>
      <c r="O251" s="166" t="str">
        <f t="shared" si="41"/>
        <v>Leveranstid</v>
      </c>
    </row>
    <row r="252" spans="3:15" x14ac:dyDescent="0.2">
      <c r="C252" s="168" t="e">
        <f t="shared" si="42"/>
        <v>#REF!</v>
      </c>
      <c r="D252" s="168" t="str">
        <f t="array" ref="D252">IFERROR(INDEX($C$210:$C$282,SMALL(IF($C$210:$C$282&lt;&gt;"",ROW($C$210:$C$282)-ROW(C$210)+1),ROWS(D$210:D252))),"")</f>
        <v/>
      </c>
      <c r="F252" s="166" t="e">
        <f>IF(RIGHT(LEFT('1 Specifikation'!#REF!,7),1)="T","",'1 Specifikation'!#REF!)</f>
        <v>#REF!</v>
      </c>
      <c r="G252" s="166">
        <f t="shared" si="44"/>
        <v>0</v>
      </c>
      <c r="H252" s="166" t="str">
        <f t="shared" si="34"/>
        <v>Varans egenskaper</v>
      </c>
      <c r="I252" s="166" t="str">
        <f t="shared" si="35"/>
        <v>Varans hållbarhet</v>
      </c>
      <c r="J252" s="166" t="str">
        <f t="shared" si="36"/>
        <v>Varans cirkularitet</v>
      </c>
      <c r="K252" s="166" t="str">
        <f t="shared" si="37"/>
        <v>Varans funktionalitet</v>
      </c>
      <c r="L252" s="166" t="str">
        <f t="shared" si="38"/>
        <v>Varans estetiska utformning</v>
      </c>
      <c r="M252" s="166" t="str">
        <f t="shared" si="39"/>
        <v>Varans anpassning till befintliga möbler och annan inredning</v>
      </c>
      <c r="N252" s="166" t="str">
        <f t="shared" si="40"/>
        <v>Varans anpassning till lokalens utformning och funktionalitet</v>
      </c>
      <c r="O252" s="166" t="str">
        <f t="shared" si="41"/>
        <v>Leveranstid</v>
      </c>
    </row>
    <row r="253" spans="3:15" x14ac:dyDescent="0.2">
      <c r="C253" s="168" t="e">
        <f t="shared" si="42"/>
        <v>#REF!</v>
      </c>
      <c r="D253" s="168" t="str">
        <f t="array" ref="D253">IFERROR(INDEX($C$210:$C$282,SMALL(IF($C$210:$C$282&lt;&gt;"",ROW($C$210:$C$282)-ROW(C$210)+1),ROWS(D$210:D253))),"")</f>
        <v/>
      </c>
      <c r="F253" s="166" t="e">
        <f>IF(RIGHT(LEFT('1 Specifikation'!#REF!,7),1)="T","",'1 Specifikation'!#REF!)</f>
        <v>#REF!</v>
      </c>
      <c r="G253" s="166">
        <f t="shared" si="44"/>
        <v>0</v>
      </c>
      <c r="H253" s="166" t="str">
        <f t="shared" si="34"/>
        <v>Varans egenskaper</v>
      </c>
      <c r="I253" s="166" t="str">
        <f t="shared" si="35"/>
        <v>Varans hållbarhet</v>
      </c>
      <c r="J253" s="166" t="str">
        <f t="shared" si="36"/>
        <v>Varans cirkularitet</v>
      </c>
      <c r="K253" s="166" t="str">
        <f t="shared" si="37"/>
        <v>Varans funktionalitet</v>
      </c>
      <c r="L253" s="166" t="str">
        <f t="shared" si="38"/>
        <v>Varans estetiska utformning</v>
      </c>
      <c r="M253" s="166" t="str">
        <f t="shared" si="39"/>
        <v>Varans anpassning till befintliga möbler och annan inredning</v>
      </c>
      <c r="N253" s="166" t="str">
        <f t="shared" si="40"/>
        <v>Varans anpassning till lokalens utformning och funktionalitet</v>
      </c>
      <c r="O253" s="166" t="str">
        <f t="shared" si="41"/>
        <v>Leveranstid</v>
      </c>
    </row>
    <row r="254" spans="3:15" x14ac:dyDescent="0.2">
      <c r="C254" s="168" t="e">
        <f t="shared" si="42"/>
        <v>#REF!</v>
      </c>
      <c r="D254" s="168" t="str">
        <f t="array" ref="D254">IFERROR(INDEX($C$210:$C$282,SMALL(IF($C$210:$C$282&lt;&gt;"",ROW($C$210:$C$282)-ROW(C$210)+1),ROWS(D$210:D254))),"")</f>
        <v/>
      </c>
      <c r="F254" s="166" t="e">
        <f>IF(RIGHT(LEFT('1 Specifikation'!#REF!,7),1)="T","",'1 Specifikation'!#REF!)</f>
        <v>#REF!</v>
      </c>
      <c r="G254" s="166">
        <f t="shared" si="44"/>
        <v>0</v>
      </c>
      <c r="H254" s="166" t="str">
        <f t="shared" si="34"/>
        <v>Varans egenskaper</v>
      </c>
      <c r="I254" s="166" t="str">
        <f t="shared" si="35"/>
        <v>Varans hållbarhet</v>
      </c>
      <c r="J254" s="166" t="str">
        <f t="shared" si="36"/>
        <v>Varans cirkularitet</v>
      </c>
      <c r="K254" s="166" t="str">
        <f t="shared" si="37"/>
        <v>Varans funktionalitet</v>
      </c>
      <c r="L254" s="166" t="str">
        <f t="shared" si="38"/>
        <v>Varans estetiska utformning</v>
      </c>
      <c r="M254" s="166" t="str">
        <f t="shared" si="39"/>
        <v>Varans anpassning till befintliga möbler och annan inredning</v>
      </c>
      <c r="N254" s="166" t="str">
        <f t="shared" si="40"/>
        <v>Varans anpassning till lokalens utformning och funktionalitet</v>
      </c>
      <c r="O254" s="166" t="str">
        <f t="shared" si="41"/>
        <v>Leveranstid</v>
      </c>
    </row>
    <row r="255" spans="3:15" x14ac:dyDescent="0.2">
      <c r="C255" s="168" t="e">
        <f t="shared" si="42"/>
        <v>#REF!</v>
      </c>
      <c r="D255" s="168" t="str">
        <f t="array" ref="D255">IFERROR(INDEX($C$210:$C$282,SMALL(IF($C$210:$C$282&lt;&gt;"",ROW($C$210:$C$282)-ROW(C$210)+1),ROWS(D$210:D255))),"")</f>
        <v/>
      </c>
      <c r="F255" s="166" t="e">
        <f>IF(RIGHT(LEFT('1 Specifikation'!#REF!,7),1)="T","",'1 Specifikation'!#REF!)</f>
        <v>#REF!</v>
      </c>
      <c r="G255" s="166">
        <f t="shared" si="44"/>
        <v>0</v>
      </c>
      <c r="H255" s="166" t="str">
        <f t="shared" si="34"/>
        <v>Varans egenskaper</v>
      </c>
      <c r="I255" s="166" t="str">
        <f t="shared" si="35"/>
        <v>Varans hållbarhet</v>
      </c>
      <c r="J255" s="166" t="str">
        <f t="shared" si="36"/>
        <v>Varans cirkularitet</v>
      </c>
      <c r="K255" s="166" t="str">
        <f t="shared" si="37"/>
        <v>Varans funktionalitet</v>
      </c>
      <c r="L255" s="166" t="str">
        <f t="shared" si="38"/>
        <v>Varans estetiska utformning</v>
      </c>
      <c r="M255" s="166" t="str">
        <f t="shared" si="39"/>
        <v>Varans anpassning till befintliga möbler och annan inredning</v>
      </c>
      <c r="N255" s="166" t="str">
        <f t="shared" si="40"/>
        <v>Varans anpassning till lokalens utformning och funktionalitet</v>
      </c>
      <c r="O255" s="166" t="str">
        <f t="shared" si="41"/>
        <v>Leveranstid</v>
      </c>
    </row>
    <row r="256" spans="3:15" x14ac:dyDescent="0.2">
      <c r="C256" s="168" t="e">
        <f t="shared" si="42"/>
        <v>#REF!</v>
      </c>
      <c r="D256" s="168" t="str">
        <f t="array" ref="D256">IFERROR(INDEX($C$210:$C$282,SMALL(IF($C$210:$C$282&lt;&gt;"",ROW($C$210:$C$282)-ROW(C$210)+1),ROWS(D$210:D256))),"")</f>
        <v/>
      </c>
      <c r="F256" s="166" t="e">
        <f>IF(RIGHT(LEFT('1 Specifikation'!#REF!,7),1)="T","",'1 Specifikation'!#REF!)</f>
        <v>#REF!</v>
      </c>
      <c r="G256" s="166">
        <f t="shared" si="44"/>
        <v>0</v>
      </c>
      <c r="H256" s="166" t="str">
        <f t="shared" si="34"/>
        <v>Varans egenskaper</v>
      </c>
      <c r="I256" s="166" t="str">
        <f t="shared" si="35"/>
        <v>Varans hållbarhet</v>
      </c>
      <c r="J256" s="166" t="str">
        <f t="shared" si="36"/>
        <v>Varans cirkularitet</v>
      </c>
      <c r="K256" s="166" t="str">
        <f t="shared" si="37"/>
        <v>Varans funktionalitet</v>
      </c>
      <c r="L256" s="166" t="str">
        <f t="shared" si="38"/>
        <v>Varans estetiska utformning</v>
      </c>
      <c r="M256" s="166" t="str">
        <f t="shared" si="39"/>
        <v>Varans anpassning till befintliga möbler och annan inredning</v>
      </c>
      <c r="N256" s="166" t="str">
        <f t="shared" si="40"/>
        <v>Varans anpassning till lokalens utformning och funktionalitet</v>
      </c>
      <c r="O256" s="166" t="str">
        <f t="shared" si="41"/>
        <v>Leveranstid</v>
      </c>
    </row>
    <row r="257" spans="3:15" x14ac:dyDescent="0.2">
      <c r="C257" s="168" t="e">
        <f t="shared" si="42"/>
        <v>#REF!</v>
      </c>
      <c r="D257" s="168" t="str">
        <f t="array" ref="D257">IFERROR(INDEX($C$210:$C$282,SMALL(IF($C$210:$C$282&lt;&gt;"",ROW($C$210:$C$282)-ROW(C$210)+1),ROWS(D$210:D257))),"")</f>
        <v/>
      </c>
      <c r="F257" s="166" t="e">
        <f>IF(RIGHT(LEFT('1 Specifikation'!#REF!,7),1)="T","",'1 Specifikation'!#REF!)</f>
        <v>#REF!</v>
      </c>
      <c r="G257" s="166">
        <f t="shared" si="44"/>
        <v>0</v>
      </c>
      <c r="H257" s="166" t="str">
        <f t="shared" si="34"/>
        <v>Varans egenskaper</v>
      </c>
      <c r="I257" s="166" t="str">
        <f t="shared" si="35"/>
        <v>Varans hållbarhet</v>
      </c>
      <c r="J257" s="166" t="str">
        <f t="shared" si="36"/>
        <v>Varans cirkularitet</v>
      </c>
      <c r="K257" s="166" t="str">
        <f t="shared" si="37"/>
        <v>Varans funktionalitet</v>
      </c>
      <c r="L257" s="166" t="str">
        <f t="shared" si="38"/>
        <v>Varans estetiska utformning</v>
      </c>
      <c r="M257" s="166" t="str">
        <f t="shared" si="39"/>
        <v>Varans anpassning till befintliga möbler och annan inredning</v>
      </c>
      <c r="N257" s="166" t="str">
        <f t="shared" si="40"/>
        <v>Varans anpassning till lokalens utformning och funktionalitet</v>
      </c>
      <c r="O257" s="166" t="str">
        <f t="shared" si="41"/>
        <v>Leveranstid</v>
      </c>
    </row>
    <row r="258" spans="3:15" x14ac:dyDescent="0.2">
      <c r="C258" s="168" t="e">
        <f t="shared" si="42"/>
        <v>#REF!</v>
      </c>
      <c r="D258" s="168" t="str">
        <f t="array" ref="D258">IFERROR(INDEX($C$210:$C$282,SMALL(IF($C$210:$C$282&lt;&gt;"",ROW($C$210:$C$282)-ROW(C$210)+1),ROWS(D$210:D258))),"")</f>
        <v/>
      </c>
      <c r="F258" s="166" t="e">
        <f>IF(RIGHT(LEFT('1 Specifikation'!#REF!,7),1)="T","",'1 Specifikation'!#REF!)</f>
        <v>#REF!</v>
      </c>
      <c r="G258" s="166">
        <f t="shared" si="44"/>
        <v>0</v>
      </c>
      <c r="H258" s="166" t="str">
        <f t="shared" si="34"/>
        <v>Varans egenskaper</v>
      </c>
      <c r="I258" s="166" t="str">
        <f t="shared" si="35"/>
        <v>Varans hållbarhet</v>
      </c>
      <c r="J258" s="166" t="str">
        <f t="shared" si="36"/>
        <v>Varans cirkularitet</v>
      </c>
      <c r="K258" s="166" t="str">
        <f t="shared" si="37"/>
        <v>Varans funktionalitet</v>
      </c>
      <c r="L258" s="166" t="str">
        <f t="shared" si="38"/>
        <v>Varans estetiska utformning</v>
      </c>
      <c r="M258" s="166" t="str">
        <f t="shared" si="39"/>
        <v>Varans anpassning till befintliga möbler och annan inredning</v>
      </c>
      <c r="N258" s="166" t="str">
        <f t="shared" si="40"/>
        <v>Varans anpassning till lokalens utformning och funktionalitet</v>
      </c>
      <c r="O258" s="166" t="str">
        <f t="shared" si="41"/>
        <v>Leveranstid</v>
      </c>
    </row>
    <row r="259" spans="3:15" x14ac:dyDescent="0.2">
      <c r="C259" s="168" t="e">
        <f t="shared" si="42"/>
        <v>#REF!</v>
      </c>
      <c r="D259" s="168" t="str">
        <f t="array" ref="D259">IFERROR(INDEX($C$210:$C$282,SMALL(IF($C$210:$C$282&lt;&gt;"",ROW($C$210:$C$282)-ROW(C$210)+1),ROWS(D$210:D259))),"")</f>
        <v/>
      </c>
      <c r="F259" s="166" t="e">
        <f>IF(RIGHT(LEFT('1 Specifikation'!#REF!,7),1)="T","",'1 Specifikation'!#REF!)</f>
        <v>#REF!</v>
      </c>
      <c r="G259" s="166">
        <f t="shared" ref="G259:G267" si="46">IFERROR(IF(F259="","",FIND("Tjänst",F259)),0)</f>
        <v>0</v>
      </c>
      <c r="H259" s="166" t="str">
        <f t="shared" si="34"/>
        <v>Varans egenskaper</v>
      </c>
      <c r="I259" s="166" t="str">
        <f t="shared" si="35"/>
        <v>Varans hållbarhet</v>
      </c>
      <c r="J259" s="166" t="str">
        <f t="shared" si="36"/>
        <v>Varans cirkularitet</v>
      </c>
      <c r="K259" s="166" t="str">
        <f t="shared" si="37"/>
        <v>Varans funktionalitet</v>
      </c>
      <c r="L259" s="166" t="str">
        <f t="shared" si="38"/>
        <v>Varans estetiska utformning</v>
      </c>
      <c r="M259" s="166" t="str">
        <f t="shared" si="39"/>
        <v>Varans anpassning till befintliga möbler och annan inredning</v>
      </c>
      <c r="N259" s="166" t="str">
        <f t="shared" si="40"/>
        <v>Varans anpassning till lokalens utformning och funktionalitet</v>
      </c>
      <c r="O259" s="166" t="str">
        <f t="shared" si="41"/>
        <v>Leveranstid</v>
      </c>
    </row>
    <row r="260" spans="3:15" x14ac:dyDescent="0.2">
      <c r="C260" s="168" t="e">
        <f t="shared" si="42"/>
        <v>#REF!</v>
      </c>
      <c r="D260" s="168" t="str">
        <f t="array" ref="D260">IFERROR(INDEX($C$210:$C$282,SMALL(IF($C$210:$C$282&lt;&gt;"",ROW($C$210:$C$282)-ROW(C$210)+1),ROWS(D$210:D260))),"")</f>
        <v/>
      </c>
      <c r="F260" s="166" t="e">
        <f>IF(RIGHT(LEFT('1 Specifikation'!#REF!,7),1)="T","",'1 Specifikation'!#REF!)</f>
        <v>#REF!</v>
      </c>
      <c r="G260" s="166">
        <f t="shared" si="46"/>
        <v>0</v>
      </c>
      <c r="H260" s="166" t="str">
        <f t="shared" si="34"/>
        <v>Varans egenskaper</v>
      </c>
      <c r="I260" s="166" t="str">
        <f t="shared" si="35"/>
        <v>Varans hållbarhet</v>
      </c>
      <c r="J260" s="166" t="str">
        <f t="shared" si="36"/>
        <v>Varans cirkularitet</v>
      </c>
      <c r="K260" s="166" t="str">
        <f t="shared" si="37"/>
        <v>Varans funktionalitet</v>
      </c>
      <c r="L260" s="166" t="str">
        <f t="shared" si="38"/>
        <v>Varans estetiska utformning</v>
      </c>
      <c r="M260" s="166" t="str">
        <f t="shared" si="39"/>
        <v>Varans anpassning till befintliga möbler och annan inredning</v>
      </c>
      <c r="N260" s="166" t="str">
        <f t="shared" si="40"/>
        <v>Varans anpassning till lokalens utformning och funktionalitet</v>
      </c>
      <c r="O260" s="166" t="str">
        <f t="shared" si="41"/>
        <v>Leveranstid</v>
      </c>
    </row>
    <row r="261" spans="3:15" x14ac:dyDescent="0.2">
      <c r="C261" s="168" t="e">
        <f t="shared" si="42"/>
        <v>#REF!</v>
      </c>
      <c r="D261" s="168" t="str">
        <f t="array" ref="D261">IFERROR(INDEX($C$210:$C$282,SMALL(IF($C$210:$C$282&lt;&gt;"",ROW($C$210:$C$282)-ROW(C$210)+1),ROWS(D$210:D261))),"")</f>
        <v/>
      </c>
      <c r="F261" s="166" t="e">
        <f>IF(RIGHT(LEFT('1 Specifikation'!#REF!,7),1)="T","",'1 Specifikation'!#REF!)</f>
        <v>#REF!</v>
      </c>
      <c r="G261" s="166">
        <f t="shared" si="46"/>
        <v>0</v>
      </c>
      <c r="H261" s="166" t="str">
        <f t="shared" si="34"/>
        <v>Varans egenskaper</v>
      </c>
      <c r="I261" s="166" t="str">
        <f t="shared" si="35"/>
        <v>Varans hållbarhet</v>
      </c>
      <c r="J261" s="166" t="str">
        <f t="shared" si="36"/>
        <v>Varans cirkularitet</v>
      </c>
      <c r="K261" s="166" t="str">
        <f t="shared" si="37"/>
        <v>Varans funktionalitet</v>
      </c>
      <c r="L261" s="166" t="str">
        <f t="shared" si="38"/>
        <v>Varans estetiska utformning</v>
      </c>
      <c r="M261" s="166" t="str">
        <f t="shared" si="39"/>
        <v>Varans anpassning till befintliga möbler och annan inredning</v>
      </c>
      <c r="N261" s="166" t="str">
        <f t="shared" si="40"/>
        <v>Varans anpassning till lokalens utformning och funktionalitet</v>
      </c>
      <c r="O261" s="166" t="str">
        <f t="shared" si="41"/>
        <v>Leveranstid</v>
      </c>
    </row>
    <row r="262" spans="3:15" x14ac:dyDescent="0.2">
      <c r="C262" s="168" t="e">
        <f t="shared" si="42"/>
        <v>#REF!</v>
      </c>
      <c r="D262" s="168" t="str">
        <f t="array" ref="D262">IFERROR(INDEX($C$210:$C$282,SMALL(IF($C$210:$C$282&lt;&gt;"",ROW($C$210:$C$282)-ROW(C$210)+1),ROWS(D$210:D262))),"")</f>
        <v/>
      </c>
      <c r="F262" s="166" t="e">
        <f>IF(RIGHT(LEFT('1 Specifikation'!#REF!,7),1)="T","",'1 Specifikation'!#REF!)</f>
        <v>#REF!</v>
      </c>
      <c r="G262" s="166">
        <f t="shared" si="46"/>
        <v>0</v>
      </c>
      <c r="H262" s="166" t="str">
        <f t="shared" si="34"/>
        <v>Varans egenskaper</v>
      </c>
      <c r="I262" s="166" t="str">
        <f t="shared" si="35"/>
        <v>Varans hållbarhet</v>
      </c>
      <c r="J262" s="166" t="str">
        <f t="shared" si="36"/>
        <v>Varans cirkularitet</v>
      </c>
      <c r="K262" s="166" t="str">
        <f t="shared" si="37"/>
        <v>Varans funktionalitet</v>
      </c>
      <c r="L262" s="166" t="str">
        <f t="shared" si="38"/>
        <v>Varans estetiska utformning</v>
      </c>
      <c r="M262" s="166" t="str">
        <f t="shared" si="39"/>
        <v>Varans anpassning till befintliga möbler och annan inredning</v>
      </c>
      <c r="N262" s="166" t="str">
        <f t="shared" si="40"/>
        <v>Varans anpassning till lokalens utformning och funktionalitet</v>
      </c>
      <c r="O262" s="166" t="str">
        <f t="shared" si="41"/>
        <v>Leveranstid</v>
      </c>
    </row>
    <row r="263" spans="3:15" x14ac:dyDescent="0.2">
      <c r="C263" s="168" t="e">
        <f t="shared" si="42"/>
        <v>#REF!</v>
      </c>
      <c r="D263" s="168" t="str">
        <f t="array" ref="D263">IFERROR(INDEX($C$210:$C$282,SMALL(IF($C$210:$C$282&lt;&gt;"",ROW($C$210:$C$282)-ROW(C$210)+1),ROWS(D$210:D263))),"")</f>
        <v/>
      </c>
      <c r="F263" s="166" t="e">
        <f>IF(RIGHT(LEFT('1 Specifikation'!#REF!,7),1)="T","",'1 Specifikation'!#REF!)</f>
        <v>#REF!</v>
      </c>
      <c r="G263" s="166">
        <f t="shared" si="46"/>
        <v>0</v>
      </c>
      <c r="H263" s="166" t="str">
        <f t="shared" si="34"/>
        <v>Varans egenskaper</v>
      </c>
      <c r="I263" s="166" t="str">
        <f t="shared" si="35"/>
        <v>Varans hållbarhet</v>
      </c>
      <c r="J263" s="166" t="str">
        <f t="shared" si="36"/>
        <v>Varans cirkularitet</v>
      </c>
      <c r="K263" s="166" t="str">
        <f t="shared" si="37"/>
        <v>Varans funktionalitet</v>
      </c>
      <c r="L263" s="166" t="str">
        <f t="shared" si="38"/>
        <v>Varans estetiska utformning</v>
      </c>
      <c r="M263" s="166" t="str">
        <f t="shared" si="39"/>
        <v>Varans anpassning till befintliga möbler och annan inredning</v>
      </c>
      <c r="N263" s="166" t="str">
        <f t="shared" si="40"/>
        <v>Varans anpassning till lokalens utformning och funktionalitet</v>
      </c>
      <c r="O263" s="166" t="str">
        <f t="shared" si="41"/>
        <v>Leveranstid</v>
      </c>
    </row>
    <row r="264" spans="3:15" x14ac:dyDescent="0.2">
      <c r="C264" s="168" t="e">
        <f t="shared" si="42"/>
        <v>#REF!</v>
      </c>
      <c r="D264" s="168" t="str">
        <f t="array" ref="D264">IFERROR(INDEX($C$210:$C$282,SMALL(IF($C$210:$C$282&lt;&gt;"",ROW($C$210:$C$282)-ROW(C$210)+1),ROWS(D$210:D264))),"")</f>
        <v/>
      </c>
      <c r="F264" s="166" t="e">
        <f>IF(RIGHT(LEFT('1 Specifikation'!#REF!,7),1)="T","",'1 Specifikation'!#REF!)</f>
        <v>#REF!</v>
      </c>
      <c r="G264" s="166">
        <f t="shared" si="46"/>
        <v>0</v>
      </c>
      <c r="H264" s="166" t="str">
        <f t="shared" si="34"/>
        <v>Varans egenskaper</v>
      </c>
      <c r="I264" s="166" t="str">
        <f t="shared" si="35"/>
        <v>Varans hållbarhet</v>
      </c>
      <c r="J264" s="166" t="str">
        <f t="shared" si="36"/>
        <v>Varans cirkularitet</v>
      </c>
      <c r="K264" s="166" t="str">
        <f t="shared" si="37"/>
        <v>Varans funktionalitet</v>
      </c>
      <c r="L264" s="166" t="str">
        <f t="shared" si="38"/>
        <v>Varans estetiska utformning</v>
      </c>
      <c r="M264" s="166" t="str">
        <f t="shared" si="39"/>
        <v>Varans anpassning till befintliga möbler och annan inredning</v>
      </c>
      <c r="N264" s="166" t="str">
        <f t="shared" si="40"/>
        <v>Varans anpassning till lokalens utformning och funktionalitet</v>
      </c>
      <c r="O264" s="166" t="str">
        <f t="shared" si="41"/>
        <v>Leveranstid</v>
      </c>
    </row>
    <row r="265" spans="3:15" x14ac:dyDescent="0.2">
      <c r="C265" s="168" t="e">
        <f t="shared" si="42"/>
        <v>#REF!</v>
      </c>
      <c r="D265" s="168" t="str">
        <f t="array" ref="D265">IFERROR(INDEX($C$210:$C$282,SMALL(IF($C$210:$C$282&lt;&gt;"",ROW($C$210:$C$282)-ROW(C$210)+1),ROWS(D$210:D265))),"")</f>
        <v/>
      </c>
      <c r="F265" s="166" t="e">
        <f>IF(RIGHT(LEFT('1 Specifikation'!#REF!,7),1)="T","",'1 Specifikation'!#REF!)</f>
        <v>#REF!</v>
      </c>
      <c r="G265" s="166">
        <f t="shared" si="46"/>
        <v>0</v>
      </c>
      <c r="H265" s="166" t="str">
        <f t="shared" si="34"/>
        <v>Varans egenskaper</v>
      </c>
      <c r="I265" s="166" t="str">
        <f t="shared" si="35"/>
        <v>Varans hållbarhet</v>
      </c>
      <c r="J265" s="166" t="str">
        <f t="shared" si="36"/>
        <v>Varans cirkularitet</v>
      </c>
      <c r="K265" s="166" t="str">
        <f t="shared" si="37"/>
        <v>Varans funktionalitet</v>
      </c>
      <c r="L265" s="166" t="str">
        <f t="shared" si="38"/>
        <v>Varans estetiska utformning</v>
      </c>
      <c r="M265" s="166" t="str">
        <f t="shared" si="39"/>
        <v>Varans anpassning till befintliga möbler och annan inredning</v>
      </c>
      <c r="N265" s="166" t="str">
        <f t="shared" si="40"/>
        <v>Varans anpassning till lokalens utformning och funktionalitet</v>
      </c>
      <c r="O265" s="166" t="str">
        <f t="shared" si="41"/>
        <v>Leveranstid</v>
      </c>
    </row>
    <row r="266" spans="3:15" x14ac:dyDescent="0.2">
      <c r="C266" s="168" t="e">
        <f t="shared" si="42"/>
        <v>#REF!</v>
      </c>
      <c r="D266" s="168" t="str">
        <f t="array" ref="D266">IFERROR(INDEX($C$210:$C$282,SMALL(IF($C$210:$C$282&lt;&gt;"",ROW($C$210:$C$282)-ROW(C$210)+1),ROWS(D$210:D266))),"")</f>
        <v/>
      </c>
      <c r="F266" s="166" t="e">
        <f>IF(RIGHT(LEFT('1 Specifikation'!#REF!,7),1)="T","",'1 Specifikation'!#REF!)</f>
        <v>#REF!</v>
      </c>
      <c r="G266" s="166">
        <f t="shared" si="46"/>
        <v>0</v>
      </c>
      <c r="H266" s="166" t="str">
        <f t="shared" si="34"/>
        <v>Varans egenskaper</v>
      </c>
      <c r="I266" s="166" t="str">
        <f t="shared" si="35"/>
        <v>Varans hållbarhet</v>
      </c>
      <c r="J266" s="166" t="str">
        <f t="shared" si="36"/>
        <v>Varans cirkularitet</v>
      </c>
      <c r="K266" s="166" t="str">
        <f t="shared" si="37"/>
        <v>Varans funktionalitet</v>
      </c>
      <c r="L266" s="166" t="str">
        <f t="shared" si="38"/>
        <v>Varans estetiska utformning</v>
      </c>
      <c r="M266" s="166" t="str">
        <f t="shared" si="39"/>
        <v>Varans anpassning till befintliga möbler och annan inredning</v>
      </c>
      <c r="N266" s="166" t="str">
        <f t="shared" si="40"/>
        <v>Varans anpassning till lokalens utformning och funktionalitet</v>
      </c>
      <c r="O266" s="166" t="str">
        <f t="shared" si="41"/>
        <v>Leveranstid</v>
      </c>
    </row>
    <row r="267" spans="3:15" x14ac:dyDescent="0.2">
      <c r="C267" s="168" t="e">
        <f t="shared" si="42"/>
        <v>#REF!</v>
      </c>
      <c r="D267" s="168" t="str">
        <f t="array" ref="D267">IFERROR(INDEX($C$210:$C$282,SMALL(IF($C$210:$C$282&lt;&gt;"",ROW($C$210:$C$282)-ROW(C$210)+1),ROWS(D$210:D267))),"")</f>
        <v/>
      </c>
      <c r="F267" s="166" t="e">
        <f>IF(RIGHT(LEFT('1 Specifikation'!#REF!,7),1)="T","",'1 Specifikation'!#REF!)</f>
        <v>#REF!</v>
      </c>
      <c r="G267" s="166">
        <f t="shared" si="46"/>
        <v>0</v>
      </c>
      <c r="H267" s="166" t="str">
        <f t="shared" si="34"/>
        <v>Varans egenskaper</v>
      </c>
      <c r="I267" s="166" t="str">
        <f t="shared" si="35"/>
        <v>Varans hållbarhet</v>
      </c>
      <c r="J267" s="166" t="str">
        <f t="shared" si="36"/>
        <v>Varans cirkularitet</v>
      </c>
      <c r="K267" s="166" t="str">
        <f t="shared" si="37"/>
        <v>Varans funktionalitet</v>
      </c>
      <c r="L267" s="166" t="str">
        <f t="shared" si="38"/>
        <v>Varans estetiska utformning</v>
      </c>
      <c r="M267" s="166" t="str">
        <f t="shared" si="39"/>
        <v>Varans anpassning till befintliga möbler och annan inredning</v>
      </c>
      <c r="N267" s="166" t="str">
        <f t="shared" si="40"/>
        <v>Varans anpassning till lokalens utformning och funktionalitet</v>
      </c>
      <c r="O267" s="166" t="str">
        <f t="shared" si="41"/>
        <v>Leveranstid</v>
      </c>
    </row>
    <row r="268" spans="3:15" x14ac:dyDescent="0.2">
      <c r="C268" s="168" t="e">
        <f t="shared" si="42"/>
        <v>#REF!</v>
      </c>
      <c r="D268" s="168" t="str">
        <f t="array" ref="D268">IFERROR(INDEX($C$210:$C$282,SMALL(IF($C$210:$C$282&lt;&gt;"",ROW($C$210:$C$282)-ROW(C$210)+1),ROWS(D$210:D268))),"")</f>
        <v/>
      </c>
      <c r="F268" s="166" t="e">
        <f>IF(RIGHT(LEFT('1 Specifikation'!#REF!,7),1)="T","",'1 Specifikation'!#REF!)</f>
        <v>#REF!</v>
      </c>
      <c r="G268" s="166">
        <f t="shared" si="44"/>
        <v>0</v>
      </c>
      <c r="H268" s="166" t="str">
        <f t="shared" si="34"/>
        <v>Varans egenskaper</v>
      </c>
      <c r="I268" s="166" t="str">
        <f t="shared" si="35"/>
        <v>Varans hållbarhet</v>
      </c>
      <c r="J268" s="166" t="str">
        <f t="shared" si="36"/>
        <v>Varans cirkularitet</v>
      </c>
      <c r="K268" s="166" t="str">
        <f t="shared" si="37"/>
        <v>Varans funktionalitet</v>
      </c>
      <c r="L268" s="166" t="str">
        <f t="shared" si="38"/>
        <v>Varans estetiska utformning</v>
      </c>
      <c r="M268" s="166" t="str">
        <f t="shared" si="39"/>
        <v>Varans anpassning till befintliga möbler och annan inredning</v>
      </c>
      <c r="N268" s="166" t="str">
        <f t="shared" si="40"/>
        <v>Varans anpassning till lokalens utformning och funktionalitet</v>
      </c>
      <c r="O268" s="166" t="str">
        <f t="shared" si="41"/>
        <v>Leveranstid</v>
      </c>
    </row>
    <row r="269" spans="3:15" x14ac:dyDescent="0.2">
      <c r="C269" s="168" t="e">
        <f t="shared" si="42"/>
        <v>#REF!</v>
      </c>
      <c r="D269" s="168" t="str">
        <f t="array" ref="D269">IFERROR(INDEX($C$210:$C$282,SMALL(IF($C$210:$C$282&lt;&gt;"",ROW($C$210:$C$282)-ROW(C$210)+1),ROWS(D$210:D269))),"")</f>
        <v/>
      </c>
      <c r="F269" s="166" t="e">
        <f>IF(RIGHT(LEFT('1 Specifikation'!#REF!,7),1)="T","",'1 Specifikation'!#REF!)</f>
        <v>#REF!</v>
      </c>
      <c r="G269" s="166">
        <f t="shared" si="43"/>
        <v>0</v>
      </c>
      <c r="H269" s="166" t="str">
        <f t="shared" si="34"/>
        <v>Varans egenskaper</v>
      </c>
      <c r="I269" s="166" t="str">
        <f t="shared" si="35"/>
        <v>Varans hållbarhet</v>
      </c>
      <c r="J269" s="166" t="str">
        <f t="shared" si="36"/>
        <v>Varans cirkularitet</v>
      </c>
      <c r="K269" s="166" t="str">
        <f t="shared" si="37"/>
        <v>Varans funktionalitet</v>
      </c>
      <c r="L269" s="166" t="str">
        <f t="shared" si="38"/>
        <v>Varans estetiska utformning</v>
      </c>
      <c r="M269" s="166" t="str">
        <f t="shared" si="39"/>
        <v>Varans anpassning till befintliga möbler och annan inredning</v>
      </c>
      <c r="N269" s="166" t="str">
        <f t="shared" si="40"/>
        <v>Varans anpassning till lokalens utformning och funktionalitet</v>
      </c>
      <c r="O269" s="166" t="str">
        <f t="shared" si="41"/>
        <v>Leveranstid</v>
      </c>
    </row>
    <row r="270" spans="3:15" x14ac:dyDescent="0.2">
      <c r="C270" s="168" t="e">
        <f t="shared" si="42"/>
        <v>#REF!</v>
      </c>
      <c r="D270" s="168" t="str">
        <f t="array" ref="D270">IFERROR(INDEX($C$210:$C$282,SMALL(IF($C$210:$C$282&lt;&gt;"",ROW($C$210:$C$282)-ROW(C$210)+1),ROWS(D$210:D270))),"")</f>
        <v/>
      </c>
      <c r="F270" s="166" t="e">
        <f>IF(RIGHT(LEFT('1 Specifikation'!#REF!,7),1)="T","",'1 Specifikation'!#REF!)</f>
        <v>#REF!</v>
      </c>
      <c r="G270" s="166">
        <f t="shared" si="43"/>
        <v>0</v>
      </c>
      <c r="H270" s="166" t="str">
        <f t="shared" si="34"/>
        <v>Varans egenskaper</v>
      </c>
      <c r="I270" s="166" t="str">
        <f t="shared" si="35"/>
        <v>Varans hållbarhet</v>
      </c>
      <c r="J270" s="166" t="str">
        <f t="shared" si="36"/>
        <v>Varans cirkularitet</v>
      </c>
      <c r="K270" s="166" t="str">
        <f t="shared" si="37"/>
        <v>Varans funktionalitet</v>
      </c>
      <c r="L270" s="166" t="str">
        <f t="shared" si="38"/>
        <v>Varans estetiska utformning</v>
      </c>
      <c r="M270" s="166" t="str">
        <f t="shared" si="39"/>
        <v>Varans anpassning till befintliga möbler och annan inredning</v>
      </c>
      <c r="N270" s="166" t="str">
        <f t="shared" si="40"/>
        <v>Varans anpassning till lokalens utformning och funktionalitet</v>
      </c>
      <c r="O270" s="166" t="str">
        <f t="shared" si="41"/>
        <v>Leveranstid</v>
      </c>
    </row>
    <row r="271" spans="3:15" x14ac:dyDescent="0.2">
      <c r="C271" s="168" t="e">
        <f t="shared" si="42"/>
        <v>#REF!</v>
      </c>
      <c r="D271" s="168" t="str">
        <f t="array" ref="D271">IFERROR(INDEX($C$210:$C$282,SMALL(IF($C$210:$C$282&lt;&gt;"",ROW($C$210:$C$282)-ROW(C$210)+1),ROWS(D$210:D271))),"")</f>
        <v/>
      </c>
      <c r="F271" s="166" t="e">
        <f>IF(RIGHT(LEFT('1 Specifikation'!#REF!,7),1)="T","",'1 Specifikation'!#REF!)</f>
        <v>#REF!</v>
      </c>
      <c r="G271" s="166">
        <f t="shared" si="43"/>
        <v>0</v>
      </c>
      <c r="H271" s="166" t="str">
        <f t="shared" si="34"/>
        <v>Varans egenskaper</v>
      </c>
      <c r="I271" s="166" t="str">
        <f t="shared" si="35"/>
        <v>Varans hållbarhet</v>
      </c>
      <c r="J271" s="166" t="str">
        <f t="shared" si="36"/>
        <v>Varans cirkularitet</v>
      </c>
      <c r="K271" s="166" t="str">
        <f t="shared" si="37"/>
        <v>Varans funktionalitet</v>
      </c>
      <c r="L271" s="166" t="str">
        <f t="shared" si="38"/>
        <v>Varans estetiska utformning</v>
      </c>
      <c r="M271" s="166" t="str">
        <f t="shared" si="39"/>
        <v>Varans anpassning till befintliga möbler och annan inredning</v>
      </c>
      <c r="N271" s="166" t="str">
        <f t="shared" si="40"/>
        <v>Varans anpassning till lokalens utformning och funktionalitet</v>
      </c>
      <c r="O271" s="166" t="str">
        <f t="shared" si="41"/>
        <v>Leveranstid</v>
      </c>
    </row>
    <row r="272" spans="3:15" x14ac:dyDescent="0.2">
      <c r="C272" s="168" t="e">
        <f t="shared" si="42"/>
        <v>#REF!</v>
      </c>
      <c r="D272" s="168" t="str">
        <f t="array" ref="D272">IFERROR(INDEX($C$210:$C$282,SMALL(IF($C$210:$C$282&lt;&gt;"",ROW($C$210:$C$282)-ROW(C$210)+1),ROWS(D$210:D272))),"")</f>
        <v/>
      </c>
      <c r="F272" s="166" t="e">
        <f>IF(RIGHT(LEFT('1 Specifikation'!#REF!,7),1)="T","",'1 Specifikation'!#REF!)</f>
        <v>#REF!</v>
      </c>
      <c r="G272" s="166">
        <f t="shared" si="43"/>
        <v>0</v>
      </c>
      <c r="H272" s="166" t="str">
        <f t="shared" si="34"/>
        <v>Varans egenskaper</v>
      </c>
      <c r="I272" s="166" t="str">
        <f t="shared" si="35"/>
        <v>Varans hållbarhet</v>
      </c>
      <c r="J272" s="166" t="str">
        <f t="shared" si="36"/>
        <v>Varans cirkularitet</v>
      </c>
      <c r="K272" s="166" t="str">
        <f t="shared" si="37"/>
        <v>Varans funktionalitet</v>
      </c>
      <c r="L272" s="166" t="str">
        <f t="shared" si="38"/>
        <v>Varans estetiska utformning</v>
      </c>
      <c r="M272" s="166" t="str">
        <f t="shared" si="39"/>
        <v>Varans anpassning till befintliga möbler och annan inredning</v>
      </c>
      <c r="N272" s="166" t="str">
        <f t="shared" si="40"/>
        <v>Varans anpassning till lokalens utformning och funktionalitet</v>
      </c>
      <c r="O272" s="166" t="str">
        <f t="shared" si="41"/>
        <v>Leveranstid</v>
      </c>
    </row>
    <row r="273" spans="3:15" x14ac:dyDescent="0.2">
      <c r="C273" s="168" t="e">
        <f t="shared" si="42"/>
        <v>#REF!</v>
      </c>
      <c r="D273" s="168" t="str">
        <f t="array" ref="D273">IFERROR(INDEX($C$210:$C$282,SMALL(IF($C$210:$C$282&lt;&gt;"",ROW($C$210:$C$282)-ROW(C$210)+1),ROWS(D$210:D273))),"")</f>
        <v/>
      </c>
      <c r="F273" s="166" t="e">
        <f>IF(RIGHT(LEFT('1 Specifikation'!#REF!,7),1)="T","",'1 Specifikation'!#REF!)</f>
        <v>#REF!</v>
      </c>
      <c r="G273" s="166">
        <f t="shared" si="43"/>
        <v>0</v>
      </c>
      <c r="H273" s="166" t="str">
        <f t="shared" si="34"/>
        <v>Varans egenskaper</v>
      </c>
      <c r="I273" s="166" t="str">
        <f t="shared" si="35"/>
        <v>Varans hållbarhet</v>
      </c>
      <c r="J273" s="166" t="str">
        <f t="shared" si="36"/>
        <v>Varans cirkularitet</v>
      </c>
      <c r="K273" s="166" t="str">
        <f t="shared" si="37"/>
        <v>Varans funktionalitet</v>
      </c>
      <c r="L273" s="166" t="str">
        <f t="shared" si="38"/>
        <v>Varans estetiska utformning</v>
      </c>
      <c r="M273" s="166" t="str">
        <f t="shared" si="39"/>
        <v>Varans anpassning till befintliga möbler och annan inredning</v>
      </c>
      <c r="N273" s="166" t="str">
        <f t="shared" si="40"/>
        <v>Varans anpassning till lokalens utformning och funktionalitet</v>
      </c>
      <c r="O273" s="166" t="str">
        <f t="shared" si="41"/>
        <v>Leveranstid</v>
      </c>
    </row>
    <row r="274" spans="3:15" x14ac:dyDescent="0.2">
      <c r="C274" s="168" t="e">
        <f t="shared" si="42"/>
        <v>#REF!</v>
      </c>
      <c r="D274" s="168" t="str">
        <f t="array" ref="D274">IFERROR(INDEX($C$210:$C$282,SMALL(IF($C$210:$C$282&lt;&gt;"",ROW($C$210:$C$282)-ROW(C$210)+1),ROWS(D$210:D274))),"")</f>
        <v/>
      </c>
      <c r="F274" s="166" t="e">
        <f>IF(RIGHT(LEFT('1 Specifikation'!#REF!,7),1)="T","",'1 Specifikation'!#REF!)</f>
        <v>#REF!</v>
      </c>
      <c r="G274" s="166">
        <f t="shared" si="43"/>
        <v>0</v>
      </c>
      <c r="H274" s="166" t="str">
        <f t="shared" si="34"/>
        <v>Varans egenskaper</v>
      </c>
      <c r="I274" s="166" t="str">
        <f t="shared" si="35"/>
        <v>Varans hållbarhet</v>
      </c>
      <c r="J274" s="166" t="str">
        <f t="shared" si="36"/>
        <v>Varans cirkularitet</v>
      </c>
      <c r="K274" s="166" t="str">
        <f t="shared" si="37"/>
        <v>Varans funktionalitet</v>
      </c>
      <c r="L274" s="166" t="str">
        <f t="shared" si="38"/>
        <v>Varans estetiska utformning</v>
      </c>
      <c r="M274" s="166" t="str">
        <f t="shared" si="39"/>
        <v>Varans anpassning till befintliga möbler och annan inredning</v>
      </c>
      <c r="N274" s="166" t="str">
        <f t="shared" si="40"/>
        <v>Varans anpassning till lokalens utformning och funktionalitet</v>
      </c>
      <c r="O274" s="166" t="str">
        <f t="shared" si="41"/>
        <v>Leveranstid</v>
      </c>
    </row>
    <row r="275" spans="3:15" x14ac:dyDescent="0.2">
      <c r="C275" s="168" t="e">
        <f t="shared" si="42"/>
        <v>#REF!</v>
      </c>
      <c r="D275" s="168" t="str">
        <f t="array" ref="D275">IFERROR(INDEX($C$210:$C$282,SMALL(IF($C$210:$C$282&lt;&gt;"",ROW($C$210:$C$282)-ROW(C$210)+1),ROWS(D$210:D275))),"")</f>
        <v/>
      </c>
      <c r="F275" s="166" t="e">
        <f>IF(RIGHT(LEFT('1 Specifikation'!#REF!,7),1)="T","",'1 Specifikation'!#REF!)</f>
        <v>#REF!</v>
      </c>
      <c r="G275" s="166">
        <f t="shared" si="43"/>
        <v>0</v>
      </c>
      <c r="H275" s="166" t="str">
        <f t="shared" si="34"/>
        <v>Varans egenskaper</v>
      </c>
      <c r="I275" s="166" t="str">
        <f t="shared" si="35"/>
        <v>Varans hållbarhet</v>
      </c>
      <c r="J275" s="166" t="str">
        <f t="shared" si="36"/>
        <v>Varans cirkularitet</v>
      </c>
      <c r="K275" s="166" t="str">
        <f t="shared" si="37"/>
        <v>Varans funktionalitet</v>
      </c>
      <c r="L275" s="166" t="str">
        <f t="shared" si="38"/>
        <v>Varans estetiska utformning</v>
      </c>
      <c r="M275" s="166" t="str">
        <f t="shared" si="39"/>
        <v>Varans anpassning till befintliga möbler och annan inredning</v>
      </c>
      <c r="N275" s="166" t="str">
        <f t="shared" si="40"/>
        <v>Varans anpassning till lokalens utformning och funktionalitet</v>
      </c>
      <c r="O275" s="166" t="str">
        <f t="shared" si="41"/>
        <v>Leveranstid</v>
      </c>
    </row>
    <row r="276" spans="3:15" x14ac:dyDescent="0.2">
      <c r="C276" s="168" t="str">
        <f t="shared" ref="C276:C282" si="47">IF(RIGHT(LEFT(C201,7),1)="T","",C201)</f>
        <v/>
      </c>
      <c r="D276" s="168" t="str">
        <f t="array" ref="D276">IFERROR(INDEX($C$210:$C$282,SMALL(IF($C$210:$C$282&lt;&gt;"",ROW($C$210:$C$282)-ROW(C$210)+1),ROWS(D$210:D276))),"")</f>
        <v/>
      </c>
      <c r="F276" s="166">
        <f>F201</f>
        <v>0</v>
      </c>
      <c r="G276" s="166"/>
      <c r="H276" s="166"/>
      <c r="I276" s="166"/>
      <c r="J276" s="166"/>
      <c r="K276" s="166"/>
      <c r="L276" s="166"/>
      <c r="M276" s="166"/>
      <c r="N276" s="166"/>
      <c r="O276" s="166"/>
    </row>
    <row r="277" spans="3:15" x14ac:dyDescent="0.2">
      <c r="C277" s="168" t="str">
        <f t="shared" si="47"/>
        <v/>
      </c>
      <c r="D277" s="168" t="str">
        <f t="array" ref="D277">IFERROR(INDEX($C$210:$C$282,SMALL(IF($C$210:$C$282&lt;&gt;"",ROW($C$210:$C$282)-ROW(C$210)+1),ROWS(D$210:D277))),"")</f>
        <v/>
      </c>
      <c r="F277" s="166">
        <f t="shared" ref="F277:F282" si="48">F202</f>
        <v>0</v>
      </c>
      <c r="G277" s="166"/>
      <c r="H277" s="166"/>
      <c r="I277" s="166"/>
      <c r="J277" s="166"/>
      <c r="K277" s="166"/>
      <c r="L277" s="166"/>
      <c r="M277" s="166"/>
      <c r="N277" s="166"/>
      <c r="O277" s="166"/>
    </row>
    <row r="278" spans="3:15" x14ac:dyDescent="0.2">
      <c r="C278" s="168" t="str">
        <f t="shared" si="47"/>
        <v/>
      </c>
      <c r="D278" s="168" t="str">
        <f t="array" ref="D278">IFERROR(INDEX($C$210:$C$282,SMALL(IF($C$210:$C$282&lt;&gt;"",ROW($C$210:$C$282)-ROW(C$210)+1),ROWS(D$210:D278))),"")</f>
        <v/>
      </c>
      <c r="F278" s="166">
        <f t="shared" si="48"/>
        <v>0</v>
      </c>
      <c r="G278" s="166"/>
      <c r="H278" s="166"/>
      <c r="I278" s="166"/>
      <c r="J278" s="166"/>
      <c r="K278" s="166"/>
      <c r="L278" s="166"/>
      <c r="M278" s="166"/>
      <c r="N278" s="166"/>
      <c r="O278" s="166"/>
    </row>
    <row r="279" spans="3:15" x14ac:dyDescent="0.2">
      <c r="C279" s="168" t="str">
        <f t="shared" si="47"/>
        <v/>
      </c>
      <c r="D279" s="168" t="str">
        <f t="array" ref="D279">IFERROR(INDEX($C$210:$C$282,SMALL(IF($C$210:$C$282&lt;&gt;"",ROW($C$210:$C$282)-ROW(C$210)+1),ROWS(D$210:D279))),"")</f>
        <v/>
      </c>
      <c r="F279" s="166">
        <f t="shared" si="48"/>
        <v>0</v>
      </c>
      <c r="G279" s="166"/>
      <c r="H279" s="166"/>
      <c r="I279" s="166"/>
      <c r="J279" s="166"/>
      <c r="K279" s="166"/>
      <c r="L279" s="166"/>
      <c r="M279" s="166"/>
      <c r="N279" s="166"/>
      <c r="O279" s="166"/>
    </row>
    <row r="280" spans="3:15" x14ac:dyDescent="0.2">
      <c r="C280" s="168" t="str">
        <f t="shared" si="47"/>
        <v/>
      </c>
      <c r="D280" s="168" t="str">
        <f t="array" ref="D280">IFERROR(INDEX($C$210:$C$282,SMALL(IF($C$210:$C$282&lt;&gt;"",ROW($C$210:$C$282)-ROW(C$210)+1),ROWS(D$210:D280))),"")</f>
        <v/>
      </c>
      <c r="F280" s="166">
        <f t="shared" si="48"/>
        <v>0</v>
      </c>
      <c r="G280" s="166"/>
      <c r="H280" s="166"/>
      <c r="I280" s="166"/>
      <c r="J280" s="166"/>
      <c r="K280" s="166"/>
      <c r="L280" s="166"/>
      <c r="M280" s="166"/>
      <c r="N280" s="166"/>
      <c r="O280" s="166"/>
    </row>
    <row r="281" spans="3:15" x14ac:dyDescent="0.2">
      <c r="C281" s="168" t="str">
        <f t="shared" si="47"/>
        <v/>
      </c>
      <c r="D281" s="168" t="str">
        <f t="array" ref="D281">IFERROR(INDEX($C$210:$C$282,SMALL(IF($C$210:$C$282&lt;&gt;"",ROW($C$210:$C$282)-ROW(C$210)+1),ROWS(D$210:D281))),"")</f>
        <v/>
      </c>
      <c r="F281" s="166">
        <f t="shared" si="48"/>
        <v>0</v>
      </c>
      <c r="G281" s="166"/>
      <c r="H281" s="166"/>
      <c r="I281" s="166"/>
      <c r="J281" s="166"/>
      <c r="K281" s="166"/>
      <c r="L281" s="166"/>
      <c r="M281" s="166"/>
      <c r="N281" s="166"/>
      <c r="O281" s="166"/>
    </row>
    <row r="282" spans="3:15" x14ac:dyDescent="0.2">
      <c r="C282" s="168" t="str">
        <f t="shared" si="47"/>
        <v/>
      </c>
      <c r="D282" s="168" t="str">
        <f t="array" ref="D282">IFERROR(INDEX($C$210:$C$282,SMALL(IF($C$210:$C$282&lt;&gt;"",ROW($C$210:$C$282)-ROW(C$210)+1),ROWS(D$210:D282))),"")</f>
        <v/>
      </c>
      <c r="F282" s="166">
        <f t="shared" si="48"/>
        <v>0</v>
      </c>
      <c r="G282" s="166"/>
      <c r="H282" s="166"/>
      <c r="I282" s="166"/>
      <c r="J282" s="166"/>
      <c r="K282" s="166"/>
      <c r="L282" s="166"/>
      <c r="M282" s="166"/>
      <c r="N282" s="166"/>
      <c r="O282" s="166"/>
    </row>
  </sheetData>
  <sheetProtection algorithmName="SHA-512" hashValue="dxus3lN/GL7nptdOmqNTORsdx0GhtF9eY/kEqZmDMGal4MUlhh1vd5eWE7Dz9qf/cuP//QE9j+j1PxWjLc9tWg==" saltValue="uF6bbYl2buav/v8aZxwgPg==" spinCount="100000" sheet="1" formatColumns="0" formatRows="0"/>
  <phoneticPr fontId="12" type="noConversion"/>
  <conditionalFormatting sqref="D44:D46">
    <cfRule type="expression" dxfId="0" priority="1">
      <formula>ISNUMBER(SEARCH("bör",$B$74))=TRUE</formula>
    </cfRule>
  </conditionalFormatting>
  <hyperlinks>
    <hyperlink ref="N69" r:id="rId1" xr:uid="{86396CFB-D162-4448-A779-B17E2AB886EA}"/>
  </hyperlinks>
  <pageMargins left="0.7" right="0.7" top="0.75" bottom="0.75" header="0.3" footer="0.3"/>
  <pageSetup paperSize="9" scale="29" orientation="landscape" r:id="rId2"/>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0"/>
  <sheetViews>
    <sheetView workbookViewId="0">
      <selection activeCell="H32" sqref="H32"/>
    </sheetView>
  </sheetViews>
  <sheetFormatPr defaultColWidth="9.140625" defaultRowHeight="12.75" x14ac:dyDescent="0.2"/>
  <cols>
    <col min="1" max="1" width="9.140625" style="106"/>
    <col min="2" max="2" width="15" style="106" bestFit="1" customWidth="1"/>
    <col min="3" max="3" width="12.28515625" style="106" bestFit="1" customWidth="1"/>
    <col min="4" max="4" width="9.140625" style="106"/>
    <col min="5" max="5" width="16.85546875" style="106" customWidth="1"/>
    <col min="6" max="16384" width="9.140625" style="106"/>
  </cols>
  <sheetData>
    <row r="1" spans="1:6" x14ac:dyDescent="0.2">
      <c r="A1" s="106" t="s">
        <v>109</v>
      </c>
      <c r="B1" s="106" t="b">
        <v>0</v>
      </c>
    </row>
    <row r="2" spans="1:6" x14ac:dyDescent="0.2">
      <c r="A2" s="127" t="s">
        <v>9</v>
      </c>
      <c r="B2" s="2" t="s">
        <v>132</v>
      </c>
      <c r="C2" s="2"/>
      <c r="D2" s="106">
        <v>1</v>
      </c>
      <c r="E2" s="128" t="str">
        <f>INDEX(E3:E5,D2)</f>
        <v>Adminläge! Klicka här för att låsa vita celler.</v>
      </c>
    </row>
    <row r="3" spans="1:6" x14ac:dyDescent="0.2">
      <c r="A3" s="127" t="s">
        <v>10</v>
      </c>
      <c r="B3" s="125" t="s">
        <v>132</v>
      </c>
      <c r="C3" s="2"/>
      <c r="E3" s="2" t="s">
        <v>130</v>
      </c>
    </row>
    <row r="4" spans="1:6" x14ac:dyDescent="0.2">
      <c r="A4" s="127" t="s">
        <v>11</v>
      </c>
      <c r="B4" s="126" t="s">
        <v>132</v>
      </c>
      <c r="C4" s="2" t="s">
        <v>16</v>
      </c>
      <c r="E4" s="128" t="s">
        <v>128</v>
      </c>
    </row>
    <row r="5" spans="1:6" x14ac:dyDescent="0.2">
      <c r="A5" s="127" t="s">
        <v>12</v>
      </c>
      <c r="B5" s="110" t="s">
        <v>13</v>
      </c>
      <c r="C5" s="2" t="s">
        <v>110</v>
      </c>
      <c r="E5" s="128" t="s">
        <v>129</v>
      </c>
    </row>
    <row r="6" spans="1:6" x14ac:dyDescent="0.2">
      <c r="A6" s="127"/>
      <c r="B6" s="107"/>
      <c r="C6" s="2" t="s">
        <v>14</v>
      </c>
      <c r="F6" s="129"/>
    </row>
    <row r="7" spans="1:6" x14ac:dyDescent="0.2">
      <c r="A7" s="127"/>
      <c r="B7" s="108"/>
      <c r="C7" s="2" t="s">
        <v>15</v>
      </c>
      <c r="E7" s="106" t="s">
        <v>226</v>
      </c>
    </row>
    <row r="8" spans="1:6" x14ac:dyDescent="0.2">
      <c r="A8" s="127"/>
      <c r="B8" s="109"/>
      <c r="C8" s="2" t="s">
        <v>17</v>
      </c>
      <c r="E8" s="106">
        <f>VALUE(IF(ISNUMBER(SEARCH("2",DpDwnTDV))=TRUE,"2","1"))</f>
        <v>2</v>
      </c>
    </row>
    <row r="9" spans="1:6" x14ac:dyDescent="0.2">
      <c r="A9" s="127"/>
      <c r="B9" s="3"/>
      <c r="C9" s="2" t="s">
        <v>18</v>
      </c>
      <c r="E9" s="106" t="str">
        <f>"Alt"&amp;IF(ISNUMBER(SEARCH("1",DpDwnUtvddrop))=TRUE,"1",IF(ISNUMBER(SEARCH("2",DpDwnUtvddrop))=TRUE,"2",IF(ISNUMBER(SEARCH("3",DpDwnUtvddrop))=TRUE,"3",IF(ISNUMBER(SEARCH("4",DpDwnUtvddrop))=TRUE,"4"))))</f>
        <v>Alt1</v>
      </c>
    </row>
    <row r="10" spans="1:6" x14ac:dyDescent="0.2">
      <c r="A10" s="2"/>
      <c r="B10" s="2"/>
      <c r="C10" s="2"/>
    </row>
  </sheetData>
  <sheetProtection algorithmName="SHA-512" hashValue="sBBVn9jm62eQtMzSg/TfU9EL9BW+xN/6rdFGmrOR40PH2B0irTSVFrCJL79uNg0ThE5HhU0sEe+tVudDlIQUuQ==" saltValue="n/GIm6kQvIMOG0qh7r2aBw==" spinCount="100000" sheet="1" formatRow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82</vt:i4>
      </vt:variant>
    </vt:vector>
  </HeadingPairs>
  <TitlesOfParts>
    <vt:vector size="86" baseType="lpstr">
      <vt:lpstr>1 Specifikation</vt:lpstr>
      <vt:lpstr>2 Avtalstecknande</vt:lpstr>
      <vt:lpstr>Admin</vt:lpstr>
      <vt:lpstr>SysAdmin</vt:lpstr>
      <vt:lpstr>ButtonStatus</vt:lpstr>
      <vt:lpstr>ButtonText</vt:lpstr>
      <vt:lpstr>Cell_CB_St2_Rd1</vt:lpstr>
      <vt:lpstr>Cell_CB_St2_Rd11</vt:lpstr>
      <vt:lpstr>Cell_CB_St2_Rd12</vt:lpstr>
      <vt:lpstr>Cell_CB_St2_Rd13</vt:lpstr>
      <vt:lpstr>Cell_CB_St2_Rd14</vt:lpstr>
      <vt:lpstr>Cell_CB_St2_Rd15</vt:lpstr>
      <vt:lpstr>Cell_CB_St2_Rd16</vt:lpstr>
      <vt:lpstr>Cell_CB_St2_Rd17</vt:lpstr>
      <vt:lpstr>Cell_CB_St2_Rd18</vt:lpstr>
      <vt:lpstr>Cell_CB_St2_Rd19</vt:lpstr>
      <vt:lpstr>Cell_CB_St2_Rd2</vt:lpstr>
      <vt:lpstr>Cell_CB_St2_Rd3</vt:lpstr>
      <vt:lpstr>Cell_CB_St2_Rd4</vt:lpstr>
      <vt:lpstr>Cell_CB_St2_Rd5</vt:lpstr>
      <vt:lpstr>DpDwnTDV</vt:lpstr>
      <vt:lpstr>DpDwnUtvddrop</vt:lpstr>
      <vt:lpstr>LarmStatus</vt:lpstr>
      <vt:lpstr>ListaTilldelningsVara</vt:lpstr>
      <vt:lpstr>ListaVaraTjänst</vt:lpstr>
      <vt:lpstr>ListLevNamn</vt:lpstr>
      <vt:lpstr>ListvalRegion</vt:lpstr>
      <vt:lpstr>LockStatus</vt:lpstr>
      <vt:lpstr>MiljöNrTjänst</vt:lpstr>
      <vt:lpstr>NrTjänst</vt:lpstr>
      <vt:lpstr>pkey</vt:lpstr>
      <vt:lpstr>'1 Specifikation'!Print_Area</vt:lpstr>
      <vt:lpstr>'1 Specifikation'!Print_Titles</vt:lpstr>
      <vt:lpstr>'2 Avtalstecknande'!Print_Titles</vt:lpstr>
      <vt:lpstr>ResLevDelområde</vt:lpstr>
      <vt:lpstr>ResOpt</vt:lpstr>
      <vt:lpstr>ResVarTja</vt:lpstr>
      <vt:lpstr>SpecBilaga</vt:lpstr>
      <vt:lpstr>StatusSpec01</vt:lpstr>
      <vt:lpstr>TblBeräkning</vt:lpstr>
      <vt:lpstr>TblBörKravFKU</vt:lpstr>
      <vt:lpstr>TblBörKravSF</vt:lpstr>
      <vt:lpstr>TblDelområde</vt:lpstr>
      <vt:lpstr>TblEnhet</vt:lpstr>
      <vt:lpstr>TblGrundTilldeln</vt:lpstr>
      <vt:lpstr>TblKravSF</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TblSkaKravFKU</vt:lpstr>
      <vt:lpstr>TblSkaKravSF</vt:lpstr>
      <vt:lpstr>TblTilldelningsVara</vt:lpstr>
      <vt:lpstr>TblTjänst</vt:lpstr>
      <vt:lpstr>TblUtVrd</vt:lpstr>
      <vt:lpstr>TblValdaVaraTjnst</vt:lpstr>
      <vt:lpstr>TblVaraTjanstAlt</vt:lpstr>
      <vt:lpstr>TidsåtgNrTjänst</vt:lpstr>
      <vt:lpstr>TillDelVal</vt:lpstr>
      <vt:lpstr>TillDelVal2</vt:lpstr>
      <vt:lpstr>UKey</vt:lpstr>
      <vt:lpstr>USRDelområde</vt:lpstr>
      <vt:lpstr>UtvarderingsVal</vt:lpstr>
      <vt:lpstr>UtvarderingsVal2</vt:lpstr>
      <vt:lpstr>ValBilaga</vt:lpstr>
      <vt:lpstr>ValVarTja</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Nils Hasselberg</cp:lastModifiedBy>
  <cp:lastPrinted>2021-11-23T11:53:52Z</cp:lastPrinted>
  <dcterms:created xsi:type="dcterms:W3CDTF">2008-11-24T11:40:31Z</dcterms:created>
  <dcterms:modified xsi:type="dcterms:W3CDTF">2024-05-07T08:34:30Z</dcterms:modified>
</cp:coreProperties>
</file>